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15" i="16" l="1"/>
  <c r="D315" i="16" s="1"/>
  <c r="F315" i="16"/>
  <c r="H315" i="16"/>
  <c r="B993" i="7"/>
  <c r="D993" i="7" s="1"/>
  <c r="F993" i="7"/>
  <c r="G993" i="7"/>
  <c r="H993" i="7"/>
  <c r="B1446" i="5"/>
  <c r="D1446" i="5" s="1"/>
  <c r="F1446" i="5"/>
  <c r="G1446" i="5"/>
  <c r="H1446" i="5"/>
  <c r="B1449" i="4"/>
  <c r="D1449" i="4" s="1"/>
  <c r="F1449" i="4"/>
  <c r="G1449" i="4"/>
  <c r="H1449" i="4"/>
  <c r="B1449" i="3"/>
  <c r="D1449" i="3" s="1"/>
  <c r="F1449" i="3"/>
  <c r="G1449" i="3"/>
  <c r="H1449" i="3"/>
  <c r="B1451" i="2"/>
  <c r="D1451" i="2" s="1"/>
  <c r="F1451" i="2"/>
  <c r="G1451" i="2"/>
  <c r="H1451" i="2"/>
  <c r="B143" i="17"/>
  <c r="D143" i="17" s="1"/>
  <c r="F143" i="17"/>
  <c r="G143" i="17"/>
  <c r="B328" i="15"/>
  <c r="D328" i="15" s="1"/>
  <c r="F328" i="15"/>
  <c r="G328" i="15"/>
  <c r="B314" i="16" l="1"/>
  <c r="D314" i="16" s="1"/>
  <c r="F314" i="16"/>
  <c r="H314" i="16"/>
  <c r="B992" i="7"/>
  <c r="D992" i="7" s="1"/>
  <c r="F992" i="7"/>
  <c r="G992" i="7"/>
  <c r="H992" i="7"/>
  <c r="B1445" i="5"/>
  <c r="D1445" i="5" s="1"/>
  <c r="F1445" i="5"/>
  <c r="G1445" i="5"/>
  <c r="H1445" i="5"/>
  <c r="B1448" i="4"/>
  <c r="D1448" i="4" s="1"/>
  <c r="F1448" i="4"/>
  <c r="G1448" i="4"/>
  <c r="H1448" i="4"/>
  <c r="B1448" i="3"/>
  <c r="D1448" i="3" s="1"/>
  <c r="F1448" i="3"/>
  <c r="G1448" i="3"/>
  <c r="H1448" i="3"/>
  <c r="B1450" i="2"/>
  <c r="D1450" i="2" s="1"/>
  <c r="F1450" i="2"/>
  <c r="G1450" i="2"/>
  <c r="H1450" i="2"/>
  <c r="B142" i="17"/>
  <c r="D142" i="17" s="1"/>
  <c r="F142" i="17"/>
  <c r="G142" i="17"/>
  <c r="B327" i="15"/>
  <c r="D327" i="15" s="1"/>
  <c r="F327" i="15"/>
  <c r="G327" i="15"/>
  <c r="B313" i="16" l="1"/>
  <c r="D313" i="16" s="1"/>
  <c r="F313" i="16"/>
  <c r="H313" i="16"/>
  <c r="B991" i="7"/>
  <c r="D991" i="7" s="1"/>
  <c r="F991" i="7"/>
  <c r="G991" i="7"/>
  <c r="H991" i="7"/>
  <c r="B1444" i="5"/>
  <c r="D1444" i="5" s="1"/>
  <c r="F1444" i="5"/>
  <c r="G1444" i="5"/>
  <c r="H1444" i="5"/>
  <c r="B1447" i="4"/>
  <c r="D1447" i="4" s="1"/>
  <c r="F1447" i="4"/>
  <c r="G1447" i="4"/>
  <c r="H1447" i="4"/>
  <c r="B1447" i="3"/>
  <c r="D1447" i="3" s="1"/>
  <c r="F1447" i="3"/>
  <c r="G1447" i="3"/>
  <c r="H1447" i="3"/>
  <c r="B1449" i="2"/>
  <c r="D1449" i="2" s="1"/>
  <c r="F1449" i="2"/>
  <c r="G1449" i="2"/>
  <c r="H1449" i="2"/>
  <c r="B141" i="17"/>
  <c r="D141" i="17" s="1"/>
  <c r="F141" i="17"/>
  <c r="G141" i="17"/>
  <c r="B326" i="15"/>
  <c r="D326" i="15" s="1"/>
  <c r="F326" i="15"/>
  <c r="G326" i="15"/>
  <c r="B312" i="16" l="1"/>
  <c r="D312" i="16" s="1"/>
  <c r="F312" i="16"/>
  <c r="H312" i="16"/>
  <c r="B990" i="7"/>
  <c r="D990" i="7" s="1"/>
  <c r="F990" i="7"/>
  <c r="G990" i="7"/>
  <c r="H990" i="7"/>
  <c r="B1443" i="5"/>
  <c r="D1443" i="5" s="1"/>
  <c r="F1443" i="5"/>
  <c r="G1443" i="5"/>
  <c r="H1443" i="5"/>
  <c r="B1446" i="4"/>
  <c r="D1446" i="4" s="1"/>
  <c r="F1446" i="4"/>
  <c r="G1446" i="4"/>
  <c r="H1446" i="4"/>
  <c r="B1446" i="3"/>
  <c r="D1446" i="3" s="1"/>
  <c r="F1446" i="3"/>
  <c r="G1446" i="3"/>
  <c r="H1446" i="3"/>
  <c r="B1448" i="2"/>
  <c r="D1448" i="2"/>
  <c r="F1448" i="2"/>
  <c r="G1448" i="2"/>
  <c r="H1448" i="2"/>
  <c r="B140" i="17"/>
  <c r="D140" i="17" s="1"/>
  <c r="F140" i="17"/>
  <c r="G140" i="17"/>
  <c r="B325" i="15"/>
  <c r="D325" i="15" s="1"/>
  <c r="F325" i="15"/>
  <c r="G325" i="15"/>
  <c r="B311" i="16" l="1"/>
  <c r="D311" i="16" s="1"/>
  <c r="F311" i="16"/>
  <c r="H311" i="16"/>
  <c r="B989" i="7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B1444" i="3"/>
  <c r="F1445" i="3"/>
  <c r="G1445" i="3"/>
  <c r="H1445" i="3"/>
  <c r="B1447" i="2"/>
  <c r="D1447" i="2" s="1"/>
  <c r="F1447" i="2"/>
  <c r="G1447" i="2"/>
  <c r="H1447" i="2"/>
  <c r="B139" i="17"/>
  <c r="D139" i="17" s="1"/>
  <c r="F139" i="17"/>
  <c r="G139" i="17"/>
  <c r="B324" i="15"/>
  <c r="D324" i="15" s="1"/>
  <c r="F324" i="15"/>
  <c r="G324" i="15"/>
  <c r="B310" i="16" l="1"/>
  <c r="D310" i="16" s="1"/>
  <c r="F310" i="16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G1444" i="3"/>
  <c r="H1444" i="3"/>
  <c r="B1446" i="2"/>
  <c r="D1446" i="2" s="1"/>
  <c r="F1446" i="2"/>
  <c r="G1446" i="2"/>
  <c r="H1446" i="2"/>
  <c r="B138" i="17"/>
  <c r="D138" i="17" s="1"/>
  <c r="F138" i="17"/>
  <c r="G138" i="17"/>
  <c r="B323" i="15"/>
  <c r="D323" i="15" s="1"/>
  <c r="F323" i="15"/>
  <c r="G323" i="15"/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<sst xmlns="http://schemas.openxmlformats.org/spreadsheetml/2006/main" count="4622" uniqueCount="1041">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</sst>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2192"/>
        <c:axId val="55273728"/>
      </c:areaChart>
      <c:dateAx>
        <c:axId val="552721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73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2737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72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18912"/>
        <c:axId val="89320448"/>
      </c:areaChart>
      <c:dateAx>
        <c:axId val="893189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20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2044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18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40544"/>
        <c:axId val="89342336"/>
      </c:areaChart>
      <c:dateAx>
        <c:axId val="8934054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42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4233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40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74720"/>
        <c:axId val="89376256"/>
      </c:areaChart>
      <c:dateAx>
        <c:axId val="89374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76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7625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74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86848"/>
        <c:axId val="89488384"/>
      </c:areaChart>
      <c:dateAx>
        <c:axId val="8948684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88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883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868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12576"/>
        <c:axId val="89522560"/>
      </c:areaChart>
      <c:dateAx>
        <c:axId val="895125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5225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52256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12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0592"/>
        <c:axId val="52832128"/>
      </c:areaChart>
      <c:dateAx>
        <c:axId val="52830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2832128"/>
        <c:crosses val="autoZero"/>
        <c:auto val="1"/>
        <c:lblOffset val="100"/>
        <c:baseTimeUnit val="days"/>
      </c:dateAx>
      <c:valAx>
        <c:axId val="528321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8305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99616"/>
        <c:axId val="55201152"/>
      </c:areaChart>
      <c:dateAx>
        <c:axId val="55199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201152"/>
        <c:crosses val="autoZero"/>
        <c:auto val="1"/>
        <c:lblOffset val="100"/>
        <c:baseTimeUnit val="days"/>
      </c:dateAx>
      <c:valAx>
        <c:axId val="55201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199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25728"/>
        <c:axId val="92279936"/>
      </c:areaChart>
      <c:dateAx>
        <c:axId val="55225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79936"/>
        <c:crosses val="autoZero"/>
        <c:auto val="1"/>
        <c:lblOffset val="100"/>
        <c:baseTimeUnit val="days"/>
      </c:dateAx>
      <c:valAx>
        <c:axId val="922799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225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74912"/>
        <c:axId val="92376448"/>
      </c:areaChart>
      <c:dateAx>
        <c:axId val="92374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76448"/>
        <c:crosses val="autoZero"/>
        <c:auto val="1"/>
        <c:lblOffset val="100"/>
        <c:baseTimeUnit val="days"/>
      </c:dateAx>
      <c:valAx>
        <c:axId val="9237644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749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832"/>
        <c:axId val="92402816"/>
      </c:lineChart>
      <c:dateAx>
        <c:axId val="92392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02816"/>
        <c:crosses val="autoZero"/>
        <c:auto val="1"/>
        <c:lblOffset val="100"/>
        <c:baseTimeUnit val="days"/>
      </c:dateAx>
      <c:valAx>
        <c:axId val="924028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9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89728"/>
        <c:axId val="55291264"/>
      </c:areaChart>
      <c:dateAx>
        <c:axId val="5528972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912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29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89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85984"/>
        <c:axId val="100187520"/>
      </c:areaChart>
      <c:dateAx>
        <c:axId val="100185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87520"/>
        <c:crosses val="autoZero"/>
        <c:auto val="1"/>
        <c:lblOffset val="100"/>
        <c:baseTimeUnit val="days"/>
      </c:dateAx>
      <c:valAx>
        <c:axId val="100187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85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7760"/>
        <c:axId val="98927744"/>
      </c:areaChart>
      <c:dateAx>
        <c:axId val="9891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927744"/>
        <c:crosses val="autoZero"/>
        <c:auto val="1"/>
        <c:lblOffset val="100"/>
        <c:baseTimeUnit val="days"/>
      </c:dateAx>
      <c:valAx>
        <c:axId val="9892774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1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0032"/>
        <c:axId val="98941568"/>
      </c:barChart>
      <c:dateAx>
        <c:axId val="98940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41568"/>
        <c:crosses val="autoZero"/>
        <c:auto val="1"/>
        <c:lblOffset val="100"/>
        <c:baseTimeUnit val="days"/>
      </c:dateAx>
      <c:valAx>
        <c:axId val="98941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4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84832"/>
        <c:axId val="100676736"/>
      </c:areaChart>
      <c:dateAx>
        <c:axId val="100584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0676736"/>
        <c:crosses val="autoZero"/>
        <c:auto val="1"/>
        <c:lblOffset val="100"/>
        <c:baseTimeUnit val="days"/>
      </c:dateAx>
      <c:valAx>
        <c:axId val="10067673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8483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9504"/>
        <c:axId val="100711040"/>
      </c:areaChart>
      <c:dateAx>
        <c:axId val="100709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11040"/>
        <c:crosses val="autoZero"/>
        <c:auto val="1"/>
        <c:lblOffset val="100"/>
        <c:baseTimeUnit val="days"/>
      </c:dateAx>
      <c:valAx>
        <c:axId val="10071104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09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888"/>
        <c:axId val="100727424"/>
      </c:lineChart>
      <c:catAx>
        <c:axId val="10072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7424"/>
        <c:crosses val="autoZero"/>
        <c:auto val="1"/>
        <c:lblAlgn val="ctr"/>
        <c:lblOffset val="100"/>
        <c:noMultiLvlLbl val="0"/>
      </c:catAx>
      <c:valAx>
        <c:axId val="10072742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5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6080"/>
        <c:axId val="102211968"/>
      </c:lineChart>
      <c:dateAx>
        <c:axId val="102206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11968"/>
        <c:crosses val="autoZero"/>
        <c:auto val="1"/>
        <c:lblOffset val="100"/>
        <c:baseTimeUnit val="days"/>
      </c:dateAx>
      <c:valAx>
        <c:axId val="1022119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7552"/>
        <c:axId val="102009088"/>
      </c:areaChart>
      <c:dateAx>
        <c:axId val="102007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09088"/>
        <c:crosses val="autoZero"/>
        <c:auto val="1"/>
        <c:lblOffset val="100"/>
        <c:baseTimeUnit val="days"/>
      </c:dateAx>
      <c:valAx>
        <c:axId val="10200908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075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37760"/>
        <c:axId val="102043648"/>
      </c:areaChart>
      <c:dateAx>
        <c:axId val="10203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43648"/>
        <c:crosses val="autoZero"/>
        <c:auto val="1"/>
        <c:lblOffset val="100"/>
        <c:baseTimeUnit val="days"/>
      </c:dateAx>
      <c:valAx>
        <c:axId val="1020436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3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0032"/>
        <c:axId val="102061568"/>
      </c:lineChart>
      <c:dateAx>
        <c:axId val="102060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61568"/>
        <c:crosses val="autoZero"/>
        <c:auto val="1"/>
        <c:lblOffset val="100"/>
        <c:baseTimeUnit val="days"/>
      </c:dateAx>
      <c:valAx>
        <c:axId val="1020615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60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94336"/>
        <c:axId val="87712512"/>
      </c:areaChart>
      <c:dateAx>
        <c:axId val="87694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12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71251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94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55456"/>
        <c:axId val="92296320"/>
      </c:areaChart>
      <c:dateAx>
        <c:axId val="100355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2296320"/>
        <c:crosses val="autoZero"/>
        <c:auto val="1"/>
        <c:lblOffset val="100"/>
        <c:baseTimeUnit val="days"/>
      </c:dateAx>
      <c:valAx>
        <c:axId val="922963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55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99360"/>
        <c:axId val="100417536"/>
      </c:areaChart>
      <c:dateAx>
        <c:axId val="100399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17536"/>
        <c:crosses val="autoZero"/>
        <c:auto val="1"/>
        <c:lblOffset val="100"/>
        <c:baseTimeUnit val="days"/>
      </c:dateAx>
      <c:valAx>
        <c:axId val="100417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99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3920"/>
        <c:axId val="100435456"/>
      </c:lineChart>
      <c:dateAx>
        <c:axId val="100433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35456"/>
        <c:crosses val="autoZero"/>
        <c:auto val="1"/>
        <c:lblOffset val="100"/>
        <c:baseTimeUnit val="days"/>
      </c:dateAx>
      <c:valAx>
        <c:axId val="1004354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33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2752"/>
        <c:axId val="102768640"/>
      </c:areaChart>
      <c:dateAx>
        <c:axId val="102762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768640"/>
        <c:crosses val="autoZero"/>
        <c:auto val="1"/>
        <c:lblOffset val="100"/>
        <c:baseTimeUnit val="days"/>
      </c:dateAx>
      <c:valAx>
        <c:axId val="1027686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6275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7184"/>
        <c:axId val="100558720"/>
      </c:areaChart>
      <c:dateAx>
        <c:axId val="100557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58720"/>
        <c:crosses val="autoZero"/>
        <c:auto val="1"/>
        <c:lblOffset val="100"/>
        <c:baseTimeUnit val="days"/>
      </c:dateAx>
      <c:valAx>
        <c:axId val="10055872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57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37088"/>
        <c:axId val="108147072"/>
      </c:areaChart>
      <c:dateAx>
        <c:axId val="108137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147072"/>
        <c:crosses val="autoZero"/>
        <c:auto val="1"/>
        <c:lblOffset val="100"/>
        <c:baseTimeUnit val="days"/>
      </c:dateAx>
      <c:valAx>
        <c:axId val="10814707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3708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46432"/>
        <c:axId val="87747968"/>
      </c:areaChart>
      <c:dateAx>
        <c:axId val="87746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47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7479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46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8448"/>
        <c:axId val="88830720"/>
      </c:areaChart>
      <c:dateAx>
        <c:axId val="888084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3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3072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08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5296"/>
        <c:axId val="88856832"/>
      </c:areaChart>
      <c:catAx>
        <c:axId val="888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6832"/>
        <c:crosses val="autoZero"/>
        <c:auto val="1"/>
        <c:lblAlgn val="ctr"/>
        <c:lblOffset val="100"/>
        <c:noMultiLvlLbl val="0"/>
      </c:catAx>
      <c:valAx>
        <c:axId val="888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5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0512"/>
        <c:axId val="89202048"/>
      </c:areaChart>
      <c:dateAx>
        <c:axId val="892005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2020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20204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005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5952"/>
        <c:axId val="89247744"/>
      </c:lineChart>
      <c:dateAx>
        <c:axId val="8924595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47744"/>
        <c:crosses val="autoZero"/>
        <c:auto val="1"/>
        <c:lblOffset val="100"/>
        <c:baseTimeUnit val="days"/>
      </c:dateAx>
      <c:valAx>
        <c:axId val="89247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459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800"/>
        <c:axId val="89294336"/>
      </c:lineChart>
      <c:dateAx>
        <c:axId val="892928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94336"/>
        <c:crosses val="autoZero"/>
        <c:auto val="1"/>
        <c:lblOffset val="100"/>
        <c:baseTimeUnit val="days"/>
      </c:dateAx>
      <c:valAx>
        <c:axId val="89294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928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K7" sqref="K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43817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48965</v>
      </c>
      <c r="E5" s="286">
        <f>+IF(ISERROR(VLOOKUP($E$2,Cu!$A$5:$H$1642,7,0)),0,VLOOKUP($E$2,Cu!$A$5:$H$1642,7,0))</f>
        <v>0</v>
      </c>
      <c r="F5" s="281" t="s">
        <v>3</v>
      </c>
      <c r="G5" s="280">
        <f>+IF(ISERROR(VLOOKUP($E$2,Cu!$A$5:$H$1642,2,0)),0,VLOOKUP($E$2,Cu!$A$5:$H$1642,2,0))</f>
        <v>6988.9794933792746</v>
      </c>
      <c r="H5" s="280">
        <f>+IF(ISERROR(VLOOKUP($E$2,Cu!$A$5:$H$1642,4,0)),0,VLOOKUP($E$2,Cu!$A$5:$H$1642,4,0))</f>
        <v>5973.4867464780127</v>
      </c>
      <c r="I5" s="394">
        <f>+IF(ISERROR(VLOOKUP($E$2,Cu!$A$5:$H$1999,5,0)),0,VLOOKUP($E$2,Cu!$A$5:$H$1999,5,0))</f>
        <v>6175</v>
      </c>
      <c r="J5" s="377">
        <f>+IF(ISERROR(VLOOKUP($E$2,Cu!$A$5:$H$1642,8,0)),0,VLOOKUP($E$2,Cu!$A$5:$H$1642,8,0))</f>
        <v>19.5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15025</v>
      </c>
      <c r="E6" s="286">
        <f>+IF(ISERROR(VLOOKUP($E$2,Pb!$A$5:$H$1987,7,0)),0,VLOOKUP($E$2,Pb!$A$5:$H$1987,7,0))</f>
        <v>-175</v>
      </c>
      <c r="F6" s="281" t="s">
        <v>3</v>
      </c>
      <c r="G6" s="280">
        <f>+IF(ISERROR(VLOOKUP($E$2,Pb!$A$5:$H$1987,2,0)),0,VLOOKUP($E$2,Pb!$A$5:$H$1987,2,0))</f>
        <v>2144.581167936763</v>
      </c>
      <c r="H6" s="280">
        <f>+IF(ISERROR(VLOOKUP($E$2,Pb!$A$5:$H$1987,4,0)),0,VLOOKUP($E$2,Pb!$A$5:$H$1987,4,0))</f>
        <v>1832.9753572109087</v>
      </c>
      <c r="I6" s="394">
        <f>+IF(ISERROR(VLOOKUP($E$2,Pb!$A$5:$H$1987,5,0)),0,VLOOKUP($E$2,Pb!$A$5:$H$1987,5,0))</f>
        <v>1873</v>
      </c>
      <c r="J6" s="377">
        <f>+IF(ISERROR(VLOOKUP($E$2,Pb!$A$5:$H$1642,8,0)),0,VLOOKUP($E$2,Pb!$A$5:$H$1642,8,0))</f>
        <v>-0.5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4091</v>
      </c>
      <c r="E7" s="286">
        <f>+IF(ISERROR(VLOOKUP($E$2,Ag!$A$5:$H$1986,7,0)),0,VLOOKUP($E$2,Ag!$A$5:$H$1986,7,0))</f>
        <v>0</v>
      </c>
      <c r="F7" s="281" t="s">
        <v>6</v>
      </c>
      <c r="G7" s="280">
        <f>+IF(ISERROR(VLOOKUP($E$2,Ag!$A$5:$H$1517,2,0)),0,VLOOKUP($E$2,Ag!$A$5:$H$1517,2,0))</f>
        <v>583.92556126650902</v>
      </c>
      <c r="H7" s="280">
        <f>+IF(ISERROR(VLOOKUP($E$2,Ag!$A$5:$H$1517,4,0)),0,VLOOKUP($E$2,Ag!$A$5:$H$1517,4,0))</f>
        <v>499.08167629616156</v>
      </c>
      <c r="I7" s="394">
        <f>+IF(ISERROR(VLOOKUP($E$2,Ag!$A$5:$H$1517,5,0)),0,VLOOKUP($E$2,Ag!$A$5:$H$1517,5,0))</f>
        <v>546.4</v>
      </c>
      <c r="J7" s="377">
        <f>+IF(ISERROR(VLOOKUP($E$2,Ag!$A$5:$H$1642,8,0)),0,VLOOKUP($E$2,Ag!$A$5:$H$1642,8,0))</f>
        <v>-0.64499999999998181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18470</v>
      </c>
      <c r="E8" s="286">
        <f>+IF(ISERROR(VLOOKUP($E$2,Zn!$A$5:$H$2994,7,0)),0,VLOOKUP($E$2,Zn!$A$5:$H$2994,7,0))</f>
        <v>-20</v>
      </c>
      <c r="F8" s="281" t="s">
        <v>3</v>
      </c>
      <c r="G8" s="280">
        <f>+IF(ISERROR(VLOOKUP($E$2,Zn!$A$5:$H$2994,2,0)),0,VLOOKUP($E$2,Zn!$A$5:$H$2994,2,0))</f>
        <v>2636.3004440460577</v>
      </c>
      <c r="H8" s="280">
        <f>+IF(ISERROR(VLOOKUP($E$2,Zn!$A$5:$H$2994,4,0)),0,VLOOKUP($E$2,Zn!$A$5:$H$2994,4,0))</f>
        <v>2253.2482427744085</v>
      </c>
      <c r="I8" s="394">
        <f>+IF(ISERROR(VLOOKUP($E$2,Zn!$A$5:$H$2994,5,0)),0,VLOOKUP($E$2,Zn!$A$5:$H$2994,5,0))</f>
        <v>2297</v>
      </c>
      <c r="J8" s="377">
        <f>+IF(ISERROR(VLOOKUP($E$2,Zn!$A$5:$H$1642,8,0)),0,VLOOKUP($E$2,Zn!$A$5:$H$1642,8,0))</f>
        <v>28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110950</v>
      </c>
      <c r="E9" s="286">
        <f>+IF(ISERROR(VLOOKUP($E$2,Ni!$A$6:$H$2996,7,0)),0,VLOOKUP($E$2,Ni!$A$6:$H$2996,7,0))</f>
        <v>-1150</v>
      </c>
      <c r="F9" s="281" t="s">
        <v>3</v>
      </c>
      <c r="G9" s="280">
        <f>+IF(ISERROR(VLOOKUP($E$2,Ni!$A$6:$H$2996,2,0)),0,VLOOKUP($E$2,Ni!$A$6:$H$2996,2,0))</f>
        <v>15836.358108657827</v>
      </c>
      <c r="H9" s="280">
        <f>+IF(ISERROR(VLOOKUP($E$2,Ni!$A$6:$H$2996,4,0)),0,VLOOKUP($E$2,Ni!$A$6:$H$2996,4,0))</f>
        <v>13535.348810818656</v>
      </c>
      <c r="I9" s="394">
        <f>+IF(ISERROR(VLOOKUP($E$2,Ni!$A$6:$H$2996,5,0)),0,VLOOKUP($E$2,Ni!$A$6:$H$2996,5,0))</f>
        <v>14090</v>
      </c>
      <c r="J9" s="377">
        <f>+IF(ISERROR(VLOOKUP($E$2,Ni!$A$5:$H$1642,8,0)),0,VLOOKUP($E$2,Ni!$A$5:$H$1642,8,0))</f>
        <v>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1840</v>
      </c>
      <c r="E10" s="286">
        <f>+IF(ISERROR(VLOOKUP($E$2,Coke!$A$6:$H$2997,7,0)),0,VLOOKUP($E$2,Coke!$A$6:$H$2997,7,0))</f>
        <v>50</v>
      </c>
      <c r="F10" s="281" t="s">
        <v>3</v>
      </c>
      <c r="G10" s="280">
        <f>+IF(ISERROR(VLOOKUP($E$2,Coke!$A$6:$H$2997,2,0)),0,VLOOKUP($E$2,Coke!$A$6:$H$2997,2,0))</f>
        <v>262.63090509175669</v>
      </c>
      <c r="H10" s="280">
        <f>+IF(ISERROR(VLOOKUP($E$2,Coke!$A$6:$H$2997,4,0)),0,VLOOKUP($E$2,Coke!$A$6:$H$2997,4,0))</f>
        <v>224.47085905278351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3860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550.95396394248951</v>
      </c>
      <c r="H11" s="280">
        <f>+IF(ISERROR(VLOOKUP($E$2,Steel!$A$6:$H$2995,4,0)),0,VLOOKUP($E$2,Steel!$A$6:$H$2995,4,0))</f>
        <v>470.90082388246969</v>
      </c>
      <c r="I11" s="394">
        <f>+IF(ISERROR(VLOOKUP($E$2,Steel!$A$6:$H$2995,5,0)),0,VLOOKUP($E$2,Steel!$A$6:$H$2995,5,0))</f>
        <v>449</v>
      </c>
      <c r="J11" s="377">
        <f>+IF(ISERROR(VLOOKUP($E$2,Steel!$A$5:$H$1642,8,0)),0,VLOOKUP($E$2,Steel!$A$5:$H$1642,8,0))</f>
        <v>-1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685</v>
      </c>
      <c r="E12" s="286">
        <f>+IF(ISERROR(VLOOKUP($E$2,'Quặng Sắt'!$A$6:$H$2995,7,0)),0,VLOOKUP($E$2,'Quặng Sắt'!$A$6:$H$2995,7,0))</f>
        <v>-4</v>
      </c>
      <c r="F12" s="281" t="s">
        <v>2</v>
      </c>
      <c r="G12" s="280">
        <f>+IF(ISERROR(VLOOKUP($E$2,'Quặng Sắt'!$A$6:$H$2995,2,0)),0,VLOOKUP($E$2,'Quặng Sắt'!$A$6:$H$2995,2,0))</f>
        <v>97.966305311632951</v>
      </c>
      <c r="H12" s="280">
        <f>+IF(ISERROR(VLOOKUP($E$2,'Quặng Sắt'!$A$6:$H$2995,4,0)),0,VLOOKUP($E$2,'Quặng Sắt'!$A$6:$H$2995,4,0))</f>
        <v>83.731884881737571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23230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7.00603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7"/>
  <sheetViews>
    <sheetView workbookViewId="0">
      <pane ySplit="3" topLeftCell="A1222" activePane="bottomLeft" state="frozen"/>
      <selection pane="bottomLeft" activeCell="G1232" sqref="G1232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  <row r="1232" spans="1:2" x14ac:dyDescent="0.25">
      <c r="A1232" s="199">
        <v>43810</v>
      </c>
      <c r="B1232" s="295">
        <v>7.0352800000000002</v>
      </c>
    </row>
    <row r="1233" spans="1:2" x14ac:dyDescent="0.25">
      <c r="A1233" s="199">
        <v>43811</v>
      </c>
      <c r="B1233" s="295">
        <v>7.0301099999999996</v>
      </c>
    </row>
    <row r="1234" spans="1:2" x14ac:dyDescent="0.25">
      <c r="A1234" s="199">
        <v>43812</v>
      </c>
      <c r="B1234" s="295">
        <v>6.9612699999999998</v>
      </c>
    </row>
    <row r="1235" spans="1:2" x14ac:dyDescent="0.25">
      <c r="A1235" s="199">
        <v>43815</v>
      </c>
      <c r="B1235" s="295">
        <v>6.9961900000000004</v>
      </c>
    </row>
    <row r="1236" spans="1:2" x14ac:dyDescent="0.25">
      <c r="A1236" s="199">
        <v>43816</v>
      </c>
      <c r="B1236" s="295">
        <v>6.9922000000000004</v>
      </c>
    </row>
    <row r="1237" spans="1:2" x14ac:dyDescent="0.25">
      <c r="A1237" s="199">
        <v>43817</v>
      </c>
      <c r="B1237" s="295">
        <v>7.00603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3" activePane="bottomLeft" state="frozen"/>
      <selection pane="bottomLeft" activeCell="F717" sqref="F717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ht="15.75" x14ac:dyDescent="0.25">
      <c r="A713" s="340">
        <v>43810</v>
      </c>
      <c r="B713" s="287">
        <v>23240</v>
      </c>
    </row>
    <row r="714" spans="1:2" ht="15.75" x14ac:dyDescent="0.25">
      <c r="A714" s="340">
        <v>43811</v>
      </c>
      <c r="B714" s="287">
        <v>23230</v>
      </c>
    </row>
    <row r="715" spans="1:2" ht="15.75" x14ac:dyDescent="0.25">
      <c r="A715" s="340">
        <v>43812</v>
      </c>
      <c r="B715" s="287">
        <v>23230</v>
      </c>
    </row>
    <row r="716" spans="1:2" ht="15.75" x14ac:dyDescent="0.25">
      <c r="A716" s="340">
        <v>43815</v>
      </c>
      <c r="B716" s="287">
        <v>23230</v>
      </c>
    </row>
    <row r="717" spans="1:2" ht="15.75" x14ac:dyDescent="0.25">
      <c r="A717" s="340">
        <v>43816</v>
      </c>
      <c r="B717" s="287">
        <v>23230</v>
      </c>
    </row>
    <row r="718" spans="1:2" ht="15.75" x14ac:dyDescent="0.25">
      <c r="A718" s="340">
        <v>43817</v>
      </c>
      <c r="B718" s="287">
        <v>23230</v>
      </c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8"/>
  <sheetViews>
    <sheetView workbookViewId="0">
      <pane ySplit="3" topLeftCell="A585" activePane="bottomLeft" state="frozen"/>
      <selection pane="bottomLeft" activeCell="I596" sqref="I596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  <row r="593" spans="1:2" x14ac:dyDescent="0.25">
      <c r="A593" s="261">
        <v>43810</v>
      </c>
      <c r="B593" s="262">
        <v>3323</v>
      </c>
    </row>
    <row r="594" spans="1:2" x14ac:dyDescent="0.25">
      <c r="A594" s="261">
        <v>43811</v>
      </c>
      <c r="B594" s="262">
        <v>3325</v>
      </c>
    </row>
    <row r="595" spans="1:2" x14ac:dyDescent="0.25">
      <c r="A595" s="261">
        <v>43812</v>
      </c>
      <c r="B595" s="262">
        <v>3351</v>
      </c>
    </row>
    <row r="596" spans="1:2" x14ac:dyDescent="0.25">
      <c r="A596" s="261">
        <v>43815</v>
      </c>
      <c r="B596" s="262">
        <v>3341</v>
      </c>
    </row>
    <row r="597" spans="1:2" x14ac:dyDescent="0.25">
      <c r="A597" s="261">
        <v>43816</v>
      </c>
      <c r="B597" s="262">
        <v>3342</v>
      </c>
    </row>
    <row r="598" spans="1:2" x14ac:dyDescent="0.25">
      <c r="A598" s="261">
        <v>43817</v>
      </c>
      <c r="B598" s="262">
        <v>3337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42" activePane="bottomLeft" state="frozen"/>
      <selection pane="bottomLeft" activeCell="K1450" sqref="K1450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6175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51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51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51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51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99">
        <v>43810</v>
      </c>
      <c r="B1446" s="37">
        <f t="shared" si="56"/>
        <v>6891.6944314938419</v>
      </c>
      <c r="C1446" s="221">
        <v>48485</v>
      </c>
      <c r="D1446" s="37">
        <f t="shared" si="59"/>
        <v>5890.3371209349079</v>
      </c>
      <c r="E1446" s="221">
        <v>6055</v>
      </c>
      <c r="F1446" s="147">
        <f>USD_CNY!B1232</f>
        <v>7.0352800000000002</v>
      </c>
      <c r="G1446" s="139">
        <f t="shared" si="54"/>
        <v>65</v>
      </c>
      <c r="H1446" s="375">
        <f t="shared" si="58"/>
        <v>70</v>
      </c>
    </row>
    <row r="1447" spans="1:8" x14ac:dyDescent="0.25">
      <c r="A1447" s="199">
        <v>43811</v>
      </c>
      <c r="B1447" s="37">
        <f t="shared" si="56"/>
        <v>6956.505659228661</v>
      </c>
      <c r="C1447" s="221">
        <v>48905</v>
      </c>
      <c r="D1447" s="37">
        <f t="shared" si="59"/>
        <v>5945.7313326740696</v>
      </c>
      <c r="E1447" s="221">
        <v>6083</v>
      </c>
      <c r="F1447" s="147">
        <f>USD_CNY!B1233</f>
        <v>7.0301099999999996</v>
      </c>
      <c r="G1447" s="139">
        <f t="shared" si="54"/>
        <v>420</v>
      </c>
      <c r="H1447" s="375">
        <f t="shared" si="58"/>
        <v>28</v>
      </c>
    </row>
    <row r="1448" spans="1:8" x14ac:dyDescent="0.25">
      <c r="A1448" s="199">
        <v>43812</v>
      </c>
      <c r="B1448" s="37">
        <f t="shared" si="56"/>
        <v>7031.0446226047834</v>
      </c>
      <c r="C1448" s="221">
        <v>48945</v>
      </c>
      <c r="D1448" s="37">
        <f t="shared" si="59"/>
        <v>6009.4398483801569</v>
      </c>
      <c r="E1448" s="221">
        <v>6097</v>
      </c>
      <c r="F1448" s="147">
        <f>USD_CNY!B1234</f>
        <v>6.9612699999999998</v>
      </c>
      <c r="G1448" s="139">
        <f t="shared" si="54"/>
        <v>40</v>
      </c>
      <c r="H1448" s="375">
        <f t="shared" si="58"/>
        <v>14</v>
      </c>
    </row>
    <row r="1449" spans="1:8" x14ac:dyDescent="0.25">
      <c r="A1449" s="199">
        <v>43815</v>
      </c>
      <c r="B1449" s="37">
        <f t="shared" si="56"/>
        <v>6955.9288698563068</v>
      </c>
      <c r="C1449" s="221">
        <v>48665</v>
      </c>
      <c r="D1449" s="37">
        <f t="shared" si="59"/>
        <v>5945.2383503045357</v>
      </c>
      <c r="E1449" s="221">
        <v>6154</v>
      </c>
      <c r="F1449" s="147">
        <f>USD_CNY!B1235</f>
        <v>6.9961900000000004</v>
      </c>
      <c r="G1449" s="139">
        <f t="shared" si="54"/>
        <v>-280</v>
      </c>
      <c r="H1449" s="375">
        <f t="shared" si="58"/>
        <v>57</v>
      </c>
    </row>
    <row r="1450" spans="1:8" x14ac:dyDescent="0.25">
      <c r="A1450" s="199">
        <v>43816</v>
      </c>
      <c r="B1450" s="37">
        <f t="shared" si="56"/>
        <v>7002.8031234804494</v>
      </c>
      <c r="C1450" s="221">
        <v>48965</v>
      </c>
      <c r="D1450" s="37">
        <f t="shared" si="59"/>
        <v>5985.3018149405552</v>
      </c>
      <c r="E1450" s="221">
        <v>6155.5</v>
      </c>
      <c r="F1450" s="147">
        <f>USD_CNY!B1236</f>
        <v>6.9922000000000004</v>
      </c>
      <c r="G1450" s="139">
        <f t="shared" si="54"/>
        <v>300</v>
      </c>
      <c r="H1450" s="375">
        <f t="shared" si="58"/>
        <v>1.5</v>
      </c>
    </row>
    <row r="1451" spans="1:8" x14ac:dyDescent="0.25">
      <c r="A1451" s="199">
        <v>43817</v>
      </c>
      <c r="B1451" s="37">
        <f t="shared" si="56"/>
        <v>6988.9794933792746</v>
      </c>
      <c r="C1451" s="221">
        <v>48965</v>
      </c>
      <c r="D1451" s="37">
        <f t="shared" si="59"/>
        <v>5973.4867464780127</v>
      </c>
      <c r="E1451" s="221">
        <v>6175</v>
      </c>
      <c r="F1451" s="147">
        <f>USD_CNY!B1237</f>
        <v>7.00603</v>
      </c>
      <c r="G1451" s="139">
        <f t="shared" si="54"/>
        <v>0</v>
      </c>
      <c r="H1451" s="375">
        <f t="shared" si="58"/>
        <v>19.5</v>
      </c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9"/>
  <sheetViews>
    <sheetView showZeros="0" workbookViewId="0">
      <pane ySplit="4" topLeftCell="A1440" activePane="bottomLeft" state="frozen"/>
      <selection pane="bottomLeft" activeCell="F1452" sqref="F1452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9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9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9" si="59">+IF(F1329=0,"",C1329/F1329)</f>
        <v>2351.2215433039687</v>
      </c>
      <c r="C1329" s="37">
        <v>16150</v>
      </c>
      <c r="D1329" s="37">
        <f t="shared" ref="D1329:D1449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  <row r="1444" spans="1:8" x14ac:dyDescent="0.25">
      <c r="A1444" s="199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6">
        <f>USD_CNY!B1232</f>
        <v>7.0352800000000002</v>
      </c>
      <c r="G1444" s="139">
        <f t="shared" si="56"/>
        <v>75</v>
      </c>
      <c r="H1444" s="139">
        <f t="shared" si="58"/>
        <v>27</v>
      </c>
    </row>
    <row r="1445" spans="1:8" x14ac:dyDescent="0.25">
      <c r="A1445" s="199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6">
        <f>USD_CNY!B1233</f>
        <v>7.0301099999999996</v>
      </c>
      <c r="G1445" s="139">
        <f t="shared" si="56"/>
        <v>-25</v>
      </c>
      <c r="H1445" s="139">
        <f t="shared" si="58"/>
        <v>10</v>
      </c>
    </row>
    <row r="1446" spans="1:8" x14ac:dyDescent="0.25">
      <c r="A1446" s="199">
        <v>43812</v>
      </c>
      <c r="B1446" s="37">
        <f t="shared" si="59"/>
        <v>2223.0139040721019</v>
      </c>
      <c r="C1446" s="38">
        <v>15475</v>
      </c>
      <c r="D1446" s="37">
        <f t="shared" si="60"/>
        <v>1900.0118838223095</v>
      </c>
      <c r="E1446" s="38">
        <v>1920</v>
      </c>
      <c r="F1446" s="346">
        <f>USD_CNY!B1234</f>
        <v>6.9612699999999998</v>
      </c>
      <c r="G1446" s="139">
        <f t="shared" si="56"/>
        <v>-25</v>
      </c>
      <c r="H1446" s="139">
        <f t="shared" si="58"/>
        <v>17</v>
      </c>
    </row>
    <row r="1447" spans="1:8" x14ac:dyDescent="0.25">
      <c r="A1447" s="199">
        <v>43815</v>
      </c>
      <c r="B1447" s="37">
        <f t="shared" si="59"/>
        <v>2201.1980806696215</v>
      </c>
      <c r="C1447" s="38">
        <v>15400</v>
      </c>
      <c r="D1447" s="37">
        <f t="shared" si="60"/>
        <v>1881.3658809142066</v>
      </c>
      <c r="E1447" s="38">
        <v>1934</v>
      </c>
      <c r="F1447" s="346">
        <f>USD_CNY!B1235</f>
        <v>6.9961900000000004</v>
      </c>
      <c r="G1447" s="139">
        <f t="shared" si="56"/>
        <v>-75</v>
      </c>
      <c r="H1447" s="139">
        <f t="shared" si="58"/>
        <v>14</v>
      </c>
    </row>
    <row r="1448" spans="1:8" x14ac:dyDescent="0.25">
      <c r="A1448" s="199">
        <v>43816</v>
      </c>
      <c r="B1448" s="37">
        <f t="shared" si="59"/>
        <v>2173.8508623895195</v>
      </c>
      <c r="C1448" s="38">
        <v>15200</v>
      </c>
      <c r="D1448" s="37">
        <f t="shared" si="60"/>
        <v>1857.9921900765125</v>
      </c>
      <c r="E1448" s="38">
        <v>1873.5</v>
      </c>
      <c r="F1448" s="346">
        <f>USD_CNY!B1236</f>
        <v>6.9922000000000004</v>
      </c>
      <c r="G1448" s="139">
        <f t="shared" si="56"/>
        <v>-200</v>
      </c>
      <c r="H1448" s="139">
        <f t="shared" si="58"/>
        <v>-60.5</v>
      </c>
    </row>
    <row r="1449" spans="1:8" x14ac:dyDescent="0.25">
      <c r="A1449" s="199">
        <v>43817</v>
      </c>
      <c r="B1449" s="37">
        <f t="shared" si="59"/>
        <v>2144.581167936763</v>
      </c>
      <c r="C1449" s="38">
        <v>15025</v>
      </c>
      <c r="D1449" s="37">
        <f t="shared" si="60"/>
        <v>1832.9753572109087</v>
      </c>
      <c r="E1449" s="38">
        <v>1873</v>
      </c>
      <c r="F1449" s="346">
        <f>USD_CNY!B1237</f>
        <v>7.00603</v>
      </c>
      <c r="G1449" s="139">
        <f t="shared" si="56"/>
        <v>-175</v>
      </c>
      <c r="H1449" s="139">
        <f t="shared" si="58"/>
        <v>-0.5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34" activePane="bottomLeft" state="frozen"/>
      <selection pane="bottomLeft" activeCell="L1445" sqref="L1445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9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9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9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 t="shared" ref="D1442:D1449" si="59"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 t="shared" si="59"/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A1444" s="199">
        <v>43810</v>
      </c>
      <c r="B1444" s="20">
        <f t="shared" si="57"/>
        <v>572.68509568915522</v>
      </c>
      <c r="C1444" s="213">
        <v>4029</v>
      </c>
      <c r="D1444" s="20">
        <f t="shared" si="59"/>
        <v>489.47444075996174</v>
      </c>
      <c r="E1444" s="3">
        <v>534.51</v>
      </c>
      <c r="F1444" s="147">
        <f>USD_CNY!B1232</f>
        <v>7.0352800000000002</v>
      </c>
      <c r="G1444" s="159">
        <f t="shared" si="52"/>
        <v>0</v>
      </c>
      <c r="H1444" s="159">
        <f t="shared" si="56"/>
        <v>1.7699999999999818</v>
      </c>
    </row>
    <row r="1445" spans="1:8" x14ac:dyDescent="0.25">
      <c r="A1445" s="199">
        <v>43811</v>
      </c>
      <c r="B1445" s="20">
        <f t="shared" si="57"/>
        <v>581.6409700559451</v>
      </c>
      <c r="C1445" s="213">
        <v>4089</v>
      </c>
      <c r="D1445" s="20">
        <f t="shared" si="59"/>
        <v>497.12903423585055</v>
      </c>
      <c r="E1445" s="3">
        <v>542.22</v>
      </c>
      <c r="F1445" s="147">
        <f>USD_CNY!B1233</f>
        <v>7.0301099999999996</v>
      </c>
      <c r="G1445" s="159">
        <f t="shared" si="52"/>
        <v>60</v>
      </c>
      <c r="H1445" s="159">
        <f t="shared" si="56"/>
        <v>7.7100000000000364</v>
      </c>
    </row>
    <row r="1446" spans="1:8" x14ac:dyDescent="0.25">
      <c r="A1446" s="199">
        <v>43812</v>
      </c>
      <c r="B1446" s="20">
        <f t="shared" si="57"/>
        <v>582.36499949003564</v>
      </c>
      <c r="C1446" s="213">
        <v>4054</v>
      </c>
      <c r="D1446" s="20">
        <f t="shared" si="59"/>
        <v>497.7478628119963</v>
      </c>
      <c r="E1446" s="3">
        <v>542.87</v>
      </c>
      <c r="F1446" s="147">
        <f>USD_CNY!B1234</f>
        <v>6.9612699999999998</v>
      </c>
      <c r="G1446" s="159">
        <f t="shared" si="52"/>
        <v>-35</v>
      </c>
      <c r="H1446" s="159">
        <f t="shared" si="56"/>
        <v>0.64999999999997726</v>
      </c>
    </row>
    <row r="1447" spans="1:8" x14ac:dyDescent="0.25">
      <c r="A1447" s="199">
        <v>43815</v>
      </c>
      <c r="B1447" s="20">
        <f t="shared" si="57"/>
        <v>582.31694679532711</v>
      </c>
      <c r="C1447" s="213">
        <v>4074</v>
      </c>
      <c r="D1447" s="20">
        <f t="shared" si="59"/>
        <v>497.70679213275827</v>
      </c>
      <c r="E1447" s="3">
        <v>543.83000000000004</v>
      </c>
      <c r="F1447" s="147">
        <f>USD_CNY!B1235</f>
        <v>6.9961900000000004</v>
      </c>
      <c r="G1447" s="159">
        <f t="shared" si="52"/>
        <v>20</v>
      </c>
      <c r="H1447" s="159">
        <f t="shared" si="56"/>
        <v>0.96000000000003638</v>
      </c>
    </row>
    <row r="1448" spans="1:8" x14ac:dyDescent="0.25">
      <c r="A1448" s="199">
        <v>43816</v>
      </c>
      <c r="B1448" s="20">
        <f t="shared" si="57"/>
        <v>585.08051829181079</v>
      </c>
      <c r="C1448" s="213">
        <v>4091</v>
      </c>
      <c r="D1448" s="20">
        <f t="shared" si="59"/>
        <v>500.06881905282978</v>
      </c>
      <c r="E1448" s="3">
        <v>547.04499999999996</v>
      </c>
      <c r="F1448" s="147">
        <f>USD_CNY!B1236</f>
        <v>6.9922000000000004</v>
      </c>
      <c r="G1448" s="159">
        <f t="shared" si="52"/>
        <v>17</v>
      </c>
      <c r="H1448" s="159">
        <f t="shared" si="56"/>
        <v>3.2149999999999181</v>
      </c>
    </row>
    <row r="1449" spans="1:8" x14ac:dyDescent="0.25">
      <c r="A1449" s="199">
        <v>43817</v>
      </c>
      <c r="B1449" s="20">
        <f t="shared" si="57"/>
        <v>583.92556126650902</v>
      </c>
      <c r="C1449" s="213">
        <v>4091</v>
      </c>
      <c r="D1449" s="20">
        <f t="shared" si="59"/>
        <v>499.08167629616156</v>
      </c>
      <c r="E1449" s="3">
        <v>546.4</v>
      </c>
      <c r="F1449" s="147">
        <f>USD_CNY!B1237</f>
        <v>7.00603</v>
      </c>
      <c r="G1449" s="159">
        <f t="shared" si="52"/>
        <v>0</v>
      </c>
      <c r="H1449" s="159">
        <f t="shared" si="56"/>
        <v>-0.64499999999998181</v>
      </c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6"/>
  <sheetViews>
    <sheetView zoomScale="85" zoomScaleNormal="85" workbookViewId="0">
      <pane ySplit="4" topLeftCell="A1436" activePane="bottomLeft" state="frozen"/>
      <selection pane="bottomLeft" activeCell="O1449" sqref="O1449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2253.2482427744085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46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46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46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46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  <row r="1441" spans="1:8" x14ac:dyDescent="0.25">
      <c r="A1441" s="199">
        <v>43810</v>
      </c>
      <c r="B1441" s="3">
        <f t="shared" si="40"/>
        <v>2608.2828259856037</v>
      </c>
      <c r="C1441" s="213">
        <v>18350</v>
      </c>
      <c r="D1441" s="3">
        <f t="shared" si="51"/>
        <v>2229.3015606714562</v>
      </c>
      <c r="E1441" s="213">
        <v>2222</v>
      </c>
      <c r="F1441" s="147">
        <f>USD_CNY!B1232</f>
        <v>7.0352800000000002</v>
      </c>
      <c r="G1441" s="159">
        <f t="shared" si="52"/>
        <v>-60</v>
      </c>
      <c r="H1441" s="393">
        <f t="shared" si="53"/>
        <v>-11</v>
      </c>
    </row>
    <row r="1442" spans="1:8" x14ac:dyDescent="0.25">
      <c r="A1442" s="199">
        <v>43811</v>
      </c>
      <c r="B1442" s="3">
        <f t="shared" si="40"/>
        <v>2625.8479597047558</v>
      </c>
      <c r="C1442" s="213">
        <v>18460</v>
      </c>
      <c r="D1442" s="3">
        <f t="shared" si="51"/>
        <v>2244.3144954741506</v>
      </c>
      <c r="E1442" s="213">
        <v>2222</v>
      </c>
      <c r="F1442" s="147">
        <f>USD_CNY!B1233</f>
        <v>7.0301099999999996</v>
      </c>
      <c r="G1442" s="159">
        <f t="shared" si="52"/>
        <v>110</v>
      </c>
      <c r="H1442" s="393">
        <f t="shared" si="53"/>
        <v>0</v>
      </c>
    </row>
    <row r="1443" spans="1:8" x14ac:dyDescent="0.25">
      <c r="A1443" s="199">
        <v>43812</v>
      </c>
      <c r="B1443" s="3">
        <f t="shared" si="40"/>
        <v>2663.3071264295163</v>
      </c>
      <c r="C1443" s="213">
        <v>18540</v>
      </c>
      <c r="D1443" s="3">
        <f t="shared" si="51"/>
        <v>2276.3308772901851</v>
      </c>
      <c r="E1443" s="213">
        <v>2229</v>
      </c>
      <c r="F1443" s="147">
        <f>USD_CNY!B1234</f>
        <v>6.9612699999999998</v>
      </c>
      <c r="G1443" s="159">
        <f t="shared" si="52"/>
        <v>80</v>
      </c>
      <c r="H1443" s="393">
        <f t="shared" si="53"/>
        <v>7</v>
      </c>
    </row>
    <row r="1444" spans="1:8" x14ac:dyDescent="0.25">
      <c r="A1444" s="199">
        <v>43815</v>
      </c>
      <c r="B1444" s="3">
        <f t="shared" si="40"/>
        <v>2641.4376968035458</v>
      </c>
      <c r="C1444" s="213">
        <v>18480</v>
      </c>
      <c r="D1444" s="3">
        <f t="shared" si="51"/>
        <v>2257.639057097048</v>
      </c>
      <c r="E1444" s="213">
        <v>2279</v>
      </c>
      <c r="F1444" s="147">
        <f>USD_CNY!B1235</f>
        <v>6.9961900000000004</v>
      </c>
      <c r="G1444" s="159">
        <f t="shared" si="52"/>
        <v>-60</v>
      </c>
      <c r="H1444" s="393">
        <f t="shared" si="53"/>
        <v>50</v>
      </c>
    </row>
    <row r="1445" spans="1:8" x14ac:dyDescent="0.25">
      <c r="A1445" s="199">
        <v>43816</v>
      </c>
      <c r="B1445" s="3">
        <f t="shared" si="40"/>
        <v>2644.3751608935668</v>
      </c>
      <c r="C1445" s="213">
        <v>18490</v>
      </c>
      <c r="D1445" s="3">
        <f t="shared" si="51"/>
        <v>2260.1497101654418</v>
      </c>
      <c r="E1445" s="213">
        <v>2269</v>
      </c>
      <c r="F1445" s="147">
        <f>USD_CNY!B1236</f>
        <v>6.9922000000000004</v>
      </c>
      <c r="G1445" s="159">
        <f t="shared" si="52"/>
        <v>10</v>
      </c>
      <c r="H1445" s="393">
        <f t="shared" si="53"/>
        <v>-10</v>
      </c>
    </row>
    <row r="1446" spans="1:8" x14ac:dyDescent="0.25">
      <c r="A1446" s="199">
        <v>43817</v>
      </c>
      <c r="B1446" s="3">
        <f t="shared" si="40"/>
        <v>2636.3004440460577</v>
      </c>
      <c r="C1446" s="213">
        <v>18470</v>
      </c>
      <c r="D1446" s="3">
        <f t="shared" si="51"/>
        <v>2253.2482427744085</v>
      </c>
      <c r="E1446" s="213">
        <v>2297</v>
      </c>
      <c r="F1446" s="147">
        <f>USD_CNY!B1237</f>
        <v>7.00603</v>
      </c>
      <c r="G1446" s="159">
        <f t="shared" si="52"/>
        <v>-20</v>
      </c>
      <c r="H1446" s="393">
        <f t="shared" si="53"/>
        <v>28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zoomScale="115" zoomScaleNormal="115" workbookViewId="0">
      <pane ySplit="5" topLeftCell="A986" activePane="bottomLeft" state="frozen"/>
      <selection pane="bottomLeft" activeCell="J992" sqref="J992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93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93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93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93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4">
        <v>43810</v>
      </c>
      <c r="B988" s="92">
        <f t="shared" si="49"/>
        <v>15614.161767548698</v>
      </c>
      <c r="C988" s="244">
        <v>109850</v>
      </c>
      <c r="D988" s="92">
        <f t="shared" si="45"/>
        <v>13345.43740816128</v>
      </c>
      <c r="E988" s="244">
        <v>13070</v>
      </c>
      <c r="F988" s="154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4">
        <v>43811</v>
      </c>
      <c r="B989" s="92">
        <f t="shared" si="49"/>
        <v>15903.02285454993</v>
      </c>
      <c r="C989" s="244">
        <v>111800</v>
      </c>
      <c r="D989" s="92">
        <f t="shared" si="45"/>
        <v>13592.327226111052</v>
      </c>
      <c r="E989" s="244">
        <v>13535</v>
      </c>
      <c r="F989" s="154">
        <f>USD_CNY!B1233</f>
        <v>7.0301099999999996</v>
      </c>
      <c r="G989" s="92">
        <f t="shared" si="48"/>
        <v>1950</v>
      </c>
      <c r="H989" s="92">
        <f t="shared" si="47"/>
        <v>465</v>
      </c>
    </row>
    <row r="990" spans="1:8" x14ac:dyDescent="0.2">
      <c r="A990" s="304">
        <v>43812</v>
      </c>
      <c r="B990" s="92">
        <f t="shared" si="49"/>
        <v>15945.366290921054</v>
      </c>
      <c r="C990" s="244">
        <v>111000</v>
      </c>
      <c r="D990" s="92">
        <f t="shared" si="45"/>
        <v>13628.518197368423</v>
      </c>
      <c r="E990" s="244">
        <v>13810</v>
      </c>
      <c r="F990" s="154">
        <f>USD_CNY!B1234</f>
        <v>6.9612699999999998</v>
      </c>
      <c r="G990" s="92">
        <f t="shared" si="48"/>
        <v>-800</v>
      </c>
      <c r="H990" s="92">
        <f t="shared" si="47"/>
        <v>275</v>
      </c>
    </row>
    <row r="991" spans="1:8" x14ac:dyDescent="0.2">
      <c r="A991" s="304">
        <v>43815</v>
      </c>
      <c r="B991" s="92">
        <f t="shared" si="49"/>
        <v>16001.566566945723</v>
      </c>
      <c r="C991" s="244">
        <v>111950</v>
      </c>
      <c r="D991" s="92">
        <f t="shared" si="45"/>
        <v>13676.552621321132</v>
      </c>
      <c r="E991" s="244">
        <v>14145</v>
      </c>
      <c r="F991" s="154">
        <f>USD_CNY!B1235</f>
        <v>6.9961900000000004</v>
      </c>
      <c r="G991" s="92">
        <f t="shared" si="48"/>
        <v>950</v>
      </c>
      <c r="H991" s="92">
        <f t="shared" si="47"/>
        <v>335</v>
      </c>
    </row>
    <row r="992" spans="1:8" x14ac:dyDescent="0.2">
      <c r="A992" s="304">
        <v>43816</v>
      </c>
      <c r="B992" s="92">
        <f t="shared" si="49"/>
        <v>16032.150110122708</v>
      </c>
      <c r="C992" s="244">
        <v>112100</v>
      </c>
      <c r="D992" s="92">
        <f t="shared" si="45"/>
        <v>13702.692401814282</v>
      </c>
      <c r="E992" s="244">
        <v>14085</v>
      </c>
      <c r="F992" s="154">
        <f>USD_CNY!B1236</f>
        <v>6.9922000000000004</v>
      </c>
      <c r="G992" s="92">
        <f t="shared" si="48"/>
        <v>150</v>
      </c>
      <c r="H992" s="92">
        <f t="shared" si="47"/>
        <v>-60</v>
      </c>
    </row>
    <row r="993" spans="1:8" x14ac:dyDescent="0.2">
      <c r="A993" s="304">
        <v>43817</v>
      </c>
      <c r="B993" s="92">
        <f t="shared" si="49"/>
        <v>15836.358108657827</v>
      </c>
      <c r="C993" s="244">
        <v>110950</v>
      </c>
      <c r="D993" s="92">
        <f t="shared" si="45"/>
        <v>13535.348810818656</v>
      </c>
      <c r="E993" s="244">
        <v>14090</v>
      </c>
      <c r="F993" s="154">
        <f>USD_CNY!B1237</f>
        <v>7.00603</v>
      </c>
      <c r="G993" s="92">
        <f t="shared" si="48"/>
        <v>-1150</v>
      </c>
      <c r="H993" s="92">
        <f t="shared" si="47"/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pane xSplit="1" ySplit="5" topLeftCell="B321" activePane="bottomRight" state="frozen"/>
      <selection pane="topRight" activeCell="B1" sqref="B1"/>
      <selection pane="bottomLeft" activeCell="A6" sqref="A6"/>
      <selection pane="bottomRight" activeCell="J328" sqref="J328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8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 t="shared" ref="B320:B328" si="41"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 t="shared" si="41"/>
        <v>254.5470058730678</v>
      </c>
      <c r="C321" s="323">
        <v>1790</v>
      </c>
      <c r="D321" s="1">
        <f t="shared" ref="D321:D328" si="42"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 t="shared" si="41"/>
        <v>254.40085046630682</v>
      </c>
      <c r="C322" s="323">
        <v>1790</v>
      </c>
      <c r="D322" s="1">
        <f t="shared" si="42"/>
        <v>217.43662433017678</v>
      </c>
      <c r="F322" s="1">
        <f>USD_CNY!B1231</f>
        <v>7.0361399999999996</v>
      </c>
      <c r="G322" s="313">
        <f t="shared" si="40"/>
        <v>0</v>
      </c>
    </row>
    <row r="323" spans="1:7" x14ac:dyDescent="0.25">
      <c r="A323" s="304">
        <v>43810</v>
      </c>
      <c r="B323" s="312">
        <f t="shared" si="41"/>
        <v>254.43194869287362</v>
      </c>
      <c r="C323" s="323">
        <v>1790</v>
      </c>
      <c r="D323" s="1">
        <f t="shared" si="42"/>
        <v>217.46320401100311</v>
      </c>
      <c r="F323" s="1">
        <f>USD_CNY!B1232</f>
        <v>7.0352800000000002</v>
      </c>
      <c r="G323" s="313">
        <f t="shared" si="40"/>
        <v>0</v>
      </c>
    </row>
    <row r="324" spans="1:7" x14ac:dyDescent="0.25">
      <c r="A324" s="304">
        <v>43811</v>
      </c>
      <c r="B324" s="312">
        <f t="shared" si="41"/>
        <v>254.61906001470817</v>
      </c>
      <c r="C324" s="323">
        <v>1790</v>
      </c>
      <c r="D324" s="1">
        <f t="shared" si="42"/>
        <v>217.6231282176993</v>
      </c>
      <c r="F324" s="1">
        <f>USD_CNY!B1233</f>
        <v>7.0301099999999996</v>
      </c>
      <c r="G324" s="313">
        <f t="shared" si="40"/>
        <v>0</v>
      </c>
    </row>
    <row r="325" spans="1:7" x14ac:dyDescent="0.25">
      <c r="A325" s="304">
        <v>43812</v>
      </c>
      <c r="B325" s="312">
        <f t="shared" si="41"/>
        <v>257.13698793467285</v>
      </c>
      <c r="C325" s="323">
        <v>1790</v>
      </c>
      <c r="D325" s="1">
        <f t="shared" si="42"/>
        <v>219.77520336296826</v>
      </c>
      <c r="F325" s="1">
        <f>USD_CNY!B1234</f>
        <v>6.9612699999999998</v>
      </c>
      <c r="G325" s="313">
        <f t="shared" si="40"/>
        <v>0</v>
      </c>
    </row>
    <row r="326" spans="1:7" x14ac:dyDescent="0.25">
      <c r="A326" s="304">
        <v>43815</v>
      </c>
      <c r="B326" s="312">
        <f t="shared" si="41"/>
        <v>255.85354314276771</v>
      </c>
      <c r="C326" s="323">
        <v>1790</v>
      </c>
      <c r="D326" s="1">
        <f t="shared" si="42"/>
        <v>218.67824200236558</v>
      </c>
      <c r="F326" s="1">
        <f>USD_CNY!B1235</f>
        <v>6.9961900000000004</v>
      </c>
      <c r="G326" s="313">
        <f t="shared" si="40"/>
        <v>0</v>
      </c>
    </row>
    <row r="327" spans="1:7" x14ac:dyDescent="0.25">
      <c r="A327" s="304">
        <v>43816</v>
      </c>
      <c r="B327" s="312">
        <f t="shared" si="41"/>
        <v>255.99954234718686</v>
      </c>
      <c r="C327" s="323">
        <v>1790</v>
      </c>
      <c r="D327" s="1">
        <f t="shared" si="42"/>
        <v>218.80302764716828</v>
      </c>
      <c r="F327" s="1">
        <f>USD_CNY!B1236</f>
        <v>6.9922000000000004</v>
      </c>
      <c r="G327" s="313">
        <f t="shared" si="40"/>
        <v>0</v>
      </c>
    </row>
    <row r="328" spans="1:7" x14ac:dyDescent="0.25">
      <c r="A328" s="304">
        <v>43817</v>
      </c>
      <c r="B328" s="312">
        <f t="shared" si="41"/>
        <v>262.63090509175669</v>
      </c>
      <c r="C328" s="323">
        <v>1840</v>
      </c>
      <c r="D328" s="1">
        <f t="shared" si="42"/>
        <v>224.47085905278351</v>
      </c>
      <c r="F328" s="1">
        <f>USD_CNY!B1237</f>
        <v>7.00603</v>
      </c>
      <c r="G328" s="313">
        <f t="shared" si="40"/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126" workbookViewId="0">
      <selection activeCell="K143" sqref="K143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43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43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43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  <row r="138" spans="1:7" ht="15.75" x14ac:dyDescent="0.25">
      <c r="A138" s="390">
        <v>43810</v>
      </c>
      <c r="B138" s="355">
        <f t="shared" si="4"/>
        <v>98.06513230265459</v>
      </c>
      <c r="C138" s="355">
        <v>690</v>
      </c>
      <c r="D138" s="355">
        <f t="shared" si="5"/>
        <v>83.816352395431281</v>
      </c>
      <c r="E138" s="382"/>
      <c r="F138" s="350">
        <f>USD_CNY!B1231</f>
        <v>7.0361399999999996</v>
      </c>
      <c r="G138" s="383">
        <f t="shared" si="1"/>
        <v>6</v>
      </c>
    </row>
    <row r="139" spans="1:7" ht="15.75" x14ac:dyDescent="0.25">
      <c r="A139" s="390">
        <v>43811</v>
      </c>
      <c r="B139" s="355">
        <f t="shared" si="4"/>
        <v>98.929964407955325</v>
      </c>
      <c r="C139" s="355">
        <v>696</v>
      </c>
      <c r="D139" s="355">
        <f t="shared" si="5"/>
        <v>84.555525135004558</v>
      </c>
      <c r="E139" s="382"/>
      <c r="F139" s="350">
        <f>USD_CNY!B1232</f>
        <v>7.0352800000000002</v>
      </c>
      <c r="G139" s="383">
        <f t="shared" si="1"/>
        <v>6</v>
      </c>
    </row>
    <row r="140" spans="1:7" ht="15.75" x14ac:dyDescent="0.25">
      <c r="A140" s="390">
        <v>43812</v>
      </c>
      <c r="B140" s="355">
        <f t="shared" si="4"/>
        <v>98.860473022470487</v>
      </c>
      <c r="C140" s="355">
        <v>695</v>
      </c>
      <c r="D140" s="355">
        <f t="shared" si="5"/>
        <v>84.496130788436318</v>
      </c>
      <c r="E140" s="382"/>
      <c r="F140" s="350">
        <f>USD_CNY!B1233</f>
        <v>7.0301099999999996</v>
      </c>
      <c r="G140" s="383">
        <f t="shared" si="1"/>
        <v>-1</v>
      </c>
    </row>
    <row r="141" spans="1:7" ht="15.75" x14ac:dyDescent="0.25">
      <c r="A141" s="390">
        <v>43815</v>
      </c>
      <c r="B141" s="355">
        <f t="shared" si="4"/>
        <v>99.981756202532011</v>
      </c>
      <c r="C141" s="355">
        <v>696</v>
      </c>
      <c r="D141" s="355">
        <f t="shared" si="5"/>
        <v>85.454492480796603</v>
      </c>
      <c r="E141" s="382"/>
      <c r="F141" s="350">
        <f>USD_CNY!B1234</f>
        <v>6.9612699999999998</v>
      </c>
      <c r="G141" s="383">
        <f t="shared" si="1"/>
        <v>1</v>
      </c>
    </row>
    <row r="142" spans="1:7" ht="15.75" x14ac:dyDescent="0.25">
      <c r="A142" s="390">
        <v>43816</v>
      </c>
      <c r="B142" s="355">
        <f t="shared" si="4"/>
        <v>98.482173868920086</v>
      </c>
      <c r="C142" s="355">
        <v>689</v>
      </c>
      <c r="D142" s="355">
        <f t="shared" si="5"/>
        <v>84.172798178564179</v>
      </c>
      <c r="E142" s="382"/>
      <c r="F142" s="350">
        <f>USD_CNY!B1235</f>
        <v>6.9961900000000004</v>
      </c>
      <c r="G142" s="383">
        <f t="shared" si="1"/>
        <v>-7</v>
      </c>
    </row>
    <row r="143" spans="1:7" ht="15.75" x14ac:dyDescent="0.25">
      <c r="A143" s="390">
        <v>43817</v>
      </c>
      <c r="B143" s="355">
        <f t="shared" si="4"/>
        <v>97.966305311632951</v>
      </c>
      <c r="C143" s="355">
        <v>685</v>
      </c>
      <c r="D143" s="355">
        <f t="shared" si="5"/>
        <v>83.731884881737571</v>
      </c>
      <c r="E143" s="382"/>
      <c r="F143" s="350">
        <f>USD_CNY!B1236</f>
        <v>6.9922000000000004</v>
      </c>
      <c r="G143" s="383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workbookViewId="0">
      <pane xSplit="1" ySplit="5" topLeftCell="B310" activePane="bottomRight" state="frozen"/>
      <selection pane="topRight" activeCell="B1" sqref="B1"/>
      <selection pane="bottomLeft" activeCell="A6" sqref="A6"/>
      <selection pane="bottomRight" activeCell="K315" sqref="K315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15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15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15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  <row r="310" spans="1:8" ht="15.75" x14ac:dyDescent="0.25">
      <c r="A310" s="378">
        <v>43810</v>
      </c>
      <c r="B310" s="310">
        <f t="shared" si="37"/>
        <v>559.32386486394284</v>
      </c>
      <c r="C310" s="368">
        <v>3935</v>
      </c>
      <c r="D310" s="362">
        <f t="shared" si="35"/>
        <v>478.05458535379734</v>
      </c>
      <c r="E310" s="1">
        <v>444</v>
      </c>
      <c r="F310" s="364">
        <f>USD_CNY!B1232</f>
        <v>7.0352800000000002</v>
      </c>
      <c r="H310" s="352">
        <f t="shared" si="39"/>
        <v>-3</v>
      </c>
    </row>
    <row r="311" spans="1:8" ht="15.75" x14ac:dyDescent="0.25">
      <c r="A311" s="378">
        <v>43811</v>
      </c>
      <c r="B311" s="310">
        <f t="shared" si="37"/>
        <v>559.73519617758473</v>
      </c>
      <c r="C311" s="368">
        <v>3935</v>
      </c>
      <c r="D311" s="362">
        <f t="shared" si="35"/>
        <v>478.40615057913226</v>
      </c>
      <c r="E311" s="1">
        <v>444</v>
      </c>
      <c r="F311" s="364">
        <f>USD_CNY!B1233</f>
        <v>7.0301099999999996</v>
      </c>
      <c r="H311" s="352">
        <f t="shared" si="39"/>
        <v>0</v>
      </c>
    </row>
    <row r="312" spans="1:8" ht="15.75" x14ac:dyDescent="0.25">
      <c r="A312" s="378">
        <v>43812</v>
      </c>
      <c r="B312" s="310">
        <f t="shared" si="37"/>
        <v>562.39737863924256</v>
      </c>
      <c r="C312" s="368">
        <v>3915</v>
      </c>
      <c r="D312" s="362">
        <f t="shared" si="35"/>
        <v>480.68152020448088</v>
      </c>
      <c r="E312" s="1">
        <v>455.5</v>
      </c>
      <c r="F312" s="364">
        <f>USD_CNY!B1234</f>
        <v>6.9612699999999998</v>
      </c>
      <c r="H312" s="352">
        <f t="shared" si="39"/>
        <v>11.5</v>
      </c>
    </row>
    <row r="313" spans="1:8" ht="15.75" x14ac:dyDescent="0.25">
      <c r="A313" s="378">
        <v>43815</v>
      </c>
      <c r="B313" s="310">
        <f t="shared" si="37"/>
        <v>556.01691777953431</v>
      </c>
      <c r="C313" s="368">
        <v>3890</v>
      </c>
      <c r="D313" s="362">
        <f t="shared" si="35"/>
        <v>475.22813485430288</v>
      </c>
      <c r="E313" s="1">
        <v>454</v>
      </c>
      <c r="F313" s="364">
        <f>USD_CNY!B1235</f>
        <v>6.9961900000000004</v>
      </c>
      <c r="H313" s="352">
        <f t="shared" si="39"/>
        <v>-1.5</v>
      </c>
    </row>
    <row r="314" spans="1:8" ht="15.75" x14ac:dyDescent="0.25">
      <c r="A314" s="378">
        <v>43816</v>
      </c>
      <c r="B314" s="310">
        <f t="shared" si="37"/>
        <v>556.33420096679151</v>
      </c>
      <c r="C314" s="368">
        <v>3890</v>
      </c>
      <c r="D314" s="362">
        <f t="shared" si="35"/>
        <v>475.49931706563382</v>
      </c>
      <c r="E314" s="1">
        <v>450</v>
      </c>
      <c r="F314" s="364">
        <f>USD_CNY!B1236</f>
        <v>6.9922000000000004</v>
      </c>
      <c r="H314" s="352">
        <f t="shared" si="39"/>
        <v>-4</v>
      </c>
    </row>
    <row r="315" spans="1:8" ht="15.75" x14ac:dyDescent="0.25">
      <c r="A315" s="378">
        <v>43817</v>
      </c>
      <c r="B315" s="310">
        <f t="shared" si="37"/>
        <v>550.95396394248951</v>
      </c>
      <c r="C315" s="368">
        <v>3860</v>
      </c>
      <c r="D315" s="362">
        <f t="shared" si="35"/>
        <v>470.90082388246969</v>
      </c>
      <c r="E315" s="1">
        <v>449</v>
      </c>
      <c r="F315" s="364">
        <f>USD_CNY!B1237</f>
        <v>7.00603</v>
      </c>
      <c r="H315" s="352">
        <f t="shared" si="39"/>
        <v>-1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2019-12-18T07:00:31Z</dcterms:modified>
</cp:coreProperties>
</file>