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40" windowWidth="20730" windowHeight="8340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  <sheet name="Sheet1" sheetId="18" r:id="rId15"/>
  </sheets>
  <externalReferences>
    <externalReference r:id="rId16"/>
  </externalReferences>
  <calcPr calcId="145621"/>
  <fileRecoveryPr autoRecover="0"/>
</workbook>
</file>

<file path=xl/calcChain.xml><?xml version="1.0" encoding="utf-8"?>
<calcChain xmlns="http://schemas.openxmlformats.org/spreadsheetml/2006/main">
  <c r="B314" i="16" l="1"/>
  <c r="D314" i="16" s="1"/>
  <c r="F314" i="16"/>
  <c r="H314" i="16"/>
  <c r="B992" i="7"/>
  <c r="D992" i="7" s="1"/>
  <c r="F992" i="7"/>
  <c r="G992" i="7"/>
  <c r="H992" i="7"/>
  <c r="B1445" i="5"/>
  <c r="D1445" i="5" s="1"/>
  <c r="F1445" i="5"/>
  <c r="G1445" i="5"/>
  <c r="H1445" i="5"/>
  <c r="B1448" i="4"/>
  <c r="D1448" i="4" s="1"/>
  <c r="F1448" i="4"/>
  <c r="G1448" i="4"/>
  <c r="H1448" i="4"/>
  <c r="B1448" i="3"/>
  <c r="D1448" i="3" s="1"/>
  <c r="F1448" i="3"/>
  <c r="G1448" i="3"/>
  <c r="H1448" i="3"/>
  <c r="B1450" i="2"/>
  <c r="D1450" i="2" s="1"/>
  <c r="F1450" i="2"/>
  <c r="G1450" i="2"/>
  <c r="H1450" i="2"/>
  <c r="B142" i="17"/>
  <c r="D142" i="17" s="1"/>
  <c r="F142" i="17"/>
  <c r="G142" i="17"/>
  <c r="B327" i="15"/>
  <c r="D327" i="15" s="1"/>
  <c r="F327" i="15"/>
  <c r="G327" i="15"/>
  <c r="B313" i="16" l="1"/>
  <c r="D313" i="16" s="1"/>
  <c r="F313" i="16"/>
  <c r="H313" i="16"/>
  <c r="B991" i="7"/>
  <c r="D991" i="7" s="1"/>
  <c r="F991" i="7"/>
  <c r="G991" i="7"/>
  <c r="H991" i="7"/>
  <c r="B1444" i="5"/>
  <c r="D1444" i="5" s="1"/>
  <c r="F1444" i="5"/>
  <c r="G1444" i="5"/>
  <c r="H1444" i="5"/>
  <c r="B1447" i="4"/>
  <c r="D1447" i="4" s="1"/>
  <c r="F1447" i="4"/>
  <c r="G1447" i="4"/>
  <c r="H1447" i="4"/>
  <c r="B1447" i="3"/>
  <c r="D1447" i="3" s="1"/>
  <c r="F1447" i="3"/>
  <c r="G1447" i="3"/>
  <c r="H1447" i="3"/>
  <c r="B1449" i="2"/>
  <c r="D1449" i="2" s="1"/>
  <c r="F1449" i="2"/>
  <c r="G1449" i="2"/>
  <c r="H1449" i="2"/>
  <c r="B141" i="17"/>
  <c r="D141" i="17" s="1"/>
  <c r="F141" i="17"/>
  <c r="G141" i="17"/>
  <c r="B326" i="15"/>
  <c r="D326" i="15" s="1"/>
  <c r="F326" i="15"/>
  <c r="G326" i="15"/>
  <c r="B312" i="16" l="1"/>
  <c r="D312" i="16" s="1"/>
  <c r="F312" i="16"/>
  <c r="H312" i="16"/>
  <c r="B990" i="7"/>
  <c r="D990" i="7" s="1"/>
  <c r="F990" i="7"/>
  <c r="G990" i="7"/>
  <c r="H990" i="7"/>
  <c r="B1443" i="5"/>
  <c r="D1443" i="5" s="1"/>
  <c r="F1443" i="5"/>
  <c r="G1443" i="5"/>
  <c r="H1443" i="5"/>
  <c r="B1446" i="4"/>
  <c r="D1446" i="4" s="1"/>
  <c r="F1446" i="4"/>
  <c r="G1446" i="4"/>
  <c r="H1446" i="4"/>
  <c r="B1446" i="3"/>
  <c r="D1446" i="3" s="1"/>
  <c r="F1446" i="3"/>
  <c r="G1446" i="3"/>
  <c r="H1446" i="3"/>
  <c r="B1448" i="2"/>
  <c r="D1448" i="2"/>
  <c r="F1448" i="2"/>
  <c r="G1448" i="2"/>
  <c r="H1448" i="2"/>
  <c r="B140" i="17"/>
  <c r="D140" i="17" s="1"/>
  <c r="F140" i="17"/>
  <c r="G140" i="17"/>
  <c r="B325" i="15"/>
  <c r="D325" i="15" s="1"/>
  <c r="F325" i="15"/>
  <c r="G325" i="15"/>
  <c r="B311" i="16" l="1"/>
  <c r="D311" i="16" s="1"/>
  <c r="F311" i="16"/>
  <c r="H311" i="16"/>
  <c r="B989" i="7"/>
  <c r="D989" i="7" s="1"/>
  <c r="F989" i="7"/>
  <c r="G989" i="7"/>
  <c r="H989" i="7"/>
  <c r="B1442" i="5"/>
  <c r="D1442" i="5" s="1"/>
  <c r="F1442" i="5"/>
  <c r="G1442" i="5"/>
  <c r="H1442" i="5"/>
  <c r="B1445" i="4"/>
  <c r="D1445" i="4" s="1"/>
  <c r="F1445" i="4"/>
  <c r="G1445" i="4"/>
  <c r="H1445" i="4"/>
  <c r="B1445" i="3"/>
  <c r="D1445" i="3" s="1"/>
  <c r="B1444" i="3"/>
  <c r="F1445" i="3"/>
  <c r="G1445" i="3"/>
  <c r="H1445" i="3"/>
  <c r="B1447" i="2"/>
  <c r="D1447" i="2" s="1"/>
  <c r="F1447" i="2"/>
  <c r="G1447" i="2"/>
  <c r="H1447" i="2"/>
  <c r="B139" i="17"/>
  <c r="D139" i="17" s="1"/>
  <c r="F139" i="17"/>
  <c r="G139" i="17"/>
  <c r="B324" i="15"/>
  <c r="D324" i="15" s="1"/>
  <c r="F324" i="15"/>
  <c r="G324" i="15"/>
  <c r="B310" i="16" l="1"/>
  <c r="D310" i="16" s="1"/>
  <c r="F310" i="16"/>
  <c r="H310" i="16"/>
  <c r="B988" i="7"/>
  <c r="D988" i="7" s="1"/>
  <c r="F988" i="7"/>
  <c r="G988" i="7"/>
  <c r="H988" i="7"/>
  <c r="B1441" i="5"/>
  <c r="D1441" i="5" s="1"/>
  <c r="F1441" i="5"/>
  <c r="G1441" i="5"/>
  <c r="H1441" i="5"/>
  <c r="B1444" i="4"/>
  <c r="D1444" i="4" s="1"/>
  <c r="F1444" i="4"/>
  <c r="G1444" i="4"/>
  <c r="H1444" i="4"/>
  <c r="D1444" i="3"/>
  <c r="F1444" i="3"/>
  <c r="G1444" i="3"/>
  <c r="H1444" i="3"/>
  <c r="B1446" i="2"/>
  <c r="D1446" i="2" s="1"/>
  <c r="F1446" i="2"/>
  <c r="G1446" i="2"/>
  <c r="H1446" i="2"/>
  <c r="B138" i="17"/>
  <c r="D138" i="17" s="1"/>
  <c r="F138" i="17"/>
  <c r="G138" i="17"/>
  <c r="B323" i="15"/>
  <c r="D323" i="15" s="1"/>
  <c r="F323" i="15"/>
  <c r="G323" i="15"/>
  <c r="B309" i="16" l="1"/>
  <c r="D309" i="16" s="1"/>
  <c r="F309" i="16"/>
  <c r="H309" i="16"/>
  <c r="B987" i="7"/>
  <c r="D987" i="7" s="1"/>
  <c r="F987" i="7"/>
  <c r="G987" i="7"/>
  <c r="H987" i="7"/>
  <c r="B1440" i="5"/>
  <c r="D1440" i="5" s="1"/>
  <c r="F1440" i="5"/>
  <c r="G1440" i="5"/>
  <c r="H1440" i="5"/>
  <c r="B1443" i="4"/>
  <c r="D1443" i="4" s="1"/>
  <c r="D1442" i="4"/>
  <c r="F1443" i="4"/>
  <c r="G1443" i="4"/>
  <c r="H1443" i="4"/>
  <c r="B1443" i="3"/>
  <c r="D1443" i="3" s="1"/>
  <c r="F1443" i="3"/>
  <c r="F1442" i="3"/>
  <c r="G1443" i="3"/>
  <c r="H1443" i="3"/>
  <c r="B1445" i="2"/>
  <c r="D1445" i="2" s="1"/>
  <c r="F1445" i="2"/>
  <c r="G1445" i="2"/>
  <c r="H1445" i="2"/>
  <c r="B137" i="17"/>
  <c r="D137" i="17" s="1"/>
  <c r="F137" i="17"/>
  <c r="G137" i="17"/>
  <c r="B322" i="15"/>
  <c r="D322" i="15" s="1"/>
  <c r="D321" i="15"/>
  <c r="F322" i="15"/>
  <c r="G322" i="15"/>
  <c r="B308" i="16" l="1"/>
  <c r="D308" i="16" s="1"/>
  <c r="F308" i="16"/>
  <c r="H308" i="16"/>
  <c r="B986" i="7"/>
  <c r="D986" i="7" s="1"/>
  <c r="F986" i="7"/>
  <c r="G986" i="7"/>
  <c r="H986" i="7"/>
  <c r="B1439" i="5"/>
  <c r="D1439" i="5" s="1"/>
  <c r="F1439" i="5"/>
  <c r="G1439" i="5"/>
  <c r="H1439" i="5"/>
  <c r="B1442" i="4"/>
  <c r="F1442" i="4"/>
  <c r="G1442" i="4"/>
  <c r="H1442" i="4"/>
  <c r="B1442" i="3"/>
  <c r="D1442" i="3" s="1"/>
  <c r="G1442" i="3"/>
  <c r="H1442" i="3"/>
  <c r="B1444" i="2"/>
  <c r="D1444" i="2" s="1"/>
  <c r="F1444" i="2"/>
  <c r="G1444" i="2"/>
  <c r="H1444" i="2"/>
  <c r="B136" i="17"/>
  <c r="D136" i="17" s="1"/>
  <c r="F136" i="17"/>
  <c r="G136" i="17"/>
  <c r="B321" i="15"/>
  <c r="B320" i="15"/>
  <c r="F321" i="15"/>
  <c r="G321" i="15"/>
  <c r="B307" i="16" l="1"/>
  <c r="D307" i="16" s="1"/>
  <c r="F307" i="16"/>
  <c r="H307" i="16"/>
  <c r="B985" i="7"/>
  <c r="D985" i="7" s="1"/>
  <c r="F985" i="7"/>
  <c r="G985" i="7"/>
  <c r="H985" i="7"/>
  <c r="B1438" i="5"/>
  <c r="D1438" i="5" s="1"/>
  <c r="F1438" i="5"/>
  <c r="G1438" i="5"/>
  <c r="H1438" i="5"/>
  <c r="B1441" i="4"/>
  <c r="D1441" i="4" s="1"/>
  <c r="F1441" i="4"/>
  <c r="G1441" i="4"/>
  <c r="H1441" i="4"/>
  <c r="B1441" i="3"/>
  <c r="D1441" i="3" s="1"/>
  <c r="F1441" i="3"/>
  <c r="G1441" i="3"/>
  <c r="H1441" i="3"/>
  <c r="B1443" i="2"/>
  <c r="D1443" i="2" s="1"/>
  <c r="F1443" i="2"/>
  <c r="G1443" i="2"/>
  <c r="H1443" i="2"/>
  <c r="B135" i="17"/>
  <c r="D135" i="17" s="1"/>
  <c r="F135" i="17"/>
  <c r="G135" i="17"/>
  <c r="D320" i="15"/>
  <c r="F320" i="15"/>
  <c r="G320" i="15"/>
  <c r="B306" i="16" l="1"/>
  <c r="D306" i="16" s="1"/>
  <c r="F306" i="16"/>
  <c r="H306" i="16"/>
  <c r="B984" i="7"/>
  <c r="D984" i="7" s="1"/>
  <c r="F984" i="7"/>
  <c r="G984" i="7"/>
  <c r="H984" i="7"/>
  <c r="B1437" i="5"/>
  <c r="D1437" i="5" s="1"/>
  <c r="F1437" i="5"/>
  <c r="G1437" i="5"/>
  <c r="H1437" i="5"/>
  <c r="B1440" i="4"/>
  <c r="D1440" i="4" s="1"/>
  <c r="F1440" i="4"/>
  <c r="G1440" i="4"/>
  <c r="H1440" i="4"/>
  <c r="B1440" i="3"/>
  <c r="D1440" i="3" s="1"/>
  <c r="F1440" i="3"/>
  <c r="G1440" i="3"/>
  <c r="H1440" i="3"/>
  <c r="B1442" i="2"/>
  <c r="D1442" i="2" s="1"/>
  <c r="F1442" i="2"/>
  <c r="G1442" i="2"/>
  <c r="H1442" i="2"/>
  <c r="B134" i="17"/>
  <c r="D134" i="17" s="1"/>
  <c r="F134" i="17"/>
  <c r="G134" i="17"/>
  <c r="B319" i="15"/>
  <c r="D319" i="15" s="1"/>
  <c r="F319" i="15"/>
  <c r="G319" i="15"/>
  <c r="B305" i="16" l="1"/>
  <c r="D305" i="16" s="1"/>
  <c r="F305" i="16"/>
  <c r="H305" i="16"/>
  <c r="B983" i="7"/>
  <c r="D983" i="7" s="1"/>
  <c r="F983" i="7"/>
  <c r="G983" i="7"/>
  <c r="H983" i="7"/>
  <c r="B1436" i="5"/>
  <c r="D1436" i="5" s="1"/>
  <c r="F1436" i="5"/>
  <c r="G1436" i="5"/>
  <c r="H1436" i="5"/>
  <c r="B1439" i="4"/>
  <c r="D1439" i="4" s="1"/>
  <c r="F1439" i="4"/>
  <c r="G1439" i="4"/>
  <c r="H1439" i="4"/>
  <c r="B1439" i="3"/>
  <c r="D1439" i="3" s="1"/>
  <c r="F1439" i="3"/>
  <c r="G1439" i="3"/>
  <c r="H1439" i="3"/>
  <c r="B1441" i="2"/>
  <c r="D1441" i="2" s="1"/>
  <c r="F1441" i="2"/>
  <c r="G1441" i="2"/>
  <c r="H1441" i="2"/>
  <c r="B133" i="17"/>
  <c r="D133" i="17" s="1"/>
  <c r="F133" i="17"/>
  <c r="G133" i="17"/>
  <c r="B318" i="15"/>
  <c r="D318" i="15" s="1"/>
  <c r="F318" i="15"/>
  <c r="G318" i="15"/>
  <c r="B304" i="16" l="1"/>
  <c r="D304" i="16" s="1"/>
  <c r="F304" i="16"/>
  <c r="H304" i="16"/>
  <c r="B982" i="7"/>
  <c r="D982" i="7" s="1"/>
  <c r="F982" i="7"/>
  <c r="G982" i="7"/>
  <c r="H982" i="7"/>
  <c r="B1435" i="5"/>
  <c r="D1435" i="5" s="1"/>
  <c r="F1435" i="5"/>
  <c r="G1435" i="5"/>
  <c r="H1435" i="5"/>
  <c r="B1438" i="4"/>
  <c r="D1438" i="4" s="1"/>
  <c r="F1438" i="4"/>
  <c r="G1438" i="4"/>
  <c r="H1438" i="4"/>
  <c r="B1438" i="3"/>
  <c r="D1438" i="3" s="1"/>
  <c r="F1438" i="3"/>
  <c r="G1438" i="3"/>
  <c r="H1438" i="3"/>
  <c r="B1440" i="2"/>
  <c r="D1440" i="2" s="1"/>
  <c r="F1440" i="2"/>
  <c r="G1440" i="2"/>
  <c r="H1440" i="2"/>
  <c r="B132" i="17"/>
  <c r="D132" i="17" s="1"/>
  <c r="F132" i="17"/>
  <c r="G132" i="17"/>
  <c r="B317" i="15"/>
  <c r="D317" i="15" s="1"/>
  <c r="F317" i="15"/>
  <c r="G317" i="15"/>
  <c r="B303" i="16" l="1"/>
  <c r="D303" i="16" s="1"/>
  <c r="F303" i="16"/>
  <c r="H303" i="16"/>
  <c r="B981" i="7"/>
  <c r="D981" i="7" s="1"/>
  <c r="F981" i="7"/>
  <c r="G981" i="7"/>
  <c r="H981" i="7"/>
  <c r="B1434" i="5"/>
  <c r="D1434" i="5" s="1"/>
  <c r="F1434" i="5"/>
  <c r="G1434" i="5"/>
  <c r="H1434" i="5"/>
  <c r="B1437" i="4"/>
  <c r="D1437" i="4" s="1"/>
  <c r="F1437" i="4"/>
  <c r="G1437" i="4"/>
  <c r="H1437" i="4"/>
  <c r="B1437" i="3"/>
  <c r="D1437" i="3" s="1"/>
  <c r="F1437" i="3"/>
  <c r="G1437" i="3"/>
  <c r="H1437" i="3"/>
  <c r="B1439" i="2"/>
  <c r="D1439" i="2" s="1"/>
  <c r="F1439" i="2"/>
  <c r="G1439" i="2"/>
  <c r="H1439" i="2"/>
  <c r="B131" i="17"/>
  <c r="D131" i="17" s="1"/>
  <c r="F131" i="17"/>
  <c r="G131" i="17"/>
  <c r="B316" i="15"/>
  <c r="D316" i="15" s="1"/>
  <c r="F316" i="15"/>
  <c r="G316" i="15"/>
  <c r="B302" i="16" l="1"/>
  <c r="D302" i="16" s="1"/>
  <c r="F302" i="16"/>
  <c r="H302" i="16"/>
  <c r="B980" i="7"/>
  <c r="D980" i="7" s="1"/>
  <c r="F980" i="7"/>
  <c r="G980" i="7"/>
  <c r="H980" i="7"/>
  <c r="B1433" i="5"/>
  <c r="D1433" i="5" s="1"/>
  <c r="F1433" i="5"/>
  <c r="G1433" i="5"/>
  <c r="H1433" i="5"/>
  <c r="B1436" i="4"/>
  <c r="D1436" i="4" s="1"/>
  <c r="F1436" i="4"/>
  <c r="G1436" i="4"/>
  <c r="H1436" i="4"/>
  <c r="B1436" i="3"/>
  <c r="D1436" i="3" s="1"/>
  <c r="F1436" i="3"/>
  <c r="G1436" i="3"/>
  <c r="H1436" i="3"/>
  <c r="B1438" i="2"/>
  <c r="D1438" i="2" s="1"/>
  <c r="F1438" i="2"/>
  <c r="G1438" i="2"/>
  <c r="H1438" i="2"/>
  <c r="B130" i="17"/>
  <c r="D130" i="17" s="1"/>
  <c r="F130" i="17"/>
  <c r="G130" i="17"/>
  <c r="B315" i="15"/>
  <c r="D315" i="15" s="1"/>
  <c r="F315" i="15"/>
  <c r="G315" i="15"/>
  <c r="B301" i="16" l="1"/>
  <c r="D301" i="16" s="1"/>
  <c r="F301" i="16"/>
  <c r="H301" i="16"/>
  <c r="B979" i="7"/>
  <c r="D979" i="7" s="1"/>
  <c r="F979" i="7"/>
  <c r="G979" i="7"/>
  <c r="H979" i="7"/>
  <c r="B1432" i="5"/>
  <c r="D1432" i="5" s="1"/>
  <c r="F1432" i="5"/>
  <c r="G1432" i="5"/>
  <c r="H1432" i="5"/>
  <c r="B1435" i="4"/>
  <c r="D1435" i="4" s="1"/>
  <c r="F1435" i="4"/>
  <c r="G1435" i="4"/>
  <c r="H1435" i="4"/>
  <c r="B1435" i="3"/>
  <c r="D1435" i="3" s="1"/>
  <c r="F1435" i="3"/>
  <c r="G1435" i="3"/>
  <c r="H1435" i="3"/>
  <c r="B1437" i="2"/>
  <c r="D1437" i="2" s="1"/>
  <c r="F1437" i="2"/>
  <c r="G1437" i="2"/>
  <c r="H1437" i="2"/>
  <c r="B129" i="17"/>
  <c r="D129" i="17" s="1"/>
  <c r="D128" i="17"/>
  <c r="F129" i="17"/>
  <c r="G129" i="17"/>
  <c r="B314" i="15"/>
  <c r="D314" i="15" s="1"/>
  <c r="F314" i="15"/>
  <c r="G314" i="15"/>
  <c r="B300" i="16" l="1"/>
  <c r="D300" i="16" s="1"/>
  <c r="F300" i="16"/>
  <c r="H300" i="16"/>
  <c r="B978" i="7"/>
  <c r="D978" i="7" s="1"/>
  <c r="F978" i="7"/>
  <c r="G978" i="7"/>
  <c r="H978" i="7"/>
  <c r="B1431" i="5"/>
  <c r="D1431" i="5" s="1"/>
  <c r="F1431" i="5"/>
  <c r="G1431" i="5"/>
  <c r="H1431" i="5"/>
  <c r="B1434" i="4"/>
  <c r="D1434" i="4" s="1"/>
  <c r="F1434" i="4"/>
  <c r="G1434" i="4"/>
  <c r="H1434" i="4"/>
  <c r="B1434" i="3"/>
  <c r="D1434" i="3" s="1"/>
  <c r="F1434" i="3"/>
  <c r="G1434" i="3"/>
  <c r="H1434" i="3"/>
  <c r="B1436" i="2"/>
  <c r="D1436" i="2" s="1"/>
  <c r="F1436" i="2"/>
  <c r="G1436" i="2"/>
  <c r="H1436" i="2"/>
  <c r="B128" i="17"/>
  <c r="F128" i="17"/>
  <c r="G128" i="17"/>
  <c r="B313" i="15"/>
  <c r="D313" i="15" s="1"/>
  <c r="F313" i="15"/>
  <c r="G313" i="15"/>
  <c r="B299" i="16" l="1"/>
  <c r="D299" i="16" s="1"/>
  <c r="F299" i="16"/>
  <c r="H299" i="16"/>
  <c r="B977" i="7"/>
  <c r="D977" i="7" s="1"/>
  <c r="F977" i="7"/>
  <c r="G977" i="7"/>
  <c r="H977" i="7"/>
  <c r="B1430" i="5"/>
  <c r="D1430" i="5" s="1"/>
  <c r="F1430" i="5"/>
  <c r="G1430" i="5"/>
  <c r="H1430" i="5"/>
  <c r="B1433" i="4"/>
  <c r="D1433" i="4" s="1"/>
  <c r="F1433" i="4"/>
  <c r="G1433" i="4"/>
  <c r="H1433" i="4"/>
  <c r="B1433" i="3"/>
  <c r="D1433" i="3" s="1"/>
  <c r="F1433" i="3"/>
  <c r="G1433" i="3"/>
  <c r="H1433" i="3"/>
  <c r="B1435" i="2"/>
  <c r="D1435" i="2" s="1"/>
  <c r="F1435" i="2"/>
  <c r="G1435" i="2"/>
  <c r="H1435" i="2"/>
  <c r="B127" i="17"/>
  <c r="D127" i="17" s="1"/>
  <c r="F127" i="17"/>
  <c r="F126" i="17"/>
  <c r="G127" i="17"/>
  <c r="B312" i="15"/>
  <c r="D312" i="15" s="1"/>
  <c r="F312" i="15"/>
  <c r="G312" i="15"/>
  <c r="B298" i="16" l="1"/>
  <c r="D298" i="16" s="1"/>
  <c r="F298" i="16"/>
  <c r="H298" i="16"/>
  <c r="B976" i="7"/>
  <c r="D976" i="7" s="1"/>
  <c r="F976" i="7"/>
  <c r="G976" i="7"/>
  <c r="H976" i="7"/>
  <c r="B1429" i="5"/>
  <c r="D1429" i="5" s="1"/>
  <c r="F1429" i="5"/>
  <c r="G1429" i="5"/>
  <c r="H1429" i="5"/>
  <c r="B1432" i="4"/>
  <c r="D1432" i="4" s="1"/>
  <c r="F1432" i="4"/>
  <c r="G1432" i="4"/>
  <c r="H1432" i="4"/>
  <c r="B1432" i="3"/>
  <c r="D1432" i="3" s="1"/>
  <c r="F1432" i="3"/>
  <c r="G1432" i="3"/>
  <c r="H1432" i="3"/>
  <c r="B1434" i="2"/>
  <c r="D1434" i="2" s="1"/>
  <c r="F1434" i="2"/>
  <c r="G1434" i="2"/>
  <c r="H1434" i="2"/>
  <c r="B126" i="17"/>
  <c r="D126" i="17" s="1"/>
  <c r="G126" i="17"/>
  <c r="B311" i="15"/>
  <c r="D311" i="15" s="1"/>
  <c r="F311" i="15"/>
  <c r="F310" i="15"/>
  <c r="G311" i="15"/>
  <c r="B297" i="16" l="1"/>
  <c r="D297" i="16" s="1"/>
  <c r="F297" i="16"/>
  <c r="H297" i="16"/>
  <c r="B975" i="7"/>
  <c r="D975" i="7" s="1"/>
  <c r="F975" i="7"/>
  <c r="G975" i="7"/>
  <c r="H975" i="7"/>
  <c r="B1428" i="5"/>
  <c r="D1428" i="5" s="1"/>
  <c r="F1428" i="5"/>
  <c r="G1428" i="5"/>
  <c r="H1428" i="5"/>
  <c r="B1431" i="4"/>
  <c r="D1431" i="4" s="1"/>
  <c r="F1431" i="4"/>
  <c r="G1431" i="4"/>
  <c r="H1431" i="4"/>
  <c r="B1431" i="3"/>
  <c r="D1431" i="3" s="1"/>
  <c r="F1431" i="3"/>
  <c r="G1431" i="3"/>
  <c r="H1431" i="3"/>
  <c r="B1433" i="2"/>
  <c r="D1433" i="2" s="1"/>
  <c r="F1433" i="2"/>
  <c r="G1433" i="2"/>
  <c r="H1433" i="2"/>
  <c r="B125" i="17"/>
  <c r="D125" i="17" s="1"/>
  <c r="F125" i="17"/>
  <c r="G125" i="17"/>
  <c r="B310" i="15"/>
  <c r="D310" i="15" s="1"/>
  <c r="G310" i="15"/>
  <c r="B296" i="16" l="1"/>
  <c r="D296" i="16" s="1"/>
  <c r="F296" i="16"/>
  <c r="H296" i="16"/>
  <c r="B974" i="7"/>
  <c r="D974" i="7" s="1"/>
  <c r="F974" i="7"/>
  <c r="G974" i="7"/>
  <c r="H974" i="7"/>
  <c r="B1427" i="5"/>
  <c r="D1427" i="5" s="1"/>
  <c r="F1427" i="5"/>
  <c r="G1427" i="5"/>
  <c r="H1427" i="5"/>
  <c r="B1430" i="4"/>
  <c r="D1430" i="4" s="1"/>
  <c r="F1430" i="4"/>
  <c r="G1430" i="4"/>
  <c r="H1430" i="4"/>
  <c r="B1430" i="3"/>
  <c r="D1430" i="3" s="1"/>
  <c r="F1430" i="3"/>
  <c r="G1430" i="3"/>
  <c r="H1430" i="3"/>
  <c r="B1432" i="2"/>
  <c r="D1432" i="2" s="1"/>
  <c r="F1432" i="2"/>
  <c r="G1432" i="2"/>
  <c r="H1432" i="2"/>
  <c r="B124" i="17"/>
  <c r="D124" i="17" s="1"/>
  <c r="F124" i="17"/>
  <c r="G124" i="17"/>
  <c r="B309" i="15"/>
  <c r="D309" i="15" s="1"/>
  <c r="F309" i="15"/>
  <c r="G309" i="15"/>
  <c r="B295" i="16" l="1"/>
  <c r="D295" i="16" s="1"/>
  <c r="F295" i="16"/>
  <c r="H295" i="16"/>
  <c r="B973" i="7"/>
  <c r="D973" i="7" s="1"/>
  <c r="F973" i="7"/>
  <c r="G973" i="7"/>
  <c r="H973" i="7"/>
  <c r="B1426" i="5"/>
  <c r="D1426" i="5" s="1"/>
  <c r="F1426" i="5"/>
  <c r="G1426" i="5"/>
  <c r="H1426" i="5"/>
  <c r="B1429" i="4"/>
  <c r="D1429" i="4" s="1"/>
  <c r="F1429" i="4"/>
  <c r="G1429" i="4"/>
  <c r="H1429" i="4"/>
  <c r="B1429" i="3"/>
  <c r="D1429" i="3" s="1"/>
  <c r="F1429" i="3"/>
  <c r="G1429" i="3"/>
  <c r="H1429" i="3"/>
  <c r="B1431" i="2"/>
  <c r="D1431" i="2" s="1"/>
  <c r="F1431" i="2"/>
  <c r="G1431" i="2"/>
  <c r="H1431" i="2"/>
  <c r="B123" i="17"/>
  <c r="D123" i="17" s="1"/>
  <c r="F123" i="17"/>
  <c r="G123" i="17"/>
  <c r="B308" i="15"/>
  <c r="D308" i="15" s="1"/>
  <c r="F308" i="15"/>
  <c r="G308" i="15"/>
  <c r="B294" i="16" l="1"/>
  <c r="D294" i="16" s="1"/>
  <c r="F294" i="16"/>
  <c r="H294" i="16"/>
  <c r="B972" i="7"/>
  <c r="D972" i="7" s="1"/>
  <c r="F972" i="7"/>
  <c r="G972" i="7"/>
  <c r="H972" i="7"/>
  <c r="B1425" i="5"/>
  <c r="D1425" i="5" s="1"/>
  <c r="F1425" i="5"/>
  <c r="G1425" i="5"/>
  <c r="H1425" i="5"/>
  <c r="B1428" i="4"/>
  <c r="D1428" i="4" s="1"/>
  <c r="F1428" i="4"/>
  <c r="G1428" i="4"/>
  <c r="H1428" i="4"/>
  <c r="B1428" i="3"/>
  <c r="D1428" i="3" s="1"/>
  <c r="F1428" i="3"/>
  <c r="G1428" i="3"/>
  <c r="H1428" i="3"/>
  <c r="B1430" i="2"/>
  <c r="D1430" i="2" s="1"/>
  <c r="F1430" i="2"/>
  <c r="G1430" i="2"/>
  <c r="H1430" i="2"/>
  <c r="B122" i="17"/>
  <c r="D122" i="17" s="1"/>
  <c r="F122" i="17"/>
  <c r="G122" i="17"/>
  <c r="B307" i="15"/>
  <c r="D307" i="15" s="1"/>
  <c r="F307" i="15"/>
  <c r="G307" i="15"/>
  <c r="B293" i="16" l="1"/>
  <c r="D293" i="16" s="1"/>
  <c r="F293" i="16"/>
  <c r="H293" i="16"/>
  <c r="B971" i="7"/>
  <c r="D971" i="7" s="1"/>
  <c r="F971" i="7"/>
  <c r="G971" i="7"/>
  <c r="H971" i="7"/>
  <c r="B1424" i="5"/>
  <c r="D1424" i="5" s="1"/>
  <c r="F1424" i="5"/>
  <c r="G1424" i="5"/>
  <c r="H1424" i="5"/>
  <c r="B1427" i="4"/>
  <c r="D1427" i="4" s="1"/>
  <c r="F1427" i="4"/>
  <c r="G1427" i="4"/>
  <c r="H1427" i="4"/>
  <c r="B1427" i="3"/>
  <c r="D1427" i="3" s="1"/>
  <c r="F1427" i="3"/>
  <c r="G1427" i="3"/>
  <c r="H1427" i="3"/>
  <c r="B1429" i="2"/>
  <c r="D1429" i="2" s="1"/>
  <c r="F1429" i="2"/>
  <c r="G1429" i="2"/>
  <c r="H1429" i="2"/>
  <c r="B121" i="17"/>
  <c r="D121" i="17" s="1"/>
  <c r="F121" i="17"/>
  <c r="G121" i="17"/>
  <c r="B306" i="15"/>
  <c r="D306" i="15"/>
  <c r="F306" i="15"/>
  <c r="G306" i="15"/>
  <c r="B292" i="16" l="1"/>
  <c r="D292" i="16" s="1"/>
  <c r="F292" i="16"/>
  <c r="H292" i="16"/>
  <c r="B970" i="7"/>
  <c r="D970" i="7" s="1"/>
  <c r="F970" i="7"/>
  <c r="G970" i="7"/>
  <c r="H970" i="7"/>
  <c r="B1423" i="5"/>
  <c r="D1423" i="5" s="1"/>
  <c r="F1423" i="5"/>
  <c r="G1423" i="5"/>
  <c r="H1423" i="5"/>
  <c r="B1426" i="4"/>
  <c r="D1426" i="4" s="1"/>
  <c r="F1426" i="4"/>
  <c r="G1426" i="4"/>
  <c r="H1426" i="4"/>
  <c r="B1426" i="3"/>
  <c r="D1426" i="3" s="1"/>
  <c r="F1426" i="3"/>
  <c r="G1426" i="3"/>
  <c r="H1426" i="3"/>
  <c r="B1428" i="2"/>
  <c r="D1428" i="2" s="1"/>
  <c r="F1428" i="2"/>
  <c r="G1428" i="2"/>
  <c r="H1428" i="2"/>
  <c r="B120" i="17"/>
  <c r="D120" i="17" s="1"/>
  <c r="F120" i="17"/>
  <c r="G120" i="17"/>
  <c r="B305" i="15"/>
  <c r="D305" i="15" s="1"/>
  <c r="F305" i="15"/>
  <c r="G305" i="15"/>
  <c r="B291" i="16" l="1"/>
  <c r="D291" i="16"/>
  <c r="F291" i="16"/>
  <c r="H291" i="16"/>
  <c r="B969" i="7"/>
  <c r="D969" i="7" s="1"/>
  <c r="F969" i="7"/>
  <c r="G969" i="7"/>
  <c r="H969" i="7"/>
  <c r="B1422" i="5"/>
  <c r="D1422" i="5"/>
  <c r="F1422" i="5"/>
  <c r="G1422" i="5"/>
  <c r="H1422" i="5"/>
  <c r="B1425" i="4"/>
  <c r="D1425" i="4" s="1"/>
  <c r="F1425" i="4"/>
  <c r="G1425" i="4"/>
  <c r="H1425" i="4"/>
  <c r="B1425" i="3"/>
  <c r="D1425" i="3" s="1"/>
  <c r="F1425" i="3"/>
  <c r="G1425" i="3"/>
  <c r="H1425" i="3"/>
  <c r="B1427" i="2"/>
  <c r="D1427" i="2" s="1"/>
  <c r="F1427" i="2"/>
  <c r="G1427" i="2"/>
  <c r="H1427" i="2"/>
  <c r="B119" i="17"/>
  <c r="D119" i="17" s="1"/>
  <c r="F119" i="17"/>
  <c r="G119" i="17"/>
  <c r="G118" i="17"/>
  <c r="B304" i="15"/>
  <c r="D304" i="15" s="1"/>
  <c r="F304" i="15"/>
  <c r="G304" i="15"/>
  <c r="B290" i="16" l="1"/>
  <c r="D290" i="16" s="1"/>
  <c r="F290" i="16"/>
  <c r="H290" i="16"/>
  <c r="B968" i="7"/>
  <c r="D968" i="7" s="1"/>
  <c r="F968" i="7"/>
  <c r="G968" i="7"/>
  <c r="H968" i="7"/>
  <c r="B1421" i="5"/>
  <c r="D1421" i="5" s="1"/>
  <c r="F1421" i="5"/>
  <c r="G1421" i="5"/>
  <c r="H1421" i="5"/>
  <c r="B1424" i="4"/>
  <c r="D1424" i="4" s="1"/>
  <c r="F1424" i="4"/>
  <c r="G1424" i="4"/>
  <c r="H1424" i="4"/>
  <c r="B1424" i="3"/>
  <c r="D1424" i="3" s="1"/>
  <c r="F1424" i="3"/>
  <c r="G1424" i="3"/>
  <c r="H1424" i="3"/>
  <c r="B1426" i="2"/>
  <c r="D1426" i="2"/>
  <c r="F1426" i="2"/>
  <c r="G1426" i="2"/>
  <c r="H1426" i="2"/>
  <c r="B118" i="17"/>
  <c r="D118" i="17" s="1"/>
  <c r="F118" i="17"/>
  <c r="B303" i="15"/>
  <c r="D303" i="15" s="1"/>
  <c r="F303" i="15"/>
  <c r="G303" i="15"/>
  <c r="B289" i="16" l="1"/>
  <c r="D289" i="16" s="1"/>
  <c r="F289" i="16"/>
  <c r="H289" i="16"/>
  <c r="B967" i="7"/>
  <c r="D967" i="7" s="1"/>
  <c r="F967" i="7"/>
  <c r="G967" i="7"/>
  <c r="H967" i="7"/>
  <c r="B1420" i="5"/>
  <c r="D1420" i="5" s="1"/>
  <c r="F1420" i="5"/>
  <c r="G1420" i="5"/>
  <c r="H1420" i="5"/>
  <c r="B1423" i="4"/>
  <c r="D1423" i="4" s="1"/>
  <c r="F1423" i="4"/>
  <c r="G1423" i="4"/>
  <c r="H1423" i="4"/>
  <c r="B1423" i="3"/>
  <c r="D1423" i="3" s="1"/>
  <c r="F1423" i="3"/>
  <c r="G1423" i="3"/>
  <c r="H1423" i="3"/>
  <c r="B1425" i="2"/>
  <c r="D1425" i="2" s="1"/>
  <c r="F1425" i="2"/>
  <c r="G1425" i="2"/>
  <c r="H1425" i="2"/>
  <c r="B117" i="17"/>
  <c r="D117" i="17" s="1"/>
  <c r="F117" i="17"/>
  <c r="G117" i="17"/>
  <c r="B302" i="15"/>
  <c r="D302" i="15" s="1"/>
  <c r="F302" i="15"/>
  <c r="G302" i="15"/>
  <c r="B288" i="16" l="1"/>
  <c r="D288" i="16" s="1"/>
  <c r="F288" i="16"/>
  <c r="H288" i="16"/>
  <c r="B966" i="7"/>
  <c r="D966" i="7" s="1"/>
  <c r="F966" i="7"/>
  <c r="G966" i="7"/>
  <c r="H966" i="7"/>
  <c r="B1419" i="5"/>
  <c r="D1419" i="5" s="1"/>
  <c r="F1419" i="5"/>
  <c r="G1419" i="5"/>
  <c r="H1419" i="5"/>
  <c r="B1422" i="4"/>
  <c r="D1422" i="4" s="1"/>
  <c r="F1422" i="4"/>
  <c r="G1422" i="4"/>
  <c r="H1422" i="4"/>
  <c r="B1422" i="3"/>
  <c r="D1422" i="3" s="1"/>
  <c r="F1422" i="3"/>
  <c r="G1422" i="3"/>
  <c r="H1422" i="3"/>
  <c r="B1424" i="2"/>
  <c r="D1424" i="2" s="1"/>
  <c r="F1424" i="2"/>
  <c r="G1424" i="2"/>
  <c r="H1424" i="2"/>
  <c r="B116" i="17"/>
  <c r="D116" i="17" s="1"/>
  <c r="F116" i="17"/>
  <c r="G116" i="17"/>
  <c r="B301" i="15"/>
  <c r="D301" i="15" s="1"/>
  <c r="F301" i="15"/>
  <c r="G301" i="15"/>
  <c r="B287" i="16" l="1"/>
  <c r="D287" i="16" s="1"/>
  <c r="F287" i="16"/>
  <c r="H287" i="16"/>
  <c r="B965" i="7"/>
  <c r="D965" i="7" s="1"/>
  <c r="F965" i="7"/>
  <c r="G965" i="7"/>
  <c r="H965" i="7"/>
  <c r="B1418" i="5"/>
  <c r="D1418" i="5" s="1"/>
  <c r="F1418" i="5"/>
  <c r="G1418" i="5"/>
  <c r="H1418" i="5"/>
  <c r="B1421" i="4"/>
  <c r="D1421" i="4" s="1"/>
  <c r="F1421" i="4"/>
  <c r="G1421" i="4"/>
  <c r="H1421" i="4"/>
  <c r="B1421" i="3"/>
  <c r="D1421" i="3" s="1"/>
  <c r="F1421" i="3"/>
  <c r="G1421" i="3"/>
  <c r="H1421" i="3"/>
  <c r="B1423" i="2"/>
  <c r="D1423" i="2" s="1"/>
  <c r="F1423" i="2"/>
  <c r="G1423" i="2"/>
  <c r="H1423" i="2"/>
  <c r="B115" i="17"/>
  <c r="D115" i="17" s="1"/>
  <c r="F115" i="17"/>
  <c r="G115" i="17"/>
  <c r="B300" i="15"/>
  <c r="D300" i="15" s="1"/>
  <c r="F300" i="15"/>
  <c r="G300" i="15"/>
  <c r="B286" i="16" l="1"/>
  <c r="D286" i="16" s="1"/>
  <c r="F286" i="16"/>
  <c r="H286" i="16"/>
  <c r="B964" i="7"/>
  <c r="D964" i="7" s="1"/>
  <c r="F964" i="7"/>
  <c r="G964" i="7"/>
  <c r="H964" i="7"/>
  <c r="B1417" i="5"/>
  <c r="D1417" i="5" s="1"/>
  <c r="F1417" i="5"/>
  <c r="G1417" i="5"/>
  <c r="H1417" i="5"/>
  <c r="B1420" i="4"/>
  <c r="D1420" i="4" s="1"/>
  <c r="F1420" i="4"/>
  <c r="G1420" i="4"/>
  <c r="H1420" i="4"/>
  <c r="B1420" i="3"/>
  <c r="D1420" i="3" s="1"/>
  <c r="F1420" i="3"/>
  <c r="G1420" i="3"/>
  <c r="H1420" i="3"/>
  <c r="B1422" i="2"/>
  <c r="D1422" i="2" s="1"/>
  <c r="F1422" i="2"/>
  <c r="G1422" i="2"/>
  <c r="H1422" i="2"/>
  <c r="B114" i="17"/>
  <c r="D114" i="17" s="1"/>
  <c r="F114" i="17"/>
  <c r="G114" i="17"/>
  <c r="B299" i="15"/>
  <c r="D299" i="15" s="1"/>
  <c r="F299" i="15"/>
  <c r="G299" i="15"/>
  <c r="B285" i="16" l="1"/>
  <c r="D285" i="16" s="1"/>
  <c r="F285" i="16"/>
  <c r="H285" i="16"/>
  <c r="B963" i="7"/>
  <c r="D963" i="7" s="1"/>
  <c r="F963" i="7"/>
  <c r="G963" i="7"/>
  <c r="H963" i="7"/>
  <c r="B1416" i="5"/>
  <c r="D1416" i="5"/>
  <c r="F1416" i="5"/>
  <c r="G1416" i="5"/>
  <c r="H1416" i="5"/>
  <c r="B1419" i="4"/>
  <c r="D1419" i="4"/>
  <c r="F1419" i="4"/>
  <c r="G1419" i="4"/>
  <c r="H1419" i="4"/>
  <c r="B1419" i="3"/>
  <c r="D1419" i="3" s="1"/>
  <c r="F1419" i="3"/>
  <c r="G1419" i="3"/>
  <c r="H1419" i="3"/>
  <c r="B1421" i="2"/>
  <c r="D1421" i="2" s="1"/>
  <c r="F1421" i="2"/>
  <c r="G1421" i="2"/>
  <c r="H1421" i="2"/>
  <c r="B113" i="17"/>
  <c r="D113" i="17" s="1"/>
  <c r="F113" i="17"/>
  <c r="G113" i="17"/>
  <c r="B298" i="15"/>
  <c r="D298" i="15" s="1"/>
  <c r="F298" i="15"/>
  <c r="G298" i="15"/>
  <c r="B284" i="16" l="1"/>
  <c r="D284" i="16" s="1"/>
  <c r="F284" i="16"/>
  <c r="H284" i="16"/>
  <c r="F962" i="7"/>
  <c r="B962" i="7" s="1"/>
  <c r="D962" i="7" s="1"/>
  <c r="G962" i="7"/>
  <c r="H962" i="7"/>
  <c r="F1415" i="5"/>
  <c r="B1415" i="5" s="1"/>
  <c r="D1415" i="5" s="1"/>
  <c r="G1415" i="5"/>
  <c r="H1415" i="5"/>
  <c r="F1418" i="4"/>
  <c r="B1418" i="4" s="1"/>
  <c r="D1418" i="4" s="1"/>
  <c r="G1418" i="4"/>
  <c r="H1418" i="4"/>
  <c r="F1418" i="3"/>
  <c r="B1418" i="3" s="1"/>
  <c r="D1418" i="3" s="1"/>
  <c r="G1418" i="3"/>
  <c r="H1418" i="3"/>
  <c r="F1420" i="2"/>
  <c r="B1420" i="2" s="1"/>
  <c r="D1420" i="2" s="1"/>
  <c r="G1420" i="2"/>
  <c r="H1420" i="2"/>
  <c r="F112" i="17"/>
  <c r="B112" i="17" s="1"/>
  <c r="D112" i="17" s="1"/>
  <c r="G112" i="17"/>
  <c r="F297" i="15"/>
  <c r="B297" i="15" s="1"/>
  <c r="D297" i="15" s="1"/>
  <c r="G297" i="15"/>
  <c r="F283" i="16" l="1"/>
  <c r="B283" i="16" s="1"/>
  <c r="D283" i="16" s="1"/>
  <c r="H283" i="16"/>
  <c r="B961" i="7"/>
  <c r="D961" i="7" s="1"/>
  <c r="F961" i="7"/>
  <c r="G961" i="7"/>
  <c r="H961" i="7"/>
  <c r="B1414" i="5"/>
  <c r="D1414" i="5" s="1"/>
  <c r="F1414" i="5"/>
  <c r="G1414" i="5"/>
  <c r="H1414" i="5"/>
  <c r="B1417" i="4"/>
  <c r="D1417" i="4" s="1"/>
  <c r="F1417" i="4"/>
  <c r="G1417" i="4"/>
  <c r="H1417" i="4"/>
  <c r="B1417" i="3"/>
  <c r="D1417" i="3" s="1"/>
  <c r="F1417" i="3"/>
  <c r="G1417" i="3"/>
  <c r="H1417" i="3"/>
  <c r="B1419" i="2"/>
  <c r="D1419" i="2" s="1"/>
  <c r="F1419" i="2"/>
  <c r="G1419" i="2"/>
  <c r="H1419" i="2"/>
  <c r="B111" i="17"/>
  <c r="D111" i="17" s="1"/>
  <c r="F111" i="17"/>
  <c r="G111" i="17"/>
  <c r="F296" i="15"/>
  <c r="B296" i="15" s="1"/>
  <c r="D296" i="15" s="1"/>
  <c r="G296" i="15"/>
  <c r="F282" i="16" l="1"/>
  <c r="B282" i="16" s="1"/>
  <c r="D282" i="16" s="1"/>
  <c r="H282" i="16"/>
  <c r="B960" i="7"/>
  <c r="D960" i="7" s="1"/>
  <c r="F960" i="7"/>
  <c r="G960" i="7"/>
  <c r="H960" i="7"/>
  <c r="B1413" i="5"/>
  <c r="D1413" i="5" s="1"/>
  <c r="F1413" i="5"/>
  <c r="G1413" i="5"/>
  <c r="H1413" i="5"/>
  <c r="B1416" i="4"/>
  <c r="D1416" i="4" s="1"/>
  <c r="F1416" i="4"/>
  <c r="G1416" i="4"/>
  <c r="H1416" i="4"/>
  <c r="B1416" i="3"/>
  <c r="D1416" i="3" s="1"/>
  <c r="F1416" i="3"/>
  <c r="G1416" i="3"/>
  <c r="H1416" i="3"/>
  <c r="B1418" i="2"/>
  <c r="D1418" i="2" s="1"/>
  <c r="F1418" i="2"/>
  <c r="G1418" i="2"/>
  <c r="H1418" i="2"/>
  <c r="B110" i="17"/>
  <c r="D110" i="17" s="1"/>
  <c r="F110" i="17"/>
  <c r="G110" i="17"/>
  <c r="F295" i="15"/>
  <c r="B295" i="15" s="1"/>
  <c r="D295" i="15" s="1"/>
  <c r="G295" i="15"/>
  <c r="F281" i="16" l="1"/>
  <c r="B281" i="16" s="1"/>
  <c r="D281" i="16" s="1"/>
  <c r="H281" i="16"/>
  <c r="B959" i="7"/>
  <c r="D959" i="7" s="1"/>
  <c r="F959" i="7"/>
  <c r="G959" i="7"/>
  <c r="H959" i="7"/>
  <c r="B1412" i="5"/>
  <c r="D1412" i="5" s="1"/>
  <c r="F1412" i="5"/>
  <c r="G1412" i="5"/>
  <c r="H1412" i="5"/>
  <c r="B1415" i="4"/>
  <c r="D1415" i="4" s="1"/>
  <c r="F1415" i="4"/>
  <c r="G1415" i="4"/>
  <c r="H1415" i="4"/>
  <c r="B1415" i="3"/>
  <c r="D1415" i="3" s="1"/>
  <c r="F1415" i="3"/>
  <c r="G1415" i="3"/>
  <c r="H1415" i="3"/>
  <c r="B1417" i="2"/>
  <c r="D1417" i="2" s="1"/>
  <c r="F1417" i="2"/>
  <c r="G1417" i="2"/>
  <c r="H1417" i="2"/>
  <c r="B109" i="17"/>
  <c r="D109" i="17" s="1"/>
  <c r="F109" i="17"/>
  <c r="G109" i="17"/>
  <c r="F294" i="15"/>
  <c r="B294" i="15" s="1"/>
  <c r="D294" i="15" s="1"/>
  <c r="G294" i="15"/>
  <c r="F280" i="16" l="1"/>
  <c r="B280" i="16" s="1"/>
  <c r="D280" i="16" s="1"/>
  <c r="H280" i="16"/>
  <c r="B958" i="7"/>
  <c r="D958" i="7" s="1"/>
  <c r="F958" i="7"/>
  <c r="G958" i="7"/>
  <c r="H958" i="7"/>
  <c r="B1411" i="5"/>
  <c r="D1411" i="5" s="1"/>
  <c r="F1411" i="5"/>
  <c r="G1411" i="5"/>
  <c r="H1411" i="5"/>
  <c r="B1414" i="4"/>
  <c r="D1414" i="4" s="1"/>
  <c r="F1414" i="4"/>
  <c r="G1414" i="4"/>
  <c r="H1414" i="4"/>
  <c r="B1414" i="3"/>
  <c r="D1414" i="3" s="1"/>
  <c r="F1414" i="3"/>
  <c r="G1414" i="3"/>
  <c r="H1414" i="3"/>
  <c r="B1416" i="2"/>
  <c r="D1416" i="2" s="1"/>
  <c r="F1416" i="2"/>
  <c r="G1416" i="2"/>
  <c r="H1416" i="2"/>
  <c r="B108" i="17"/>
  <c r="D108" i="17" s="1"/>
  <c r="F108" i="17"/>
  <c r="G108" i="17"/>
  <c r="F293" i="15"/>
  <c r="B293" i="15" s="1"/>
  <c r="D293" i="15" s="1"/>
  <c r="G293" i="15"/>
  <c r="F279" i="16" l="1"/>
  <c r="B279" i="16" s="1"/>
  <c r="D279" i="16" s="1"/>
  <c r="H279" i="16"/>
  <c r="B292" i="15"/>
  <c r="D292" i="15" s="1"/>
  <c r="F292" i="15"/>
  <c r="G292" i="15"/>
  <c r="F957" i="7"/>
  <c r="B957" i="7" s="1"/>
  <c r="D957" i="7" s="1"/>
  <c r="G957" i="7"/>
  <c r="H957" i="7"/>
  <c r="B1410" i="5"/>
  <c r="D1410" i="5"/>
  <c r="F1410" i="5"/>
  <c r="G1410" i="5"/>
  <c r="H1410" i="5"/>
  <c r="B1413" i="4"/>
  <c r="D1413" i="4" s="1"/>
  <c r="F1413" i="4"/>
  <c r="G1413" i="4"/>
  <c r="H1413" i="4"/>
  <c r="B1413" i="3"/>
  <c r="D1413" i="3" s="1"/>
  <c r="F1413" i="3"/>
  <c r="G1413" i="3"/>
  <c r="H1413" i="3"/>
  <c r="B1415" i="2"/>
  <c r="D1415" i="2" s="1"/>
  <c r="F1415" i="2"/>
  <c r="G1415" i="2"/>
  <c r="H1415" i="2"/>
  <c r="B107" i="17"/>
  <c r="D107" i="17" s="1"/>
  <c r="F107" i="17"/>
  <c r="G107" i="17"/>
  <c r="F278" i="16" l="1"/>
  <c r="B278" i="16" s="1"/>
  <c r="D278" i="16" s="1"/>
  <c r="H278" i="16"/>
  <c r="B956" i="7"/>
  <c r="D956" i="7" s="1"/>
  <c r="F956" i="7"/>
  <c r="G956" i="7"/>
  <c r="H956" i="7"/>
  <c r="B1409" i="5"/>
  <c r="D1409" i="5" s="1"/>
  <c r="F1409" i="5"/>
  <c r="G1409" i="5"/>
  <c r="H1409" i="5"/>
  <c r="B1412" i="4"/>
  <c r="D1412" i="4" s="1"/>
  <c r="F1412" i="4"/>
  <c r="G1412" i="4"/>
  <c r="H1412" i="4"/>
  <c r="B1412" i="3"/>
  <c r="D1412" i="3" s="1"/>
  <c r="F1412" i="3"/>
  <c r="G1412" i="3"/>
  <c r="H1412" i="3"/>
  <c r="B1414" i="2"/>
  <c r="D1414" i="2" s="1"/>
  <c r="F1414" i="2"/>
  <c r="G1414" i="2"/>
  <c r="H1414" i="2"/>
  <c r="B106" i="17"/>
  <c r="D106" i="17" s="1"/>
  <c r="F106" i="17"/>
  <c r="G106" i="17"/>
  <c r="B291" i="15"/>
  <c r="D291" i="15" s="1"/>
  <c r="F291" i="15"/>
  <c r="G291" i="15"/>
  <c r="F277" i="16" l="1"/>
  <c r="B277" i="16" s="1"/>
  <c r="D277" i="16" s="1"/>
  <c r="H277" i="16"/>
  <c r="F955" i="7"/>
  <c r="B955" i="7" s="1"/>
  <c r="D955" i="7" s="1"/>
  <c r="G955" i="7"/>
  <c r="H955" i="7"/>
  <c r="F1408" i="5"/>
  <c r="B1408" i="5" s="1"/>
  <c r="D1408" i="5" s="1"/>
  <c r="G1408" i="5"/>
  <c r="H1408" i="5"/>
  <c r="F1411" i="4"/>
  <c r="B1411" i="4" s="1"/>
  <c r="D1411" i="4" s="1"/>
  <c r="G1411" i="4"/>
  <c r="H1411" i="4"/>
  <c r="F1411" i="3"/>
  <c r="B1411" i="3" s="1"/>
  <c r="D1411" i="3" s="1"/>
  <c r="G1411" i="3"/>
  <c r="H1411" i="3"/>
  <c r="F1413" i="2"/>
  <c r="B1413" i="2" s="1"/>
  <c r="D1413" i="2" s="1"/>
  <c r="G1413" i="2"/>
  <c r="H1413" i="2"/>
  <c r="F105" i="17"/>
  <c r="B105" i="17" s="1"/>
  <c r="D105" i="17" s="1"/>
  <c r="G105" i="17"/>
  <c r="F290" i="15"/>
  <c r="B290" i="15" s="1"/>
  <c r="D290" i="15" s="1"/>
  <c r="G290" i="15"/>
  <c r="F276" i="16" l="1"/>
  <c r="B276" i="16" s="1"/>
  <c r="D276" i="16" s="1"/>
  <c r="H276" i="16"/>
  <c r="F954" i="7"/>
  <c r="B954" i="7" s="1"/>
  <c r="D954" i="7" s="1"/>
  <c r="G954" i="7"/>
  <c r="H954" i="7"/>
  <c r="F1407" i="5"/>
  <c r="B1407" i="5" s="1"/>
  <c r="D1407" i="5" s="1"/>
  <c r="G1407" i="5"/>
  <c r="H1407" i="5"/>
  <c r="F1410" i="4"/>
  <c r="B1410" i="4" s="1"/>
  <c r="D1410" i="4" s="1"/>
  <c r="G1410" i="4"/>
  <c r="H1410" i="4"/>
  <c r="F1410" i="3"/>
  <c r="B1410" i="3" s="1"/>
  <c r="D1410" i="3" s="1"/>
  <c r="G1410" i="3"/>
  <c r="H1410" i="3"/>
  <c r="F1412" i="2"/>
  <c r="B1412" i="2" s="1"/>
  <c r="D1412" i="2" s="1"/>
  <c r="G1412" i="2"/>
  <c r="H1412" i="2"/>
  <c r="F104" i="17"/>
  <c r="B104" i="17" s="1"/>
  <c r="D104" i="17" s="1"/>
  <c r="G104" i="17"/>
  <c r="F289" i="15"/>
  <c r="B289" i="15" s="1"/>
  <c r="D289" i="15" s="1"/>
  <c r="G289" i="15"/>
  <c r="F275" i="16" l="1"/>
  <c r="B275" i="16" s="1"/>
  <c r="D275" i="16" s="1"/>
  <c r="H275" i="16"/>
  <c r="F953" i="7"/>
  <c r="B953" i="7" s="1"/>
  <c r="D953" i="7" s="1"/>
  <c r="G953" i="7"/>
  <c r="H953" i="7"/>
  <c r="F1406" i="5"/>
  <c r="B1406" i="5" s="1"/>
  <c r="D1406" i="5" s="1"/>
  <c r="G1406" i="5"/>
  <c r="H1406" i="5"/>
  <c r="F1409" i="4"/>
  <c r="B1409" i="4" s="1"/>
  <c r="D1409" i="4" s="1"/>
  <c r="G1409" i="4"/>
  <c r="H1409" i="4"/>
  <c r="F1409" i="3"/>
  <c r="B1409" i="3" s="1"/>
  <c r="D1409" i="3" s="1"/>
  <c r="G1409" i="3"/>
  <c r="H1409" i="3"/>
  <c r="F1411" i="2"/>
  <c r="B1411" i="2" s="1"/>
  <c r="D1411" i="2" s="1"/>
  <c r="G1411" i="2"/>
  <c r="H1411" i="2"/>
  <c r="F103" i="17"/>
  <c r="B103" i="17" s="1"/>
  <c r="D103" i="17" s="1"/>
  <c r="G103" i="17"/>
  <c r="F288" i="15"/>
  <c r="B288" i="15" s="1"/>
  <c r="D288" i="15" s="1"/>
  <c r="G288" i="15"/>
  <c r="F274" i="16" l="1"/>
  <c r="B274" i="16" s="1"/>
  <c r="D274" i="16" s="1"/>
  <c r="H274" i="16"/>
  <c r="B952" i="7"/>
  <c r="D952" i="7" s="1"/>
  <c r="F952" i="7"/>
  <c r="G952" i="7"/>
  <c r="H952" i="7"/>
  <c r="B1405" i="5"/>
  <c r="D1405" i="5" s="1"/>
  <c r="F1405" i="5"/>
  <c r="G1405" i="5"/>
  <c r="H1405" i="5"/>
  <c r="B1408" i="4"/>
  <c r="D1408" i="4" s="1"/>
  <c r="F1408" i="4"/>
  <c r="G1408" i="4"/>
  <c r="H1408" i="4"/>
  <c r="B1408" i="3"/>
  <c r="D1408" i="3" s="1"/>
  <c r="F1408" i="3"/>
  <c r="G1408" i="3"/>
  <c r="H1408" i="3"/>
  <c r="B1410" i="2"/>
  <c r="D1410" i="2" s="1"/>
  <c r="F1410" i="2"/>
  <c r="G1410" i="2"/>
  <c r="H1410" i="2"/>
  <c r="F102" i="17"/>
  <c r="B102" i="17" s="1"/>
  <c r="D102" i="17" s="1"/>
  <c r="G102" i="17"/>
  <c r="F287" i="15"/>
  <c r="B287" i="15" s="1"/>
  <c r="D287" i="15" s="1"/>
  <c r="G287" i="15"/>
  <c r="F273" i="16" l="1"/>
  <c r="B273" i="16" s="1"/>
  <c r="D273" i="16" s="1"/>
  <c r="H273" i="16"/>
  <c r="F951" i="7"/>
  <c r="B951" i="7" s="1"/>
  <c r="D951" i="7" s="1"/>
  <c r="G951" i="7"/>
  <c r="H951" i="7"/>
  <c r="F1404" i="5"/>
  <c r="B1404" i="5" s="1"/>
  <c r="D1404" i="5" s="1"/>
  <c r="G1404" i="5"/>
  <c r="H1404" i="5"/>
  <c r="F1407" i="4"/>
  <c r="B1407" i="4" s="1"/>
  <c r="D1407" i="4" s="1"/>
  <c r="G1407" i="4"/>
  <c r="H1407" i="4"/>
  <c r="F1407" i="3"/>
  <c r="B1407" i="3" s="1"/>
  <c r="D1407" i="3" s="1"/>
  <c r="G1407" i="3"/>
  <c r="H1407" i="3"/>
  <c r="F1409" i="2"/>
  <c r="B1409" i="2" s="1"/>
  <c r="D1409" i="2" s="1"/>
  <c r="G1409" i="2"/>
  <c r="H1409" i="2"/>
  <c r="F101" i="17"/>
  <c r="B101" i="17" s="1"/>
  <c r="D101" i="17" s="1"/>
  <c r="G101" i="17"/>
  <c r="F286" i="15"/>
  <c r="B286" i="15" s="1"/>
  <c r="D286" i="15" s="1"/>
  <c r="G286" i="15"/>
  <c r="F272" i="16" l="1"/>
  <c r="B272" i="16" s="1"/>
  <c r="D272" i="16" s="1"/>
  <c r="H272" i="16"/>
  <c r="F950" i="7"/>
  <c r="B950" i="7" s="1"/>
  <c r="D950" i="7" s="1"/>
  <c r="G950" i="7"/>
  <c r="H950" i="7"/>
  <c r="F1403" i="5"/>
  <c r="B1403" i="5" s="1"/>
  <c r="D1403" i="5" s="1"/>
  <c r="G1403" i="5"/>
  <c r="H1403" i="5"/>
  <c r="F1406" i="4"/>
  <c r="B1406" i="4" s="1"/>
  <c r="D1406" i="4" s="1"/>
  <c r="G1406" i="4"/>
  <c r="H1406" i="4"/>
  <c r="F1406" i="3"/>
  <c r="B1406" i="3" s="1"/>
  <c r="D1406" i="3" s="1"/>
  <c r="G1406" i="3"/>
  <c r="H1406" i="3"/>
  <c r="F1408" i="2"/>
  <c r="B1408" i="2" s="1"/>
  <c r="D1408" i="2" s="1"/>
  <c r="G1408" i="2"/>
  <c r="H1408" i="2"/>
  <c r="F100" i="17"/>
  <c r="B100" i="17" s="1"/>
  <c r="D100" i="17" s="1"/>
  <c r="G100" i="17"/>
  <c r="F285" i="15"/>
  <c r="B285" i="15" s="1"/>
  <c r="D285" i="15" s="1"/>
  <c r="G285" i="15"/>
  <c r="F271" i="16" l="1"/>
  <c r="B271" i="16" s="1"/>
  <c r="D271" i="16" s="1"/>
  <c r="H271" i="16"/>
  <c r="F949" i="7"/>
  <c r="B949" i="7" s="1"/>
  <c r="D949" i="7" s="1"/>
  <c r="G949" i="7"/>
  <c r="H949" i="7"/>
  <c r="F1402" i="5"/>
  <c r="B1402" i="5" s="1"/>
  <c r="D1402" i="5" s="1"/>
  <c r="G1402" i="5"/>
  <c r="H1402" i="5"/>
  <c r="F1405" i="4"/>
  <c r="B1405" i="4" s="1"/>
  <c r="D1405" i="4" s="1"/>
  <c r="G1405" i="4"/>
  <c r="H1405" i="4"/>
  <c r="F1405" i="3"/>
  <c r="B1405" i="3" s="1"/>
  <c r="D1405" i="3" s="1"/>
  <c r="G1405" i="3"/>
  <c r="H1405" i="3"/>
  <c r="F1407" i="2"/>
  <c r="B1407" i="2" s="1"/>
  <c r="D1407" i="2" s="1"/>
  <c r="G1407" i="2"/>
  <c r="H1407" i="2"/>
  <c r="F99" i="17"/>
  <c r="B99" i="17" s="1"/>
  <c r="D99" i="17" s="1"/>
  <c r="G99" i="17"/>
  <c r="F284" i="15"/>
  <c r="B284" i="15" s="1"/>
  <c r="D284" i="15" s="1"/>
  <c r="G284" i="15"/>
  <c r="F270" i="16" l="1"/>
  <c r="B270" i="16" s="1"/>
  <c r="D270" i="16" s="1"/>
  <c r="H270" i="16"/>
  <c r="F948" i="7"/>
  <c r="B948" i="7" s="1"/>
  <c r="D948" i="7" s="1"/>
  <c r="G948" i="7"/>
  <c r="H948" i="7"/>
  <c r="F1401" i="5"/>
  <c r="B1401" i="5" s="1"/>
  <c r="D1401" i="5" s="1"/>
  <c r="G1401" i="5"/>
  <c r="H1401" i="5"/>
  <c r="F1404" i="4"/>
  <c r="B1404" i="4" s="1"/>
  <c r="D1404" i="4" s="1"/>
  <c r="G1404" i="4"/>
  <c r="H1404" i="4"/>
  <c r="F1404" i="3"/>
  <c r="B1404" i="3" s="1"/>
  <c r="D1404" i="3" s="1"/>
  <c r="G1404" i="3"/>
  <c r="H1404" i="3"/>
  <c r="F1406" i="2"/>
  <c r="B1406" i="2" s="1"/>
  <c r="D1406" i="2" s="1"/>
  <c r="G1406" i="2"/>
  <c r="H1406" i="2"/>
  <c r="F98" i="17"/>
  <c r="B98" i="17" s="1"/>
  <c r="D98" i="17" s="1"/>
  <c r="G98" i="17"/>
  <c r="F283" i="15"/>
  <c r="B283" i="15" s="1"/>
  <c r="D283" i="15" s="1"/>
  <c r="G283" i="15"/>
  <c r="F269" i="16" l="1"/>
  <c r="B269" i="16" s="1"/>
  <c r="D269" i="16" s="1"/>
  <c r="H269" i="16"/>
  <c r="F947" i="7"/>
  <c r="B947" i="7" s="1"/>
  <c r="D947" i="7" s="1"/>
  <c r="G947" i="7"/>
  <c r="H947" i="7"/>
  <c r="F1400" i="5"/>
  <c r="B1400" i="5" s="1"/>
  <c r="D1400" i="5" s="1"/>
  <c r="G1400" i="5"/>
  <c r="H1400" i="5"/>
  <c r="F1403" i="4"/>
  <c r="B1403" i="4" s="1"/>
  <c r="D1403" i="4" s="1"/>
  <c r="G1403" i="4"/>
  <c r="H1403" i="4"/>
  <c r="F1403" i="3"/>
  <c r="B1403" i="3" s="1"/>
  <c r="D1403" i="3" s="1"/>
  <c r="G1403" i="3"/>
  <c r="H1403" i="3"/>
  <c r="F1405" i="2"/>
  <c r="B1405" i="2" s="1"/>
  <c r="D1405" i="2" s="1"/>
  <c r="G1405" i="2"/>
  <c r="H1405" i="2"/>
  <c r="F97" i="17"/>
  <c r="B97" i="17" s="1"/>
  <c r="D97" i="17" s="1"/>
  <c r="G97" i="17"/>
  <c r="F282" i="15"/>
  <c r="B282" i="15" s="1"/>
  <c r="D282" i="15" s="1"/>
  <c r="G282" i="15"/>
  <c r="F268" i="16" l="1"/>
  <c r="B268" i="16" s="1"/>
  <c r="D268" i="16" s="1"/>
  <c r="H268" i="16"/>
  <c r="F946" i="7"/>
  <c r="B946" i="7" s="1"/>
  <c r="D946" i="7" s="1"/>
  <c r="G946" i="7"/>
  <c r="H946" i="7"/>
  <c r="F1399" i="5"/>
  <c r="B1399" i="5" s="1"/>
  <c r="D1399" i="5" s="1"/>
  <c r="G1399" i="5"/>
  <c r="H1399" i="5"/>
  <c r="F1402" i="4"/>
  <c r="B1402" i="4" s="1"/>
  <c r="D1402" i="4" s="1"/>
  <c r="G1402" i="4"/>
  <c r="H1402" i="4"/>
  <c r="F1402" i="3"/>
  <c r="B1402" i="3" s="1"/>
  <c r="D1402" i="3" s="1"/>
  <c r="G1402" i="3"/>
  <c r="H1402" i="3"/>
  <c r="F1404" i="2"/>
  <c r="B1404" i="2" s="1"/>
  <c r="D1404" i="2" s="1"/>
  <c r="G1404" i="2"/>
  <c r="H1404" i="2"/>
  <c r="F96" i="17"/>
  <c r="B96" i="17" s="1"/>
  <c r="D96" i="17" s="1"/>
  <c r="G96" i="17"/>
  <c r="F281" i="15"/>
  <c r="B281" i="15" s="1"/>
  <c r="D281" i="15" s="1"/>
  <c r="G281" i="15"/>
  <c r="F267" i="16" l="1"/>
  <c r="B267" i="16" s="1"/>
  <c r="D267" i="16" s="1"/>
  <c r="H267" i="16"/>
  <c r="F945" i="7"/>
  <c r="B945" i="7" s="1"/>
  <c r="D945" i="7" s="1"/>
  <c r="G945" i="7"/>
  <c r="H945" i="7"/>
  <c r="F1398" i="5"/>
  <c r="B1398" i="5" s="1"/>
  <c r="D1398" i="5" s="1"/>
  <c r="G1398" i="5"/>
  <c r="H1398" i="5"/>
  <c r="F1401" i="4"/>
  <c r="B1401" i="4" s="1"/>
  <c r="D1401" i="4" s="1"/>
  <c r="G1401" i="4"/>
  <c r="H1401" i="4"/>
  <c r="F1401" i="3"/>
  <c r="B1401" i="3" s="1"/>
  <c r="D1401" i="3" s="1"/>
  <c r="G1401" i="3"/>
  <c r="H1401" i="3"/>
  <c r="F1403" i="2"/>
  <c r="B1403" i="2" s="1"/>
  <c r="D1403" i="2" s="1"/>
  <c r="G1403" i="2"/>
  <c r="H1403" i="2"/>
  <c r="F95" i="17"/>
  <c r="B95" i="17" s="1"/>
  <c r="D95" i="17" s="1"/>
  <c r="G95" i="17"/>
  <c r="F280" i="15"/>
  <c r="B280" i="15" s="1"/>
  <c r="D280" i="15" s="1"/>
  <c r="G280" i="15"/>
  <c r="F266" i="16" l="1"/>
  <c r="B266" i="16" s="1"/>
  <c r="D266" i="16" s="1"/>
  <c r="H266" i="16"/>
  <c r="F944" i="7"/>
  <c r="B944" i="7" s="1"/>
  <c r="D944" i="7" s="1"/>
  <c r="G944" i="7"/>
  <c r="H944" i="7"/>
  <c r="F1397" i="5"/>
  <c r="B1397" i="5" s="1"/>
  <c r="D1397" i="5" s="1"/>
  <c r="G1397" i="5"/>
  <c r="H1397" i="5"/>
  <c r="F1400" i="4"/>
  <c r="B1400" i="4" s="1"/>
  <c r="D1400" i="4" s="1"/>
  <c r="G1400" i="4"/>
  <c r="H1400" i="4"/>
  <c r="F1400" i="3"/>
  <c r="B1400" i="3" s="1"/>
  <c r="D1400" i="3" s="1"/>
  <c r="G1400" i="3"/>
  <c r="H1400" i="3"/>
  <c r="F1402" i="2"/>
  <c r="B1402" i="2" s="1"/>
  <c r="D1402" i="2" s="1"/>
  <c r="G1402" i="2"/>
  <c r="H1402" i="2"/>
  <c r="F94" i="17"/>
  <c r="B94" i="17" s="1"/>
  <c r="D94" i="17" s="1"/>
  <c r="G94" i="17"/>
  <c r="F279" i="15"/>
  <c r="B279" i="15" s="1"/>
  <c r="D279" i="15" s="1"/>
  <c r="G279" i="15"/>
  <c r="F265" i="16" l="1"/>
  <c r="B265" i="16" s="1"/>
  <c r="D265" i="16" s="1"/>
  <c r="H265" i="16"/>
  <c r="F943" i="7"/>
  <c r="B943" i="7" s="1"/>
  <c r="D943" i="7" s="1"/>
  <c r="G943" i="7"/>
  <c r="H943" i="7"/>
  <c r="F1396" i="5"/>
  <c r="B1396" i="5" s="1"/>
  <c r="D1396" i="5" s="1"/>
  <c r="G1396" i="5"/>
  <c r="H1396" i="5"/>
  <c r="F1399" i="4"/>
  <c r="B1399" i="4" s="1"/>
  <c r="D1399" i="4" s="1"/>
  <c r="G1399" i="4"/>
  <c r="H1399" i="4"/>
  <c r="F1399" i="3"/>
  <c r="B1399" i="3" s="1"/>
  <c r="D1399" i="3" s="1"/>
  <c r="G1399" i="3"/>
  <c r="H1399" i="3"/>
  <c r="F1401" i="2"/>
  <c r="B1401" i="2" s="1"/>
  <c r="D1401" i="2" s="1"/>
  <c r="G1401" i="2"/>
  <c r="H1401" i="2"/>
  <c r="F93" i="17"/>
  <c r="B93" i="17" s="1"/>
  <c r="D93" i="17" s="1"/>
  <c r="G93" i="17"/>
  <c r="F278" i="15"/>
  <c r="B278" i="15" s="1"/>
  <c r="D278" i="15" s="1"/>
  <c r="G278" i="15"/>
  <c r="F264" i="16" l="1"/>
  <c r="B264" i="16" s="1"/>
  <c r="D264" i="16" s="1"/>
  <c r="H264" i="16"/>
  <c r="F942" i="7"/>
  <c r="B942" i="7" s="1"/>
  <c r="D942" i="7" s="1"/>
  <c r="G942" i="7"/>
  <c r="H942" i="7"/>
  <c r="F1395" i="5" l="1"/>
  <c r="B1395" i="5" s="1"/>
  <c r="D1395" i="5" s="1"/>
  <c r="G1395" i="5"/>
  <c r="H1395" i="5"/>
  <c r="F1398" i="4"/>
  <c r="B1398" i="4" s="1"/>
  <c r="D1398" i="4" s="1"/>
  <c r="G1398" i="4"/>
  <c r="H1398" i="4"/>
  <c r="F1398" i="3"/>
  <c r="B1398" i="3" s="1"/>
  <c r="D1398" i="3" s="1"/>
  <c r="G1398" i="3"/>
  <c r="H1398" i="3"/>
  <c r="F1400" i="2"/>
  <c r="B1400" i="2" s="1"/>
  <c r="D1400" i="2" s="1"/>
  <c r="G1400" i="2"/>
  <c r="H1400" i="2"/>
  <c r="F92" i="17"/>
  <c r="B92" i="17" s="1"/>
  <c r="D92" i="17" s="1"/>
  <c r="G92" i="17"/>
  <c r="F277" i="15"/>
  <c r="B277" i="15" s="1"/>
  <c r="D277" i="15" s="1"/>
  <c r="G277" i="15"/>
  <c r="F263" i="16" l="1"/>
  <c r="B263" i="16" s="1"/>
  <c r="D263" i="16" s="1"/>
  <c r="G263" i="16"/>
  <c r="H263" i="16"/>
  <c r="F941" i="7"/>
  <c r="B941" i="7" s="1"/>
  <c r="D941" i="7" s="1"/>
  <c r="G941" i="7"/>
  <c r="H941" i="7"/>
  <c r="F1394" i="5"/>
  <c r="B1394" i="5" s="1"/>
  <c r="D1394" i="5" s="1"/>
  <c r="G1394" i="5"/>
  <c r="H1394" i="5"/>
  <c r="F1397" i="4"/>
  <c r="B1397" i="4" s="1"/>
  <c r="D1397" i="4" s="1"/>
  <c r="G1397" i="4"/>
  <c r="H1397" i="4"/>
  <c r="F1397" i="3"/>
  <c r="B1397" i="3" s="1"/>
  <c r="D1397" i="3" s="1"/>
  <c r="G1397" i="3"/>
  <c r="H1397" i="3"/>
  <c r="F1399" i="2"/>
  <c r="B1399" i="2" s="1"/>
  <c r="D1399" i="2" s="1"/>
  <c r="G1399" i="2"/>
  <c r="H1399" i="2"/>
  <c r="F91" i="17"/>
  <c r="B91" i="17" s="1"/>
  <c r="D91" i="17" s="1"/>
  <c r="G91" i="17"/>
  <c r="F276" i="15"/>
  <c r="B276" i="15" s="1"/>
  <c r="D276" i="15" s="1"/>
  <c r="G276" i="15"/>
  <c r="F262" i="16" l="1"/>
  <c r="B262" i="16" s="1"/>
  <c r="D262" i="16" s="1"/>
  <c r="G262" i="16"/>
  <c r="H262" i="16"/>
  <c r="F940" i="7"/>
  <c r="B940" i="7" s="1"/>
  <c r="D940" i="7" s="1"/>
  <c r="G940" i="7"/>
  <c r="H940" i="7"/>
  <c r="F1393" i="5"/>
  <c r="B1393" i="5" s="1"/>
  <c r="D1393" i="5" s="1"/>
  <c r="G1393" i="5"/>
  <c r="H1393" i="5"/>
  <c r="F1396" i="4"/>
  <c r="B1396" i="4" s="1"/>
  <c r="D1396" i="4" s="1"/>
  <c r="G1396" i="4"/>
  <c r="H1396" i="4"/>
  <c r="F1396" i="3"/>
  <c r="B1396" i="3" s="1"/>
  <c r="D1396" i="3" s="1"/>
  <c r="G1396" i="3"/>
  <c r="H1396" i="3"/>
  <c r="F1398" i="2"/>
  <c r="B1398" i="2" s="1"/>
  <c r="D1398" i="2" s="1"/>
  <c r="G1398" i="2"/>
  <c r="H1398" i="2"/>
  <c r="F90" i="17"/>
  <c r="B90" i="17" s="1"/>
  <c r="D90" i="17" s="1"/>
  <c r="G90" i="17"/>
  <c r="F275" i="15"/>
  <c r="B275" i="15" s="1"/>
  <c r="D275" i="15" s="1"/>
  <c r="G275" i="15"/>
  <c r="F261" i="16" l="1"/>
  <c r="B261" i="16" s="1"/>
  <c r="D261" i="16" s="1"/>
  <c r="G261" i="16"/>
  <c r="H261" i="16"/>
  <c r="F939" i="7"/>
  <c r="B939" i="7" s="1"/>
  <c r="D939" i="7" s="1"/>
  <c r="G939" i="7"/>
  <c r="H939" i="7"/>
  <c r="F1392" i="5"/>
  <c r="B1392" i="5" s="1"/>
  <c r="D1392" i="5" s="1"/>
  <c r="G1392" i="5"/>
  <c r="H1392" i="5"/>
  <c r="F1395" i="4"/>
  <c r="B1395" i="4" s="1"/>
  <c r="D1395" i="4" s="1"/>
  <c r="G1395" i="4"/>
  <c r="H1395" i="4"/>
  <c r="F1395" i="3"/>
  <c r="B1395" i="3" s="1"/>
  <c r="D1395" i="3" s="1"/>
  <c r="G1395" i="3"/>
  <c r="H1395" i="3"/>
  <c r="F1397" i="2"/>
  <c r="B1397" i="2" s="1"/>
  <c r="D1397" i="2" s="1"/>
  <c r="G1397" i="2"/>
  <c r="H1397" i="2"/>
  <c r="F89" i="17"/>
  <c r="B89" i="17" s="1"/>
  <c r="D89" i="17" s="1"/>
  <c r="G89" i="17"/>
  <c r="F274" i="15"/>
  <c r="B274" i="15" s="1"/>
  <c r="D274" i="15" s="1"/>
  <c r="G274" i="15"/>
  <c r="F260" i="16" l="1"/>
  <c r="B260" i="16" s="1"/>
  <c r="D260" i="16" s="1"/>
  <c r="G260" i="16"/>
  <c r="H260" i="16"/>
  <c r="F938" i="7"/>
  <c r="B938" i="7" s="1"/>
  <c r="D938" i="7" s="1"/>
  <c r="G938" i="7"/>
  <c r="H938" i="7"/>
  <c r="F1391" i="5"/>
  <c r="B1391" i="5" s="1"/>
  <c r="D1391" i="5" s="1"/>
  <c r="G1391" i="5"/>
  <c r="H1391" i="5"/>
  <c r="F1394" i="4"/>
  <c r="B1394" i="4" s="1"/>
  <c r="D1394" i="4" s="1"/>
  <c r="G1394" i="4"/>
  <c r="H1394" i="4"/>
  <c r="F1394" i="3"/>
  <c r="B1394" i="3" s="1"/>
  <c r="D1394" i="3" s="1"/>
  <c r="G1394" i="3"/>
  <c r="H1394" i="3"/>
  <c r="F1396" i="2"/>
  <c r="B1396" i="2" s="1"/>
  <c r="D1396" i="2" s="1"/>
  <c r="G1396" i="2"/>
  <c r="H1396" i="2"/>
  <c r="F88" i="17"/>
  <c r="B88" i="17" s="1"/>
  <c r="D88" i="17" s="1"/>
  <c r="G88" i="17"/>
  <c r="B273" i="15"/>
  <c r="D273" i="15" s="1"/>
  <c r="F273" i="15"/>
  <c r="G273" i="15"/>
  <c r="F259" i="16" l="1"/>
  <c r="B259" i="16" s="1"/>
  <c r="D259" i="16" s="1"/>
  <c r="G259" i="16"/>
  <c r="H259" i="16"/>
  <c r="B937" i="7"/>
  <c r="D937" i="7" s="1"/>
  <c r="F937" i="7"/>
  <c r="G937" i="7"/>
  <c r="H937" i="7"/>
  <c r="F1390" i="5"/>
  <c r="B1390" i="5" s="1"/>
  <c r="D1390" i="5" s="1"/>
  <c r="G1390" i="5"/>
  <c r="H1390" i="5"/>
  <c r="F1393" i="4"/>
  <c r="B1393" i="4" s="1"/>
  <c r="D1393" i="4" s="1"/>
  <c r="G1393" i="4"/>
  <c r="H1393" i="4"/>
  <c r="F1393" i="3"/>
  <c r="B1393" i="3" s="1"/>
  <c r="D1393" i="3" s="1"/>
  <c r="G1393" i="3"/>
  <c r="H1393" i="3"/>
  <c r="F1395" i="2"/>
  <c r="B1395" i="2" s="1"/>
  <c r="D1395" i="2" s="1"/>
  <c r="G1395" i="2"/>
  <c r="H1395" i="2"/>
  <c r="F87" i="17"/>
  <c r="B87" i="17" s="1"/>
  <c r="D87" i="17" s="1"/>
  <c r="G87" i="17"/>
  <c r="F272" i="15"/>
  <c r="B272" i="15" s="1"/>
  <c r="D272" i="15" s="1"/>
  <c r="G272" i="15"/>
  <c r="B258" i="16" l="1"/>
  <c r="D258" i="16" s="1"/>
  <c r="F258" i="16"/>
  <c r="G258" i="16"/>
  <c r="H258" i="16"/>
  <c r="B936" i="7"/>
  <c r="D936" i="7" s="1"/>
  <c r="F936" i="7"/>
  <c r="G936" i="7"/>
  <c r="H936" i="7"/>
  <c r="B1389" i="5"/>
  <c r="D1389" i="5" s="1"/>
  <c r="F1389" i="5"/>
  <c r="G1389" i="5"/>
  <c r="H1389" i="5"/>
  <c r="B1392" i="4"/>
  <c r="D1392" i="4" s="1"/>
  <c r="F1392" i="4"/>
  <c r="G1392" i="4"/>
  <c r="H1392" i="4"/>
  <c r="B1392" i="3"/>
  <c r="D1392" i="3" s="1"/>
  <c r="F1392" i="3"/>
  <c r="G1392" i="3"/>
  <c r="H1392" i="3"/>
  <c r="B1394" i="2"/>
  <c r="D1394" i="2" s="1"/>
  <c r="F1394" i="2"/>
  <c r="G1394" i="2"/>
  <c r="H1394" i="2"/>
  <c r="B86" i="17"/>
  <c r="D86" i="17" s="1"/>
  <c r="F86" i="17"/>
  <c r="G86" i="17"/>
  <c r="F271" i="15"/>
  <c r="B271" i="15" s="1"/>
  <c r="D271" i="15" s="1"/>
  <c r="G271" i="15"/>
  <c r="F257" i="16" l="1"/>
  <c r="B257" i="16" s="1"/>
  <c r="D257" i="16" s="1"/>
  <c r="G257" i="16"/>
  <c r="H257" i="16"/>
  <c r="B935" i="7"/>
  <c r="D935" i="7" s="1"/>
  <c r="F935" i="7"/>
  <c r="G935" i="7"/>
  <c r="H935" i="7"/>
  <c r="B1388" i="5"/>
  <c r="D1388" i="5" s="1"/>
  <c r="F1388" i="5"/>
  <c r="G1388" i="5"/>
  <c r="H1388" i="5"/>
  <c r="B1391" i="4"/>
  <c r="D1391" i="4" s="1"/>
  <c r="F1391" i="4"/>
  <c r="G1391" i="4"/>
  <c r="H1391" i="4"/>
  <c r="B1391" i="3"/>
  <c r="D1391" i="3" s="1"/>
  <c r="F1391" i="3"/>
  <c r="G1391" i="3"/>
  <c r="H1391" i="3"/>
  <c r="B1393" i="2"/>
  <c r="D1393" i="2" s="1"/>
  <c r="F1393" i="2"/>
  <c r="G1393" i="2"/>
  <c r="H1393" i="2"/>
  <c r="B85" i="17"/>
  <c r="D85" i="17" s="1"/>
  <c r="F85" i="17"/>
  <c r="G85" i="17"/>
  <c r="F270" i="15"/>
  <c r="B270" i="15" s="1"/>
  <c r="D270" i="15" s="1"/>
  <c r="G270" i="15"/>
  <c r="F256" i="16" l="1"/>
  <c r="B256" i="16" s="1"/>
  <c r="D256" i="16" s="1"/>
  <c r="G256" i="16"/>
  <c r="H256" i="16"/>
  <c r="F934" i="7"/>
  <c r="B934" i="7" s="1"/>
  <c r="D934" i="7" s="1"/>
  <c r="G934" i="7"/>
  <c r="H934" i="7"/>
  <c r="F1387" i="5"/>
  <c r="B1387" i="5" s="1"/>
  <c r="D1387" i="5" s="1"/>
  <c r="G1387" i="5"/>
  <c r="H1387" i="5"/>
  <c r="F1390" i="4"/>
  <c r="B1390" i="4" s="1"/>
  <c r="D1390" i="4" s="1"/>
  <c r="G1390" i="4"/>
  <c r="H1390" i="4"/>
  <c r="F1390" i="3"/>
  <c r="B1390" i="3" s="1"/>
  <c r="D1390" i="3" s="1"/>
  <c r="G1390" i="3"/>
  <c r="H1390" i="3"/>
  <c r="F1392" i="2"/>
  <c r="B1392" i="2" s="1"/>
  <c r="D1392" i="2" s="1"/>
  <c r="G1392" i="2"/>
  <c r="H1392" i="2"/>
  <c r="F84" i="17"/>
  <c r="B84" i="17" s="1"/>
  <c r="D84" i="17" s="1"/>
  <c r="G84" i="17"/>
  <c r="B269" i="15"/>
  <c r="D269" i="15" s="1"/>
  <c r="F269" i="15"/>
  <c r="G269" i="15"/>
  <c r="F255" i="16" l="1"/>
  <c r="B255" i="16" s="1"/>
  <c r="D255" i="16" s="1"/>
  <c r="G255" i="16"/>
  <c r="H255" i="16"/>
  <c r="F933" i="7"/>
  <c r="B933" i="7" s="1"/>
  <c r="D933" i="7" s="1"/>
  <c r="G933" i="7"/>
  <c r="H933" i="7"/>
  <c r="F1386" i="5"/>
  <c r="B1386" i="5" s="1"/>
  <c r="D1386" i="5" s="1"/>
  <c r="G1386" i="5"/>
  <c r="H1386" i="5"/>
  <c r="F1389" i="4"/>
  <c r="B1389" i="4" s="1"/>
  <c r="D1389" i="4" s="1"/>
  <c r="G1389" i="4"/>
  <c r="H1389" i="4"/>
  <c r="F1389" i="3"/>
  <c r="B1389" i="3" s="1"/>
  <c r="D1389" i="3" s="1"/>
  <c r="G1389" i="3"/>
  <c r="H1389" i="3"/>
  <c r="F1391" i="2"/>
  <c r="B1391" i="2" s="1"/>
  <c r="D1391" i="2" s="1"/>
  <c r="G1391" i="2"/>
  <c r="H1391" i="2"/>
  <c r="F83" i="17"/>
  <c r="B83" i="17" s="1"/>
  <c r="D83" i="17" s="1"/>
  <c r="G83" i="17"/>
  <c r="F268" i="15"/>
  <c r="B268" i="15" s="1"/>
  <c r="D268" i="15" s="1"/>
  <c r="G268" i="15"/>
  <c r="F254" i="16" l="1"/>
  <c r="B254" i="16" s="1"/>
  <c r="D254" i="16" s="1"/>
  <c r="G254" i="16"/>
  <c r="H254" i="16"/>
  <c r="F932" i="7"/>
  <c r="B932" i="7" s="1"/>
  <c r="D932" i="7" s="1"/>
  <c r="G932" i="7"/>
  <c r="H932" i="7"/>
  <c r="F1385" i="5"/>
  <c r="B1385" i="5" s="1"/>
  <c r="D1385" i="5" s="1"/>
  <c r="G1385" i="5"/>
  <c r="H1385" i="5"/>
  <c r="F1388" i="4"/>
  <c r="B1388" i="4" s="1"/>
  <c r="D1388" i="4" s="1"/>
  <c r="G1388" i="4"/>
  <c r="H1388" i="4"/>
  <c r="F1388" i="3"/>
  <c r="B1388" i="3" s="1"/>
  <c r="D1388" i="3" s="1"/>
  <c r="G1388" i="3"/>
  <c r="H1388" i="3"/>
  <c r="F1390" i="2"/>
  <c r="B1390" i="2" s="1"/>
  <c r="D1390" i="2" s="1"/>
  <c r="G1390" i="2"/>
  <c r="H1390" i="2"/>
  <c r="F82" i="17"/>
  <c r="B82" i="17" s="1"/>
  <c r="D82" i="17" s="1"/>
  <c r="G82" i="17"/>
  <c r="F267" i="15"/>
  <c r="B267" i="15" s="1"/>
  <c r="D267" i="15" s="1"/>
  <c r="G267" i="15"/>
  <c r="F253" i="16" l="1"/>
  <c r="B253" i="16" s="1"/>
  <c r="D253" i="16" s="1"/>
  <c r="G253" i="16"/>
  <c r="H253" i="16"/>
  <c r="F931" i="7"/>
  <c r="B931" i="7" s="1"/>
  <c r="D931" i="7" s="1"/>
  <c r="G931" i="7"/>
  <c r="H931" i="7"/>
  <c r="F1384" i="5"/>
  <c r="B1384" i="5" s="1"/>
  <c r="D1384" i="5" s="1"/>
  <c r="G1384" i="5"/>
  <c r="H1384" i="5"/>
  <c r="F1387" i="4"/>
  <c r="B1387" i="4" s="1"/>
  <c r="D1387" i="4" s="1"/>
  <c r="G1387" i="4"/>
  <c r="H1387" i="4"/>
  <c r="F1387" i="3"/>
  <c r="B1387" i="3" s="1"/>
  <c r="D1387" i="3" s="1"/>
  <c r="G1387" i="3"/>
  <c r="H1387" i="3"/>
  <c r="F1389" i="2"/>
  <c r="B1389" i="2" s="1"/>
  <c r="D1389" i="2" s="1"/>
  <c r="G1389" i="2"/>
  <c r="H1389" i="2"/>
  <c r="F81" i="17"/>
  <c r="B81" i="17" s="1"/>
  <c r="D81" i="17" s="1"/>
  <c r="G81" i="17"/>
  <c r="F266" i="15"/>
  <c r="B266" i="15" s="1"/>
  <c r="D266" i="15" s="1"/>
  <c r="G266" i="15"/>
  <c r="F252" i="16" l="1"/>
  <c r="B252" i="16" s="1"/>
  <c r="D252" i="16" s="1"/>
  <c r="G252" i="16"/>
  <c r="H252" i="16"/>
  <c r="F930" i="7"/>
  <c r="B930" i="7" s="1"/>
  <c r="D930" i="7" s="1"/>
  <c r="G930" i="7"/>
  <c r="H930" i="7"/>
  <c r="F1383" i="5"/>
  <c r="B1383" i="5" s="1"/>
  <c r="D1383" i="5" s="1"/>
  <c r="G1383" i="5"/>
  <c r="H1383" i="5"/>
  <c r="F1386" i="4"/>
  <c r="B1386" i="4" s="1"/>
  <c r="D1386" i="4" s="1"/>
  <c r="G1386" i="4"/>
  <c r="H1386" i="4"/>
  <c r="F1386" i="3"/>
  <c r="B1386" i="3" s="1"/>
  <c r="D1386" i="3" s="1"/>
  <c r="G1386" i="3"/>
  <c r="H1386" i="3"/>
  <c r="F1388" i="2"/>
  <c r="B1388" i="2" s="1"/>
  <c r="D1388" i="2" s="1"/>
  <c r="G1388" i="2"/>
  <c r="H1388" i="2"/>
  <c r="F80" i="17"/>
  <c r="B80" i="17" s="1"/>
  <c r="D80" i="17" s="1"/>
  <c r="G80" i="17"/>
  <c r="F265" i="15"/>
  <c r="B265" i="15" s="1"/>
  <c r="D265" i="15" s="1"/>
  <c r="G265" i="15"/>
  <c r="F251" i="16" l="1"/>
  <c r="B251" i="16" s="1"/>
  <c r="D251" i="16" s="1"/>
  <c r="G251" i="16"/>
  <c r="H251" i="16"/>
  <c r="F929" i="7"/>
  <c r="B929" i="7" s="1"/>
  <c r="D929" i="7" s="1"/>
  <c r="G929" i="7"/>
  <c r="H929" i="7"/>
  <c r="F1382" i="5"/>
  <c r="B1382" i="5" s="1"/>
  <c r="D1382" i="5" s="1"/>
  <c r="G1382" i="5"/>
  <c r="H1382" i="5"/>
  <c r="F1385" i="4"/>
  <c r="B1385" i="4" s="1"/>
  <c r="D1385" i="4" s="1"/>
  <c r="G1385" i="4"/>
  <c r="H1385" i="4"/>
  <c r="F1385" i="3"/>
  <c r="B1385" i="3" s="1"/>
  <c r="D1385" i="3" s="1"/>
  <c r="G1385" i="3"/>
  <c r="H1385" i="3"/>
  <c r="F1387" i="2"/>
  <c r="B1387" i="2" s="1"/>
  <c r="D1387" i="2" s="1"/>
  <c r="G1387" i="2"/>
  <c r="H1387" i="2"/>
  <c r="F79" i="17"/>
  <c r="B79" i="17" s="1"/>
  <c r="D79" i="17" s="1"/>
  <c r="G79" i="17"/>
  <c r="F264" i="15"/>
  <c r="B264" i="15" s="1"/>
  <c r="D264" i="15" s="1"/>
  <c r="G264" i="15"/>
  <c r="F250" i="16" l="1"/>
  <c r="B250" i="16" s="1"/>
  <c r="D250" i="16" s="1"/>
  <c r="G250" i="16"/>
  <c r="H250" i="16"/>
  <c r="F928" i="7"/>
  <c r="B928" i="7" s="1"/>
  <c r="D928" i="7" s="1"/>
  <c r="G928" i="7"/>
  <c r="H928" i="7"/>
  <c r="F1381" i="5"/>
  <c r="B1381" i="5" s="1"/>
  <c r="D1381" i="5" s="1"/>
  <c r="G1381" i="5"/>
  <c r="H1381" i="5"/>
  <c r="F1384" i="4"/>
  <c r="B1384" i="4" s="1"/>
  <c r="D1384" i="4" s="1"/>
  <c r="G1384" i="4"/>
  <c r="H1384" i="4"/>
  <c r="F1384" i="3"/>
  <c r="B1384" i="3" s="1"/>
  <c r="D1384" i="3" s="1"/>
  <c r="G1384" i="3"/>
  <c r="H1384" i="3"/>
  <c r="F1386" i="2"/>
  <c r="B1386" i="2" s="1"/>
  <c r="D1386" i="2" s="1"/>
  <c r="G1386" i="2"/>
  <c r="H1386" i="2"/>
  <c r="F78" i="17"/>
  <c r="B78" i="17" s="1"/>
  <c r="D78" i="17" s="1"/>
  <c r="G78" i="17"/>
  <c r="F263" i="15"/>
  <c r="B263" i="15" s="1"/>
  <c r="D263" i="15" s="1"/>
  <c r="G263" i="15"/>
  <c r="F249" i="16" l="1"/>
  <c r="B249" i="16" s="1"/>
  <c r="D249" i="16" s="1"/>
  <c r="G249" i="16"/>
  <c r="H249" i="16"/>
  <c r="F927" i="7"/>
  <c r="B927" i="7" s="1"/>
  <c r="D927" i="7" s="1"/>
  <c r="G927" i="7"/>
  <c r="H927" i="7"/>
  <c r="F1380" i="5"/>
  <c r="B1380" i="5" s="1"/>
  <c r="D1380" i="5" s="1"/>
  <c r="G1380" i="5"/>
  <c r="H1380" i="5"/>
  <c r="F1383" i="4"/>
  <c r="B1383" i="4" s="1"/>
  <c r="D1383" i="4" s="1"/>
  <c r="G1383" i="4"/>
  <c r="H1383" i="4"/>
  <c r="F1383" i="3"/>
  <c r="B1383" i="3" s="1"/>
  <c r="D1383" i="3" s="1"/>
  <c r="G1383" i="3"/>
  <c r="H1383" i="3"/>
  <c r="F1385" i="2"/>
  <c r="B1385" i="2" s="1"/>
  <c r="D1385" i="2" s="1"/>
  <c r="G1385" i="2"/>
  <c r="H1385" i="2"/>
  <c r="F77" i="17"/>
  <c r="B77" i="17" s="1"/>
  <c r="D77" i="17" s="1"/>
  <c r="G77" i="17"/>
  <c r="F262" i="15"/>
  <c r="B262" i="15" s="1"/>
  <c r="D262" i="15" s="1"/>
  <c r="G262" i="15"/>
  <c r="F248" i="16" l="1"/>
  <c r="B248" i="16" s="1"/>
  <c r="D248" i="16" s="1"/>
  <c r="G248" i="16"/>
  <c r="H248" i="16"/>
  <c r="F926" i="7"/>
  <c r="B926" i="7" s="1"/>
  <c r="D926" i="7" s="1"/>
  <c r="G926" i="7"/>
  <c r="H926" i="7"/>
  <c r="F1379" i="5"/>
  <c r="B1379" i="5" s="1"/>
  <c r="D1379" i="5" s="1"/>
  <c r="G1379" i="5"/>
  <c r="H1379" i="5"/>
  <c r="F1382" i="4"/>
  <c r="B1382" i="4" s="1"/>
  <c r="D1382" i="4" s="1"/>
  <c r="G1382" i="4"/>
  <c r="H1382" i="4"/>
  <c r="F1382" i="3"/>
  <c r="B1382" i="3" s="1"/>
  <c r="D1382" i="3" s="1"/>
  <c r="G1382" i="3"/>
  <c r="H1382" i="3"/>
  <c r="F1384" i="2"/>
  <c r="B1384" i="2" s="1"/>
  <c r="D1384" i="2" s="1"/>
  <c r="G1384" i="2"/>
  <c r="H1384" i="2"/>
  <c r="F76" i="17"/>
  <c r="B76" i="17" s="1"/>
  <c r="D76" i="17" s="1"/>
  <c r="G76" i="17"/>
  <c r="F261" i="15"/>
  <c r="B261" i="15" s="1"/>
  <c r="D261" i="15" s="1"/>
  <c r="G261" i="15"/>
  <c r="F247" i="16" l="1"/>
  <c r="B247" i="16" s="1"/>
  <c r="D247" i="16" s="1"/>
  <c r="G247" i="16"/>
  <c r="H247" i="16"/>
  <c r="F925" i="7"/>
  <c r="B925" i="7" s="1"/>
  <c r="D925" i="7" s="1"/>
  <c r="G925" i="7"/>
  <c r="H925" i="7"/>
  <c r="F1378" i="5"/>
  <c r="B1378" i="5" s="1"/>
  <c r="D1378" i="5" s="1"/>
  <c r="G1378" i="5"/>
  <c r="H1378" i="5"/>
  <c r="F1381" i="4"/>
  <c r="B1381" i="4" s="1"/>
  <c r="D1381" i="4" s="1"/>
  <c r="G1381" i="4"/>
  <c r="H1381" i="4"/>
  <c r="F1381" i="3"/>
  <c r="B1381" i="3" s="1"/>
  <c r="D1381" i="3" s="1"/>
  <c r="G1381" i="3"/>
  <c r="H1381" i="3"/>
  <c r="F1383" i="2"/>
  <c r="B1383" i="2" s="1"/>
  <c r="D1383" i="2" s="1"/>
  <c r="G1383" i="2"/>
  <c r="H1383" i="2"/>
  <c r="F75" i="17"/>
  <c r="B75" i="17" s="1"/>
  <c r="D75" i="17" s="1"/>
  <c r="G75" i="17"/>
  <c r="F260" i="15"/>
  <c r="B260" i="15" s="1"/>
  <c r="D260" i="15" s="1"/>
  <c r="G260" i="15"/>
  <c r="F246" i="16" l="1"/>
  <c r="B246" i="16" s="1"/>
  <c r="D246" i="16" s="1"/>
  <c r="G246" i="16"/>
  <c r="H246" i="16"/>
  <c r="F924" i="7"/>
  <c r="B924" i="7" s="1"/>
  <c r="D924" i="7" s="1"/>
  <c r="G924" i="7"/>
  <c r="H924" i="7"/>
  <c r="F1377" i="5"/>
  <c r="B1377" i="5" s="1"/>
  <c r="D1377" i="5" s="1"/>
  <c r="G1377" i="5"/>
  <c r="H1377" i="5"/>
  <c r="F1380" i="4"/>
  <c r="B1380" i="4" s="1"/>
  <c r="D1380" i="4" s="1"/>
  <c r="G1380" i="4"/>
  <c r="H1380" i="4"/>
  <c r="F1380" i="3"/>
  <c r="B1380" i="3" s="1"/>
  <c r="D1380" i="3" s="1"/>
  <c r="G1380" i="3"/>
  <c r="H1380" i="3"/>
  <c r="F1382" i="2"/>
  <c r="B1382" i="2" s="1"/>
  <c r="D1382" i="2" s="1"/>
  <c r="G1382" i="2"/>
  <c r="H1382" i="2"/>
  <c r="F74" i="17"/>
  <c r="B74" i="17" s="1"/>
  <c r="D74" i="17" s="1"/>
  <c r="G74" i="17"/>
  <c r="F259" i="15"/>
  <c r="B259" i="15" s="1"/>
  <c r="D259" i="15" s="1"/>
  <c r="G259" i="15"/>
  <c r="F245" i="16" l="1"/>
  <c r="B245" i="16" s="1"/>
  <c r="D245" i="16" s="1"/>
  <c r="G245" i="16"/>
  <c r="H245" i="16"/>
  <c r="F923" i="7"/>
  <c r="B923" i="7" s="1"/>
  <c r="D923" i="7" s="1"/>
  <c r="G923" i="7"/>
  <c r="H923" i="7"/>
  <c r="F1376" i="5"/>
  <c r="B1376" i="5" s="1"/>
  <c r="D1376" i="5" s="1"/>
  <c r="G1376" i="5"/>
  <c r="H1376" i="5"/>
  <c r="F1379" i="4"/>
  <c r="B1379" i="4" s="1"/>
  <c r="D1379" i="4" s="1"/>
  <c r="G1379" i="4"/>
  <c r="H1379" i="4"/>
  <c r="F1379" i="3"/>
  <c r="B1379" i="3" s="1"/>
  <c r="D1379" i="3" s="1"/>
  <c r="G1379" i="3"/>
  <c r="H1379" i="3"/>
  <c r="F1381" i="2"/>
  <c r="B1381" i="2" s="1"/>
  <c r="D1381" i="2" s="1"/>
  <c r="G1381" i="2"/>
  <c r="H1381" i="2"/>
  <c r="F73" i="17"/>
  <c r="B73" i="17" s="1"/>
  <c r="D73" i="17" s="1"/>
  <c r="G73" i="17"/>
  <c r="F258" i="15"/>
  <c r="B258" i="15" s="1"/>
  <c r="D258" i="15" s="1"/>
  <c r="G258" i="15"/>
  <c r="F244" i="16" l="1"/>
  <c r="B244" i="16" s="1"/>
  <c r="D244" i="16" s="1"/>
  <c r="G244" i="16"/>
  <c r="H244" i="16"/>
  <c r="F257" i="15"/>
  <c r="B257" i="15" s="1"/>
  <c r="D257" i="15" s="1"/>
  <c r="G257" i="15"/>
  <c r="F922" i="7"/>
  <c r="B922" i="7" s="1"/>
  <c r="D922" i="7" s="1"/>
  <c r="G922" i="7"/>
  <c r="H922" i="7"/>
  <c r="F1375" i="5"/>
  <c r="B1375" i="5" s="1"/>
  <c r="D1375" i="5" s="1"/>
  <c r="G1375" i="5"/>
  <c r="H1375" i="5"/>
  <c r="F1378" i="4"/>
  <c r="B1378" i="4" s="1"/>
  <c r="D1378" i="4" s="1"/>
  <c r="G1378" i="4"/>
  <c r="H1378" i="4"/>
  <c r="F1378" i="3"/>
  <c r="B1378" i="3" s="1"/>
  <c r="D1378" i="3" s="1"/>
  <c r="G1378" i="3"/>
  <c r="H1378" i="3"/>
  <c r="F1380" i="2"/>
  <c r="B1380" i="2" s="1"/>
  <c r="D1380" i="2" s="1"/>
  <c r="G1380" i="2"/>
  <c r="H1380" i="2"/>
  <c r="F72" i="17"/>
  <c r="B72" i="17" s="1"/>
  <c r="D72" i="17" s="1"/>
  <c r="G72" i="17"/>
  <c r="F243" i="16" l="1"/>
  <c r="B243" i="16" s="1"/>
  <c r="D243" i="16" s="1"/>
  <c r="G243" i="16"/>
  <c r="H243" i="16"/>
  <c r="F921" i="7"/>
  <c r="B921" i="7" s="1"/>
  <c r="D921" i="7" s="1"/>
  <c r="G921" i="7"/>
  <c r="H921" i="7"/>
  <c r="F1374" i="5"/>
  <c r="B1374" i="5" s="1"/>
  <c r="D1374" i="5" s="1"/>
  <c r="G1374" i="5"/>
  <c r="H1374" i="5"/>
  <c r="F1377" i="4"/>
  <c r="B1377" i="4" s="1"/>
  <c r="D1377" i="4" s="1"/>
  <c r="G1377" i="4"/>
  <c r="H1377" i="4"/>
  <c r="F1377" i="3"/>
  <c r="B1377" i="3" s="1"/>
  <c r="D1377" i="3" s="1"/>
  <c r="G1377" i="3"/>
  <c r="H1377" i="3"/>
  <c r="F1379" i="2"/>
  <c r="B1379" i="2" s="1"/>
  <c r="D1379" i="2" s="1"/>
  <c r="G1379" i="2"/>
  <c r="H1379" i="2"/>
  <c r="F71" i="17"/>
  <c r="B71" i="17" s="1"/>
  <c r="D71" i="17" s="1"/>
  <c r="G71" i="17"/>
  <c r="F256" i="15"/>
  <c r="B256" i="15" s="1"/>
  <c r="D256" i="15" s="1"/>
  <c r="G256" i="15"/>
  <c r="F242" i="16" l="1"/>
  <c r="B242" i="16" s="1"/>
  <c r="D242" i="16" s="1"/>
  <c r="G242" i="16"/>
  <c r="H242" i="16"/>
  <c r="F920" i="7"/>
  <c r="B920" i="7" s="1"/>
  <c r="D920" i="7" s="1"/>
  <c r="G920" i="7"/>
  <c r="H920" i="7"/>
  <c r="F1373" i="5"/>
  <c r="B1373" i="5" s="1"/>
  <c r="D1373" i="5" s="1"/>
  <c r="G1373" i="5"/>
  <c r="H1373" i="5"/>
  <c r="F1376" i="4"/>
  <c r="B1376" i="4" s="1"/>
  <c r="D1376" i="4" s="1"/>
  <c r="G1376" i="4"/>
  <c r="H1376" i="4"/>
  <c r="F1376" i="3"/>
  <c r="B1376" i="3" s="1"/>
  <c r="D1376" i="3" s="1"/>
  <c r="G1376" i="3"/>
  <c r="H1376" i="3"/>
  <c r="F1378" i="2"/>
  <c r="B1378" i="2" s="1"/>
  <c r="D1378" i="2" s="1"/>
  <c r="G1378" i="2"/>
  <c r="H1378" i="2"/>
  <c r="F254" i="15"/>
  <c r="F255" i="15"/>
  <c r="B255" i="15" s="1"/>
  <c r="D255" i="15" s="1"/>
  <c r="F70" i="17"/>
  <c r="B70" i="17" s="1"/>
  <c r="D70" i="17" s="1"/>
  <c r="G70" i="17"/>
  <c r="G255" i="15"/>
  <c r="F241" i="16" l="1"/>
  <c r="B241" i="16" s="1"/>
  <c r="D241" i="16" s="1"/>
  <c r="G241" i="16"/>
  <c r="H241" i="16"/>
  <c r="F919" i="7"/>
  <c r="B919" i="7" s="1"/>
  <c r="D919" i="7" s="1"/>
  <c r="G919" i="7"/>
  <c r="H919" i="7"/>
  <c r="F1372" i="5"/>
  <c r="B1372" i="5" s="1"/>
  <c r="D1372" i="5" s="1"/>
  <c r="G1372" i="5"/>
  <c r="H1372" i="5"/>
  <c r="F1375" i="4"/>
  <c r="B1375" i="4" s="1"/>
  <c r="D1375" i="4" s="1"/>
  <c r="G1375" i="4"/>
  <c r="H1375" i="4"/>
  <c r="F1375" i="3"/>
  <c r="B1375" i="3" s="1"/>
  <c r="D1375" i="3" s="1"/>
  <c r="G1375" i="3"/>
  <c r="H1375" i="3"/>
  <c r="F1377" i="2"/>
  <c r="B1377" i="2" s="1"/>
  <c r="D1377" i="2" s="1"/>
  <c r="G1377" i="2"/>
  <c r="H1377" i="2"/>
  <c r="F69" i="17"/>
  <c r="B69" i="17" s="1"/>
  <c r="D69" i="17" s="1"/>
  <c r="G69" i="17"/>
  <c r="B254" i="15"/>
  <c r="D254" i="15" s="1"/>
  <c r="G254" i="15"/>
  <c r="F240" i="16" l="1"/>
  <c r="B240" i="16" s="1"/>
  <c r="D240" i="16" s="1"/>
  <c r="G240" i="16"/>
  <c r="H240" i="16"/>
  <c r="F918" i="7"/>
  <c r="B918" i="7" s="1"/>
  <c r="D918" i="7" s="1"/>
  <c r="G918" i="7"/>
  <c r="H918" i="7"/>
  <c r="F1371" i="5"/>
  <c r="B1371" i="5" s="1"/>
  <c r="D1371" i="5" s="1"/>
  <c r="G1371" i="5"/>
  <c r="H1371" i="5"/>
  <c r="F1374" i="4"/>
  <c r="B1374" i="4" s="1"/>
  <c r="D1374" i="4" s="1"/>
  <c r="G1374" i="4"/>
  <c r="H1374" i="4"/>
  <c r="F1374" i="3"/>
  <c r="B1374" i="3" s="1"/>
  <c r="D1374" i="3" s="1"/>
  <c r="G1374" i="3"/>
  <c r="H1374" i="3"/>
  <c r="F1376" i="2"/>
  <c r="B1376" i="2" s="1"/>
  <c r="D1376" i="2" s="1"/>
  <c r="G1376" i="2"/>
  <c r="H1376" i="2"/>
  <c r="F68" i="17"/>
  <c r="B68" i="17" s="1"/>
  <c r="D68" i="17" s="1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F1373" i="3"/>
  <c r="B1373" i="3" s="1"/>
  <c r="D1373" i="3" s="1"/>
  <c r="G1373" i="3"/>
  <c r="H1373" i="3"/>
  <c r="F1375" i="2"/>
  <c r="B1375" i="2" s="1"/>
  <c r="D1375" i="2" s="1"/>
  <c r="G1375" i="2"/>
  <c r="H1375" i="2"/>
  <c r="F67" i="17"/>
  <c r="B67" i="17" s="1"/>
  <c r="D67" i="17" s="1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F1369" i="5"/>
  <c r="B1369" i="5" s="1"/>
  <c r="D1369" i="5" s="1"/>
  <c r="G1369" i="5"/>
  <c r="H1369" i="5"/>
  <c r="F1372" i="4"/>
  <c r="B1372" i="4" s="1"/>
  <c r="D1372" i="4" s="1"/>
  <c r="G1372" i="4"/>
  <c r="H1372" i="4"/>
  <c r="F1372" i="3"/>
  <c r="B1372" i="3" s="1"/>
  <c r="D1372" i="3" s="1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F1371" i="3"/>
  <c r="B1371" i="3" s="1"/>
  <c r="D1371" i="3" s="1"/>
  <c r="G1371" i="3"/>
  <c r="H1371" i="3"/>
  <c r="F1373" i="2"/>
  <c r="B1373" i="2" s="1"/>
  <c r="D1373" i="2" s="1"/>
  <c r="G1373" i="2"/>
  <c r="H1373" i="2"/>
  <c r="F65" i="17"/>
  <c r="B65" i="17" s="1"/>
  <c r="D65" i="17" s="1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F249" i="15"/>
  <c r="B249" i="15" s="1"/>
  <c r="D249" i="15" s="1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F248" i="15"/>
  <c r="B248" i="15" s="1"/>
  <c r="D248" i="15" s="1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F247" i="15"/>
  <c r="B247" i="15" s="1"/>
  <c r="D247" i="15" s="1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F240" i="15"/>
  <c r="B240" i="15" s="1"/>
  <c r="D240" i="15" s="1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F238" i="15"/>
  <c r="B238" i="15" s="1"/>
  <c r="D238" i="15" s="1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F1352" i="3"/>
  <c r="B1352" i="3" s="1"/>
  <c r="D1352" i="3" s="1"/>
  <c r="G1352" i="3"/>
  <c r="H1352" i="3"/>
  <c r="F1354" i="2"/>
  <c r="B1354" i="2" s="1"/>
  <c r="D1354" i="2" s="1"/>
  <c r="G1354" i="2"/>
  <c r="H1354" i="2"/>
  <c r="F231" i="15"/>
  <c r="B231" i="15" s="1"/>
  <c r="D231" i="15" s="1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F229" i="15"/>
  <c r="B229" i="15" s="1"/>
  <c r="D229" i="15" s="1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F1348" i="3"/>
  <c r="B1348" i="3" s="1"/>
  <c r="D1348" i="3" s="1"/>
  <c r="G1348" i="3"/>
  <c r="H1348" i="3"/>
  <c r="F1350" i="2"/>
  <c r="B1350" i="2" s="1"/>
  <c r="D1350" i="2" s="1"/>
  <c r="G1350" i="2"/>
  <c r="H1350" i="2"/>
  <c r="F42" i="17"/>
  <c r="B42" i="17" s="1"/>
  <c r="D42" i="17" s="1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F1340" i="5"/>
  <c r="B1340" i="5" s="1"/>
  <c r="D1340" i="5" s="1"/>
  <c r="G1340" i="5"/>
  <c r="H1340" i="5"/>
  <c r="F1343" i="4"/>
  <c r="B1343" i="4" s="1"/>
  <c r="D1343" i="4" s="1"/>
  <c r="G1343" i="4"/>
  <c r="H1343" i="4"/>
  <c r="F1343" i="3"/>
  <c r="B1343" i="3" s="1"/>
  <c r="D1343" i="3" s="1"/>
  <c r="G1343" i="3"/>
  <c r="H1343" i="3"/>
  <c r="F1345" i="2"/>
  <c r="B1345" i="2" s="1"/>
  <c r="D1345" i="2" s="1"/>
  <c r="G1345" i="2"/>
  <c r="H1345" i="2"/>
  <c r="F37" i="17"/>
  <c r="B37" i="17" s="1"/>
  <c r="D37" i="17" s="1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F33" i="17"/>
  <c r="B33" i="17" s="1"/>
  <c r="D33" i="17" s="1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F213" i="15"/>
  <c r="B213" i="15" s="1"/>
  <c r="D213" i="15" s="1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F1326" i="2"/>
  <c r="B1326" i="2" s="1"/>
  <c r="D1326" i="2" s="1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F1322" i="2"/>
  <c r="B1322" i="2" s="1"/>
  <c r="D1322" i="2" s="1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<sst xmlns="http://schemas.openxmlformats.org/spreadsheetml/2006/main" count="4622" uniqueCount="1041">
  <si>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</si>
  <si>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</si>
  <si>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</si>
  <si>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</si>
  <si>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</si>
  <si>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</si>
  <si>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</si>
  <si>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</si>
  <si>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</si>
  <si>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</si>
  <si>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</si>
  <si>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</si>
  <si>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</si>
  <si>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</si>
  <si>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</si>
  <si>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</si>
  <si>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</si>
  <si>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</si>
  <si>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</si>
  <si>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</si>
  <si>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</si>
  <si>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</si>
  <si>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</si>
  <si>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</si>
  <si>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</si>
  <si>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</si>
  <si>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</si>
  <si>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</si>
  <si>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</si>
  <si>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</si>
  <si>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</si>
  <si>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</si>
  <si>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</si>
  <si>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</si>
  <si>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</si>
  <si>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</si>
  <si>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</si>
  <si>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</si>
  <si>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</si>
  <si>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</si>
  <si>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</si>
  <si>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</si>
  <si>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</si>
  <si>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</si>
  <si>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</si>
  <si>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</si>
  <si>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</si>
  <si>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</si>
  <si>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</si>
  <si>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</si>
  <si>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</si>
  <si>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</si>
  <si>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</si>
  <si>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</si>
  <si>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</si>
  <si>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</si>
  <si>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</si>
  <si>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</si>
  <si>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</si>
  <si>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</si>
  <si>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</si>
  <si>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</si>
  <si>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</si>
  <si>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</si>
  <si>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</si>
  <si>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</si>
  <si>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</si>
  <si>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</si>
  <si>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</si>
  <si>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</si>
  <si>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</si>
  <si>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</si>
  <si>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</si>
  <si>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</si>
  <si>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</si>
  <si>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</si>
  <si>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</si>
  <si>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</si>
  <si>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</si>
  <si>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</si>
  <si>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</si>
  <si>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</si>
  <si>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</si>
  <si>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</si>
  <si>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</si>
  <si>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</si>
  <si>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</si>
  <si>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</si>
  <si>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</si>
  <si>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</si>
  <si>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</si>
  <si>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</si>
  <si>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</si>
  <si>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</si>
  <si>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</si>
  <si>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</si>
  <si>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</si>
  <si>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</si>
  <si>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</si>
  <si>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</si>
  <si>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</si>
  <si>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</si>
  <si>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</si>
  <si>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</si>
  <si>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</si>
  <si>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</si>
  <si>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</si>
  <si>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</si>
  <si>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</si>
  <si>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</si>
  <si>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</si>
  <si>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</si>
  <si>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</si>
  <si>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</si>
  <si>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</si>
  <si>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</si>
  <si>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</si>
  <si>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</si>
  <si>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</si>
  <si>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</si>
  <si>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</si>
  <si>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</si>
  <si>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</si>
  <si>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</si>
  <si>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</si>
  <si>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</si>
  <si>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</si>
  <si>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</si>
  <si>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</si>
  <si>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</si>
  <si>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</si>
  <si>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</si>
  <si>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</si>
  <si>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</si>
  <si>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</si>
  <si>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</si>
  <si>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</si>
  <si>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</si>
  <si>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</si>
  <si>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</si>
  <si>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</si>
  <si>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</si>
  <si>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</si>
  <si>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</si>
  <si>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</si>
  <si>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</si>
  <si>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</si>
  <si>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</si>
  <si>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</si>
  <si>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</si>
  <si>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</si>
  <si>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</si>
  <si>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</si>
  <si>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</si>
  <si>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</si>
  <si>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</si>
  <si>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</si>
  <si>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</si>
  <si>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</si>
  <si>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</si>
  <si>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</si>
  <si>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</si>
  <si>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</si>
  <si>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</si>
  <si>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</si>
  <si>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</si>
  <si>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</si>
  <si>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</si>
  <si>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</si>
  <si>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</si>
  <si>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</si>
  <si>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</si>
  <si>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</si>
  <si>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</si>
  <si>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</si>
  <si>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</si>
  <si>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</si>
  <si>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</si>
  <si>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</si>
  <si>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</si>
  <si>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</si>
  <si>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</si>
  <si>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</si>
  <si>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</si>
  <si>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</si>
  <si>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</si>
  <si>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</si>
  <si>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</si>
  <si>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</si>
  <si>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</si>
  <si>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</si>
  <si>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</si>
  <si>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</si>
  <si>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</si>
  <si>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</si>
  <si>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</si>
  <si>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</si>
  <si>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</si>
  <si>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</si>
  <si>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</si>
  <si>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</si>
  <si>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</si>
  <si>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</si>
  <si>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</si>
  <si>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</si>
  <si>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</si>
  <si>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</si>
  <si>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</si>
  <si>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</si>
  <si>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</si>
  <si>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</si>
  <si>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</si>
  <si>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</si>
  <si>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</si>
  <si>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</si>
  <si>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</si>
  <si>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</si>
  <si>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</si>
  <si>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</si>
  <si>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</si>
  <si>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</si>
  <si>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</si>
  <si>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</si>
  <si>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</si>
  <si>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</si>
  <si>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</si>
  <si>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</si>
  <si>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</si>
  <si>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</si>
  <si>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</si>
  <si>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</si>
  <si>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</si>
  <si>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</si>
  <si>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</si>
  <si>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</si>
  <si>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</si>
  <si>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</si>
  <si>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</si>
  <si>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</si>
  <si>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</si>
  <si>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</si>
  <si>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</si>
  <si>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</si>
  <si>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</si>
  <si>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</si>
  <si>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</si>
  <si>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</si>
  <si>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</si>
  <si>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</si>
  <si>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</si>
  <si>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</si>
  <si>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</si>
  <si>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</si>
  <si>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</si>
  <si>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</si>
  <si>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</si>
  <si>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</si>
  <si>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</si>
  <si>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</si>
  <si>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</si>
  <si>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</si>
  <si>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</si>
  <si>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</si>
  <si>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</si>
  <si>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</si>
  <si>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</si>
  <si>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</si>
  <si>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</si>
  <si>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</si>
  <si>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</si>
  <si>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</si>
  <si>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</si>
  <si>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</si>
  <si>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</si>
  <si>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</si>
  <si>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</si>
  <si>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</si>
  <si>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</si>
  <si>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</si>
  <si>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</si>
  <si>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</si>
  <si>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</si>
  <si>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</si>
  <si>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</si>
  <si>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</si>
  <si>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</si>
  <si>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</si>
  <si>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</si>
  <si>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</si>
  <si>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</si>
  <si>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</si>
  <si>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</si>
  <si>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</si>
  <si>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</si>
  <si>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</si>
  <si>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</si>
  <si>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</si>
  <si>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</si>
  <si>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</si>
  <si>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</si>
  <si>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</si>
  <si>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</si>
  <si>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</si>
  <si>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</si>
  <si>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</si>
  <si>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</si>
  <si>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</si>
  <si>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</si>
  <si>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</si>
  <si>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</si>
  <si>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</si>
  <si>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</si>
  <si>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</si>
  <si>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</si>
  <si>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</si>
  <si>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</si>
  <si>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</si>
  <si>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</si>
  <si>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</si>
  <si>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</si>
  <si>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</si>
  <si>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</si>
  <si>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</si>
  <si>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</si>
  <si>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</si>
  <si>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</si>
  <si>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</si>
  <si>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</si>
  <si>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</si>
  <si>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</si>
  <si>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</si>
  <si>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</si>
  <si>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</si>
  <si>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</si>
  <si>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</si>
  <si>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</si>
  <si>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</si>
  <si>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</si>
  <si>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</si>
  <si>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</si>
  <si>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</si>
  <si>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</si>
  <si>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</si>
  <si>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</si>
  <si>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</si>
  <si>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</si>
  <si>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</si>
  <si>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</si>
  <si>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</si>
  <si>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</si>
  <si>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</si>
  <si>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</si>
  <si>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</si>
  <si>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</si>
  <si>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</si>
  <si>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</si>
  <si>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</si>
  <si>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</si>
  <si>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</si>
  <si>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</si>
  <si>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</si>
  <si>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</si>
  <si>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</si>
  <si>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</si>
  <si>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</si>
  <si>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</si>
  <si>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</si>
  <si>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</si>
  <si>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</si>
  <si>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</si>
  <si>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</si>
  <si>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</si>
  <si>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</si>
  <si>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</si>
  <si>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</si>
  <si>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</si>
  <si>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</si>
  <si>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</si>
  <si>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</si>
  <si>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</si>
  <si>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</si>
  <si>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</si>
  <si>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</si>
  <si>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</si>
  <si>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</si>
  <si>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</si>
  <si>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</si>
  <si>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</si>
  <si>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</si>
  <si>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</si>
  <si>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</si>
  <si>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</si>
  <si>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</si>
  <si>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</si>
  <si>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</si>
  <si>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</si>
  <si>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</si>
  <si>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</si>
  <si>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</si>
  <si>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</si>
  <si>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</si>
  <si>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</si>
  <si>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</si>
  <si>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</si>
  <si>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</si>
  <si>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</si>
  <si>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</si>
  <si>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</si>
  <si>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</si>
  <si>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</si>
  <si>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</si>
  <si>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</si>
  <si>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</si>
  <si>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</si>
  <si>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</si>
  <si>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</si>
  <si>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</si>
  <si>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</si>
  <si>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</si>
  <si>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</si>
  <si>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</si>
  <si>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</si>
  <si>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</si>
  <si>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</si>
  <si>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</si>
  <si>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</si>
  <si>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</si>
  <si>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</si>
  <si>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</si>
  <si>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</si>
  <si>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</si>
  <si>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</si>
  <si>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</si>
  <si>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</si>
  <si>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</si>
  <si>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</si>
  <si>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</si>
  <si>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</si>
  <si>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</si>
  <si>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</si>
  <si>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</si>
  <si>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</si>
  <si>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</si>
  <si>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</si>
  <si>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</si>
  <si>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</si>
  <si>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</si>
  <si>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</si>
  <si>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</si>
  <si>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</si>
  <si>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</si>
  <si>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</si>
  <si>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</si>
  <si>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</si>
  <si>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</si>
  <si>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</si>
  <si>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</si>
  <si>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</si>
  <si>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</si>
  <si>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</si>
  <si>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</si>
  <si>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</si>
  <si>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</si>
  <si>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</si>
  <si>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</si>
  <si>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</si>
  <si>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</si>
  <si>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</si>
  <si>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</si>
  <si>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</si>
  <si>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</si>
  <si>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</si>
  <si>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</si>
  <si>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</si>
  <si>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</si>
  <si>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</si>
  <si>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</si>
  <si>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</si>
  <si>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</si>
  <si>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</si>
  <si>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</si>
  <si>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</si>
  <si>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</si>
  <si>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</si>
  <si>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</si>
  <si>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</si>
  <si>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</si>
  <si>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</si>
  <si>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</si>
  <si>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</si>
  <si>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</si>
  <si>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</si>
  <si>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</si>
  <si>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</si>
  <si>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</si>
  <si>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</si>
  <si>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</si>
  <si>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</si>
  <si>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</si>
  <si>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</si>
  <si>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</si>
  <si>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</si>
  <si>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</si>
  <si>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</si>
  <si>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</si>
  <si>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</si>
  <si>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</si>
  <si>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</si>
  <si>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</si>
  <si>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</si>
  <si>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</si>
  <si>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</si>
  <si>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</si>
  <si>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</si>
  <si>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</si>
  <si>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</si>
  <si>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</si>
  <si>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</si>
  <si>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</si>
  <si>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</si>
  <si>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</si>
  <si>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</si>
  <si>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</si>
  <si>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</si>
  <si>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</si>
  <si>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</si>
  <si>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</si>
  <si>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</si>
  <si>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</si>
  <si>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</si>
  <si>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</si>
  <si>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</si>
  <si>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</si>
  <si>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</si>
  <si>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</si>
  <si>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</si>
  <si>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</si>
  <si>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</si>
  <si>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</si>
  <si>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</si>
  <si>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</si>
  <si>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</si>
  <si>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</si>
  <si>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</si>
  <si>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</si>
  <si>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</si>
  <si>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</si>
  <si>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</si>
  <si>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</si>
  <si>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</si>
  <si>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</si>
  <si>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</si>
  <si>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</si>
  <si>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</si>
  <si>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</si>
  <si>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</si>
  <si>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</si>
  <si>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</si>
  <si>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</si>
  <si>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</si>
  <si>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</si>
  <si>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</si>
  <si>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</si>
  <si>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</si>
  <si>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</si>
  <si>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</si>
  <si>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</si>
  <si>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</si>
  <si>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</si>
  <si>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</si>
  <si>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</si>
  <si>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</si>
  <si>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</si>
  <si>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</si>
  <si>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</si>
  <si>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</si>
  <si>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</si>
  <si>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</si>
  <si>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</si>
  <si>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</si>
  <si>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</si>
  <si>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</si>
  <si>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</si>
  <si>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</si>
  <si>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</si>
  <si>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</si>
  <si>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</si>
  <si>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</si>
  <si>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</si>
  <si>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</si>
  <si>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</si>
  <si>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</si>
  <si>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</si>
  <si>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</si>
  <si>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</si>
  <si>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</si>
  <si>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</si>
  <si>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</si>
  <si>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</si>
  <si>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</si>
  <si>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</si>
  <si>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</si>
  <si>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</si>
  <si>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</si>
  <si>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</si>
  <si>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</si>
  <si>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</si>
  <si>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</si>
  <si>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</si>
  <si>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</si>
  <si>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</si>
  <si>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</si>
  <si>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</si>
  <si>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</si>
  <si>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</si>
  <si>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</si>
  <si>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</si>
  <si>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</si>
  <si>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</si>
  <si>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</si>
  <si>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</si>
  <si>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</si>
  <si>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</si>
  <si>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</si>
  <si>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</si>
  <si>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</si>
  <si>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</si>
  <si>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</si>
  <si>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</si>
  <si>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</si>
  <si>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</si>
  <si>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</si>
  <si>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</si>
  <si>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</si>
  <si>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</si>
  <si>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</si>
  <si>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</si>
  <si>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</si>
  <si>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</si>
  <si>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</si>
  <si>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</si>
  <si>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</si>
  <si>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</si>
  <si>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</si>
  <si>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</si>
  <si>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</si>
  <si>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</si>
  <si>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</si>
  <si>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</si>
  <si>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</si>
  <si>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</si>
  <si>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</si>
  <si>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</si>
  <si>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</si>
  <si>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</si>
  <si>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</si>
  <si>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</si>
  <si>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</si>
  <si>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</si>
  <si>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</si>
  <si>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</si>
  <si>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</si>
  <si>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</si>
  <si>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</si>
  <si>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</si>
  <si>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</si>
  <si>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</si>
  <si>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</si>
  <si>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</si>
  <si>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</si>
  <si>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</si>
  <si>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</si>
  <si>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</si>
  <si>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</si>
  <si>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</si>
  <si>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</si>
  <si>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</si>
  <si>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</si>
  <si>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</si>
  <si>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</si>
  <si>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</si>
  <si>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</si>
  <si>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</si>
  <si>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</si>
  <si>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</si>
  <si>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</si>
  <si>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</si>
  <si>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</si>
  <si>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</si>
  <si>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</si>
  <si>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</si>
  <si>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</si>
  <si>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</si>
  <si>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</si>
  <si>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</si>
  <si>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</si>
  <si>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</si>
  <si>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</si>
  <si>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</si>
  <si>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</si>
  <si>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</si>
  <si>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</si>
  <si>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</si>
  <si>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</si>
  <si>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</si>
  <si>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</si>
  <si>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</si>
  <si>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</si>
  <si>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</si>
  <si>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</si>
  <si>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</si>
  <si>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</si>
  <si>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</si>
  <si>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</si>
  <si>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</si>
  <si>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</si>
  <si>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</si>
  <si>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</si>
  <si>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</si>
  <si>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</si>
  <si>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</si>
  <si>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</si>
  <si>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</si>
  <si>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</si>
  <si>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</si>
  <si>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</si>
  <si>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</si>
  <si>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</si>
  <si>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</si>
  <si>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</si>
  <si>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</si>
  <si>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</si>
  <si>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</si>
  <si>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</si>
  <si>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</si>
  <si>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</si>
  <si>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</si>
  <si>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</si>
  <si>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</si>
  <si>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</si>
  <si>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</si>
  <si>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</si>
  <si>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</si>
  <si>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</si>
  <si>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</si>
  <si>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</si>
  <si>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</si>
  <si>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</si>
  <si>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</si>
  <si>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</si>
  <si>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</si>
  <si>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</si>
  <si>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</si>
  <si>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</si>
  <si>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</si>
  <si>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</si>
  <si>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</si>
  <si>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</si>
  <si>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</si>
  <si>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</si>
  <si>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</si>
  <si>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</si>
  <si>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</si>
  <si>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</si>
  <si>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</si>
  <si>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</si>
  <si>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</si>
  <si>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</si>
  <si>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</si>
  <si>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</si>
  <si>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</si>
  <si>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</si>
  <si>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</si>
  <si>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</si>
  <si>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</si>
  <si>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</si>
  <si>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</si>
  <si>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</si>
  <si>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</si>
  <si>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</si>
  <si>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</si>
  <si>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</si>
  <si>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</si>
  <si>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</si>
  <si>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</si>
  <si>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</si>
  <si>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</si>
  <si>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</si>
  <si>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</si>
  <si>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</si>
  <si>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</si>
  <si>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</si>
  <si>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</si>
  <si>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</si>
  <si>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</si>
  <si>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</si>
  <si>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</si>
  <si>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</si>
  <si>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</si>
  <si>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</si>
  <si>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</si>
  <si>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</si>
  <si>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</si>
  <si>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</si>
  <si>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</si>
  <si>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</si>
  <si>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</si>
  <si>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</si>
  <si>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</si>
  <si>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</si>
  <si>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</si>
  <si>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</si>
  <si>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</si>
  <si>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</si>
  <si>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</si>
  <si>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</si>
  <si>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</si>
  <si>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</si>
  <si>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</si>
  <si>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</si>
  <si>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</si>
  <si>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</si>
  <si>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</si>
  <si>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</si>
  <si>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</si>
  <si>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</si>
  <si>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</si>
  <si>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</si>
  <si>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</si>
  <si>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</si>
  <si>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</si>
  <si>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</si>
  <si>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</si>
  <si>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</si>
  <si>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</si>
  <si>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</si>
  <si>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</si>
  <si>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</si>
  <si>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</si>
  <si>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</si>
  <si>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</si>
  <si>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</si>
  <si>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</si>
  <si>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</si>
  <si>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</si>
  <si>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</si>
  <si>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</si>
  <si>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</si>
  <si>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</si>
  <si>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</si>
  <si>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</si>
  <si>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</si>
  <si>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</si>
  <si>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</si>
  <si>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</si>
  <si>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</si>
  <si>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</si>
  <si>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</si>
  <si>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</si>
  <si>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</si>
  <si>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</si>
  <si>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</si>
  <si>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</si>
  <si>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</si>
  <si>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</si>
  <si>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</si>
  <si>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</si>
  <si>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</si>
  <si>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</si>
  <si>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</si>
  <si>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</si>
  <si>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</si>
  <si>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</si>
  <si>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</si>
  <si>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</si>
  <si>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</si>
  <si>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</si>
  <si>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</si>
  <si>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</si>
  <si>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</si>
  <si>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</si>
  <si>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</si>
  <si>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</si>
  <si>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</si>
  <si>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</si>
  <si>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</si>
  <si>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</si>
  <si>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</si>
  <si>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</si>
  <si>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</si>
  <si>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</si>
  <si>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</si>
  <si>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</si>
  <si>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</si>
  <si>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</si>
  <si>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</si>
  <si>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</si>
  <si>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</si>
  <si>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</si>
  <si>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</si>
  <si>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</si>
  <si>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</si>
  <si>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</si>
  <si>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</si>
  <si>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</si>
  <si>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</si>
  <si>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</si>
  <si>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</si>
  <si>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</si>
  <si>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</si>
  <si>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</si>
  <si>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</si>
  <si>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</si>
  <si>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</si>
  <si>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</si>
  <si>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</si>
  <si>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</si>
  <si>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</si>
  <si>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</si>
  <si>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</si>
  <si>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</si>
  <si>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</si>
  <si>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</si>
  <si>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</si>
  <si>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</si>
  <si>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</si>
  <si>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</si>
  <si>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</si>
  <si>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</si>
  <si>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</si>
  <si>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</si>
  <si>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</si>
  <si>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</si>
  <si>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</si>
  <si>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</si>
  <si>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</si>
  <si>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</si>
  <si>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</si>
  <si>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</si>
  <si>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</si>
  <si>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</si>
  <si>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</si>
  <si>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</si>
  <si>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</si>
  <si>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</si>
  <si>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</si>
  <si>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</si>
  <si>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</si>
  <si>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</si>
  <si>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</si>
  <si>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</si>
  <si>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</si>
  <si>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</si>
  <si>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</si>
  <si>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</si>
  <si>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</si>
  <si>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</si>
  <si>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</si>
  <si>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</si>
  <si>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</si>
  <si>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</si>
  <si>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</si>
  <si>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</si>
  <si>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</si>
  <si>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</si>
  <si>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</si>
  <si>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</si>
  <si>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</si>
  <si>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</si>
  <si>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</si>
  <si>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</si>
  <si>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</si>
  <si>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</si>
  <si>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</si>
  <si>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</si>
  <si>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</si>
  <si>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</si>
  <si>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</si>
  <si>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</si>
  <si>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</si>
  <si>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</si>
  <si>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</si>
  <si>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</si>
  <si>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</si>
  <si>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</si>
  <si>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</si>
  <si>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</si>
  <si>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</si>
  <si>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</si>
  <si>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</si>
  <si>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</si>
  <si>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</si>
  <si>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</si>
  <si>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</si>
  <si>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</si>
  <si>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</si>
  <si>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</si>
  <si>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</si>
  <si>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</si>
  <si>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</si>
  <si>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</si>
  <si>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</si>
  <si>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</si>
  <si>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</si>
  <si>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</si>
  <si>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</si>
  <si>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</si>
  <si>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</si>
  <si>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</si>
  <si>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</si>
  <si>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</si>
  <si>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</si>
  <si>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</si>
  <si>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</si>
  <si>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</si>
  <si>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</si>
  <si>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</si>
  <si>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</si>
  <si>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</si>
  <si>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</si>
  <si>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</si>
  <si>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</si>
  <si>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</si>
  <si>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</si>
  <si>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</si>
  <si>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</si>
  <si>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</si>
  <si>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</si>
  <si>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</si>
  <si>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</si>
  <si>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</si>
  <si>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</si>
  <si>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</si>
  <si>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</si>
  <si>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</si>
  <si>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</si>
  <si>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</si>
  <si>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</si>
  <si>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STT   </t>
  </si>
  <si>
    <t xml:space="preserve">         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</si>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</sst>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2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56288"/>
        <c:axId val="83358080"/>
      </c:areaChart>
      <c:dateAx>
        <c:axId val="8335628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3580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35808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562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32736"/>
        <c:axId val="85746816"/>
      </c:areaChart>
      <c:dateAx>
        <c:axId val="8573273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7468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746816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7327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79200"/>
        <c:axId val="85780736"/>
      </c:areaChart>
      <c:dateAx>
        <c:axId val="85779200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7807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780736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7792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32608"/>
        <c:axId val="86134144"/>
      </c:areaChart>
      <c:dateAx>
        <c:axId val="861326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1341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6134144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1326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87392"/>
        <c:axId val="86193280"/>
      </c:areaChart>
      <c:dateAx>
        <c:axId val="8618739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61932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619328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1873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21568"/>
        <c:axId val="86223104"/>
      </c:areaChart>
      <c:dateAx>
        <c:axId val="8622156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622310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6223104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2215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36288"/>
        <c:axId val="81838080"/>
      </c:areaChart>
      <c:dateAx>
        <c:axId val="818362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1838080"/>
        <c:crosses val="autoZero"/>
        <c:auto val="1"/>
        <c:lblOffset val="100"/>
        <c:baseTimeUnit val="days"/>
      </c:dateAx>
      <c:valAx>
        <c:axId val="81838080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836288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57120"/>
        <c:axId val="84358656"/>
      </c:areaChart>
      <c:dateAx>
        <c:axId val="843571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358656"/>
        <c:crosses val="autoZero"/>
        <c:auto val="1"/>
        <c:lblOffset val="100"/>
        <c:baseTimeUnit val="days"/>
      </c:dateAx>
      <c:valAx>
        <c:axId val="8435865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3571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28352"/>
        <c:axId val="91429888"/>
      </c:areaChart>
      <c:dateAx>
        <c:axId val="914283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429888"/>
        <c:crosses val="autoZero"/>
        <c:auto val="1"/>
        <c:lblOffset val="100"/>
        <c:baseTimeUnit val="days"/>
      </c:dateAx>
      <c:valAx>
        <c:axId val="914298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42835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92352"/>
        <c:axId val="91493888"/>
      </c:areaChart>
      <c:dateAx>
        <c:axId val="914923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493888"/>
        <c:crosses val="autoZero"/>
        <c:auto val="1"/>
        <c:lblOffset val="100"/>
        <c:baseTimeUnit val="days"/>
      </c:dateAx>
      <c:valAx>
        <c:axId val="91493888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49235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272"/>
        <c:axId val="91511808"/>
      </c:lineChart>
      <c:dateAx>
        <c:axId val="915102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511808"/>
        <c:crosses val="autoZero"/>
        <c:auto val="1"/>
        <c:lblOffset val="100"/>
        <c:baseTimeUnit val="days"/>
      </c:dateAx>
      <c:valAx>
        <c:axId val="915118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51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43712"/>
        <c:axId val="83445248"/>
      </c:areaChart>
      <c:dateAx>
        <c:axId val="8344371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44524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344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4437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92032"/>
        <c:axId val="94893568"/>
      </c:areaChart>
      <c:dateAx>
        <c:axId val="948920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893568"/>
        <c:crosses val="autoZero"/>
        <c:auto val="1"/>
        <c:lblOffset val="100"/>
        <c:baseTimeUnit val="days"/>
      </c:dateAx>
      <c:valAx>
        <c:axId val="948935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8920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29088"/>
        <c:axId val="101530624"/>
      </c:areaChart>
      <c:dateAx>
        <c:axId val="1015290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530624"/>
        <c:crosses val="autoZero"/>
        <c:auto val="1"/>
        <c:lblOffset val="100"/>
        <c:baseTimeUnit val="days"/>
      </c:dateAx>
      <c:valAx>
        <c:axId val="101530624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5290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42912"/>
        <c:axId val="101569280"/>
      </c:barChart>
      <c:dateAx>
        <c:axId val="1015429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569280"/>
        <c:crosses val="autoZero"/>
        <c:auto val="1"/>
        <c:lblOffset val="100"/>
        <c:baseTimeUnit val="days"/>
      </c:dateAx>
      <c:valAx>
        <c:axId val="10156928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54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934016"/>
        <c:axId val="102935552"/>
      </c:areaChart>
      <c:dateAx>
        <c:axId val="1029340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102935552"/>
        <c:crosses val="autoZero"/>
        <c:auto val="1"/>
        <c:lblOffset val="100"/>
        <c:baseTimeUnit val="days"/>
      </c:dateAx>
      <c:valAx>
        <c:axId val="102935552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934016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947840"/>
        <c:axId val="103305984"/>
      </c:areaChart>
      <c:dateAx>
        <c:axId val="1029478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3305984"/>
        <c:crosses val="autoZero"/>
        <c:auto val="1"/>
        <c:lblOffset val="100"/>
        <c:baseTimeUnit val="days"/>
      </c:dateAx>
      <c:valAx>
        <c:axId val="103305984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9478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16480"/>
        <c:axId val="103322368"/>
      </c:lineChart>
      <c:catAx>
        <c:axId val="1033164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3322368"/>
        <c:crosses val="autoZero"/>
        <c:auto val="1"/>
        <c:lblAlgn val="ctr"/>
        <c:lblOffset val="100"/>
        <c:noMultiLvlLbl val="0"/>
      </c:catAx>
      <c:valAx>
        <c:axId val="103322368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33164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55136"/>
        <c:axId val="103356672"/>
      </c:lineChart>
      <c:dateAx>
        <c:axId val="1033551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3356672"/>
        <c:crosses val="autoZero"/>
        <c:auto val="1"/>
        <c:lblOffset val="100"/>
        <c:baseTimeUnit val="days"/>
      </c:dateAx>
      <c:valAx>
        <c:axId val="10335667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3355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14400"/>
        <c:axId val="102662528"/>
      </c:areaChart>
      <c:dateAx>
        <c:axId val="1034144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662528"/>
        <c:crosses val="autoZero"/>
        <c:auto val="1"/>
        <c:lblOffset val="100"/>
        <c:baseTimeUnit val="days"/>
      </c:dateAx>
      <c:valAx>
        <c:axId val="102662528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3414400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379328"/>
        <c:axId val="103380864"/>
      </c:areaChart>
      <c:dateAx>
        <c:axId val="1033793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3380864"/>
        <c:crosses val="autoZero"/>
        <c:auto val="1"/>
        <c:lblOffset val="100"/>
        <c:baseTimeUnit val="days"/>
      </c:dateAx>
      <c:valAx>
        <c:axId val="1033808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33793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86944"/>
        <c:axId val="102788480"/>
      </c:lineChart>
      <c:dateAx>
        <c:axId val="1027869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788480"/>
        <c:crosses val="autoZero"/>
        <c:auto val="1"/>
        <c:lblOffset val="100"/>
        <c:baseTimeUnit val="days"/>
      </c:dateAx>
      <c:valAx>
        <c:axId val="10278848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7869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85824"/>
        <c:axId val="83487360"/>
      </c:areaChart>
      <c:dateAx>
        <c:axId val="8348582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4873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487360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4858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605184"/>
        <c:axId val="104606720"/>
      </c:areaChart>
      <c:dateAx>
        <c:axId val="1046051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04606720"/>
        <c:crosses val="autoZero"/>
        <c:auto val="1"/>
        <c:lblOffset val="100"/>
        <c:baseTimeUnit val="days"/>
      </c:dateAx>
      <c:valAx>
        <c:axId val="1046067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6051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771968"/>
        <c:axId val="104773504"/>
      </c:areaChart>
      <c:dateAx>
        <c:axId val="1047719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4773504"/>
        <c:crosses val="autoZero"/>
        <c:auto val="1"/>
        <c:lblOffset val="100"/>
        <c:baseTimeUnit val="days"/>
      </c:dateAx>
      <c:valAx>
        <c:axId val="1047735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7719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60224"/>
        <c:axId val="105061760"/>
      </c:lineChart>
      <c:dateAx>
        <c:axId val="1050602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061760"/>
        <c:crosses val="autoZero"/>
        <c:auto val="1"/>
        <c:lblOffset val="100"/>
        <c:baseTimeUnit val="days"/>
      </c:dateAx>
      <c:valAx>
        <c:axId val="10506176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0602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961536"/>
        <c:axId val="102963072"/>
      </c:areaChart>
      <c:dateAx>
        <c:axId val="1029615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963072"/>
        <c:crosses val="autoZero"/>
        <c:auto val="1"/>
        <c:lblOffset val="100"/>
        <c:baseTimeUnit val="days"/>
      </c:dateAx>
      <c:valAx>
        <c:axId val="102963072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961536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012608"/>
        <c:axId val="103014400"/>
      </c:areaChart>
      <c:dateAx>
        <c:axId val="1030126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3014400"/>
        <c:crosses val="autoZero"/>
        <c:auto val="1"/>
        <c:lblOffset val="100"/>
        <c:baseTimeUnit val="days"/>
      </c:dateAx>
      <c:valAx>
        <c:axId val="103014400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30126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173760"/>
        <c:axId val="105175296"/>
      </c:areaChart>
      <c:dateAx>
        <c:axId val="1051737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175296"/>
        <c:crosses val="autoZero"/>
        <c:auto val="1"/>
        <c:lblOffset val="100"/>
        <c:baseTimeUnit val="days"/>
      </c:dateAx>
      <c:valAx>
        <c:axId val="105175296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173760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487616"/>
        <c:axId val="85489152"/>
      </c:areaChart>
      <c:dateAx>
        <c:axId val="8548761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4891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489152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4876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17824"/>
        <c:axId val="85519360"/>
      </c:areaChart>
      <c:dateAx>
        <c:axId val="85517824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55193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519360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178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51744"/>
        <c:axId val="85553536"/>
      </c:areaChart>
      <c:catAx>
        <c:axId val="8555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53536"/>
        <c:crosses val="autoZero"/>
        <c:auto val="1"/>
        <c:lblAlgn val="ctr"/>
        <c:lblOffset val="100"/>
        <c:noMultiLvlLbl val="0"/>
      </c:catAx>
      <c:valAx>
        <c:axId val="85553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517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59552"/>
        <c:axId val="85581824"/>
      </c:areaChart>
      <c:dateAx>
        <c:axId val="8555955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558182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5581824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595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80512"/>
        <c:axId val="85682048"/>
      </c:lineChart>
      <c:dateAx>
        <c:axId val="85680512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682048"/>
        <c:crosses val="autoZero"/>
        <c:auto val="1"/>
        <c:lblOffset val="100"/>
        <c:baseTimeUnit val="days"/>
      </c:dateAx>
      <c:valAx>
        <c:axId val="856820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68051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06624"/>
        <c:axId val="85708160"/>
      </c:lineChart>
      <c:dateAx>
        <c:axId val="8570662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708160"/>
        <c:crosses val="autoZero"/>
        <c:auto val="1"/>
        <c:lblOffset val="100"/>
        <c:baseTimeUnit val="days"/>
      </c:dateAx>
      <c:valAx>
        <c:axId val="8570816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70662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L6" sqref="L6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89" customWidth="1"/>
    <col min="12" max="12" width="14.28515625" style="1" bestFit="1" customWidth="1"/>
    <col min="13" max="13" width="15.28515625" style="136" bestFit="1" customWidth="1"/>
    <col min="14" max="16384" width="9.140625" style="1"/>
  </cols>
  <sheetData>
    <row r="1" spans="1:13" ht="19.5" customHeight="1" x14ac:dyDescent="0.25">
      <c r="A1" s="403" t="s">
        <v>1015</v>
      </c>
      <c r="B1" s="403"/>
      <c r="C1" s="403"/>
      <c r="D1" s="403"/>
      <c r="E1" s="403"/>
      <c r="F1" s="403"/>
      <c r="G1" s="403"/>
      <c r="H1" s="403"/>
      <c r="I1" s="403"/>
      <c r="J1" s="134"/>
      <c r="K1" s="292"/>
      <c r="L1" s="172"/>
      <c r="M1" s="135"/>
    </row>
    <row r="2" spans="1:13" x14ac:dyDescent="0.25">
      <c r="A2" s="404" t="s">
        <v>21</v>
      </c>
      <c r="B2" s="404"/>
      <c r="C2" s="404"/>
      <c r="D2" s="404"/>
      <c r="E2" s="384">
        <v>43816</v>
      </c>
      <c r="F2" s="141"/>
      <c r="G2" s="141"/>
      <c r="H2" s="141"/>
      <c r="I2" s="141"/>
      <c r="J2" s="134"/>
      <c r="K2" s="293"/>
      <c r="L2" s="134"/>
      <c r="M2" s="135"/>
    </row>
    <row r="3" spans="1:13" ht="6" customHeight="1" x14ac:dyDescent="0.25">
      <c r="A3" s="140"/>
      <c r="B3" s="140"/>
      <c r="C3" s="140"/>
      <c r="D3" s="140"/>
      <c r="E3" s="157"/>
      <c r="F3" s="140"/>
      <c r="G3" s="140"/>
      <c r="H3" s="140"/>
      <c r="I3" s="140"/>
      <c r="J3" s="134"/>
      <c r="K3" s="293"/>
      <c r="L3" s="134"/>
      <c r="M3" s="135"/>
    </row>
    <row r="4" spans="1:13" s="2" customFormat="1" ht="48.75" customHeight="1" x14ac:dyDescent="0.25">
      <c r="A4" s="4" t="s">
        <v>1038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74" t="s">
        <v>1036</v>
      </c>
      <c r="K4" s="213"/>
      <c r="M4" s="142"/>
    </row>
    <row r="5" spans="1:13" s="2" customFormat="1" ht="34.5" customHeight="1" x14ac:dyDescent="0.25">
      <c r="A5" s="143">
        <v>1</v>
      </c>
      <c r="B5" s="144" t="s">
        <v>12</v>
      </c>
      <c r="C5" s="143" t="s">
        <v>2</v>
      </c>
      <c r="D5" s="280">
        <f>+IF(ISERROR(VLOOKUP($E$2,Cu!$A$5:$H$1642,3,0)),0,VLOOKUP($E$2,Cu!$A$5:$H$1642,3,0))</f>
        <v>48965</v>
      </c>
      <c r="E5" s="286">
        <f>+IF(ISERROR(VLOOKUP($E$2,Cu!$A$5:$H$1642,7,0)),0,VLOOKUP($E$2,Cu!$A$5:$H$1642,7,0))</f>
        <v>300</v>
      </c>
      <c r="F5" s="281" t="s">
        <v>3</v>
      </c>
      <c r="G5" s="280">
        <f>+IF(ISERROR(VLOOKUP($E$2,Cu!$A$5:$H$1642,2,0)),0,VLOOKUP($E$2,Cu!$A$5:$H$1642,2,0))</f>
        <v>7002.8031234804494</v>
      </c>
      <c r="H5" s="280">
        <f>+IF(ISERROR(VLOOKUP($E$2,Cu!$A$5:$H$1642,4,0)),0,VLOOKUP($E$2,Cu!$A$5:$H$1642,4,0))</f>
        <v>5985.3018149405552</v>
      </c>
      <c r="I5" s="394">
        <f>+IF(ISERROR(VLOOKUP($E$2,Cu!$A$5:$H$1999,5,0)),0,VLOOKUP($E$2,Cu!$A$5:$H$1999,5,0))</f>
        <v>6155.5</v>
      </c>
      <c r="J5" s="377">
        <f>+IF(ISERROR(VLOOKUP($E$2,Cu!$A$5:$H$1642,8,0)),0,VLOOKUP($E$2,Cu!$A$5:$H$1642,8,0))</f>
        <v>1.5</v>
      </c>
      <c r="K5" s="294"/>
      <c r="L5" s="3" t="s">
        <v>1030</v>
      </c>
      <c r="M5" s="142"/>
    </row>
    <row r="6" spans="1:13" s="2" customFormat="1" ht="34.5" customHeight="1" x14ac:dyDescent="0.25">
      <c r="A6" s="143">
        <v>2</v>
      </c>
      <c r="B6" s="144" t="s">
        <v>13</v>
      </c>
      <c r="C6" s="143" t="s">
        <v>2</v>
      </c>
      <c r="D6" s="280">
        <f>+IF(ISERROR(VLOOKUP($E$2,Pb!$A$5:$H$1987,3,0)),0,VLOOKUP($E$2,Pb!$A$5:$H$1987,3,0))</f>
        <v>15200</v>
      </c>
      <c r="E6" s="286">
        <f>+IF(ISERROR(VLOOKUP($E$2,Pb!$A$5:$H$1987,7,0)),0,VLOOKUP($E$2,Pb!$A$5:$H$1987,7,0))</f>
        <v>-200</v>
      </c>
      <c r="F6" s="281" t="s">
        <v>3</v>
      </c>
      <c r="G6" s="280">
        <f>+IF(ISERROR(VLOOKUP($E$2,Pb!$A$5:$H$1987,2,0)),0,VLOOKUP($E$2,Pb!$A$5:$H$1987,2,0))</f>
        <v>2173.8508623895195</v>
      </c>
      <c r="H6" s="280">
        <f>+IF(ISERROR(VLOOKUP($E$2,Pb!$A$5:$H$1987,4,0)),0,VLOOKUP($E$2,Pb!$A$5:$H$1987,4,0))</f>
        <v>1857.9921900765125</v>
      </c>
      <c r="I6" s="394">
        <f>+IF(ISERROR(VLOOKUP($E$2,Pb!$A$5:$H$1987,5,0)),0,VLOOKUP($E$2,Pb!$A$5:$H$1987,5,0))</f>
        <v>1873.5</v>
      </c>
      <c r="J6" s="377">
        <f>+IF(ISERROR(VLOOKUP($E$2,Pb!$A$5:$H$1642,8,0)),0,VLOOKUP($E$2,Pb!$A$5:$H$1642,8,0))</f>
        <v>-60.5</v>
      </c>
      <c r="K6" s="213"/>
      <c r="L6" s="3"/>
      <c r="M6" s="142"/>
    </row>
    <row r="7" spans="1:13" s="2" customFormat="1" ht="34.5" customHeight="1" x14ac:dyDescent="0.25">
      <c r="A7" s="143">
        <v>3</v>
      </c>
      <c r="B7" s="144" t="s">
        <v>14</v>
      </c>
      <c r="C7" s="143" t="s">
        <v>5</v>
      </c>
      <c r="D7" s="280">
        <f>+IF(ISERROR(VLOOKUP($E$2,Ag!$A$5:$F$1517,3,0)),0,VLOOKUP($E$2,Ag!$A$5:$F$1517,3,0))</f>
        <v>4091</v>
      </c>
      <c r="E7" s="286">
        <f>+IF(ISERROR(VLOOKUP($E$2,Ag!$A$5:$H$1986,7,0)),0,VLOOKUP($E$2,Ag!$A$5:$H$1986,7,0))</f>
        <v>17</v>
      </c>
      <c r="F7" s="281" t="s">
        <v>6</v>
      </c>
      <c r="G7" s="280">
        <f>+IF(ISERROR(VLOOKUP($E$2,Ag!$A$5:$H$1517,2,0)),0,VLOOKUP($E$2,Ag!$A$5:$H$1517,2,0))</f>
        <v>585.08051829181079</v>
      </c>
      <c r="H7" s="280">
        <f>+IF(ISERROR(VLOOKUP($E$2,Ag!$A$5:$H$1517,4,0)),0,VLOOKUP($E$2,Ag!$A$5:$H$1517,4,0))</f>
        <v>500.06881905282978</v>
      </c>
      <c r="I7" s="394">
        <f>+IF(ISERROR(VLOOKUP($E$2,Ag!$A$5:$H$1517,5,0)),0,VLOOKUP($E$2,Ag!$A$5:$H$1517,5,0))</f>
        <v>547.04499999999996</v>
      </c>
      <c r="J7" s="377">
        <f>+IF(ISERROR(VLOOKUP($E$2,Ag!$A$5:$H$1642,8,0)),0,VLOOKUP($E$2,Ag!$A$5:$H$1642,8,0))</f>
        <v>3.2149999999999181</v>
      </c>
      <c r="K7" s="213" t="s">
        <v>502</v>
      </c>
      <c r="L7" s="3"/>
      <c r="M7" s="142"/>
    </row>
    <row r="8" spans="1:13" s="2" customFormat="1" ht="34.5" customHeight="1" x14ac:dyDescent="0.25">
      <c r="A8" s="143">
        <v>4</v>
      </c>
      <c r="B8" s="144" t="s">
        <v>15</v>
      </c>
      <c r="C8" s="143" t="s">
        <v>2</v>
      </c>
      <c r="D8" s="280">
        <f>+IF(ISERROR(VLOOKUP($E$2,Zn!$A$5:$H$2994,3,0)),0,VLOOKUP($E$2,Zn!$A$5:$H$2994,3,0))</f>
        <v>18490</v>
      </c>
      <c r="E8" s="286">
        <f>+IF(ISERROR(VLOOKUP($E$2,Zn!$A$5:$H$2994,7,0)),0,VLOOKUP($E$2,Zn!$A$5:$H$2994,7,0))</f>
        <v>10</v>
      </c>
      <c r="F8" s="281" t="s">
        <v>3</v>
      </c>
      <c r="G8" s="280">
        <f>+IF(ISERROR(VLOOKUP($E$2,Zn!$A$5:$H$2994,2,0)),0,VLOOKUP($E$2,Zn!$A$5:$H$2994,2,0))</f>
        <v>2644.3751608935668</v>
      </c>
      <c r="H8" s="280">
        <f>+IF(ISERROR(VLOOKUP($E$2,Zn!$A$5:$H$2994,4,0)),0,VLOOKUP($E$2,Zn!$A$5:$H$2994,4,0))</f>
        <v>2260.1497101654418</v>
      </c>
      <c r="I8" s="394">
        <f>+IF(ISERROR(VLOOKUP($E$2,Zn!$A$5:$H$2994,5,0)),0,VLOOKUP($E$2,Zn!$A$5:$H$2994,5,0))</f>
        <v>2269</v>
      </c>
      <c r="J8" s="377">
        <f>+IF(ISERROR(VLOOKUP($E$2,Zn!$A$5:$H$1642,8,0)),0,VLOOKUP($E$2,Zn!$A$5:$H$1642,8,0))</f>
        <v>-10</v>
      </c>
      <c r="K8" s="213"/>
      <c r="L8" s="3"/>
      <c r="M8" s="395"/>
    </row>
    <row r="9" spans="1:13" s="25" customFormat="1" ht="34.5" customHeight="1" x14ac:dyDescent="0.25">
      <c r="A9" s="143">
        <v>5</v>
      </c>
      <c r="B9" s="144" t="s">
        <v>16</v>
      </c>
      <c r="C9" s="143" t="s">
        <v>2</v>
      </c>
      <c r="D9" s="280">
        <f>+IF(ISERROR(VLOOKUP($E$2,Ni!$A$6:$H$2996,3,0)),0,VLOOKUP($E$2,Ni!$A$6:$H$2996,3,0))</f>
        <v>112100</v>
      </c>
      <c r="E9" s="286">
        <f>+IF(ISERROR(VLOOKUP($E$2,Ni!$A$6:$H$2996,7,0)),0,VLOOKUP($E$2,Ni!$A$6:$H$2996,7,0))</f>
        <v>150</v>
      </c>
      <c r="F9" s="281" t="s">
        <v>3</v>
      </c>
      <c r="G9" s="280">
        <f>+IF(ISERROR(VLOOKUP($E$2,Ni!$A$6:$H$2996,2,0)),0,VLOOKUP($E$2,Ni!$A$6:$H$2996,2,0))</f>
        <v>16032.150110122708</v>
      </c>
      <c r="H9" s="280">
        <f>+IF(ISERROR(VLOOKUP($E$2,Ni!$A$6:$H$2996,4,0)),0,VLOOKUP($E$2,Ni!$A$6:$H$2996,4,0))</f>
        <v>13702.692401814282</v>
      </c>
      <c r="I9" s="394">
        <f>+IF(ISERROR(VLOOKUP($E$2,Ni!$A$6:$H$2996,5,0)),0,VLOOKUP($E$2,Ni!$A$6:$H$2996,5,0))</f>
        <v>14085</v>
      </c>
      <c r="J9" s="377">
        <f>+IF(ISERROR(VLOOKUP($E$2,Ni!$A$5:$H$1642,8,0)),0,VLOOKUP($E$2,Ni!$A$5:$H$1642,8,0))</f>
        <v>-60</v>
      </c>
      <c r="K9" s="52"/>
      <c r="L9" s="3"/>
      <c r="M9" s="142"/>
    </row>
    <row r="10" spans="1:13" s="25" customFormat="1" ht="34.5" customHeight="1" x14ac:dyDescent="0.25">
      <c r="A10" s="143">
        <v>6</v>
      </c>
      <c r="B10" s="144" t="s">
        <v>1032</v>
      </c>
      <c r="C10" s="143" t="s">
        <v>2</v>
      </c>
      <c r="D10" s="280">
        <f>+IF(ISERROR(VLOOKUP($E$2,Coke!$A$6:$H$2997,3,0)),0,VLOOKUP($E$2,Coke!$A$6:$H$2997,3,0))</f>
        <v>1790</v>
      </c>
      <c r="E10" s="286">
        <f>+IF(ISERROR(VLOOKUP($E$2,Coke!$A$6:$H$2997,7,0)),0,VLOOKUP($E$2,Coke!$A$6:$H$2997,7,0))</f>
        <v>0</v>
      </c>
      <c r="F10" s="281" t="s">
        <v>3</v>
      </c>
      <c r="G10" s="280">
        <f>+IF(ISERROR(VLOOKUP($E$2,Coke!$A$6:$H$2997,2,0)),0,VLOOKUP($E$2,Coke!$A$6:$H$2997,2,0))</f>
        <v>255.99954234718686</v>
      </c>
      <c r="H10" s="280">
        <f>+IF(ISERROR(VLOOKUP($E$2,Coke!$A$6:$H$2997,4,0)),0,VLOOKUP($E$2,Coke!$A$6:$H$2997,4,0))</f>
        <v>218.80302764716828</v>
      </c>
      <c r="I10" s="394">
        <f>+IF(ISERROR(VLOOKUP($E$2,Coke!$A$6:$H$2997,5,0)),0,VLOOKUP($E$2,Coke!$A$6:$H$2997,5,0))</f>
        <v>0</v>
      </c>
      <c r="J10" s="377">
        <f>+IF(ISERROR(VLOOKUP($E$2,Coke!$A$5:$H$1642,8,0)),0,VLOOKUP($E$2,Coke!$A$5:$H$1642,8,0))</f>
        <v>0</v>
      </c>
      <c r="K10" s="52"/>
      <c r="L10" s="3"/>
      <c r="M10" s="142"/>
    </row>
    <row r="11" spans="1:13" s="25" customFormat="1" ht="34.5" customHeight="1" x14ac:dyDescent="0.25">
      <c r="A11" s="143">
        <v>7</v>
      </c>
      <c r="B11" s="144" t="s">
        <v>1022</v>
      </c>
      <c r="C11" s="143" t="s">
        <v>2</v>
      </c>
      <c r="D11" s="280">
        <f>+IF(ISERROR(VLOOKUP($E$2,Steel!$A$6:$H$2995,3,0)),0,VLOOKUP($E$2,Steel!$A$6:$H$2995,3,0))</f>
        <v>3890</v>
      </c>
      <c r="E11" s="286">
        <f>+IF(ISERROR(VLOOKUP($E$2,Steel!$A$6:$H$2995,7,0)),0,VLOOKUP($E$2,Steel!$A$6:$H$2995,7,0))</f>
        <v>0</v>
      </c>
      <c r="F11" s="281" t="s">
        <v>3</v>
      </c>
      <c r="G11" s="280">
        <f>+IF(ISERROR(VLOOKUP($E$2,Steel!$A$6:$H$2995,2,0)),0,VLOOKUP($E$2,Steel!$A$6:$H$2995,2,0))</f>
        <v>556.33420096679151</v>
      </c>
      <c r="H11" s="280">
        <f>+IF(ISERROR(VLOOKUP($E$2,Steel!$A$6:$H$2995,4,0)),0,VLOOKUP($E$2,Steel!$A$6:$H$2995,4,0))</f>
        <v>475.49931706563382</v>
      </c>
      <c r="I11" s="394">
        <f>+IF(ISERROR(VLOOKUP($E$2,Steel!$A$6:$H$2995,5,0)),0,VLOOKUP($E$2,Steel!$A$6:$H$2995,5,0))</f>
        <v>450</v>
      </c>
      <c r="J11" s="377">
        <f>+IF(ISERROR(VLOOKUP($E$2,Steel!$A$5:$H$1642,8,0)),0,VLOOKUP($E$2,Steel!$A$5:$H$1642,8,0))</f>
        <v>-4</v>
      </c>
      <c r="K11" s="52"/>
      <c r="L11" s="3"/>
      <c r="M11" s="142"/>
    </row>
    <row r="12" spans="1:13" s="25" customFormat="1" ht="34.5" customHeight="1" x14ac:dyDescent="0.25">
      <c r="A12" s="143">
        <v>8</v>
      </c>
      <c r="B12" s="144" t="s">
        <v>1031</v>
      </c>
      <c r="C12" s="143" t="s">
        <v>2</v>
      </c>
      <c r="D12" s="280">
        <f>+IF(ISERROR(VLOOKUP($E$2,'Quặng Sắt'!$A$6:$H$2997,3,0)),0,VLOOKUP($E$2,'Quặng Sắt'!$A$6:$H$2997,3,0))</f>
        <v>689</v>
      </c>
      <c r="E12" s="286">
        <f>+IF(ISERROR(VLOOKUP($E$2,'Quặng Sắt'!$A$6:$H$2995,7,0)),0,VLOOKUP($E$2,'Quặng Sắt'!$A$6:$H$2995,7,0))</f>
        <v>-7</v>
      </c>
      <c r="F12" s="281" t="s">
        <v>2</v>
      </c>
      <c r="G12" s="280">
        <f>+IF(ISERROR(VLOOKUP($E$2,'Quặng Sắt'!$A$6:$H$2995,2,0)),0,VLOOKUP($E$2,'Quặng Sắt'!$A$6:$H$2995,2,0))</f>
        <v>98.482173868920086</v>
      </c>
      <c r="H12" s="280">
        <f>+IF(ISERROR(VLOOKUP($E$2,'Quặng Sắt'!$A$6:$H$2995,4,0)),0,VLOOKUP($E$2,'Quặng Sắt'!$A$6:$H$2995,4,0))</f>
        <v>84.172798178564179</v>
      </c>
      <c r="I12" s="394">
        <f>+IF(ISERROR(VLOOKUP($E$2,'Quặng Sắt'!$A$6:$H$2995,5,0)),0,VLOOKUP($E$2,'Quặng Sắt'!$A$6:$H$2995,5,0))</f>
        <v>0</v>
      </c>
      <c r="J12" s="377">
        <f>+IF(ISERROR(VLOOKUP($E$2,Quặng [1]sắt!$A$5:$H$1642,8,0)),0,VLOOKUP($E$2,Quặng [1]sắt!$A$5:$H$1642,8,0))</f>
        <v>0</v>
      </c>
      <c r="K12" s="52"/>
      <c r="L12" s="25" t="s">
        <v>1030</v>
      </c>
      <c r="M12" s="142"/>
    </row>
    <row r="13" spans="1:13" s="25" customFormat="1" ht="34.5" hidden="1" customHeight="1" x14ac:dyDescent="0.25">
      <c r="A13" s="143">
        <v>8</v>
      </c>
      <c r="B13" s="144" t="s">
        <v>1006</v>
      </c>
      <c r="C13" s="143" t="s">
        <v>2</v>
      </c>
      <c r="D13" s="280">
        <f>+IF(ISERROR(VLOOKUP($E$2,'SiMn 6014'!$A$7:$G$163,3,0)),0,VLOOKUP($E$2,'SiMn 6014'!$A$7:$G$163,3,0))</f>
        <v>0</v>
      </c>
      <c r="E13" s="286">
        <f>+IF(ISERROR(VLOOKUP($L$1,'SiMn 6014'!$A$6:$G$300,7,0)),0,VLOOKUP($L$1,'SiMn 6014'!$A$6:G$300,7,0))</f>
        <v>0</v>
      </c>
      <c r="F13" s="281" t="s">
        <v>3</v>
      </c>
      <c r="G13" s="280">
        <f>+IF(ISERROR(VLOOKUP($E$2,'SiMn 6014'!$A$7:$G$163,2,0)),0,VLOOKUP($E$2,'SiMn 6014'!$A$7:$G$163,2,0))</f>
        <v>0</v>
      </c>
      <c r="H13" s="280">
        <f>+IF(ISERROR(VLOOKUP($E$2,'SiMn 6014'!$A$7:$G$163,4,0)),0,VLOOKUP($E$2,'SiMn 6014'!$A$7:$G$163,4,0))</f>
        <v>0</v>
      </c>
      <c r="I13" s="309" t="s">
        <v>1021</v>
      </c>
      <c r="J13" s="145"/>
      <c r="K13" s="52"/>
      <c r="M13" s="146"/>
    </row>
    <row r="14" spans="1:13" s="25" customFormat="1" ht="34.5" hidden="1" customHeight="1" x14ac:dyDescent="0.25">
      <c r="A14" s="143">
        <v>9</v>
      </c>
      <c r="B14" s="144" t="s">
        <v>1007</v>
      </c>
      <c r="C14" s="143" t="s">
        <v>2</v>
      </c>
      <c r="D14" s="280">
        <f>+IF(ISERROR(VLOOKUP($E$2,'SiMn 6517'!$A$7:$G$163,3,0)),0,VLOOKUP($E$2,'SiMn 6517'!$A$7:$G$163,3,0))</f>
        <v>0</v>
      </c>
      <c r="E14" s="282">
        <f>+IF(ISERROR(VLOOKUP($L$1,'SiMn 6517'!A6:$G$300,7,0)),0,VLOOKUP($L$1,'SiMn 6517'!A6:G$300,7,0))</f>
        <v>0</v>
      </c>
      <c r="F14" s="281" t="s">
        <v>3</v>
      </c>
      <c r="G14" s="280">
        <f>+IF(ISERROR(VLOOKUP($E$2,'SiMn 6517'!$A$7:$G$163,2,0)),0,VLOOKUP($E$2,'SiMn 6517'!$A$7:$G$163,2,0))</f>
        <v>0</v>
      </c>
      <c r="H14" s="280">
        <f>+IF(ISERROR(VLOOKUP($E$2,'SiMn 6517'!$A$7:$G$163,4,0)),0,VLOOKUP($E$2,'SiMn 6517'!$A$7:$G$163,4,0))</f>
        <v>0</v>
      </c>
      <c r="I14" s="309" t="s">
        <v>1021</v>
      </c>
      <c r="J14" s="145"/>
      <c r="K14" s="52"/>
      <c r="M14" s="146"/>
    </row>
    <row r="15" spans="1:13" ht="3" customHeight="1" x14ac:dyDescent="0.25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13" ht="15.75" customHeight="1" x14ac:dyDescent="0.25">
      <c r="A16" s="158" t="s">
        <v>996</v>
      </c>
      <c r="B16" s="168"/>
      <c r="C16" s="158" t="s">
        <v>1002</v>
      </c>
      <c r="D16" s="167">
        <f>+IF(ISERROR(VLOOKUP($E$2,'CNY-VND'!$A$4:$B$500,2,0)),0,VLOOKUP($E$2,'CNY-VND'!$A$4:$B$500,2,0))</f>
        <v>0</v>
      </c>
      <c r="E16" s="405" t="s">
        <v>1000</v>
      </c>
      <c r="F16" s="405"/>
      <c r="G16" s="405"/>
      <c r="H16" s="405"/>
      <c r="I16" s="405"/>
      <c r="L16" s="1" t="s">
        <v>1030</v>
      </c>
    </row>
    <row r="17" spans="1:12" ht="15.75" customHeight="1" x14ac:dyDescent="0.25">
      <c r="A17" s="158"/>
      <c r="B17" s="166"/>
      <c r="C17" s="158" t="s">
        <v>1001</v>
      </c>
      <c r="D17" s="167">
        <f>+IF(ISERROR(VLOOKUP($E$2,VNĐ_USD!$A$131:$B$1000,2,0)),0,VLOOKUP($E$2,VNĐ_USD!$A$131:$B$1000,2,0))</f>
        <v>23230</v>
      </c>
      <c r="E17" s="405" t="s">
        <v>1003</v>
      </c>
      <c r="F17" s="405"/>
      <c r="G17" s="405"/>
      <c r="H17" s="405"/>
      <c r="I17" s="405"/>
      <c r="L17" s="254"/>
    </row>
    <row r="18" spans="1:12" ht="15.75" customHeight="1" x14ac:dyDescent="0.25">
      <c r="A18" s="158"/>
      <c r="B18" s="166"/>
      <c r="C18" s="158" t="s">
        <v>1017</v>
      </c>
      <c r="D18" s="307">
        <f>+IF(ISERROR(VLOOKUP($E$2,USD_CNY!$A$1:$B$2001,2,0)),0,VLOOKUP($E$2,USD_CNY!$A$1:$B$2001,2,0))</f>
        <v>6.9922000000000004</v>
      </c>
      <c r="E18" s="308" t="s">
        <v>1018</v>
      </c>
      <c r="F18" s="306"/>
      <c r="G18" s="306"/>
      <c r="H18" s="306"/>
      <c r="I18" s="306"/>
      <c r="L18" s="254"/>
    </row>
    <row r="19" spans="1:12" ht="18.75" x14ac:dyDescent="0.3">
      <c r="A19" s="406" t="s">
        <v>17</v>
      </c>
      <c r="B19" s="406"/>
      <c r="C19" s="406"/>
      <c r="D19" s="406"/>
      <c r="E19" s="406"/>
      <c r="F19" s="406"/>
      <c r="G19" s="406"/>
      <c r="H19" s="406"/>
      <c r="I19" s="406"/>
    </row>
    <row r="20" spans="1:12" ht="15.75" customHeight="1" x14ac:dyDescent="0.25">
      <c r="A20" s="400" t="s">
        <v>656</v>
      </c>
      <c r="B20" s="401"/>
      <c r="C20" s="400" t="s">
        <v>18</v>
      </c>
      <c r="D20" s="402"/>
      <c r="E20" s="402"/>
      <c r="F20" s="402"/>
      <c r="G20" s="402"/>
      <c r="H20" s="402"/>
      <c r="I20" s="402"/>
    </row>
    <row r="35" spans="1:12" ht="15" customHeight="1" x14ac:dyDescent="0.25">
      <c r="A35" s="407" t="s">
        <v>657</v>
      </c>
      <c r="B35" s="407"/>
      <c r="C35" s="408" t="s">
        <v>4</v>
      </c>
      <c r="D35" s="408"/>
      <c r="E35" s="408"/>
      <c r="F35" s="408"/>
      <c r="G35" s="408"/>
      <c r="H35" s="408"/>
      <c r="I35" s="408"/>
    </row>
    <row r="44" spans="1:12" x14ac:dyDescent="0.25">
      <c r="L44" s="210"/>
    </row>
    <row r="49" spans="1:9" x14ac:dyDescent="0.25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x14ac:dyDescent="0.25">
      <c r="A50" s="407" t="s">
        <v>705</v>
      </c>
      <c r="B50" s="407"/>
      <c r="C50" s="408" t="s">
        <v>706</v>
      </c>
      <c r="D50" s="408"/>
      <c r="E50" s="408"/>
      <c r="F50" s="408"/>
      <c r="G50" s="408"/>
      <c r="H50" s="408"/>
      <c r="I50" s="408"/>
    </row>
    <row r="64" spans="1:9" x14ac:dyDescent="0.25">
      <c r="A64" s="138"/>
      <c r="B64" s="138"/>
      <c r="C64" s="138"/>
      <c r="D64" s="138"/>
      <c r="E64" s="138"/>
      <c r="F64" s="138"/>
      <c r="G64" s="138"/>
      <c r="H64" s="138"/>
      <c r="I64" s="138"/>
    </row>
    <row r="65" spans="1:9" x14ac:dyDescent="0.25">
      <c r="A65" s="138"/>
      <c r="B65" s="138"/>
      <c r="C65" s="138"/>
      <c r="D65" s="138"/>
      <c r="E65" s="138"/>
      <c r="F65" s="138"/>
      <c r="G65" s="138"/>
      <c r="H65" s="138"/>
      <c r="I65" s="138"/>
    </row>
    <row r="66" spans="1:9" x14ac:dyDescent="0.25">
      <c r="A66" s="138"/>
      <c r="B66" s="138"/>
      <c r="C66" s="138"/>
      <c r="D66" s="138"/>
      <c r="E66" s="138"/>
      <c r="F66" s="138"/>
      <c r="G66" s="138"/>
      <c r="H66" s="138"/>
      <c r="I66" s="138"/>
    </row>
    <row r="67" spans="1:9" x14ac:dyDescent="0.25">
      <c r="A67" s="137"/>
      <c r="B67" s="137"/>
      <c r="C67" s="137"/>
      <c r="D67" s="137"/>
      <c r="E67" s="137"/>
      <c r="F67" s="137"/>
      <c r="G67" s="137"/>
      <c r="H67" s="137"/>
      <c r="I67" s="137"/>
    </row>
    <row r="68" spans="1:9" x14ac:dyDescent="0.25">
      <c r="A68" s="407" t="s">
        <v>721</v>
      </c>
      <c r="B68" s="407"/>
      <c r="C68" s="408" t="s">
        <v>722</v>
      </c>
      <c r="D68" s="408"/>
      <c r="E68" s="408"/>
      <c r="F68" s="408"/>
      <c r="G68" s="408"/>
      <c r="H68" s="408"/>
      <c r="I68" s="408"/>
    </row>
    <row r="83" spans="1:9" x14ac:dyDescent="0.25">
      <c r="A83" s="407" t="s">
        <v>759</v>
      </c>
      <c r="B83" s="407"/>
      <c r="C83" s="408" t="s">
        <v>760</v>
      </c>
      <c r="D83" s="408"/>
      <c r="E83" s="408"/>
      <c r="F83" s="408"/>
      <c r="G83" s="408"/>
      <c r="H83" s="408"/>
      <c r="I83" s="408"/>
    </row>
    <row r="101" spans="1:9" x14ac:dyDescent="0.25">
      <c r="A101" s="409" t="s">
        <v>1025</v>
      </c>
      <c r="B101" s="409"/>
      <c r="C101" s="409"/>
      <c r="D101" s="409"/>
      <c r="E101" s="409"/>
      <c r="F101" s="409"/>
      <c r="G101" s="409"/>
      <c r="H101" s="409"/>
      <c r="I101" s="409"/>
    </row>
    <row r="116" spans="1:9" x14ac:dyDescent="0.25">
      <c r="A116" s="409" t="s">
        <v>1026</v>
      </c>
      <c r="B116" s="409"/>
      <c r="C116" s="409"/>
      <c r="D116" s="409"/>
      <c r="E116" s="409"/>
      <c r="F116" s="409"/>
      <c r="G116" s="409"/>
      <c r="H116" s="409"/>
      <c r="I116" s="409"/>
    </row>
    <row r="129" spans="1:9" x14ac:dyDescent="0.25">
      <c r="A129" s="409" t="s">
        <v>1005</v>
      </c>
      <c r="B129" s="409"/>
      <c r="C129" s="409"/>
      <c r="D129" s="409"/>
      <c r="E129" s="409"/>
      <c r="F129" s="409"/>
      <c r="G129" s="409"/>
      <c r="H129" s="409"/>
      <c r="I129" s="409"/>
    </row>
    <row r="143" spans="1:9" x14ac:dyDescent="0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idden="1" x14ac:dyDescent="0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idden="1" x14ac:dyDescent="0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idden="1" x14ac:dyDescent="0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 t="s">
        <v>1027</v>
      </c>
      <c r="D5" s="94" t="s">
        <v>1008</v>
      </c>
      <c r="E5" s="236" t="s">
        <v>1</v>
      </c>
      <c r="F5" s="150" t="s">
        <v>660</v>
      </c>
    </row>
    <row r="6" spans="1:10" ht="25.5" x14ac:dyDescent="0.2">
      <c r="A6" s="185" t="s">
        <v>21</v>
      </c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919.1442549865385</v>
      </c>
      <c r="C7" s="238">
        <v>6350</v>
      </c>
      <c r="D7" s="97">
        <f>+B7/1.17</f>
        <v>785.59338033037488</v>
      </c>
      <c r="E7" s="238"/>
      <c r="F7" s="284">
        <v>6.9085999999999999</v>
      </c>
      <c r="H7" s="92">
        <f>+C7/F7</f>
        <v>919.1442549865385</v>
      </c>
      <c r="I7" s="92">
        <f>+F7/C7</f>
        <v>1.0879685039370079E-3</v>
      </c>
    </row>
    <row r="8" spans="1:10" x14ac:dyDescent="0.2">
      <c r="A8" s="207">
        <v>43094</v>
      </c>
      <c r="B8" s="97">
        <f t="shared" ref="B8:B21" si="0">+IF(F8=0,"",C8/F8)</f>
        <v>919.1442549865385</v>
      </c>
      <c r="C8" s="238">
        <v>6350</v>
      </c>
      <c r="D8" s="97">
        <f>+B8/1.17</f>
        <v>785.59338033037488</v>
      </c>
      <c r="E8" s="238"/>
      <c r="F8" s="284">
        <v>6.9085999999999999</v>
      </c>
      <c r="G8" s="92">
        <f t="shared" ref="G8:G30" si="1">+C8-C7</f>
        <v>0</v>
      </c>
    </row>
    <row r="9" spans="1:10" x14ac:dyDescent="0.2">
      <c r="A9" s="207">
        <v>43095</v>
      </c>
      <c r="B9" s="97">
        <f t="shared" si="0"/>
        <v>919.1442549865385</v>
      </c>
      <c r="C9" s="238">
        <v>6350</v>
      </c>
      <c r="D9" s="97">
        <f>+B9/1.17</f>
        <v>785.59338033037488</v>
      </c>
      <c r="E9" s="238"/>
      <c r="F9" s="284">
        <v>6.9085999999999999</v>
      </c>
      <c r="G9" s="92">
        <f t="shared" si="1"/>
        <v>0</v>
      </c>
    </row>
    <row r="10" spans="1:10" x14ac:dyDescent="0.2">
      <c r="A10" s="207">
        <v>43096</v>
      </c>
      <c r="B10" s="97">
        <f t="shared" si="0"/>
        <v>919.1442549865385</v>
      </c>
      <c r="C10" s="238">
        <v>6350</v>
      </c>
      <c r="D10" s="97">
        <f>+B10/1.17</f>
        <v>785.59338033037488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919.1442549865385</v>
      </c>
      <c r="C11" s="238">
        <v>6350</v>
      </c>
      <c r="D11" s="97">
        <f>+B11/1.17</f>
        <v>785.59338033037488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>
        <v>43098</v>
      </c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285" t="s">
        <v>794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207"/>
      <c r="B14" s="97" t="str">
        <f t="shared" si="0"/>
        <v/>
      </c>
      <c r="C14" s="238"/>
      <c r="D14" s="97">
        <f t="shared" si="2"/>
        <v>0</v>
      </c>
      <c r="E14" s="238"/>
      <c r="F14" s="284"/>
      <c r="G14" s="92">
        <f t="shared" si="1"/>
        <v>0</v>
      </c>
    </row>
    <row r="15" spans="1:10" x14ac:dyDescent="0.2">
      <c r="A15" s="304">
        <v>43433</v>
      </c>
      <c r="B15" s="96">
        <f t="shared" si="0"/>
        <v>1052.1627710219959</v>
      </c>
      <c r="C15" s="238">
        <v>7300</v>
      </c>
      <c r="D15" s="96">
        <f t="shared" ref="D15:D31" si="3">+IF(ISERROR(B15/1.17),0,B15/1.17)</f>
        <v>899.2844196769197</v>
      </c>
      <c r="E15" s="238"/>
      <c r="F15" s="154">
        <f>USD_CNY!B994</f>
        <v>6.9380899999999999</v>
      </c>
      <c r="G15" s="92">
        <v>0</v>
      </c>
    </row>
    <row r="16" spans="1:10" x14ac:dyDescent="0.2">
      <c r="A16" s="304">
        <v>43434</v>
      </c>
      <c r="B16" s="97">
        <f t="shared" si="0"/>
        <v>1052.6695266592162</v>
      </c>
      <c r="C16" s="238">
        <v>7300</v>
      </c>
      <c r="D16" s="96">
        <f t="shared" si="3"/>
        <v>899.71754415317628</v>
      </c>
      <c r="E16" s="238"/>
      <c r="F16" s="154">
        <f>USD_CNY!B995</f>
        <v>6.9347500000000002</v>
      </c>
      <c r="G16" s="92">
        <f t="shared" si="1"/>
        <v>0</v>
      </c>
    </row>
    <row r="17" spans="1:7" x14ac:dyDescent="0.2">
      <c r="A17" s="304">
        <v>43437</v>
      </c>
      <c r="B17" s="97">
        <f t="shared" si="0"/>
        <v>1055.2808131155505</v>
      </c>
      <c r="C17" s="238">
        <v>7300</v>
      </c>
      <c r="D17" s="96">
        <f t="shared" si="3"/>
        <v>901.94941291927398</v>
      </c>
      <c r="E17" s="238"/>
      <c r="F17" s="154">
        <f>USD_CNY!B996</f>
        <v>6.9175899999999997</v>
      </c>
      <c r="G17" s="92">
        <f t="shared" si="1"/>
        <v>0</v>
      </c>
    </row>
    <row r="18" spans="1:7" x14ac:dyDescent="0.2">
      <c r="A18" s="304">
        <v>43438</v>
      </c>
      <c r="B18" s="97">
        <f t="shared" si="0"/>
        <v>1062.2245309842165</v>
      </c>
      <c r="C18" s="238">
        <v>7300</v>
      </c>
      <c r="D18" s="96">
        <f t="shared" si="3"/>
        <v>907.88421451642444</v>
      </c>
      <c r="E18" s="238"/>
      <c r="F18" s="154">
        <f>USD_CNY!B997</f>
        <v>6.8723700000000001</v>
      </c>
      <c r="G18" s="92">
        <f t="shared" si="1"/>
        <v>0</v>
      </c>
    </row>
    <row r="19" spans="1:7" x14ac:dyDescent="0.2">
      <c r="A19" s="304">
        <v>43439</v>
      </c>
      <c r="B19" s="97">
        <f t="shared" si="0"/>
        <v>1065.9875498495205</v>
      </c>
      <c r="C19" s="238">
        <v>7300</v>
      </c>
      <c r="D19" s="96">
        <f t="shared" si="3"/>
        <v>911.10046995685525</v>
      </c>
      <c r="E19" s="238"/>
      <c r="F19" s="154">
        <f>USD_CNY!B998</f>
        <v>6.8481100000000001</v>
      </c>
      <c r="G19" s="92">
        <f t="shared" si="1"/>
        <v>0</v>
      </c>
    </row>
    <row r="20" spans="1:7" x14ac:dyDescent="0.2">
      <c r="A20" s="304">
        <v>43440</v>
      </c>
      <c r="B20" s="97">
        <f t="shared" si="0"/>
        <v>1064.6520921142824</v>
      </c>
      <c r="C20" s="238">
        <v>7300</v>
      </c>
      <c r="D20" s="96">
        <f t="shared" si="3"/>
        <v>909.95905308913029</v>
      </c>
      <c r="E20" s="238"/>
      <c r="F20" s="154">
        <f>USD_CNY!B999</f>
        <v>6.8567</v>
      </c>
      <c r="G20" s="92">
        <f>+C20-C19</f>
        <v>0</v>
      </c>
    </row>
    <row r="21" spans="1:7" x14ac:dyDescent="0.2">
      <c r="A21" s="304">
        <v>43441</v>
      </c>
      <c r="B21" s="97">
        <f t="shared" si="0"/>
        <v>0</v>
      </c>
      <c r="C21" s="238"/>
      <c r="D21" s="96">
        <f t="shared" si="3"/>
        <v>0</v>
      </c>
      <c r="E21" s="238"/>
      <c r="F21" s="154">
        <f>USD_CNY!B1000</f>
        <v>6.9106699999999996</v>
      </c>
      <c r="G21" s="92">
        <f t="shared" si="1"/>
        <v>-7300</v>
      </c>
    </row>
    <row r="22" spans="1:7" x14ac:dyDescent="0.2">
      <c r="A22" s="207"/>
      <c r="B22" s="97" t="str">
        <f t="shared" ref="B22:B60" si="4">+IF(F22=0,"",C22/F22)</f>
        <v/>
      </c>
      <c r="C22" s="238"/>
      <c r="D22" s="96">
        <f t="shared" si="3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4"/>
        <v/>
      </c>
      <c r="C23" s="238"/>
      <c r="D23" s="96">
        <f t="shared" si="3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4"/>
        <v/>
      </c>
      <c r="C24" s="238"/>
      <c r="D24" s="96">
        <f t="shared" si="3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4"/>
        <v/>
      </c>
      <c r="C25" s="238"/>
      <c r="D25" s="96">
        <f t="shared" si="3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4"/>
        <v/>
      </c>
      <c r="C26" s="238"/>
      <c r="D26" s="96">
        <f t="shared" si="3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4"/>
        <v/>
      </c>
      <c r="C27" s="238"/>
      <c r="D27" s="96">
        <f t="shared" si="3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4"/>
        <v/>
      </c>
      <c r="C28" s="238"/>
      <c r="D28" s="96">
        <f t="shared" si="3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4"/>
        <v/>
      </c>
      <c r="C29" s="238"/>
      <c r="D29" s="96">
        <f t="shared" si="3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4"/>
        <v/>
      </c>
      <c r="C30" s="238"/>
      <c r="D30" s="96">
        <f t="shared" si="3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4"/>
        <v/>
      </c>
      <c r="C31" s="238"/>
      <c r="D31" s="96">
        <f t="shared" si="3"/>
        <v>0</v>
      </c>
      <c r="E31" s="238"/>
      <c r="F31" s="152"/>
      <c r="G31" s="92">
        <f t="shared" ref="G31:G71" si="5">+C31-C30</f>
        <v>0</v>
      </c>
    </row>
    <row r="32" spans="1:7" x14ac:dyDescent="0.2">
      <c r="A32" s="207"/>
      <c r="B32" s="97" t="str">
        <f t="shared" si="4"/>
        <v/>
      </c>
      <c r="C32" s="238"/>
      <c r="D32" s="97">
        <f t="shared" si="2"/>
        <v>0</v>
      </c>
      <c r="E32" s="238"/>
      <c r="F32" s="152"/>
      <c r="G32" s="92">
        <f t="shared" si="5"/>
        <v>0</v>
      </c>
    </row>
    <row r="33" spans="1:7" x14ac:dyDescent="0.2">
      <c r="A33" s="207"/>
      <c r="B33" s="97" t="str">
        <f t="shared" si="4"/>
        <v/>
      </c>
      <c r="C33" s="238"/>
      <c r="D33" s="97">
        <f t="shared" si="2"/>
        <v>0</v>
      </c>
      <c r="E33" s="238"/>
      <c r="F33" s="152"/>
      <c r="G33" s="92">
        <f t="shared" si="5"/>
        <v>0</v>
      </c>
    </row>
    <row r="34" spans="1:7" x14ac:dyDescent="0.2">
      <c r="A34" s="207"/>
      <c r="B34" s="97" t="str">
        <f t="shared" si="4"/>
        <v/>
      </c>
      <c r="C34" s="238"/>
      <c r="D34" s="97">
        <f t="shared" si="2"/>
        <v>0</v>
      </c>
      <c r="E34" s="238"/>
      <c r="F34" s="152"/>
      <c r="G34" s="92">
        <f t="shared" si="5"/>
        <v>0</v>
      </c>
    </row>
    <row r="35" spans="1:7" x14ac:dyDescent="0.2">
      <c r="A35" s="207"/>
      <c r="B35" s="97" t="str">
        <f t="shared" si="4"/>
        <v/>
      </c>
      <c r="C35" s="238"/>
      <c r="D35" s="97">
        <f t="shared" si="2"/>
        <v>0</v>
      </c>
      <c r="E35" s="238"/>
      <c r="F35" s="152"/>
      <c r="G35" s="92">
        <f t="shared" si="5"/>
        <v>0</v>
      </c>
    </row>
    <row r="36" spans="1:7" x14ac:dyDescent="0.2">
      <c r="A36" s="207"/>
      <c r="B36" s="97" t="str">
        <f t="shared" si="4"/>
        <v/>
      </c>
      <c r="C36" s="238"/>
      <c r="D36" s="97">
        <f t="shared" si="2"/>
        <v>0</v>
      </c>
      <c r="E36" s="238"/>
      <c r="F36" s="152"/>
      <c r="G36" s="92">
        <f t="shared" si="5"/>
        <v>0</v>
      </c>
    </row>
    <row r="37" spans="1:7" x14ac:dyDescent="0.2">
      <c r="A37" s="207"/>
      <c r="B37" s="96" t="str">
        <f t="shared" si="4"/>
        <v/>
      </c>
      <c r="C37" s="242"/>
      <c r="D37" s="97">
        <f t="shared" si="2"/>
        <v>0</v>
      </c>
      <c r="E37" s="242"/>
      <c r="F37" s="152"/>
      <c r="G37" s="92">
        <f t="shared" si="5"/>
        <v>0</v>
      </c>
    </row>
    <row r="38" spans="1:7" x14ac:dyDescent="0.2">
      <c r="A38" s="207"/>
      <c r="B38" s="96" t="str">
        <f t="shared" si="4"/>
        <v/>
      </c>
      <c r="C38" s="242"/>
      <c r="D38" s="97">
        <f t="shared" si="2"/>
        <v>0</v>
      </c>
      <c r="E38" s="242"/>
      <c r="F38" s="152"/>
      <c r="G38" s="92">
        <f t="shared" si="5"/>
        <v>0</v>
      </c>
    </row>
    <row r="39" spans="1:7" x14ac:dyDescent="0.2">
      <c r="A39" s="207"/>
      <c r="B39" s="96" t="str">
        <f t="shared" si="4"/>
        <v/>
      </c>
      <c r="C39" s="242"/>
      <c r="D39" s="97">
        <f t="shared" si="2"/>
        <v>0</v>
      </c>
      <c r="E39" s="242"/>
      <c r="F39" s="152"/>
      <c r="G39" s="92">
        <f t="shared" si="5"/>
        <v>0</v>
      </c>
    </row>
    <row r="40" spans="1:7" x14ac:dyDescent="0.2">
      <c r="A40" s="207"/>
      <c r="B40" s="96" t="str">
        <f t="shared" si="4"/>
        <v/>
      </c>
      <c r="C40" s="242"/>
      <c r="D40" s="97">
        <f t="shared" si="2"/>
        <v>0</v>
      </c>
      <c r="E40" s="242"/>
      <c r="F40" s="152"/>
      <c r="G40" s="92">
        <f t="shared" si="5"/>
        <v>0</v>
      </c>
    </row>
    <row r="41" spans="1:7" x14ac:dyDescent="0.2">
      <c r="A41" s="207"/>
      <c r="B41" s="96" t="str">
        <f t="shared" si="4"/>
        <v/>
      </c>
      <c r="C41" s="242"/>
      <c r="D41" s="97">
        <f t="shared" si="2"/>
        <v>0</v>
      </c>
      <c r="E41" s="242"/>
      <c r="F41" s="152"/>
      <c r="G41" s="92">
        <f t="shared" si="5"/>
        <v>0</v>
      </c>
    </row>
    <row r="42" spans="1:7" x14ac:dyDescent="0.2">
      <c r="A42" s="207"/>
      <c r="B42" s="96" t="str">
        <f t="shared" si="4"/>
        <v/>
      </c>
      <c r="C42" s="242"/>
      <c r="D42" s="97">
        <f t="shared" si="2"/>
        <v>0</v>
      </c>
      <c r="E42" s="242"/>
      <c r="F42" s="152"/>
      <c r="G42" s="92">
        <f t="shared" si="5"/>
        <v>0</v>
      </c>
    </row>
    <row r="43" spans="1:7" x14ac:dyDescent="0.2">
      <c r="A43" s="207"/>
      <c r="B43" s="96" t="str">
        <f t="shared" si="4"/>
        <v/>
      </c>
      <c r="C43" s="242"/>
      <c r="D43" s="97">
        <f t="shared" si="2"/>
        <v>0</v>
      </c>
      <c r="E43" s="242"/>
      <c r="F43" s="152"/>
      <c r="G43" s="92">
        <f t="shared" si="5"/>
        <v>0</v>
      </c>
    </row>
    <row r="44" spans="1:7" x14ac:dyDescent="0.2">
      <c r="A44" s="207"/>
      <c r="B44" s="96" t="str">
        <f t="shared" si="4"/>
        <v/>
      </c>
      <c r="C44" s="242"/>
      <c r="D44" s="97">
        <f t="shared" si="2"/>
        <v>0</v>
      </c>
      <c r="E44" s="242"/>
      <c r="F44" s="152"/>
      <c r="G44" s="92">
        <f t="shared" si="5"/>
        <v>0</v>
      </c>
    </row>
    <row r="45" spans="1:7" x14ac:dyDescent="0.2">
      <c r="A45" s="207"/>
      <c r="B45" s="96" t="str">
        <f t="shared" si="4"/>
        <v/>
      </c>
      <c r="C45" s="242"/>
      <c r="D45" s="97">
        <f t="shared" si="2"/>
        <v>0</v>
      </c>
      <c r="E45" s="242"/>
      <c r="F45" s="152"/>
      <c r="G45" s="92">
        <f t="shared" si="5"/>
        <v>0</v>
      </c>
    </row>
    <row r="46" spans="1:7" x14ac:dyDescent="0.2">
      <c r="A46" s="207"/>
      <c r="B46" s="96" t="str">
        <f t="shared" si="4"/>
        <v/>
      </c>
      <c r="C46" s="242"/>
      <c r="D46" s="97">
        <f t="shared" si="2"/>
        <v>0</v>
      </c>
      <c r="E46" s="242"/>
      <c r="F46" s="152"/>
      <c r="G46" s="92">
        <f t="shared" si="5"/>
        <v>0</v>
      </c>
    </row>
    <row r="47" spans="1:7" x14ac:dyDescent="0.2">
      <c r="A47" s="207"/>
      <c r="B47" s="96" t="str">
        <f t="shared" si="4"/>
        <v/>
      </c>
      <c r="C47" s="242"/>
      <c r="D47" s="97">
        <f t="shared" si="2"/>
        <v>0</v>
      </c>
      <c r="E47" s="242"/>
      <c r="F47" s="152"/>
      <c r="G47" s="92">
        <f t="shared" si="5"/>
        <v>0</v>
      </c>
    </row>
    <row r="48" spans="1:7" x14ac:dyDescent="0.2">
      <c r="A48" s="207"/>
      <c r="B48" s="96" t="str">
        <f t="shared" si="4"/>
        <v/>
      </c>
      <c r="C48" s="242"/>
      <c r="D48" s="97">
        <f t="shared" si="2"/>
        <v>0</v>
      </c>
      <c r="E48" s="242"/>
      <c r="F48" s="152"/>
      <c r="G48" s="92">
        <f t="shared" si="5"/>
        <v>0</v>
      </c>
    </row>
    <row r="49" spans="1:7" x14ac:dyDescent="0.2">
      <c r="A49" s="207"/>
      <c r="B49" s="96" t="str">
        <f t="shared" si="4"/>
        <v/>
      </c>
      <c r="C49" s="242"/>
      <c r="D49" s="97">
        <f t="shared" si="2"/>
        <v>0</v>
      </c>
      <c r="E49" s="242"/>
      <c r="F49" s="152"/>
      <c r="G49" s="92">
        <f t="shared" si="5"/>
        <v>0</v>
      </c>
    </row>
    <row r="50" spans="1:7" x14ac:dyDescent="0.2">
      <c r="A50" s="207"/>
      <c r="B50" s="96" t="str">
        <f t="shared" si="4"/>
        <v/>
      </c>
      <c r="C50" s="242"/>
      <c r="D50" s="97">
        <f t="shared" si="2"/>
        <v>0</v>
      </c>
      <c r="E50" s="242"/>
      <c r="F50" s="152"/>
      <c r="G50" s="92">
        <f t="shared" si="5"/>
        <v>0</v>
      </c>
    </row>
    <row r="51" spans="1:7" x14ac:dyDescent="0.2">
      <c r="A51" s="207"/>
      <c r="B51" s="96" t="str">
        <f t="shared" si="4"/>
        <v/>
      </c>
      <c r="C51" s="242"/>
      <c r="D51" s="97">
        <f t="shared" si="2"/>
        <v>0</v>
      </c>
      <c r="E51" s="242"/>
      <c r="F51" s="152"/>
      <c r="G51" s="92">
        <f t="shared" si="5"/>
        <v>0</v>
      </c>
    </row>
    <row r="52" spans="1:7" x14ac:dyDescent="0.2">
      <c r="A52" s="207"/>
      <c r="B52" s="96" t="str">
        <f t="shared" si="4"/>
        <v/>
      </c>
      <c r="C52" s="242"/>
      <c r="D52" s="97">
        <f t="shared" si="2"/>
        <v>0</v>
      </c>
      <c r="E52" s="242"/>
      <c r="F52" s="152"/>
      <c r="G52" s="92">
        <f t="shared" si="5"/>
        <v>0</v>
      </c>
    </row>
    <row r="53" spans="1:7" x14ac:dyDescent="0.2">
      <c r="A53" s="207"/>
      <c r="B53" s="96" t="str">
        <f t="shared" si="4"/>
        <v/>
      </c>
      <c r="C53" s="242"/>
      <c r="D53" s="97">
        <f t="shared" si="2"/>
        <v>0</v>
      </c>
      <c r="E53" s="242"/>
      <c r="F53" s="152"/>
      <c r="G53" s="92">
        <f t="shared" si="5"/>
        <v>0</v>
      </c>
    </row>
    <row r="54" spans="1:7" x14ac:dyDescent="0.2">
      <c r="A54" s="207"/>
      <c r="B54" s="96" t="str">
        <f t="shared" si="4"/>
        <v/>
      </c>
      <c r="C54" s="242"/>
      <c r="D54" s="97">
        <f t="shared" si="2"/>
        <v>0</v>
      </c>
      <c r="E54" s="242"/>
      <c r="F54" s="152"/>
      <c r="G54" s="92">
        <f t="shared" si="5"/>
        <v>0</v>
      </c>
    </row>
    <row r="55" spans="1:7" x14ac:dyDescent="0.2">
      <c r="A55" s="207"/>
      <c r="B55" s="96" t="str">
        <f t="shared" si="4"/>
        <v/>
      </c>
      <c r="C55" s="242"/>
      <c r="D55" s="97">
        <f t="shared" si="2"/>
        <v>0</v>
      </c>
      <c r="E55" s="242"/>
      <c r="F55" s="152"/>
      <c r="G55" s="92">
        <f t="shared" si="5"/>
        <v>0</v>
      </c>
    </row>
    <row r="56" spans="1:7" x14ac:dyDescent="0.2">
      <c r="A56" s="207"/>
      <c r="B56" s="96" t="str">
        <f t="shared" si="4"/>
        <v/>
      </c>
      <c r="C56" s="242"/>
      <c r="D56" s="97">
        <f t="shared" si="2"/>
        <v>0</v>
      </c>
      <c r="E56" s="242"/>
      <c r="F56" s="152"/>
      <c r="G56" s="92">
        <f t="shared" si="5"/>
        <v>0</v>
      </c>
    </row>
    <row r="57" spans="1:7" x14ac:dyDescent="0.2">
      <c r="A57" s="207"/>
      <c r="B57" s="96" t="str">
        <f t="shared" si="4"/>
        <v/>
      </c>
      <c r="C57" s="242"/>
      <c r="D57" s="97">
        <f t="shared" si="2"/>
        <v>0</v>
      </c>
      <c r="E57" s="242"/>
      <c r="F57" s="152"/>
      <c r="G57" s="92">
        <f t="shared" si="5"/>
        <v>0</v>
      </c>
    </row>
    <row r="58" spans="1:7" x14ac:dyDescent="0.2">
      <c r="A58" s="207"/>
      <c r="B58" s="96" t="str">
        <f t="shared" si="4"/>
        <v/>
      </c>
      <c r="C58" s="242"/>
      <c r="D58" s="97">
        <f t="shared" si="2"/>
        <v>0</v>
      </c>
      <c r="E58" s="242"/>
      <c r="F58" s="152"/>
      <c r="G58" s="92">
        <f t="shared" si="5"/>
        <v>0</v>
      </c>
    </row>
    <row r="59" spans="1:7" x14ac:dyDescent="0.2">
      <c r="A59" s="207"/>
      <c r="B59" s="96" t="str">
        <f t="shared" si="4"/>
        <v/>
      </c>
      <c r="C59" s="242"/>
      <c r="D59" s="97">
        <f t="shared" si="2"/>
        <v>0</v>
      </c>
      <c r="E59" s="242"/>
      <c r="F59" s="152"/>
      <c r="G59" s="92">
        <f t="shared" si="5"/>
        <v>0</v>
      </c>
    </row>
    <row r="60" spans="1:7" x14ac:dyDescent="0.2">
      <c r="A60" s="207"/>
      <c r="B60" s="96" t="str">
        <f t="shared" si="4"/>
        <v/>
      </c>
      <c r="C60" s="242"/>
      <c r="D60" s="97">
        <f t="shared" si="2"/>
        <v>0</v>
      </c>
      <c r="E60" s="242"/>
      <c r="F60" s="152"/>
      <c r="G60" s="92">
        <f t="shared" si="5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5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5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5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5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5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5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5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5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5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5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5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6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6"/>
        <v>0</v>
      </c>
      <c r="E74" s="242"/>
      <c r="F74" s="154"/>
    </row>
    <row r="75" spans="1:7" x14ac:dyDescent="0.2">
      <c r="A75" s="206"/>
      <c r="B75" s="96"/>
      <c r="C75" s="242"/>
      <c r="D75" s="97">
        <f t="shared" si="6"/>
        <v>0</v>
      </c>
      <c r="E75" s="242"/>
      <c r="F75" s="154"/>
    </row>
    <row r="76" spans="1:7" x14ac:dyDescent="0.2">
      <c r="A76" s="206"/>
      <c r="B76" s="96"/>
      <c r="C76" s="242"/>
      <c r="D76" s="97">
        <f t="shared" si="6"/>
        <v>0</v>
      </c>
      <c r="E76" s="242"/>
      <c r="F76" s="154"/>
    </row>
    <row r="77" spans="1:7" x14ac:dyDescent="0.2">
      <c r="A77" s="206"/>
      <c r="B77" s="96"/>
      <c r="C77" s="242"/>
      <c r="D77" s="97">
        <f t="shared" si="6"/>
        <v>0</v>
      </c>
      <c r="E77" s="242"/>
      <c r="F77" s="154"/>
    </row>
    <row r="78" spans="1:7" x14ac:dyDescent="0.2">
      <c r="A78" s="206"/>
      <c r="B78" s="96"/>
      <c r="C78" s="242"/>
      <c r="D78" s="97">
        <f t="shared" si="6"/>
        <v>0</v>
      </c>
      <c r="E78" s="242"/>
      <c r="F78" s="154"/>
    </row>
    <row r="79" spans="1:7" x14ac:dyDescent="0.2">
      <c r="A79" s="206"/>
      <c r="B79" s="96"/>
      <c r="C79" s="242"/>
      <c r="D79" s="97">
        <f t="shared" si="6"/>
        <v>0</v>
      </c>
      <c r="E79" s="242"/>
      <c r="F79" s="154"/>
    </row>
    <row r="80" spans="1:7" x14ac:dyDescent="0.2">
      <c r="A80" s="206"/>
      <c r="B80" s="96"/>
      <c r="C80" s="242"/>
      <c r="D80" s="97">
        <f t="shared" si="6"/>
        <v>0</v>
      </c>
      <c r="E80" s="242"/>
      <c r="F80" s="154"/>
    </row>
    <row r="81" spans="1:6" x14ac:dyDescent="0.2">
      <c r="A81" s="206"/>
      <c r="B81" s="96"/>
      <c r="C81" s="242"/>
      <c r="D81" s="97">
        <f t="shared" si="6"/>
        <v>0</v>
      </c>
      <c r="E81" s="242"/>
      <c r="F81" s="154"/>
    </row>
    <row r="82" spans="1:6" x14ac:dyDescent="0.2">
      <c r="A82" s="206"/>
      <c r="B82" s="96"/>
      <c r="C82" s="242"/>
      <c r="D82" s="97">
        <f t="shared" si="6"/>
        <v>0</v>
      </c>
      <c r="E82" s="242"/>
      <c r="F82" s="154"/>
    </row>
    <row r="83" spans="1:6" x14ac:dyDescent="0.2">
      <c r="A83" s="206"/>
      <c r="B83" s="96"/>
      <c r="C83" s="242"/>
      <c r="D83" s="97">
        <f t="shared" si="6"/>
        <v>0</v>
      </c>
      <c r="E83" s="242"/>
      <c r="F83" s="154"/>
    </row>
    <row r="84" spans="1:6" x14ac:dyDescent="0.2">
      <c r="A84" s="206"/>
      <c r="B84" s="96"/>
      <c r="C84" s="242"/>
      <c r="D84" s="97">
        <f t="shared" si="6"/>
        <v>0</v>
      </c>
      <c r="E84" s="242"/>
      <c r="F84" s="154"/>
    </row>
    <row r="85" spans="1:6" x14ac:dyDescent="0.2">
      <c r="A85" s="206"/>
      <c r="B85" s="96"/>
      <c r="C85" s="242"/>
      <c r="D85" s="97">
        <f t="shared" si="6"/>
        <v>0</v>
      </c>
      <c r="E85" s="242"/>
      <c r="F85" s="154"/>
    </row>
    <row r="86" spans="1:6" x14ac:dyDescent="0.2">
      <c r="A86" s="206"/>
      <c r="B86" s="96"/>
      <c r="C86" s="242"/>
      <c r="D86" s="97">
        <f t="shared" si="6"/>
        <v>0</v>
      </c>
      <c r="E86" s="242"/>
      <c r="F86" s="154"/>
    </row>
    <row r="87" spans="1:6" x14ac:dyDescent="0.2">
      <c r="A87" s="206"/>
      <c r="B87" s="96"/>
      <c r="C87" s="242"/>
      <c r="D87" s="97">
        <f t="shared" si="6"/>
        <v>0</v>
      </c>
      <c r="E87" s="242"/>
      <c r="F87" s="154"/>
    </row>
    <row r="88" spans="1:6" x14ac:dyDescent="0.2">
      <c r="A88" s="206"/>
      <c r="B88" s="96"/>
      <c r="C88" s="242"/>
      <c r="D88" s="97">
        <f t="shared" si="6"/>
        <v>0</v>
      </c>
      <c r="E88" s="242"/>
      <c r="F88" s="154"/>
    </row>
    <row r="89" spans="1:6" x14ac:dyDescent="0.2">
      <c r="A89" s="206"/>
      <c r="B89" s="96"/>
      <c r="C89" s="242"/>
      <c r="D89" s="97">
        <f t="shared" si="6"/>
        <v>0</v>
      </c>
      <c r="E89" s="242"/>
      <c r="F89" s="154"/>
    </row>
    <row r="90" spans="1:6" x14ac:dyDescent="0.2">
      <c r="A90" s="206"/>
      <c r="B90" s="96"/>
      <c r="C90" s="242"/>
      <c r="D90" s="97">
        <f t="shared" si="6"/>
        <v>0</v>
      </c>
      <c r="E90" s="242"/>
      <c r="F90" s="154"/>
    </row>
    <row r="91" spans="1:6" x14ac:dyDescent="0.2">
      <c r="A91" s="206"/>
      <c r="B91" s="96"/>
      <c r="C91" s="242"/>
      <c r="D91" s="97">
        <f t="shared" si="6"/>
        <v>0</v>
      </c>
      <c r="E91" s="242"/>
      <c r="F91" s="154"/>
    </row>
    <row r="92" spans="1:6" x14ac:dyDescent="0.2">
      <c r="A92" s="206"/>
      <c r="B92" s="96"/>
      <c r="C92" s="242"/>
      <c r="D92" s="97">
        <f t="shared" si="6"/>
        <v>0</v>
      </c>
      <c r="E92" s="242"/>
      <c r="F92" s="154"/>
    </row>
    <row r="93" spans="1:6" x14ac:dyDescent="0.2">
      <c r="A93" s="206"/>
      <c r="B93" s="96"/>
      <c r="C93" s="242"/>
      <c r="D93" s="97">
        <f t="shared" si="6"/>
        <v>0</v>
      </c>
      <c r="E93" s="242"/>
      <c r="F93" s="154"/>
    </row>
    <row r="94" spans="1:6" x14ac:dyDescent="0.2">
      <c r="A94" s="206"/>
      <c r="B94" s="96"/>
      <c r="C94" s="242"/>
      <c r="D94" s="97">
        <f t="shared" si="6"/>
        <v>0</v>
      </c>
      <c r="E94" s="242"/>
      <c r="F94" s="154"/>
    </row>
    <row r="95" spans="1:6" x14ac:dyDescent="0.2">
      <c r="A95" s="206"/>
      <c r="B95" s="96"/>
      <c r="C95" s="242"/>
      <c r="D95" s="97">
        <f t="shared" si="6"/>
        <v>0</v>
      </c>
      <c r="E95" s="242"/>
      <c r="F95" s="154"/>
    </row>
    <row r="96" spans="1:6" x14ac:dyDescent="0.2">
      <c r="A96" s="206"/>
      <c r="B96" s="96"/>
      <c r="C96" s="242"/>
      <c r="D96" s="97">
        <f t="shared" si="6"/>
        <v>0</v>
      </c>
      <c r="E96" s="242"/>
      <c r="F96" s="154"/>
    </row>
    <row r="97" spans="1:6" x14ac:dyDescent="0.2">
      <c r="A97" s="206"/>
      <c r="B97" s="96"/>
      <c r="C97" s="242"/>
      <c r="D97" s="97">
        <f t="shared" si="6"/>
        <v>0</v>
      </c>
      <c r="E97" s="242"/>
      <c r="F97" s="154"/>
    </row>
    <row r="98" spans="1:6" x14ac:dyDescent="0.2">
      <c r="A98" s="206"/>
      <c r="B98" s="96"/>
      <c r="C98" s="242"/>
      <c r="D98" s="97">
        <f t="shared" si="6"/>
        <v>0</v>
      </c>
      <c r="E98" s="242"/>
      <c r="F98" s="154"/>
    </row>
    <row r="99" spans="1:6" x14ac:dyDescent="0.2">
      <c r="A99" s="206"/>
      <c r="B99" s="96"/>
      <c r="C99" s="242"/>
      <c r="D99" s="97">
        <f t="shared" si="6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6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6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6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6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6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6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6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6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6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6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6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6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6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6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6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6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6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6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6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6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6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6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6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6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6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6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6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6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6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6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6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6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6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6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6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6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6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7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7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7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7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7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7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7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7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7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7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7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7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7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7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7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7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7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7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7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7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7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7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7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8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8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8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8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8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8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8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8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/>
      <c r="D5" s="94" t="s">
        <v>1029</v>
      </c>
      <c r="E5" s="236" t="s">
        <v>1</v>
      </c>
      <c r="F5" s="150" t="s">
        <v>660</v>
      </c>
    </row>
    <row r="6" spans="1:10" ht="25.5" x14ac:dyDescent="0.2">
      <c r="A6" s="186"/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1273.774715571896</v>
      </c>
      <c r="C7" s="238">
        <v>8800</v>
      </c>
      <c r="D7" s="97">
        <f>+B7/1.17</f>
        <v>1088.6963380956377</v>
      </c>
      <c r="E7" s="238"/>
      <c r="F7" s="284">
        <v>6.9085999999999999</v>
      </c>
      <c r="H7" s="92">
        <f>+C7/F7</f>
        <v>1273.774715571896</v>
      </c>
      <c r="I7" s="92">
        <f>+F7/C7</f>
        <v>7.8506818181818181E-4</v>
      </c>
    </row>
    <row r="8" spans="1:10" x14ac:dyDescent="0.2">
      <c r="A8" s="207">
        <v>43094</v>
      </c>
      <c r="B8" s="97">
        <f t="shared" ref="B8:B60" si="0">+IF(F8=0,"",C8/F8)</f>
        <v>1244.8252902179893</v>
      </c>
      <c r="C8" s="238">
        <v>8600</v>
      </c>
      <c r="D8" s="97">
        <f>+B8/1.17</f>
        <v>1063.9532395025551</v>
      </c>
      <c r="E8" s="238"/>
      <c r="F8" s="284">
        <v>6.9085999999999999</v>
      </c>
      <c r="G8" s="92">
        <f t="shared" ref="G8:G71" si="1">+C8-C7</f>
        <v>-200</v>
      </c>
    </row>
    <row r="9" spans="1:10" x14ac:dyDescent="0.2">
      <c r="A9" s="207">
        <v>43095</v>
      </c>
      <c r="B9" s="97">
        <f t="shared" si="0"/>
        <v>1259.3000028949425</v>
      </c>
      <c r="C9" s="238">
        <v>8700</v>
      </c>
      <c r="D9" s="97">
        <f>+B9/1.17</f>
        <v>1076.3247887990963</v>
      </c>
      <c r="E9" s="238"/>
      <c r="F9" s="284">
        <v>6.9085999999999999</v>
      </c>
      <c r="G9" s="92">
        <f t="shared" si="1"/>
        <v>100</v>
      </c>
    </row>
    <row r="10" spans="1:10" x14ac:dyDescent="0.2">
      <c r="A10" s="207">
        <v>43096</v>
      </c>
      <c r="B10" s="97">
        <f t="shared" si="0"/>
        <v>1259.3000028949425</v>
      </c>
      <c r="C10" s="238">
        <v>8700</v>
      </c>
      <c r="D10" s="97">
        <f>+B10/1.17</f>
        <v>1076.3247887990963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1259.3000028949425</v>
      </c>
      <c r="C11" s="238">
        <v>8700</v>
      </c>
      <c r="D11" s="97">
        <f>+B11/1.17</f>
        <v>1076.3247887990963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/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92">
        <f t="shared" si="1"/>
        <v>-8700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304">
        <v>43433</v>
      </c>
      <c r="B14" s="96">
        <f t="shared" si="0"/>
        <v>1246.7408177178445</v>
      </c>
      <c r="C14" s="238">
        <v>8650</v>
      </c>
      <c r="D14" s="96">
        <f t="shared" ref="D14:D21" si="3">+IF(ISERROR(B14/1.17),0,B14/1.17)</f>
        <v>1065.5904424938842</v>
      </c>
      <c r="E14" s="238"/>
      <c r="F14" s="284">
        <f>USD_CNY!B994</f>
        <v>6.9380899999999999</v>
      </c>
      <c r="G14" s="92">
        <v>0</v>
      </c>
    </row>
    <row r="15" spans="1:10" x14ac:dyDescent="0.2">
      <c r="A15" s="304">
        <v>43434</v>
      </c>
      <c r="B15" s="97">
        <f t="shared" si="0"/>
        <v>1247.3412884386603</v>
      </c>
      <c r="C15" s="238">
        <v>8650</v>
      </c>
      <c r="D15" s="96">
        <f t="shared" si="3"/>
        <v>1066.1036653321883</v>
      </c>
      <c r="E15" s="238"/>
      <c r="F15" s="284">
        <f>USD_CNY!B995</f>
        <v>6.9347500000000002</v>
      </c>
      <c r="G15" s="92">
        <f t="shared" si="1"/>
        <v>0</v>
      </c>
    </row>
    <row r="16" spans="1:10" x14ac:dyDescent="0.2">
      <c r="A16" s="304">
        <v>43437</v>
      </c>
      <c r="B16" s="97">
        <f t="shared" si="0"/>
        <v>1250.4354840341796</v>
      </c>
      <c r="C16" s="238">
        <v>8650</v>
      </c>
      <c r="D16" s="96">
        <f t="shared" si="3"/>
        <v>1068.7482769522903</v>
      </c>
      <c r="E16" s="238"/>
      <c r="F16" s="284">
        <f>USD_CNY!B996</f>
        <v>6.9175899999999997</v>
      </c>
      <c r="G16" s="92">
        <f t="shared" si="1"/>
        <v>0</v>
      </c>
    </row>
    <row r="17" spans="1:7" x14ac:dyDescent="0.2">
      <c r="A17" s="304">
        <v>43438</v>
      </c>
      <c r="B17" s="97">
        <f t="shared" si="0"/>
        <v>1258.6633141114346</v>
      </c>
      <c r="C17" s="238">
        <v>8650</v>
      </c>
      <c r="D17" s="96">
        <f t="shared" si="3"/>
        <v>1075.7806103516536</v>
      </c>
      <c r="E17" s="238"/>
      <c r="F17" s="284">
        <f>USD_CNY!B997</f>
        <v>6.8723700000000001</v>
      </c>
      <c r="G17" s="92">
        <f t="shared" si="1"/>
        <v>0</v>
      </c>
    </row>
    <row r="18" spans="1:7" x14ac:dyDescent="0.2">
      <c r="A18" s="304">
        <v>43439</v>
      </c>
      <c r="B18" s="97">
        <f t="shared" si="0"/>
        <v>1263.1222337258016</v>
      </c>
      <c r="C18" s="238">
        <v>8650</v>
      </c>
      <c r="D18" s="96">
        <f t="shared" si="3"/>
        <v>1079.5916527570955</v>
      </c>
      <c r="E18" s="238"/>
      <c r="F18" s="284">
        <f>USD_CNY!B998</f>
        <v>6.8481100000000001</v>
      </c>
      <c r="G18" s="92">
        <f t="shared" si="1"/>
        <v>0</v>
      </c>
    </row>
    <row r="19" spans="1:7" x14ac:dyDescent="0.2">
      <c r="A19" s="304">
        <v>43440</v>
      </c>
      <c r="B19" s="97">
        <f t="shared" si="0"/>
        <v>1261.5398077792524</v>
      </c>
      <c r="C19" s="238">
        <v>8650</v>
      </c>
      <c r="D19" s="96">
        <f t="shared" si="3"/>
        <v>1078.2391519480791</v>
      </c>
      <c r="E19" s="238"/>
      <c r="F19" s="284">
        <f>USD_CNY!B999</f>
        <v>6.8567</v>
      </c>
      <c r="G19" s="92">
        <f t="shared" si="1"/>
        <v>0</v>
      </c>
    </row>
    <row r="20" spans="1:7" x14ac:dyDescent="0.2">
      <c r="A20" s="304">
        <v>43441</v>
      </c>
      <c r="B20" s="97">
        <f t="shared" si="0"/>
        <v>0</v>
      </c>
      <c r="C20" s="238"/>
      <c r="D20" s="96">
        <f t="shared" si="3"/>
        <v>0</v>
      </c>
      <c r="E20" s="238"/>
      <c r="F20" s="284">
        <f>USD_CNY!B1000</f>
        <v>6.9106699999999996</v>
      </c>
      <c r="G20" s="92">
        <f>+C20-C19</f>
        <v>-8650</v>
      </c>
    </row>
    <row r="21" spans="1:7" x14ac:dyDescent="0.2">
      <c r="A21" s="207"/>
      <c r="B21" s="97" t="str">
        <f t="shared" si="0"/>
        <v/>
      </c>
      <c r="C21" s="238"/>
      <c r="D21" s="96">
        <f t="shared" si="3"/>
        <v>0</v>
      </c>
      <c r="E21" s="238"/>
      <c r="F21" s="152"/>
      <c r="G21" s="92">
        <f t="shared" si="1"/>
        <v>0</v>
      </c>
    </row>
    <row r="22" spans="1:7" x14ac:dyDescent="0.2">
      <c r="A22" s="207"/>
      <c r="B22" s="97" t="str">
        <f t="shared" si="0"/>
        <v/>
      </c>
      <c r="C22" s="238"/>
      <c r="D22" s="97">
        <f t="shared" si="2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0"/>
        <v/>
      </c>
      <c r="C23" s="238"/>
      <c r="D23" s="97">
        <f t="shared" si="2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0"/>
        <v/>
      </c>
      <c r="C24" s="238"/>
      <c r="D24" s="97">
        <f t="shared" si="2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0"/>
        <v/>
      </c>
      <c r="C25" s="238"/>
      <c r="D25" s="97">
        <f t="shared" si="2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0"/>
        <v/>
      </c>
      <c r="C26" s="238"/>
      <c r="D26" s="97">
        <f t="shared" si="2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0"/>
        <v/>
      </c>
      <c r="C27" s="238"/>
      <c r="D27" s="97">
        <f t="shared" si="2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0"/>
        <v/>
      </c>
      <c r="C28" s="238"/>
      <c r="D28" s="97">
        <f t="shared" si="2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0"/>
        <v/>
      </c>
      <c r="C29" s="238"/>
      <c r="D29" s="97">
        <f t="shared" si="2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0"/>
        <v/>
      </c>
      <c r="C30" s="238"/>
      <c r="D30" s="97">
        <f t="shared" si="2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0"/>
        <v/>
      </c>
      <c r="C31" s="238"/>
      <c r="D31" s="97">
        <f t="shared" si="2"/>
        <v>0</v>
      </c>
      <c r="E31" s="238"/>
      <c r="F31" s="152"/>
      <c r="G31" s="92">
        <f t="shared" si="1"/>
        <v>0</v>
      </c>
    </row>
    <row r="32" spans="1:7" x14ac:dyDescent="0.2">
      <c r="A32" s="207"/>
      <c r="B32" s="97" t="str">
        <f t="shared" si="0"/>
        <v/>
      </c>
      <c r="C32" s="238"/>
      <c r="D32" s="97">
        <f t="shared" si="2"/>
        <v>0</v>
      </c>
      <c r="E32" s="238"/>
      <c r="F32" s="152"/>
      <c r="G32" s="92">
        <f t="shared" si="1"/>
        <v>0</v>
      </c>
    </row>
    <row r="33" spans="1:7" x14ac:dyDescent="0.2">
      <c r="A33" s="207"/>
      <c r="B33" s="97" t="str">
        <f t="shared" si="0"/>
        <v/>
      </c>
      <c r="C33" s="238"/>
      <c r="D33" s="97">
        <f t="shared" si="2"/>
        <v>0</v>
      </c>
      <c r="E33" s="238"/>
      <c r="F33" s="152"/>
      <c r="G33" s="92">
        <f t="shared" si="1"/>
        <v>0</v>
      </c>
    </row>
    <row r="34" spans="1:7" x14ac:dyDescent="0.2">
      <c r="A34" s="207"/>
      <c r="B34" s="97" t="str">
        <f t="shared" si="0"/>
        <v/>
      </c>
      <c r="C34" s="238"/>
      <c r="D34" s="97">
        <f t="shared" si="2"/>
        <v>0</v>
      </c>
      <c r="E34" s="238"/>
      <c r="F34" s="152"/>
      <c r="G34" s="92">
        <f t="shared" si="1"/>
        <v>0</v>
      </c>
    </row>
    <row r="35" spans="1:7" x14ac:dyDescent="0.2">
      <c r="A35" s="207"/>
      <c r="B35" s="97" t="str">
        <f t="shared" si="0"/>
        <v/>
      </c>
      <c r="C35" s="238"/>
      <c r="D35" s="97">
        <f t="shared" si="2"/>
        <v>0</v>
      </c>
      <c r="E35" s="238"/>
      <c r="F35" s="152"/>
      <c r="G35" s="92">
        <f t="shared" si="1"/>
        <v>0</v>
      </c>
    </row>
    <row r="36" spans="1:7" x14ac:dyDescent="0.2">
      <c r="A36" s="207"/>
      <c r="B36" s="97" t="str">
        <f t="shared" si="0"/>
        <v/>
      </c>
      <c r="C36" s="238"/>
      <c r="D36" s="97">
        <f t="shared" si="2"/>
        <v>0</v>
      </c>
      <c r="E36" s="238"/>
      <c r="F36" s="152"/>
      <c r="G36" s="92">
        <f t="shared" si="1"/>
        <v>0</v>
      </c>
    </row>
    <row r="37" spans="1:7" x14ac:dyDescent="0.2">
      <c r="A37" s="207"/>
      <c r="B37" s="96" t="str">
        <f t="shared" si="0"/>
        <v/>
      </c>
      <c r="C37" s="242"/>
      <c r="D37" s="97">
        <f t="shared" si="2"/>
        <v>0</v>
      </c>
      <c r="E37" s="242"/>
      <c r="F37" s="152"/>
      <c r="G37" s="92">
        <f t="shared" si="1"/>
        <v>0</v>
      </c>
    </row>
    <row r="38" spans="1:7" x14ac:dyDescent="0.2">
      <c r="A38" s="207"/>
      <c r="B38" s="96" t="str">
        <f t="shared" si="0"/>
        <v/>
      </c>
      <c r="C38" s="242"/>
      <c r="D38" s="97">
        <f t="shared" si="2"/>
        <v>0</v>
      </c>
      <c r="E38" s="242"/>
      <c r="F38" s="152"/>
      <c r="G38" s="92">
        <f t="shared" si="1"/>
        <v>0</v>
      </c>
    </row>
    <row r="39" spans="1:7" x14ac:dyDescent="0.2">
      <c r="A39" s="207"/>
      <c r="B39" s="96" t="str">
        <f t="shared" si="0"/>
        <v/>
      </c>
      <c r="C39" s="242"/>
      <c r="D39" s="97">
        <f t="shared" si="2"/>
        <v>0</v>
      </c>
      <c r="E39" s="242"/>
      <c r="F39" s="152"/>
      <c r="G39" s="92">
        <f t="shared" si="1"/>
        <v>0</v>
      </c>
    </row>
    <row r="40" spans="1:7" x14ac:dyDescent="0.2">
      <c r="A40" s="207"/>
      <c r="B40" s="96" t="str">
        <f t="shared" si="0"/>
        <v/>
      </c>
      <c r="C40" s="242"/>
      <c r="D40" s="97">
        <f t="shared" si="2"/>
        <v>0</v>
      </c>
      <c r="E40" s="242"/>
      <c r="F40" s="152"/>
      <c r="G40" s="92">
        <f t="shared" si="1"/>
        <v>0</v>
      </c>
    </row>
    <row r="41" spans="1:7" x14ac:dyDescent="0.2">
      <c r="A41" s="207"/>
      <c r="B41" s="96" t="str">
        <f t="shared" si="0"/>
        <v/>
      </c>
      <c r="C41" s="242"/>
      <c r="D41" s="97">
        <f t="shared" si="2"/>
        <v>0</v>
      </c>
      <c r="E41" s="242"/>
      <c r="F41" s="152"/>
      <c r="G41" s="92">
        <f t="shared" si="1"/>
        <v>0</v>
      </c>
    </row>
    <row r="42" spans="1:7" x14ac:dyDescent="0.2">
      <c r="A42" s="207"/>
      <c r="B42" s="96" t="str">
        <f t="shared" si="0"/>
        <v/>
      </c>
      <c r="C42" s="242"/>
      <c r="D42" s="97">
        <f t="shared" si="2"/>
        <v>0</v>
      </c>
      <c r="E42" s="242"/>
      <c r="F42" s="152"/>
      <c r="G42" s="92">
        <f t="shared" si="1"/>
        <v>0</v>
      </c>
    </row>
    <row r="43" spans="1:7" x14ac:dyDescent="0.2">
      <c r="A43" s="207"/>
      <c r="B43" s="96" t="str">
        <f t="shared" si="0"/>
        <v/>
      </c>
      <c r="C43" s="242"/>
      <c r="D43" s="97">
        <f t="shared" si="2"/>
        <v>0</v>
      </c>
      <c r="E43" s="242"/>
      <c r="F43" s="152"/>
      <c r="G43" s="92">
        <f t="shared" si="1"/>
        <v>0</v>
      </c>
    </row>
    <row r="44" spans="1:7" x14ac:dyDescent="0.2">
      <c r="A44" s="207"/>
      <c r="B44" s="96" t="str">
        <f t="shared" si="0"/>
        <v/>
      </c>
      <c r="C44" s="242"/>
      <c r="D44" s="97">
        <f t="shared" si="2"/>
        <v>0</v>
      </c>
      <c r="E44" s="242"/>
      <c r="F44" s="152"/>
      <c r="G44" s="92">
        <f t="shared" si="1"/>
        <v>0</v>
      </c>
    </row>
    <row r="45" spans="1:7" x14ac:dyDescent="0.2">
      <c r="A45" s="207"/>
      <c r="B45" s="96" t="str">
        <f t="shared" si="0"/>
        <v/>
      </c>
      <c r="C45" s="242"/>
      <c r="D45" s="97">
        <f t="shared" si="2"/>
        <v>0</v>
      </c>
      <c r="E45" s="242"/>
      <c r="F45" s="152"/>
      <c r="G45" s="92">
        <f t="shared" si="1"/>
        <v>0</v>
      </c>
    </row>
    <row r="46" spans="1:7" x14ac:dyDescent="0.2">
      <c r="A46" s="207"/>
      <c r="B46" s="96" t="str">
        <f t="shared" si="0"/>
        <v/>
      </c>
      <c r="C46" s="242"/>
      <c r="D46" s="97">
        <f t="shared" si="2"/>
        <v>0</v>
      </c>
      <c r="E46" s="242"/>
      <c r="F46" s="152"/>
      <c r="G46" s="92">
        <f t="shared" si="1"/>
        <v>0</v>
      </c>
    </row>
    <row r="47" spans="1:7" x14ac:dyDescent="0.2">
      <c r="A47" s="207"/>
      <c r="B47" s="96" t="str">
        <f t="shared" si="0"/>
        <v/>
      </c>
      <c r="C47" s="242"/>
      <c r="D47" s="97">
        <f t="shared" si="2"/>
        <v>0</v>
      </c>
      <c r="E47" s="242"/>
      <c r="F47" s="152"/>
      <c r="G47" s="92">
        <f t="shared" si="1"/>
        <v>0</v>
      </c>
    </row>
    <row r="48" spans="1:7" x14ac:dyDescent="0.2">
      <c r="A48" s="207"/>
      <c r="B48" s="96" t="str">
        <f t="shared" si="0"/>
        <v/>
      </c>
      <c r="C48" s="242"/>
      <c r="D48" s="97">
        <f t="shared" si="2"/>
        <v>0</v>
      </c>
      <c r="E48" s="242"/>
      <c r="F48" s="152"/>
      <c r="G48" s="92">
        <f t="shared" si="1"/>
        <v>0</v>
      </c>
    </row>
    <row r="49" spans="1:7" x14ac:dyDescent="0.2">
      <c r="A49" s="207"/>
      <c r="B49" s="96" t="str">
        <f t="shared" si="0"/>
        <v/>
      </c>
      <c r="C49" s="242"/>
      <c r="D49" s="97">
        <f t="shared" si="2"/>
        <v>0</v>
      </c>
      <c r="E49" s="242"/>
      <c r="F49" s="152"/>
      <c r="G49" s="92">
        <f t="shared" si="1"/>
        <v>0</v>
      </c>
    </row>
    <row r="50" spans="1:7" x14ac:dyDescent="0.2">
      <c r="A50" s="207"/>
      <c r="B50" s="96" t="str">
        <f t="shared" si="0"/>
        <v/>
      </c>
      <c r="C50" s="242"/>
      <c r="D50" s="97">
        <f t="shared" si="2"/>
        <v>0</v>
      </c>
      <c r="E50" s="242"/>
      <c r="F50" s="152"/>
      <c r="G50" s="92">
        <f t="shared" si="1"/>
        <v>0</v>
      </c>
    </row>
    <row r="51" spans="1:7" x14ac:dyDescent="0.2">
      <c r="A51" s="207"/>
      <c r="B51" s="96" t="str">
        <f t="shared" si="0"/>
        <v/>
      </c>
      <c r="C51" s="242"/>
      <c r="D51" s="97">
        <f t="shared" si="2"/>
        <v>0</v>
      </c>
      <c r="E51" s="242"/>
      <c r="F51" s="152"/>
      <c r="G51" s="92">
        <f t="shared" si="1"/>
        <v>0</v>
      </c>
    </row>
    <row r="52" spans="1:7" x14ac:dyDescent="0.2">
      <c r="A52" s="207"/>
      <c r="B52" s="96" t="str">
        <f t="shared" si="0"/>
        <v/>
      </c>
      <c r="C52" s="242"/>
      <c r="D52" s="97">
        <f t="shared" si="2"/>
        <v>0</v>
      </c>
      <c r="E52" s="242"/>
      <c r="F52" s="152"/>
      <c r="G52" s="92">
        <f t="shared" si="1"/>
        <v>0</v>
      </c>
    </row>
    <row r="53" spans="1:7" x14ac:dyDescent="0.2">
      <c r="A53" s="207"/>
      <c r="B53" s="96" t="str">
        <f t="shared" si="0"/>
        <v/>
      </c>
      <c r="C53" s="242"/>
      <c r="D53" s="97">
        <f t="shared" si="2"/>
        <v>0</v>
      </c>
      <c r="E53" s="242"/>
      <c r="F53" s="152"/>
      <c r="G53" s="92">
        <f t="shared" si="1"/>
        <v>0</v>
      </c>
    </row>
    <row r="54" spans="1:7" x14ac:dyDescent="0.2">
      <c r="A54" s="207"/>
      <c r="B54" s="96" t="str">
        <f t="shared" si="0"/>
        <v/>
      </c>
      <c r="C54" s="242"/>
      <c r="D54" s="97">
        <f t="shared" si="2"/>
        <v>0</v>
      </c>
      <c r="E54" s="242"/>
      <c r="F54" s="152"/>
      <c r="G54" s="92">
        <f t="shared" si="1"/>
        <v>0</v>
      </c>
    </row>
    <row r="55" spans="1:7" x14ac:dyDescent="0.2">
      <c r="A55" s="207"/>
      <c r="B55" s="96" t="str">
        <f t="shared" si="0"/>
        <v/>
      </c>
      <c r="C55" s="242"/>
      <c r="D55" s="97">
        <f t="shared" si="2"/>
        <v>0</v>
      </c>
      <c r="E55" s="242"/>
      <c r="F55" s="152"/>
      <c r="G55" s="92">
        <f t="shared" si="1"/>
        <v>0</v>
      </c>
    </row>
    <row r="56" spans="1:7" x14ac:dyDescent="0.2">
      <c r="A56" s="207"/>
      <c r="B56" s="96" t="str">
        <f t="shared" si="0"/>
        <v/>
      </c>
      <c r="C56" s="242"/>
      <c r="D56" s="97">
        <f t="shared" si="2"/>
        <v>0</v>
      </c>
      <c r="E56" s="242"/>
      <c r="F56" s="152"/>
      <c r="G56" s="92">
        <f t="shared" si="1"/>
        <v>0</v>
      </c>
    </row>
    <row r="57" spans="1:7" x14ac:dyDescent="0.2">
      <c r="A57" s="207"/>
      <c r="B57" s="96" t="str">
        <f t="shared" si="0"/>
        <v/>
      </c>
      <c r="C57" s="242"/>
      <c r="D57" s="97">
        <f t="shared" si="2"/>
        <v>0</v>
      </c>
      <c r="E57" s="242"/>
      <c r="F57" s="152"/>
      <c r="G57" s="92">
        <f t="shared" si="1"/>
        <v>0</v>
      </c>
    </row>
    <row r="58" spans="1:7" x14ac:dyDescent="0.2">
      <c r="A58" s="207"/>
      <c r="B58" s="96" t="str">
        <f t="shared" si="0"/>
        <v/>
      </c>
      <c r="C58" s="242"/>
      <c r="D58" s="97">
        <f t="shared" si="2"/>
        <v>0</v>
      </c>
      <c r="E58" s="242"/>
      <c r="F58" s="152"/>
      <c r="G58" s="92">
        <f t="shared" si="1"/>
        <v>0</v>
      </c>
    </row>
    <row r="59" spans="1:7" x14ac:dyDescent="0.2">
      <c r="A59" s="207"/>
      <c r="B59" s="96" t="str">
        <f t="shared" si="0"/>
        <v/>
      </c>
      <c r="C59" s="242"/>
      <c r="D59" s="97">
        <f t="shared" si="2"/>
        <v>0</v>
      </c>
      <c r="E59" s="242"/>
      <c r="F59" s="152"/>
      <c r="G59" s="92">
        <f t="shared" si="1"/>
        <v>0</v>
      </c>
    </row>
    <row r="60" spans="1:7" x14ac:dyDescent="0.2">
      <c r="A60" s="207"/>
      <c r="B60" s="96" t="str">
        <f t="shared" si="0"/>
        <v/>
      </c>
      <c r="C60" s="242"/>
      <c r="D60" s="97">
        <f t="shared" si="2"/>
        <v>0</v>
      </c>
      <c r="E60" s="242"/>
      <c r="F60" s="152"/>
      <c r="G60" s="92">
        <f t="shared" si="1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1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1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1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1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1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1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1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1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1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1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1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4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4"/>
        <v>0</v>
      </c>
      <c r="E74" s="242"/>
      <c r="F74" s="154"/>
    </row>
    <row r="75" spans="1:7" x14ac:dyDescent="0.2">
      <c r="A75" s="206"/>
      <c r="B75" s="96"/>
      <c r="C75" s="242"/>
      <c r="D75" s="97">
        <f t="shared" si="4"/>
        <v>0</v>
      </c>
      <c r="E75" s="242"/>
      <c r="F75" s="154"/>
    </row>
    <row r="76" spans="1:7" x14ac:dyDescent="0.2">
      <c r="A76" s="206"/>
      <c r="B76" s="96"/>
      <c r="C76" s="242"/>
      <c r="D76" s="97">
        <f t="shared" si="4"/>
        <v>0</v>
      </c>
      <c r="E76" s="242"/>
      <c r="F76" s="154"/>
    </row>
    <row r="77" spans="1:7" x14ac:dyDescent="0.2">
      <c r="A77" s="206"/>
      <c r="B77" s="96"/>
      <c r="C77" s="242"/>
      <c r="D77" s="97">
        <f t="shared" si="4"/>
        <v>0</v>
      </c>
      <c r="E77" s="242"/>
      <c r="F77" s="154"/>
    </row>
    <row r="78" spans="1:7" x14ac:dyDescent="0.2">
      <c r="A78" s="206"/>
      <c r="B78" s="96"/>
      <c r="C78" s="242"/>
      <c r="D78" s="97">
        <f t="shared" si="4"/>
        <v>0</v>
      </c>
      <c r="E78" s="242"/>
      <c r="F78" s="154"/>
    </row>
    <row r="79" spans="1:7" x14ac:dyDescent="0.2">
      <c r="A79" s="206"/>
      <c r="B79" s="96"/>
      <c r="C79" s="242"/>
      <c r="D79" s="97">
        <f t="shared" si="4"/>
        <v>0</v>
      </c>
      <c r="E79" s="242"/>
      <c r="F79" s="154"/>
    </row>
    <row r="80" spans="1:7" x14ac:dyDescent="0.2">
      <c r="A80" s="206"/>
      <c r="B80" s="96"/>
      <c r="C80" s="242"/>
      <c r="D80" s="97">
        <f t="shared" si="4"/>
        <v>0</v>
      </c>
      <c r="E80" s="242"/>
      <c r="F80" s="154"/>
    </row>
    <row r="81" spans="1:6" x14ac:dyDescent="0.2">
      <c r="A81" s="206"/>
      <c r="B81" s="96"/>
      <c r="C81" s="242"/>
      <c r="D81" s="97">
        <f t="shared" si="4"/>
        <v>0</v>
      </c>
      <c r="E81" s="242"/>
      <c r="F81" s="154"/>
    </row>
    <row r="82" spans="1:6" x14ac:dyDescent="0.2">
      <c r="A82" s="206"/>
      <c r="B82" s="96"/>
      <c r="C82" s="242"/>
      <c r="D82" s="97">
        <f t="shared" si="4"/>
        <v>0</v>
      </c>
      <c r="E82" s="242"/>
      <c r="F82" s="154"/>
    </row>
    <row r="83" spans="1:6" x14ac:dyDescent="0.2">
      <c r="A83" s="206"/>
      <c r="B83" s="96"/>
      <c r="C83" s="242"/>
      <c r="D83" s="97">
        <f t="shared" si="4"/>
        <v>0</v>
      </c>
      <c r="E83" s="242"/>
      <c r="F83" s="154"/>
    </row>
    <row r="84" spans="1:6" x14ac:dyDescent="0.2">
      <c r="A84" s="206"/>
      <c r="B84" s="96"/>
      <c r="C84" s="242"/>
      <c r="D84" s="97">
        <f t="shared" si="4"/>
        <v>0</v>
      </c>
      <c r="E84" s="242"/>
      <c r="F84" s="154"/>
    </row>
    <row r="85" spans="1:6" x14ac:dyDescent="0.2">
      <c r="A85" s="206"/>
      <c r="B85" s="96"/>
      <c r="C85" s="242"/>
      <c r="D85" s="97">
        <f t="shared" si="4"/>
        <v>0</v>
      </c>
      <c r="E85" s="242"/>
      <c r="F85" s="154"/>
    </row>
    <row r="86" spans="1:6" x14ac:dyDescent="0.2">
      <c r="A86" s="206"/>
      <c r="B86" s="96"/>
      <c r="C86" s="242"/>
      <c r="D86" s="97">
        <f t="shared" si="4"/>
        <v>0</v>
      </c>
      <c r="E86" s="242"/>
      <c r="F86" s="154"/>
    </row>
    <row r="87" spans="1:6" x14ac:dyDescent="0.2">
      <c r="A87" s="206"/>
      <c r="B87" s="96"/>
      <c r="C87" s="242"/>
      <c r="D87" s="97">
        <f t="shared" si="4"/>
        <v>0</v>
      </c>
      <c r="E87" s="242"/>
      <c r="F87" s="154"/>
    </row>
    <row r="88" spans="1:6" x14ac:dyDescent="0.2">
      <c r="A88" s="206"/>
      <c r="B88" s="96"/>
      <c r="C88" s="242"/>
      <c r="D88" s="97">
        <f t="shared" si="4"/>
        <v>0</v>
      </c>
      <c r="E88" s="242"/>
      <c r="F88" s="154"/>
    </row>
    <row r="89" spans="1:6" x14ac:dyDescent="0.2">
      <c r="A89" s="206"/>
      <c r="B89" s="96"/>
      <c r="C89" s="242"/>
      <c r="D89" s="97">
        <f t="shared" si="4"/>
        <v>0</v>
      </c>
      <c r="E89" s="242"/>
      <c r="F89" s="154"/>
    </row>
    <row r="90" spans="1:6" x14ac:dyDescent="0.2">
      <c r="A90" s="206"/>
      <c r="B90" s="96"/>
      <c r="C90" s="242"/>
      <c r="D90" s="97">
        <f t="shared" si="4"/>
        <v>0</v>
      </c>
      <c r="E90" s="242"/>
      <c r="F90" s="154"/>
    </row>
    <row r="91" spans="1:6" x14ac:dyDescent="0.2">
      <c r="A91" s="206"/>
      <c r="B91" s="96"/>
      <c r="C91" s="242"/>
      <c r="D91" s="97">
        <f t="shared" si="4"/>
        <v>0</v>
      </c>
      <c r="E91" s="242"/>
      <c r="F91" s="154"/>
    </row>
    <row r="92" spans="1:6" x14ac:dyDescent="0.2">
      <c r="A92" s="206"/>
      <c r="B92" s="96"/>
      <c r="C92" s="242"/>
      <c r="D92" s="97">
        <f t="shared" si="4"/>
        <v>0</v>
      </c>
      <c r="E92" s="242"/>
      <c r="F92" s="154"/>
    </row>
    <row r="93" spans="1:6" x14ac:dyDescent="0.2">
      <c r="A93" s="206"/>
      <c r="B93" s="96"/>
      <c r="C93" s="242"/>
      <c r="D93" s="97">
        <f t="shared" si="4"/>
        <v>0</v>
      </c>
      <c r="E93" s="242"/>
      <c r="F93" s="154"/>
    </row>
    <row r="94" spans="1:6" x14ac:dyDescent="0.2">
      <c r="A94" s="206"/>
      <c r="B94" s="96"/>
      <c r="C94" s="242"/>
      <c r="D94" s="97">
        <f t="shared" si="4"/>
        <v>0</v>
      </c>
      <c r="E94" s="242"/>
      <c r="F94" s="154"/>
    </row>
    <row r="95" spans="1:6" x14ac:dyDescent="0.2">
      <c r="A95" s="206"/>
      <c r="B95" s="96"/>
      <c r="C95" s="242"/>
      <c r="D95" s="97">
        <f t="shared" si="4"/>
        <v>0</v>
      </c>
      <c r="E95" s="242"/>
      <c r="F95" s="154"/>
    </row>
    <row r="96" spans="1:6" x14ac:dyDescent="0.2">
      <c r="A96" s="206"/>
      <c r="B96" s="96"/>
      <c r="C96" s="242"/>
      <c r="D96" s="97">
        <f t="shared" si="4"/>
        <v>0</v>
      </c>
      <c r="E96" s="242"/>
      <c r="F96" s="154"/>
    </row>
    <row r="97" spans="1:6" x14ac:dyDescent="0.2">
      <c r="A97" s="206"/>
      <c r="B97" s="96"/>
      <c r="C97" s="242"/>
      <c r="D97" s="97">
        <f t="shared" si="4"/>
        <v>0</v>
      </c>
      <c r="E97" s="242"/>
      <c r="F97" s="154"/>
    </row>
    <row r="98" spans="1:6" x14ac:dyDescent="0.2">
      <c r="A98" s="206"/>
      <c r="B98" s="96"/>
      <c r="C98" s="242"/>
      <c r="D98" s="97">
        <f t="shared" si="4"/>
        <v>0</v>
      </c>
      <c r="E98" s="242"/>
      <c r="F98" s="154"/>
    </row>
    <row r="99" spans="1:6" x14ac:dyDescent="0.2">
      <c r="A99" s="206"/>
      <c r="B99" s="96"/>
      <c r="C99" s="242"/>
      <c r="D99" s="97">
        <f t="shared" si="4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4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4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4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4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4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4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4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4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4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4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4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4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4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4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4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4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4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4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4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4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4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4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4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4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4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4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4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4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4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4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4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4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4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4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4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4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4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5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5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5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5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5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5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5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5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5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5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5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5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5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5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5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5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5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5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5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5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5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5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5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6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6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6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6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6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6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6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6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6"/>
  <sheetViews>
    <sheetView workbookViewId="0">
      <pane ySplit="3" topLeftCell="A1222" activePane="bottomLeft" state="frozen"/>
      <selection pane="bottomLeft" activeCell="F1235" sqref="F1235"/>
    </sheetView>
  </sheetViews>
  <sheetFormatPr defaultColWidth="9.140625" defaultRowHeight="15.75" x14ac:dyDescent="0.25"/>
  <cols>
    <col min="1" max="1" width="12.42578125" style="109" customWidth="1"/>
    <col min="2" max="2" width="14.7109375" style="110" customWidth="1"/>
    <col min="3" max="3" width="9.85546875" style="104" bestFit="1" customWidth="1"/>
    <col min="4" max="16384" width="9.140625" style="104"/>
  </cols>
  <sheetData>
    <row r="1" spans="1:7" x14ac:dyDescent="0.25">
      <c r="A1" s="418" t="s">
        <v>1016</v>
      </c>
      <c r="B1" s="419"/>
      <c r="C1" s="419"/>
      <c r="D1" s="419"/>
      <c r="E1" s="419"/>
      <c r="F1" s="419"/>
      <c r="G1" s="419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23</v>
      </c>
    </row>
    <row r="4" spans="1:7" x14ac:dyDescent="0.25">
      <c r="A4" s="112">
        <v>41552</v>
      </c>
      <c r="B4" s="113">
        <v>6.1204000000000001</v>
      </c>
    </row>
    <row r="5" spans="1:7" x14ac:dyDescent="0.25">
      <c r="A5" s="114">
        <v>41553</v>
      </c>
      <c r="B5" s="115">
        <v>6.1204000000000001</v>
      </c>
    </row>
    <row r="6" spans="1:7" x14ac:dyDescent="0.25">
      <c r="A6" s="114">
        <v>41554</v>
      </c>
      <c r="B6" s="115">
        <v>6.1204999999999998</v>
      </c>
    </row>
    <row r="7" spans="1:7" x14ac:dyDescent="0.25">
      <c r="A7" s="114">
        <v>41555</v>
      </c>
      <c r="B7" s="115">
        <v>6.1214000000000004</v>
      </c>
    </row>
    <row r="8" spans="1:7" x14ac:dyDescent="0.25">
      <c r="A8" s="114">
        <v>41556</v>
      </c>
      <c r="B8" s="115">
        <v>6.1204999999999998</v>
      </c>
    </row>
    <row r="9" spans="1:7" x14ac:dyDescent="0.25">
      <c r="A9" s="114">
        <v>41557</v>
      </c>
      <c r="B9" s="115">
        <v>6.1157000000000004</v>
      </c>
    </row>
    <row r="10" spans="1:7" x14ac:dyDescent="0.25">
      <c r="A10" s="114">
        <v>41558</v>
      </c>
      <c r="B10" s="115">
        <v>6.1216999999999997</v>
      </c>
    </row>
    <row r="11" spans="1:7" x14ac:dyDescent="0.25">
      <c r="A11" s="114">
        <v>41559</v>
      </c>
      <c r="B11" s="115">
        <v>6.1205999999999996</v>
      </c>
    </row>
    <row r="12" spans="1:7" x14ac:dyDescent="0.25">
      <c r="A12" s="114">
        <v>41560</v>
      </c>
      <c r="B12" s="115">
        <v>6.1205999999999996</v>
      </c>
    </row>
    <row r="13" spans="1:7" x14ac:dyDescent="0.25">
      <c r="A13" s="114">
        <v>41561</v>
      </c>
      <c r="B13" s="115">
        <v>6.1078999999999999</v>
      </c>
    </row>
    <row r="14" spans="1:7" x14ac:dyDescent="0.25">
      <c r="A14" s="114">
        <v>41562</v>
      </c>
      <c r="B14" s="115">
        <v>6.1051000000000002</v>
      </c>
    </row>
    <row r="15" spans="1:7" x14ac:dyDescent="0.25">
      <c r="A15" s="114">
        <v>41563</v>
      </c>
      <c r="B15" s="115">
        <v>6.1</v>
      </c>
    </row>
    <row r="16" spans="1:7" x14ac:dyDescent="0.25">
      <c r="A16" s="114">
        <v>41564</v>
      </c>
      <c r="B16" s="115">
        <v>6.0984999999999996</v>
      </c>
    </row>
    <row r="17" spans="1:2" x14ac:dyDescent="0.25">
      <c r="A17" s="114">
        <v>41565</v>
      </c>
      <c r="B17" s="115">
        <v>6.0979000000000001</v>
      </c>
    </row>
    <row r="18" spans="1:2" x14ac:dyDescent="0.25">
      <c r="A18" s="114">
        <v>41566</v>
      </c>
      <c r="B18" s="115">
        <v>6.0968</v>
      </c>
    </row>
    <row r="19" spans="1:2" x14ac:dyDescent="0.25">
      <c r="A19" s="114">
        <v>41567</v>
      </c>
      <c r="B19" s="115">
        <v>6.0968</v>
      </c>
    </row>
    <row r="20" spans="1:2" x14ac:dyDescent="0.25">
      <c r="A20" s="114">
        <v>41568</v>
      </c>
      <c r="B20" s="115">
        <v>6.0955000000000004</v>
      </c>
    </row>
    <row r="21" spans="1:2" x14ac:dyDescent="0.25">
      <c r="A21" s="114">
        <v>41569</v>
      </c>
      <c r="B21" s="115">
        <v>6.0941000000000001</v>
      </c>
    </row>
    <row r="22" spans="1:2" x14ac:dyDescent="0.25">
      <c r="A22" s="114">
        <v>41570</v>
      </c>
      <c r="B22" s="115">
        <v>6.0843999999999996</v>
      </c>
    </row>
    <row r="23" spans="1:2" x14ac:dyDescent="0.25">
      <c r="A23" s="114">
        <v>41571</v>
      </c>
      <c r="B23" s="115">
        <v>6.0819999999999999</v>
      </c>
    </row>
    <row r="24" spans="1:2" x14ac:dyDescent="0.25">
      <c r="A24" s="114">
        <v>41572</v>
      </c>
      <c r="B24" s="115">
        <v>6.0831999999999997</v>
      </c>
    </row>
    <row r="25" spans="1:2" x14ac:dyDescent="0.25">
      <c r="A25" s="114">
        <v>41573</v>
      </c>
      <c r="B25" s="115">
        <v>6.0842000000000001</v>
      </c>
    </row>
    <row r="26" spans="1:2" x14ac:dyDescent="0.25">
      <c r="A26" s="114">
        <v>41574</v>
      </c>
      <c r="B26" s="115">
        <v>6.0842999999999998</v>
      </c>
    </row>
    <row r="27" spans="1:2" x14ac:dyDescent="0.25">
      <c r="A27" s="114">
        <v>41575</v>
      </c>
      <c r="B27" s="115">
        <v>6.0850999999999997</v>
      </c>
    </row>
    <row r="28" spans="1:2" x14ac:dyDescent="0.25">
      <c r="A28" s="114">
        <v>41576</v>
      </c>
      <c r="B28" s="115">
        <v>6.0929000000000002</v>
      </c>
    </row>
    <row r="29" spans="1:2" x14ac:dyDescent="0.25">
      <c r="A29" s="114">
        <v>41577</v>
      </c>
      <c r="B29" s="115">
        <v>6.0941999999999998</v>
      </c>
    </row>
    <row r="30" spans="1:2" x14ac:dyDescent="0.25">
      <c r="A30" s="114">
        <v>41578</v>
      </c>
      <c r="B30" s="115">
        <v>6.0968999999999998</v>
      </c>
    </row>
    <row r="31" spans="1:2" x14ac:dyDescent="0.25">
      <c r="A31" s="114">
        <v>41579</v>
      </c>
      <c r="B31" s="115">
        <v>6.1006</v>
      </c>
    </row>
    <row r="32" spans="1:2" x14ac:dyDescent="0.25">
      <c r="A32" s="114">
        <v>41580</v>
      </c>
      <c r="B32" s="115">
        <v>6.0995999999999997</v>
      </c>
    </row>
    <row r="33" spans="1:2" x14ac:dyDescent="0.25">
      <c r="A33" s="114">
        <v>41581</v>
      </c>
      <c r="B33" s="115">
        <v>6.0995999999999997</v>
      </c>
    </row>
    <row r="34" spans="1:2" x14ac:dyDescent="0.25">
      <c r="A34" s="114">
        <v>41582</v>
      </c>
      <c r="B34" s="115">
        <v>6.0989000000000004</v>
      </c>
    </row>
    <row r="35" spans="1:2" x14ac:dyDescent="0.25">
      <c r="A35" s="114">
        <v>41583</v>
      </c>
      <c r="B35" s="115">
        <v>6.1007999999999996</v>
      </c>
    </row>
    <row r="36" spans="1:2" x14ac:dyDescent="0.25">
      <c r="A36" s="114">
        <v>41584</v>
      </c>
      <c r="B36" s="115">
        <v>6.0923999999999996</v>
      </c>
    </row>
    <row r="37" spans="1:2" x14ac:dyDescent="0.25">
      <c r="A37" s="114">
        <v>41585</v>
      </c>
      <c r="B37" s="115">
        <v>6.0913000000000004</v>
      </c>
    </row>
    <row r="38" spans="1:2" x14ac:dyDescent="0.25">
      <c r="A38" s="114">
        <v>41586</v>
      </c>
      <c r="B38" s="116">
        <v>6.0921000000000003</v>
      </c>
    </row>
    <row r="39" spans="1:2" x14ac:dyDescent="0.25">
      <c r="A39" s="114">
        <v>41587</v>
      </c>
      <c r="B39" s="116">
        <v>6.0906000000000002</v>
      </c>
    </row>
    <row r="40" spans="1:2" x14ac:dyDescent="0.25">
      <c r="A40" s="114">
        <v>41588</v>
      </c>
      <c r="B40" s="116">
        <v>6.0906000000000002</v>
      </c>
    </row>
    <row r="41" spans="1:2" x14ac:dyDescent="0.25">
      <c r="A41" s="114">
        <v>41589</v>
      </c>
      <c r="B41" s="116">
        <v>6.0917000000000003</v>
      </c>
    </row>
    <row r="42" spans="1:2" x14ac:dyDescent="0.25">
      <c r="A42" s="114">
        <v>41590</v>
      </c>
      <c r="B42" s="116">
        <v>6.0919999999999996</v>
      </c>
    </row>
    <row r="43" spans="1:2" x14ac:dyDescent="0.25">
      <c r="A43" s="114">
        <v>41591</v>
      </c>
      <c r="B43" s="116">
        <v>6.0922999999999998</v>
      </c>
    </row>
    <row r="44" spans="1:2" x14ac:dyDescent="0.25">
      <c r="A44" s="114">
        <v>41592</v>
      </c>
      <c r="B44" s="116">
        <v>6.0926999999999998</v>
      </c>
    </row>
    <row r="45" spans="1:2" x14ac:dyDescent="0.25">
      <c r="A45" s="114">
        <v>41593</v>
      </c>
      <c r="B45" s="116">
        <v>6.0933999999999999</v>
      </c>
    </row>
    <row r="46" spans="1:2" x14ac:dyDescent="0.25">
      <c r="A46" s="114">
        <v>41594</v>
      </c>
      <c r="B46" s="116">
        <v>6.0923999999999996</v>
      </c>
    </row>
    <row r="47" spans="1:2" x14ac:dyDescent="0.25">
      <c r="A47" s="114">
        <v>41595</v>
      </c>
      <c r="B47" s="116">
        <v>6.0923999999999996</v>
      </c>
    </row>
    <row r="48" spans="1:2" x14ac:dyDescent="0.25">
      <c r="A48" s="114">
        <v>41596</v>
      </c>
      <c r="B48" s="88">
        <v>6.0918999999999999</v>
      </c>
    </row>
    <row r="49" spans="1:2" x14ac:dyDescent="0.25">
      <c r="A49" s="114">
        <v>41597</v>
      </c>
      <c r="B49" s="88">
        <v>6.0937999999999999</v>
      </c>
    </row>
    <row r="50" spans="1:2" x14ac:dyDescent="0.25">
      <c r="A50" s="114">
        <v>41598</v>
      </c>
      <c r="B50" s="88">
        <v>6.0945</v>
      </c>
    </row>
    <row r="51" spans="1:2" x14ac:dyDescent="0.25">
      <c r="A51" s="114">
        <v>41599</v>
      </c>
      <c r="B51" s="88">
        <v>6.0926</v>
      </c>
    </row>
    <row r="52" spans="1:2" x14ac:dyDescent="0.25">
      <c r="A52" s="114">
        <v>41600</v>
      </c>
      <c r="B52" s="88">
        <v>6.0941000000000001</v>
      </c>
    </row>
    <row r="53" spans="1:2" x14ac:dyDescent="0.25">
      <c r="A53" s="114">
        <v>41601</v>
      </c>
      <c r="B53" s="88">
        <v>6.0941999999999998</v>
      </c>
    </row>
    <row r="54" spans="1:2" x14ac:dyDescent="0.25">
      <c r="A54" s="114">
        <v>41602</v>
      </c>
      <c r="B54" s="88">
        <v>6.0941999999999998</v>
      </c>
    </row>
    <row r="55" spans="1:2" x14ac:dyDescent="0.25">
      <c r="A55" s="114">
        <v>41603</v>
      </c>
      <c r="B55" s="88">
        <v>6.0895999999999999</v>
      </c>
    </row>
    <row r="56" spans="1:2" x14ac:dyDescent="0.25">
      <c r="A56" s="114">
        <v>41604</v>
      </c>
      <c r="B56" s="88">
        <v>6.0922000000000001</v>
      </c>
    </row>
    <row r="57" spans="1:2" x14ac:dyDescent="0.25">
      <c r="A57" s="114">
        <v>41605</v>
      </c>
      <c r="B57" s="88">
        <v>6.0932000000000004</v>
      </c>
    </row>
    <row r="58" spans="1:2" x14ac:dyDescent="0.25">
      <c r="A58" s="114">
        <v>41606</v>
      </c>
      <c r="B58" s="88">
        <v>6.0923999999999996</v>
      </c>
    </row>
    <row r="59" spans="1:2" x14ac:dyDescent="0.25">
      <c r="A59" s="114">
        <v>41607</v>
      </c>
      <c r="B59" s="88">
        <v>6.0945</v>
      </c>
    </row>
    <row r="60" spans="1:2" x14ac:dyDescent="0.25">
      <c r="A60" s="114">
        <v>41608</v>
      </c>
      <c r="B60" s="88">
        <v>6.0944000000000003</v>
      </c>
    </row>
    <row r="61" spans="1:2" x14ac:dyDescent="0.25">
      <c r="A61" s="114">
        <v>41609</v>
      </c>
      <c r="B61" s="88">
        <v>6.0945</v>
      </c>
    </row>
    <row r="62" spans="1:2" x14ac:dyDescent="0.25">
      <c r="A62" s="114">
        <v>41610</v>
      </c>
      <c r="B62" s="88">
        <v>6.0929000000000002</v>
      </c>
    </row>
    <row r="63" spans="1:2" x14ac:dyDescent="0.25">
      <c r="A63" s="114">
        <v>41611</v>
      </c>
      <c r="B63" s="88">
        <v>6.0909000000000004</v>
      </c>
    </row>
    <row r="64" spans="1:2" x14ac:dyDescent="0.25">
      <c r="A64" s="114">
        <v>41612</v>
      </c>
      <c r="B64" s="88">
        <v>6.0907999999999998</v>
      </c>
    </row>
    <row r="65" spans="1:2" x14ac:dyDescent="0.25">
      <c r="A65" s="114">
        <v>41613</v>
      </c>
      <c r="B65" s="88">
        <v>6.0909000000000004</v>
      </c>
    </row>
    <row r="66" spans="1:2" x14ac:dyDescent="0.25">
      <c r="A66" s="114">
        <v>41614</v>
      </c>
      <c r="B66" s="88">
        <v>6.0826000000000002</v>
      </c>
    </row>
    <row r="67" spans="1:2" x14ac:dyDescent="0.25">
      <c r="A67" s="114">
        <v>41615</v>
      </c>
      <c r="B67" s="88">
        <v>6.0827999999999998</v>
      </c>
    </row>
    <row r="68" spans="1:2" x14ac:dyDescent="0.25">
      <c r="A68" s="114">
        <v>41616</v>
      </c>
      <c r="B68" s="88">
        <v>6.0823999999999998</v>
      </c>
    </row>
    <row r="69" spans="1:2" x14ac:dyDescent="0.25">
      <c r="A69" s="114">
        <v>41617</v>
      </c>
      <c r="B69" s="116">
        <v>6.0712000000000002</v>
      </c>
    </row>
    <row r="70" spans="1:2" x14ac:dyDescent="0.25">
      <c r="A70" s="114">
        <v>41618</v>
      </c>
      <c r="B70" s="116">
        <v>6.07</v>
      </c>
    </row>
    <row r="71" spans="1:2" x14ac:dyDescent="0.25">
      <c r="A71" s="114">
        <v>41619</v>
      </c>
      <c r="B71" s="88">
        <v>6.0715000000000003</v>
      </c>
    </row>
    <row r="72" spans="1:2" x14ac:dyDescent="0.25">
      <c r="A72" s="114">
        <v>41620</v>
      </c>
      <c r="B72" s="88">
        <v>6.0724</v>
      </c>
    </row>
    <row r="73" spans="1:2" x14ac:dyDescent="0.25">
      <c r="A73" s="114">
        <v>41621</v>
      </c>
      <c r="B73" s="88">
        <v>6.0709999999999997</v>
      </c>
    </row>
    <row r="74" spans="1:2" x14ac:dyDescent="0.25">
      <c r="A74" s="114">
        <v>41622</v>
      </c>
      <c r="B74" s="116">
        <v>6.0717999999999996</v>
      </c>
    </row>
    <row r="75" spans="1:2" x14ac:dyDescent="0.25">
      <c r="A75" s="114">
        <v>41623</v>
      </c>
      <c r="B75" s="116">
        <v>6.0717999999999996</v>
      </c>
    </row>
    <row r="76" spans="1:2" x14ac:dyDescent="0.25">
      <c r="A76" s="114">
        <v>41624</v>
      </c>
      <c r="B76" s="116">
        <v>6.0724</v>
      </c>
    </row>
    <row r="77" spans="1:2" x14ac:dyDescent="0.25">
      <c r="A77" s="114">
        <v>41625</v>
      </c>
      <c r="B77" s="116">
        <v>6.0704000000000002</v>
      </c>
    </row>
    <row r="78" spans="1:2" x14ac:dyDescent="0.25">
      <c r="A78" s="114">
        <v>41626</v>
      </c>
      <c r="B78" s="88">
        <v>6.0655000000000001</v>
      </c>
    </row>
    <row r="79" spans="1:2" x14ac:dyDescent="0.25">
      <c r="A79" s="114">
        <v>41627</v>
      </c>
      <c r="B79" s="88">
        <v>6.0708000000000002</v>
      </c>
    </row>
    <row r="80" spans="1:2" x14ac:dyDescent="0.25">
      <c r="A80" s="114">
        <v>41628</v>
      </c>
      <c r="B80" s="88">
        <v>6.0728</v>
      </c>
    </row>
    <row r="81" spans="1:2" x14ac:dyDescent="0.25">
      <c r="A81" s="114">
        <v>41629</v>
      </c>
      <c r="B81" s="88">
        <v>6.0713999999999997</v>
      </c>
    </row>
    <row r="82" spans="1:2" x14ac:dyDescent="0.25">
      <c r="A82" s="114">
        <v>41630</v>
      </c>
      <c r="B82" s="88">
        <v>6.0713999999999997</v>
      </c>
    </row>
    <row r="83" spans="1:2" x14ac:dyDescent="0.25">
      <c r="A83" s="114">
        <v>41631</v>
      </c>
      <c r="B83" s="88">
        <v>6.0705</v>
      </c>
    </row>
    <row r="84" spans="1:2" x14ac:dyDescent="0.25">
      <c r="A84" s="114">
        <v>41632</v>
      </c>
      <c r="B84" s="88">
        <v>6.0747999999999998</v>
      </c>
    </row>
    <row r="85" spans="1:2" x14ac:dyDescent="0.25">
      <c r="A85" s="114">
        <v>41633</v>
      </c>
      <c r="B85" s="88">
        <v>6.0772000000000004</v>
      </c>
    </row>
    <row r="86" spans="1:2" x14ac:dyDescent="0.25">
      <c r="A86" s="114">
        <v>41634</v>
      </c>
      <c r="B86" s="88">
        <v>6.0735999999999999</v>
      </c>
    </row>
    <row r="87" spans="1:2" x14ac:dyDescent="0.25">
      <c r="A87" s="114">
        <v>41635</v>
      </c>
      <c r="B87" s="88">
        <v>6.0713999999999997</v>
      </c>
    </row>
    <row r="88" spans="1:2" x14ac:dyDescent="0.25">
      <c r="A88" s="114">
        <v>41636</v>
      </c>
      <c r="B88" s="88">
        <v>6.07</v>
      </c>
    </row>
    <row r="89" spans="1:2" x14ac:dyDescent="0.25">
      <c r="A89" s="114">
        <v>41637</v>
      </c>
      <c r="B89" s="88">
        <v>6.07</v>
      </c>
    </row>
    <row r="90" spans="1:2" x14ac:dyDescent="0.25">
      <c r="A90" s="114">
        <v>41638</v>
      </c>
      <c r="B90" s="88">
        <v>6.0606999999999998</v>
      </c>
    </row>
    <row r="91" spans="1:2" x14ac:dyDescent="0.25">
      <c r="A91" s="114">
        <v>41639</v>
      </c>
      <c r="B91" s="88">
        <v>6.0544000000000002</v>
      </c>
    </row>
    <row r="92" spans="1:2" x14ac:dyDescent="0.25">
      <c r="A92" s="114">
        <v>41640</v>
      </c>
      <c r="B92" s="88">
        <v>6.0526999999999997</v>
      </c>
    </row>
    <row r="93" spans="1:2" x14ac:dyDescent="0.25">
      <c r="A93" s="114">
        <v>41641</v>
      </c>
      <c r="B93" s="88">
        <v>6.05</v>
      </c>
    </row>
    <row r="94" spans="1:2" x14ac:dyDescent="0.25">
      <c r="A94" s="114">
        <v>41642</v>
      </c>
      <c r="B94" s="88">
        <v>6.0503</v>
      </c>
    </row>
    <row r="95" spans="1:2" x14ac:dyDescent="0.25">
      <c r="A95" s="114">
        <v>41643</v>
      </c>
      <c r="B95" s="88">
        <v>6.0506000000000002</v>
      </c>
    </row>
    <row r="96" spans="1:2" x14ac:dyDescent="0.25">
      <c r="A96" s="114">
        <v>41644</v>
      </c>
      <c r="B96" s="88">
        <v>6.0506000000000002</v>
      </c>
    </row>
    <row r="97" spans="1:2" x14ac:dyDescent="0.25">
      <c r="A97" s="114">
        <v>41645</v>
      </c>
      <c r="B97" s="88">
        <v>6.0528000000000004</v>
      </c>
    </row>
    <row r="98" spans="1:2" x14ac:dyDescent="0.25">
      <c r="A98" s="114">
        <v>41646</v>
      </c>
      <c r="B98" s="88">
        <v>6.0507999999999997</v>
      </c>
    </row>
    <row r="99" spans="1:2" x14ac:dyDescent="0.25">
      <c r="A99" s="114">
        <v>41647</v>
      </c>
      <c r="B99" s="88">
        <v>6.0518000000000001</v>
      </c>
    </row>
    <row r="100" spans="1:2" x14ac:dyDescent="0.25">
      <c r="A100" s="114">
        <v>41648</v>
      </c>
      <c r="B100" s="88">
        <v>6.0564999999999998</v>
      </c>
    </row>
    <row r="101" spans="1:2" x14ac:dyDescent="0.25">
      <c r="A101" s="114">
        <v>41649</v>
      </c>
      <c r="B101" s="88">
        <v>6.0525000000000002</v>
      </c>
    </row>
    <row r="102" spans="1:2" x14ac:dyDescent="0.25">
      <c r="A102" s="114">
        <v>41650</v>
      </c>
      <c r="B102" s="88">
        <v>6.0525000000000002</v>
      </c>
    </row>
    <row r="103" spans="1:2" x14ac:dyDescent="0.25">
      <c r="A103" s="114">
        <v>41651</v>
      </c>
      <c r="B103" s="88">
        <v>6.0525000000000002</v>
      </c>
    </row>
    <row r="104" spans="1:2" x14ac:dyDescent="0.25">
      <c r="A104" s="114">
        <v>41652</v>
      </c>
      <c r="B104" s="88">
        <v>6.0438000000000001</v>
      </c>
    </row>
    <row r="105" spans="1:2" x14ac:dyDescent="0.25">
      <c r="A105" s="114">
        <v>41653</v>
      </c>
      <c r="B105" s="88">
        <v>6.0415999999999999</v>
      </c>
    </row>
    <row r="106" spans="1:2" x14ac:dyDescent="0.25">
      <c r="A106" s="114">
        <v>41654</v>
      </c>
      <c r="B106" s="88">
        <v>6.0445000000000002</v>
      </c>
    </row>
    <row r="107" spans="1:2" x14ac:dyDescent="0.25">
      <c r="A107" s="114">
        <v>41655</v>
      </c>
      <c r="B107" s="88">
        <v>6.0559000000000003</v>
      </c>
    </row>
    <row r="108" spans="1:2" x14ac:dyDescent="0.25">
      <c r="A108" s="114">
        <v>41656</v>
      </c>
      <c r="B108" s="88">
        <v>6.05</v>
      </c>
    </row>
    <row r="109" spans="1:2" x14ac:dyDescent="0.25">
      <c r="A109" s="114">
        <v>41657</v>
      </c>
      <c r="B109" s="88">
        <v>6.0503999999999998</v>
      </c>
    </row>
    <row r="110" spans="1:2" x14ac:dyDescent="0.25">
      <c r="A110" s="114">
        <v>41658</v>
      </c>
      <c r="B110" s="88">
        <v>6.0503999999999998</v>
      </c>
    </row>
    <row r="111" spans="1:2" x14ac:dyDescent="0.25">
      <c r="A111" s="114">
        <v>41659</v>
      </c>
      <c r="B111" s="88">
        <v>6.0613999999999999</v>
      </c>
    </row>
    <row r="112" spans="1:2" x14ac:dyDescent="0.25">
      <c r="A112" s="114">
        <v>41660</v>
      </c>
      <c r="B112" s="88">
        <v>6.0530999999999997</v>
      </c>
    </row>
    <row r="113" spans="1:2" x14ac:dyDescent="0.25">
      <c r="A113" s="114">
        <v>41661</v>
      </c>
      <c r="B113" s="88">
        <v>6.0500999999999996</v>
      </c>
    </row>
    <row r="114" spans="1:2" x14ac:dyDescent="0.25">
      <c r="A114" s="114">
        <v>41662</v>
      </c>
      <c r="B114" s="88">
        <v>6.0517000000000003</v>
      </c>
    </row>
    <row r="115" spans="1:2" x14ac:dyDescent="0.25">
      <c r="A115" s="114">
        <v>41663</v>
      </c>
      <c r="B115" s="88">
        <v>6.0491000000000001</v>
      </c>
    </row>
    <row r="116" spans="1:2" x14ac:dyDescent="0.25">
      <c r="A116" s="114">
        <v>41664</v>
      </c>
      <c r="B116" s="116">
        <v>6.0487000000000002</v>
      </c>
    </row>
    <row r="117" spans="1:2" x14ac:dyDescent="0.25">
      <c r="A117" s="114">
        <v>41665</v>
      </c>
      <c r="B117" s="116">
        <v>6.0487000000000002</v>
      </c>
    </row>
    <row r="118" spans="1:2" x14ac:dyDescent="0.25">
      <c r="A118" s="114">
        <v>41666</v>
      </c>
      <c r="B118" s="116">
        <v>6.048</v>
      </c>
    </row>
    <row r="119" spans="1:2" x14ac:dyDescent="0.25">
      <c r="A119" s="114">
        <v>41667</v>
      </c>
      <c r="B119" s="88">
        <v>6.0509000000000004</v>
      </c>
    </row>
    <row r="120" spans="1:2" x14ac:dyDescent="0.25">
      <c r="A120" s="114">
        <v>41668</v>
      </c>
      <c r="B120" s="88">
        <v>6.0559000000000003</v>
      </c>
    </row>
    <row r="121" spans="1:2" x14ac:dyDescent="0.25">
      <c r="A121" s="114">
        <v>41669</v>
      </c>
      <c r="B121" s="88">
        <v>6.0595999999999997</v>
      </c>
    </row>
    <row r="122" spans="1:2" x14ac:dyDescent="0.25">
      <c r="A122" s="114">
        <v>41670</v>
      </c>
      <c r="B122" s="88">
        <v>6.0617999999999999</v>
      </c>
    </row>
    <row r="123" spans="1:2" x14ac:dyDescent="0.25">
      <c r="A123" s="114">
        <v>41671</v>
      </c>
      <c r="B123" s="88">
        <v>6.0609999999999999</v>
      </c>
    </row>
    <row r="124" spans="1:2" x14ac:dyDescent="0.25">
      <c r="A124" s="114">
        <v>41672</v>
      </c>
      <c r="B124" s="88">
        <v>6.0609999999999999</v>
      </c>
    </row>
    <row r="125" spans="1:2" x14ac:dyDescent="0.25">
      <c r="A125" s="114">
        <v>41673</v>
      </c>
      <c r="B125" s="88">
        <v>6.0609000000000002</v>
      </c>
    </row>
    <row r="126" spans="1:2" x14ac:dyDescent="0.25">
      <c r="A126" s="114">
        <v>41674</v>
      </c>
      <c r="B126" s="88">
        <v>6.0595999999999997</v>
      </c>
    </row>
    <row r="127" spans="1:2" x14ac:dyDescent="0.25">
      <c r="A127" s="114">
        <v>41675</v>
      </c>
      <c r="B127" s="88">
        <v>6.06</v>
      </c>
    </row>
    <row r="128" spans="1:2" x14ac:dyDescent="0.25">
      <c r="A128" s="114">
        <v>41676</v>
      </c>
      <c r="B128" s="88">
        <v>6.0589000000000004</v>
      </c>
    </row>
    <row r="129" spans="1:2" x14ac:dyDescent="0.25">
      <c r="A129" s="114">
        <v>41677</v>
      </c>
      <c r="B129" s="88">
        <v>6.0636999999999999</v>
      </c>
    </row>
    <row r="130" spans="1:2" x14ac:dyDescent="0.25">
      <c r="A130" s="114">
        <v>41678</v>
      </c>
      <c r="B130" s="88">
        <v>6.0636999999999999</v>
      </c>
    </row>
    <row r="131" spans="1:2" x14ac:dyDescent="0.25">
      <c r="A131" s="114">
        <v>41679</v>
      </c>
      <c r="B131" s="88">
        <v>6.0636999999999999</v>
      </c>
    </row>
    <row r="132" spans="1:2" x14ac:dyDescent="0.25">
      <c r="A132" s="114">
        <v>41680</v>
      </c>
      <c r="B132" s="116">
        <v>6.0586000000000002</v>
      </c>
    </row>
    <row r="133" spans="1:2" x14ac:dyDescent="0.25">
      <c r="A133" s="114">
        <v>41681</v>
      </c>
      <c r="B133" s="116">
        <v>6.0601000000000003</v>
      </c>
    </row>
    <row r="134" spans="1:2" x14ac:dyDescent="0.25">
      <c r="A134" s="114">
        <v>41682</v>
      </c>
      <c r="B134" s="116">
        <v>6.0628000000000002</v>
      </c>
    </row>
    <row r="135" spans="1:2" x14ac:dyDescent="0.25">
      <c r="A135" s="114">
        <v>41683</v>
      </c>
      <c r="B135" s="88">
        <v>6.0637999999999996</v>
      </c>
    </row>
    <row r="136" spans="1:2" x14ac:dyDescent="0.25">
      <c r="A136" s="114">
        <v>41684</v>
      </c>
      <c r="B136" s="88">
        <v>6.0674000000000001</v>
      </c>
    </row>
    <row r="137" spans="1:2" x14ac:dyDescent="0.25">
      <c r="A137" s="114">
        <v>41685</v>
      </c>
      <c r="B137" s="88">
        <v>6.1116000000000001</v>
      </c>
    </row>
    <row r="138" spans="1:2" x14ac:dyDescent="0.25">
      <c r="A138" s="114">
        <v>41686</v>
      </c>
      <c r="B138" s="88">
        <v>6.1134000000000004</v>
      </c>
    </row>
    <row r="139" spans="1:2" x14ac:dyDescent="0.25">
      <c r="A139" s="114">
        <v>41687</v>
      </c>
      <c r="B139" s="116">
        <v>6.0639000000000003</v>
      </c>
    </row>
    <row r="140" spans="1:2" x14ac:dyDescent="0.25">
      <c r="A140" s="114">
        <v>41688</v>
      </c>
      <c r="B140" s="116">
        <v>6.0673000000000004</v>
      </c>
    </row>
    <row r="141" spans="1:2" x14ac:dyDescent="0.25">
      <c r="A141" s="114">
        <v>41689</v>
      </c>
      <c r="B141" s="88">
        <v>6.0755999999999997</v>
      </c>
    </row>
    <row r="142" spans="1:2" x14ac:dyDescent="0.25">
      <c r="A142" s="114">
        <v>41690</v>
      </c>
      <c r="B142" s="88">
        <v>6.0926</v>
      </c>
    </row>
    <row r="143" spans="1:2" x14ac:dyDescent="0.25">
      <c r="A143" s="114">
        <v>41691</v>
      </c>
      <c r="B143" s="88">
        <v>6.0922000000000001</v>
      </c>
    </row>
    <row r="144" spans="1:2" x14ac:dyDescent="0.25">
      <c r="A144" s="114">
        <v>41692</v>
      </c>
      <c r="B144" s="88">
        <v>6.0918000000000001</v>
      </c>
    </row>
    <row r="145" spans="1:2" x14ac:dyDescent="0.25">
      <c r="A145" s="114">
        <v>41693</v>
      </c>
      <c r="B145" s="88">
        <v>6.0918000000000001</v>
      </c>
    </row>
    <row r="146" spans="1:2" x14ac:dyDescent="0.25">
      <c r="A146" s="114">
        <v>41694</v>
      </c>
      <c r="B146" s="88">
        <v>6.0953999999999997</v>
      </c>
    </row>
    <row r="147" spans="1:2" x14ac:dyDescent="0.25">
      <c r="A147" s="114">
        <v>41695</v>
      </c>
      <c r="B147" s="88">
        <v>6.1231999999999998</v>
      </c>
    </row>
    <row r="148" spans="1:2" x14ac:dyDescent="0.25">
      <c r="A148" s="114">
        <v>41696</v>
      </c>
      <c r="B148" s="88">
        <v>6.1256000000000004</v>
      </c>
    </row>
    <row r="149" spans="1:2" x14ac:dyDescent="0.25">
      <c r="A149" s="114">
        <v>41697</v>
      </c>
      <c r="B149" s="88">
        <v>6.1283000000000003</v>
      </c>
    </row>
    <row r="150" spans="1:2" x14ac:dyDescent="0.25">
      <c r="A150" s="114">
        <v>41698</v>
      </c>
      <c r="B150" s="88">
        <v>6.1454000000000004</v>
      </c>
    </row>
    <row r="151" spans="1:2" x14ac:dyDescent="0.25">
      <c r="A151" s="117">
        <v>41699</v>
      </c>
      <c r="B151" s="116">
        <v>6.1458000000000004</v>
      </c>
    </row>
    <row r="152" spans="1:2" x14ac:dyDescent="0.25">
      <c r="A152" s="117">
        <v>41700</v>
      </c>
      <c r="B152" s="116">
        <v>6.1458000000000004</v>
      </c>
    </row>
    <row r="153" spans="1:2" x14ac:dyDescent="0.25">
      <c r="A153" s="117">
        <v>41701</v>
      </c>
      <c r="B153" s="116">
        <v>6.1508000000000003</v>
      </c>
    </row>
    <row r="154" spans="1:2" x14ac:dyDescent="0.25">
      <c r="A154" s="117">
        <v>41702</v>
      </c>
      <c r="B154" s="116">
        <v>6.1463000000000001</v>
      </c>
    </row>
    <row r="155" spans="1:2" x14ac:dyDescent="0.25">
      <c r="A155" s="117">
        <v>41703</v>
      </c>
      <c r="B155" s="116">
        <v>6.14</v>
      </c>
    </row>
    <row r="156" spans="1:2" x14ac:dyDescent="0.25">
      <c r="A156" s="117">
        <v>41704</v>
      </c>
      <c r="B156" s="116">
        <v>6.1151999999999997</v>
      </c>
    </row>
    <row r="157" spans="1:2" x14ac:dyDescent="0.25">
      <c r="A157" s="117">
        <v>41705</v>
      </c>
      <c r="B157" s="116">
        <v>6.0994999999999999</v>
      </c>
    </row>
    <row r="158" spans="1:2" x14ac:dyDescent="0.25">
      <c r="A158" s="117">
        <v>41706</v>
      </c>
      <c r="B158" s="116">
        <v>6.1271000000000004</v>
      </c>
    </row>
    <row r="159" spans="1:2" x14ac:dyDescent="0.25">
      <c r="A159" s="117">
        <v>41707</v>
      </c>
      <c r="B159" s="116">
        <v>6.1271000000000004</v>
      </c>
    </row>
    <row r="160" spans="1:2" x14ac:dyDescent="0.25">
      <c r="A160" s="117">
        <v>41708</v>
      </c>
      <c r="B160" s="116">
        <v>6.1264000000000003</v>
      </c>
    </row>
    <row r="161" spans="1:2" x14ac:dyDescent="0.25">
      <c r="A161" s="117">
        <v>41709</v>
      </c>
      <c r="B161" s="116">
        <v>6.1277999999999997</v>
      </c>
    </row>
    <row r="162" spans="1:2" x14ac:dyDescent="0.25">
      <c r="A162" s="117">
        <v>41710</v>
      </c>
      <c r="B162" s="116">
        <v>6.1388999999999996</v>
      </c>
    </row>
    <row r="163" spans="1:2" x14ac:dyDescent="0.25">
      <c r="A163" s="117">
        <v>41711</v>
      </c>
      <c r="B163" s="116">
        <v>6.1443000000000003</v>
      </c>
    </row>
    <row r="164" spans="1:2" x14ac:dyDescent="0.25">
      <c r="A164" s="117">
        <v>41712</v>
      </c>
      <c r="B164" s="116">
        <v>6.1364000000000001</v>
      </c>
    </row>
    <row r="165" spans="1:2" x14ac:dyDescent="0.25">
      <c r="A165" s="117">
        <v>41713</v>
      </c>
      <c r="B165" s="116">
        <v>6.15</v>
      </c>
    </row>
    <row r="166" spans="1:2" x14ac:dyDescent="0.25">
      <c r="A166" s="117">
        <v>41714</v>
      </c>
      <c r="B166" s="116">
        <v>6.15</v>
      </c>
    </row>
    <row r="167" spans="1:2" x14ac:dyDescent="0.25">
      <c r="A167" s="117">
        <v>41715</v>
      </c>
      <c r="B167" s="116">
        <v>6.1496000000000004</v>
      </c>
    </row>
    <row r="168" spans="1:2" x14ac:dyDescent="0.25">
      <c r="A168" s="117">
        <v>41716</v>
      </c>
      <c r="B168" s="116">
        <v>6.1778000000000004</v>
      </c>
    </row>
    <row r="169" spans="1:2" x14ac:dyDescent="0.25">
      <c r="A169" s="117">
        <v>41717</v>
      </c>
      <c r="B169" s="116">
        <v>6.1931000000000003</v>
      </c>
    </row>
    <row r="170" spans="1:2" x14ac:dyDescent="0.25">
      <c r="A170" s="117">
        <v>41718</v>
      </c>
      <c r="B170" s="116">
        <v>6.2278000000000002</v>
      </c>
    </row>
    <row r="171" spans="1:2" x14ac:dyDescent="0.25">
      <c r="A171" s="117">
        <v>41719</v>
      </c>
      <c r="B171" s="116">
        <v>6.2264999999999997</v>
      </c>
    </row>
    <row r="172" spans="1:2" x14ac:dyDescent="0.25">
      <c r="A172" s="117">
        <v>41720</v>
      </c>
      <c r="B172" s="116">
        <v>6.2251000000000003</v>
      </c>
    </row>
    <row r="173" spans="1:2" x14ac:dyDescent="0.25">
      <c r="A173" s="117">
        <v>41721</v>
      </c>
      <c r="B173" s="116">
        <v>6.2251000000000003</v>
      </c>
    </row>
    <row r="174" spans="1:2" x14ac:dyDescent="0.25">
      <c r="A174" s="117">
        <v>41722</v>
      </c>
      <c r="B174" s="116">
        <v>6.1962000000000002</v>
      </c>
    </row>
    <row r="175" spans="1:2" x14ac:dyDescent="0.25">
      <c r="A175" s="117">
        <v>41723</v>
      </c>
      <c r="B175" s="116">
        <v>6.1993</v>
      </c>
    </row>
    <row r="176" spans="1:2" x14ac:dyDescent="0.25">
      <c r="A176" s="117">
        <v>41724</v>
      </c>
      <c r="B176" s="116">
        <v>6.2099000000000002</v>
      </c>
    </row>
    <row r="177" spans="1:2" x14ac:dyDescent="0.25">
      <c r="A177" s="117">
        <v>41725</v>
      </c>
      <c r="B177" s="116">
        <v>6.2076000000000002</v>
      </c>
    </row>
    <row r="178" spans="1:2" x14ac:dyDescent="0.25">
      <c r="A178" s="117">
        <v>41726</v>
      </c>
      <c r="B178" s="116">
        <v>6.2077999999999998</v>
      </c>
    </row>
    <row r="179" spans="1:2" x14ac:dyDescent="0.25">
      <c r="A179" s="117">
        <v>41727</v>
      </c>
      <c r="B179" s="116">
        <v>6.2123999999999997</v>
      </c>
    </row>
    <row r="180" spans="1:2" x14ac:dyDescent="0.25">
      <c r="A180" s="117">
        <v>41728</v>
      </c>
      <c r="B180" s="116">
        <v>6.2123999999999997</v>
      </c>
    </row>
    <row r="181" spans="1:2" x14ac:dyDescent="0.25">
      <c r="A181" s="117">
        <v>41729</v>
      </c>
      <c r="B181" s="116">
        <v>6.2164000000000001</v>
      </c>
    </row>
    <row r="182" spans="1:2" x14ac:dyDescent="0.25">
      <c r="A182" s="117">
        <v>41730</v>
      </c>
      <c r="B182" s="116">
        <v>6.2054</v>
      </c>
    </row>
    <row r="183" spans="1:2" x14ac:dyDescent="0.25">
      <c r="A183" s="117">
        <v>41731</v>
      </c>
      <c r="B183" s="116">
        <v>6.1974</v>
      </c>
    </row>
    <row r="184" spans="1:2" x14ac:dyDescent="0.25">
      <c r="A184" s="117">
        <v>41732</v>
      </c>
      <c r="B184" s="116">
        <v>6.2055999999999996</v>
      </c>
    </row>
    <row r="185" spans="1:2" x14ac:dyDescent="0.25">
      <c r="A185" s="117">
        <v>41733</v>
      </c>
      <c r="B185" s="116">
        <v>6.2100999999999997</v>
      </c>
    </row>
    <row r="186" spans="1:2" x14ac:dyDescent="0.25">
      <c r="A186" s="117">
        <v>41734</v>
      </c>
      <c r="B186" s="116">
        <v>6.2114000000000003</v>
      </c>
    </row>
    <row r="187" spans="1:2" x14ac:dyDescent="0.25">
      <c r="A187" s="117">
        <v>41735</v>
      </c>
      <c r="B187" s="116">
        <v>6.2114000000000003</v>
      </c>
    </row>
    <row r="188" spans="1:2" x14ac:dyDescent="0.25">
      <c r="A188" s="117">
        <v>41736</v>
      </c>
      <c r="B188" s="116">
        <v>6.2121000000000004</v>
      </c>
    </row>
    <row r="189" spans="1:2" x14ac:dyDescent="0.25">
      <c r="A189" s="117">
        <v>41737</v>
      </c>
      <c r="B189" s="116">
        <v>6.1969000000000003</v>
      </c>
    </row>
    <row r="190" spans="1:2" x14ac:dyDescent="0.25">
      <c r="A190" s="117">
        <v>41738</v>
      </c>
      <c r="B190" s="116">
        <v>6.2019000000000002</v>
      </c>
    </row>
    <row r="191" spans="1:2" x14ac:dyDescent="0.25">
      <c r="A191" s="117">
        <v>41739</v>
      </c>
      <c r="B191" s="116">
        <v>6.1976000000000004</v>
      </c>
    </row>
    <row r="192" spans="1:2" x14ac:dyDescent="0.25">
      <c r="A192" s="117">
        <v>41740</v>
      </c>
      <c r="B192" s="116">
        <v>6.2117000000000004</v>
      </c>
    </row>
    <row r="193" spans="1:2" x14ac:dyDescent="0.25">
      <c r="A193" s="117">
        <v>41741</v>
      </c>
      <c r="B193" s="116">
        <v>6.2117000000000004</v>
      </c>
    </row>
    <row r="194" spans="1:2" x14ac:dyDescent="0.25">
      <c r="A194" s="117">
        <v>41742</v>
      </c>
      <c r="B194" s="116">
        <v>6.2117000000000004</v>
      </c>
    </row>
    <row r="195" spans="1:2" x14ac:dyDescent="0.25">
      <c r="A195" s="117">
        <v>41743</v>
      </c>
      <c r="B195" s="116">
        <v>6.2108999999999996</v>
      </c>
    </row>
    <row r="196" spans="1:2" x14ac:dyDescent="0.25">
      <c r="A196" s="117">
        <v>41744</v>
      </c>
      <c r="B196" s="116">
        <v>6.2224000000000004</v>
      </c>
    </row>
    <row r="197" spans="1:2" x14ac:dyDescent="0.25">
      <c r="A197" s="117">
        <v>41745</v>
      </c>
      <c r="B197" s="116">
        <v>6.2239000000000004</v>
      </c>
    </row>
    <row r="198" spans="1:2" x14ac:dyDescent="0.25">
      <c r="A198" s="117">
        <v>41746</v>
      </c>
      <c r="B198" s="116">
        <v>6.2187000000000001</v>
      </c>
    </row>
    <row r="199" spans="1:2" x14ac:dyDescent="0.25">
      <c r="A199" s="117">
        <v>41747</v>
      </c>
      <c r="B199" s="116">
        <v>6.2225000000000001</v>
      </c>
    </row>
    <row r="200" spans="1:2" x14ac:dyDescent="0.25">
      <c r="A200" s="117">
        <v>41748</v>
      </c>
      <c r="B200" s="116">
        <v>6.2245999999999997</v>
      </c>
    </row>
    <row r="201" spans="1:2" x14ac:dyDescent="0.25">
      <c r="A201" s="117">
        <v>41749</v>
      </c>
      <c r="B201" s="116">
        <v>6.2244000000000002</v>
      </c>
    </row>
    <row r="202" spans="1:2" x14ac:dyDescent="0.25">
      <c r="A202" s="117">
        <v>41750</v>
      </c>
      <c r="B202" s="116">
        <v>6.2234999999999996</v>
      </c>
    </row>
    <row r="203" spans="1:2" x14ac:dyDescent="0.25">
      <c r="A203" s="117">
        <v>41751</v>
      </c>
      <c r="B203" s="116">
        <v>6.2371999999999996</v>
      </c>
    </row>
    <row r="204" spans="1:2" x14ac:dyDescent="0.25">
      <c r="A204" s="117">
        <v>41752</v>
      </c>
      <c r="B204" s="116">
        <v>6.2370000000000001</v>
      </c>
    </row>
    <row r="205" spans="1:2" x14ac:dyDescent="0.25">
      <c r="A205" s="117">
        <v>41753</v>
      </c>
      <c r="B205" s="116">
        <v>6.2413999999999996</v>
      </c>
    </row>
    <row r="206" spans="1:2" x14ac:dyDescent="0.25">
      <c r="A206" s="117">
        <v>41754</v>
      </c>
      <c r="B206" s="116">
        <v>6.2539999999999996</v>
      </c>
    </row>
    <row r="207" spans="1:2" x14ac:dyDescent="0.25">
      <c r="A207" s="117">
        <v>41755</v>
      </c>
      <c r="B207" s="116">
        <v>6.2541000000000002</v>
      </c>
    </row>
    <row r="208" spans="1:2" x14ac:dyDescent="0.25">
      <c r="A208" s="117">
        <v>41756</v>
      </c>
      <c r="B208" s="116">
        <v>6.2538999999999998</v>
      </c>
    </row>
    <row r="209" spans="1:2" x14ac:dyDescent="0.25">
      <c r="A209" s="117">
        <v>41757</v>
      </c>
      <c r="B209" s="116">
        <v>6.2477999999999998</v>
      </c>
    </row>
    <row r="210" spans="1:2" x14ac:dyDescent="0.25">
      <c r="A210" s="117">
        <v>41758</v>
      </c>
      <c r="B210" s="116">
        <v>6.2534000000000001</v>
      </c>
    </row>
    <row r="211" spans="1:2" x14ac:dyDescent="0.25">
      <c r="A211" s="117">
        <v>41759</v>
      </c>
      <c r="B211" s="116">
        <v>6.2587999999999999</v>
      </c>
    </row>
    <row r="212" spans="1:2" x14ac:dyDescent="0.25">
      <c r="A212" s="117">
        <v>41760</v>
      </c>
      <c r="B212" s="116">
        <v>6.258</v>
      </c>
    </row>
    <row r="213" spans="1:2" x14ac:dyDescent="0.25">
      <c r="A213" s="117">
        <v>41761</v>
      </c>
      <c r="B213" s="116">
        <v>6.2596999999999996</v>
      </c>
    </row>
    <row r="214" spans="1:2" x14ac:dyDescent="0.25">
      <c r="A214" s="117">
        <v>41762</v>
      </c>
      <c r="B214" s="116">
        <v>6.2595999999999998</v>
      </c>
    </row>
    <row r="215" spans="1:2" x14ac:dyDescent="0.25">
      <c r="A215" s="117">
        <v>41763</v>
      </c>
      <c r="B215" s="116">
        <v>6.2596999999999996</v>
      </c>
    </row>
    <row r="216" spans="1:2" x14ac:dyDescent="0.25">
      <c r="A216" s="117">
        <v>41764</v>
      </c>
      <c r="B216" s="116">
        <v>6.2542999999999997</v>
      </c>
    </row>
    <row r="217" spans="1:2" x14ac:dyDescent="0.25">
      <c r="A217" s="117">
        <v>41765</v>
      </c>
      <c r="B217" s="116">
        <v>6.2369000000000003</v>
      </c>
    </row>
    <row r="218" spans="1:2" x14ac:dyDescent="0.25">
      <c r="A218" s="117">
        <v>41766</v>
      </c>
      <c r="B218" s="116">
        <v>6.2198000000000002</v>
      </c>
    </row>
    <row r="219" spans="1:2" x14ac:dyDescent="0.25">
      <c r="A219" s="117">
        <v>41767</v>
      </c>
      <c r="B219" s="116">
        <v>6.2321</v>
      </c>
    </row>
    <row r="220" spans="1:2" x14ac:dyDescent="0.25">
      <c r="A220" s="117">
        <v>41768</v>
      </c>
      <c r="B220" s="116">
        <v>6.2327000000000004</v>
      </c>
    </row>
    <row r="221" spans="1:2" x14ac:dyDescent="0.25">
      <c r="A221" s="117">
        <v>41769</v>
      </c>
      <c r="B221" s="116">
        <v>6.2275999999999998</v>
      </c>
    </row>
    <row r="222" spans="1:2" x14ac:dyDescent="0.25">
      <c r="A222" s="117">
        <v>41770</v>
      </c>
      <c r="B222" s="116">
        <v>6.2275999999999998</v>
      </c>
    </row>
    <row r="223" spans="1:2" x14ac:dyDescent="0.25">
      <c r="A223" s="117">
        <v>41771</v>
      </c>
      <c r="B223" s="116">
        <v>6.2373000000000003</v>
      </c>
    </row>
    <row r="224" spans="1:2" x14ac:dyDescent="0.25">
      <c r="A224" s="117">
        <v>41772</v>
      </c>
      <c r="B224" s="116">
        <v>6.2264999999999997</v>
      </c>
    </row>
    <row r="225" spans="1:2" x14ac:dyDescent="0.25">
      <c r="A225" s="117">
        <v>41773</v>
      </c>
      <c r="B225" s="116">
        <v>6.2263999999999999</v>
      </c>
    </row>
    <row r="226" spans="1:2" x14ac:dyDescent="0.25">
      <c r="A226" s="117">
        <v>41774</v>
      </c>
      <c r="B226" s="116">
        <v>6.23</v>
      </c>
    </row>
    <row r="227" spans="1:2" x14ac:dyDescent="0.25">
      <c r="A227" s="117">
        <v>41775</v>
      </c>
      <c r="B227" s="116">
        <v>6.2324999999999999</v>
      </c>
    </row>
    <row r="228" spans="1:2" x14ac:dyDescent="0.25">
      <c r="A228" s="117">
        <v>41776</v>
      </c>
      <c r="B228" s="116">
        <v>6.2324999999999999</v>
      </c>
    </row>
    <row r="229" spans="1:2" x14ac:dyDescent="0.25">
      <c r="A229" s="117">
        <v>41777</v>
      </c>
      <c r="B229" s="116">
        <v>6.2344999999999997</v>
      </c>
    </row>
    <row r="230" spans="1:2" x14ac:dyDescent="0.25">
      <c r="A230" s="117">
        <v>41778</v>
      </c>
      <c r="B230" s="116">
        <v>6.2344999999999997</v>
      </c>
    </row>
    <row r="231" spans="1:2" x14ac:dyDescent="0.25">
      <c r="A231" s="117">
        <v>41779</v>
      </c>
      <c r="B231" s="116">
        <v>6.2328999999999999</v>
      </c>
    </row>
    <row r="232" spans="1:2" x14ac:dyDescent="0.25">
      <c r="A232" s="117">
        <v>41780</v>
      </c>
      <c r="B232" s="116">
        <v>6.2375999999999996</v>
      </c>
    </row>
    <row r="233" spans="1:2" x14ac:dyDescent="0.25">
      <c r="A233" s="117">
        <v>41781</v>
      </c>
      <c r="B233" s="116">
        <v>6.2373000000000003</v>
      </c>
    </row>
    <row r="234" spans="1:2" x14ac:dyDescent="0.25">
      <c r="A234" s="117">
        <v>41782</v>
      </c>
      <c r="B234" s="116">
        <v>6.2377000000000002</v>
      </c>
    </row>
    <row r="235" spans="1:2" x14ac:dyDescent="0.25">
      <c r="A235" s="117">
        <v>41783</v>
      </c>
      <c r="B235" s="116">
        <v>6.2369000000000003</v>
      </c>
    </row>
    <row r="236" spans="1:2" x14ac:dyDescent="0.25">
      <c r="A236" s="117">
        <v>41784</v>
      </c>
      <c r="B236" s="116">
        <v>6.2369000000000003</v>
      </c>
    </row>
    <row r="237" spans="1:2" x14ac:dyDescent="0.25">
      <c r="A237" s="117">
        <v>41785</v>
      </c>
      <c r="B237" s="116">
        <v>6.2385999999999999</v>
      </c>
    </row>
    <row r="238" spans="1:2" x14ac:dyDescent="0.25">
      <c r="A238" s="117">
        <v>41786</v>
      </c>
      <c r="B238" s="116">
        <v>6.2382999999999997</v>
      </c>
    </row>
    <row r="239" spans="1:2" x14ac:dyDescent="0.25">
      <c r="A239" s="117">
        <v>41787</v>
      </c>
      <c r="B239" s="116">
        <v>6.2603999999999997</v>
      </c>
    </row>
    <row r="240" spans="1:2" x14ac:dyDescent="0.25">
      <c r="A240" s="117">
        <v>41788</v>
      </c>
      <c r="B240" s="116">
        <v>6.2374000000000001</v>
      </c>
    </row>
    <row r="241" spans="1:2" x14ac:dyDescent="0.25">
      <c r="A241" s="117">
        <v>41789</v>
      </c>
      <c r="B241" s="116">
        <v>6.2477</v>
      </c>
    </row>
    <row r="242" spans="1:2" x14ac:dyDescent="0.25">
      <c r="A242" s="117">
        <v>41790</v>
      </c>
      <c r="B242" s="116">
        <v>6.2469999999999999</v>
      </c>
    </row>
    <row r="243" spans="1:2" x14ac:dyDescent="0.25">
      <c r="A243" s="117">
        <v>41791</v>
      </c>
      <c r="B243" s="116">
        <v>6.2469999999999999</v>
      </c>
    </row>
    <row r="244" spans="1:2" x14ac:dyDescent="0.25">
      <c r="A244" s="117">
        <v>41792</v>
      </c>
      <c r="B244" s="116">
        <v>6.2462999999999997</v>
      </c>
    </row>
    <row r="245" spans="1:2" x14ac:dyDescent="0.25">
      <c r="A245" s="117">
        <v>41793</v>
      </c>
      <c r="B245" s="116">
        <v>6.2534999999999998</v>
      </c>
    </row>
    <row r="246" spans="1:2" x14ac:dyDescent="0.25">
      <c r="A246" s="117">
        <v>41794</v>
      </c>
      <c r="B246" s="116">
        <v>6.2493999999999996</v>
      </c>
    </row>
    <row r="247" spans="1:2" x14ac:dyDescent="0.25">
      <c r="A247" s="117">
        <v>41795</v>
      </c>
      <c r="B247" s="116">
        <v>6.2546999999999997</v>
      </c>
    </row>
    <row r="248" spans="1:2" x14ac:dyDescent="0.25">
      <c r="A248" s="117">
        <v>41796</v>
      </c>
      <c r="B248" s="116">
        <v>6.2548000000000004</v>
      </c>
    </row>
    <row r="249" spans="1:2" x14ac:dyDescent="0.25">
      <c r="A249" s="117">
        <v>41797</v>
      </c>
      <c r="B249" s="116">
        <v>6.2511000000000001</v>
      </c>
    </row>
    <row r="250" spans="1:2" x14ac:dyDescent="0.25">
      <c r="A250" s="117">
        <v>41798</v>
      </c>
      <c r="B250" s="116">
        <v>6.2511000000000001</v>
      </c>
    </row>
    <row r="251" spans="1:2" x14ac:dyDescent="0.25">
      <c r="A251" s="117">
        <v>41799</v>
      </c>
      <c r="B251" s="116">
        <v>6.2347999999999999</v>
      </c>
    </row>
    <row r="252" spans="1:2" x14ac:dyDescent="0.25">
      <c r="A252" s="117">
        <v>41800</v>
      </c>
      <c r="B252" s="116">
        <v>6.2243000000000004</v>
      </c>
    </row>
    <row r="253" spans="1:2" x14ac:dyDescent="0.25">
      <c r="A253" s="117">
        <v>41801</v>
      </c>
      <c r="B253" s="116">
        <v>6.2286000000000001</v>
      </c>
    </row>
    <row r="254" spans="1:2" x14ac:dyDescent="0.25">
      <c r="A254" s="117">
        <v>41802</v>
      </c>
      <c r="B254" s="116">
        <v>6.2169999999999996</v>
      </c>
    </row>
    <row r="255" spans="1:2" x14ac:dyDescent="0.25">
      <c r="A255" s="117">
        <v>41803</v>
      </c>
      <c r="B255" s="116">
        <v>6.2095000000000002</v>
      </c>
    </row>
    <row r="256" spans="1:2" x14ac:dyDescent="0.25">
      <c r="A256" s="117">
        <v>41804</v>
      </c>
      <c r="B256" s="116">
        <v>6.2093999999999996</v>
      </c>
    </row>
    <row r="257" spans="1:2" x14ac:dyDescent="0.25">
      <c r="A257" s="117">
        <v>41805</v>
      </c>
      <c r="B257" s="116">
        <v>6.2093999999999996</v>
      </c>
    </row>
    <row r="258" spans="1:2" x14ac:dyDescent="0.25">
      <c r="A258" s="117">
        <v>41806</v>
      </c>
      <c r="B258" s="116">
        <v>6.2095000000000002</v>
      </c>
    </row>
    <row r="259" spans="1:2" x14ac:dyDescent="0.25">
      <c r="A259" s="117">
        <v>41807</v>
      </c>
      <c r="B259" s="116">
        <v>6.2191000000000001</v>
      </c>
    </row>
    <row r="260" spans="1:2" x14ac:dyDescent="0.25">
      <c r="A260" s="117">
        <v>41808</v>
      </c>
      <c r="B260" s="116">
        <v>6.2302999999999997</v>
      </c>
    </row>
    <row r="261" spans="1:2" x14ac:dyDescent="0.25">
      <c r="A261" s="117">
        <v>41809</v>
      </c>
      <c r="B261" s="116">
        <v>6.2290999999999999</v>
      </c>
    </row>
    <row r="262" spans="1:2" x14ac:dyDescent="0.25">
      <c r="A262" s="117">
        <v>41810</v>
      </c>
      <c r="B262" s="116">
        <v>6.2290000000000001</v>
      </c>
    </row>
    <row r="263" spans="1:2" x14ac:dyDescent="0.25">
      <c r="A263" s="117">
        <v>41811</v>
      </c>
      <c r="B263" s="116">
        <v>6.2271000000000001</v>
      </c>
    </row>
    <row r="264" spans="1:2" x14ac:dyDescent="0.25">
      <c r="A264" s="117">
        <v>41812</v>
      </c>
      <c r="B264" s="116">
        <v>6.2271000000000001</v>
      </c>
    </row>
    <row r="265" spans="1:2" x14ac:dyDescent="0.25">
      <c r="A265" s="117">
        <v>41813</v>
      </c>
      <c r="B265" s="116">
        <v>6.2236000000000002</v>
      </c>
    </row>
    <row r="266" spans="1:2" x14ac:dyDescent="0.25">
      <c r="A266" s="117">
        <v>41814</v>
      </c>
      <c r="B266" s="116">
        <v>6.2267000000000001</v>
      </c>
    </row>
    <row r="267" spans="1:2" x14ac:dyDescent="0.25">
      <c r="A267" s="117">
        <v>41815</v>
      </c>
      <c r="B267" s="116">
        <v>6.2358000000000002</v>
      </c>
    </row>
    <row r="268" spans="1:2" x14ac:dyDescent="0.25">
      <c r="A268" s="117">
        <v>41816</v>
      </c>
      <c r="B268" s="116">
        <v>6.2275</v>
      </c>
    </row>
    <row r="269" spans="1:2" x14ac:dyDescent="0.25">
      <c r="A269" s="117">
        <v>41817</v>
      </c>
      <c r="B269" s="116">
        <v>6.2229000000000001</v>
      </c>
    </row>
    <row r="270" spans="1:2" x14ac:dyDescent="0.25">
      <c r="A270" s="117">
        <v>41818</v>
      </c>
      <c r="B270" s="116">
        <v>6.2196999999999996</v>
      </c>
    </row>
    <row r="271" spans="1:2" x14ac:dyDescent="0.25">
      <c r="A271" s="117">
        <v>41819</v>
      </c>
      <c r="B271" s="116">
        <v>6.2196999999999996</v>
      </c>
    </row>
    <row r="272" spans="1:2" x14ac:dyDescent="0.25">
      <c r="A272" s="117">
        <v>41820</v>
      </c>
      <c r="B272" s="116">
        <v>6.2081</v>
      </c>
    </row>
    <row r="273" spans="1:2" x14ac:dyDescent="0.25">
      <c r="A273" s="117">
        <v>41821</v>
      </c>
      <c r="B273" s="116">
        <v>6.2020999999999997</v>
      </c>
    </row>
    <row r="274" spans="1:2" x14ac:dyDescent="0.25">
      <c r="A274" s="117">
        <v>41822</v>
      </c>
      <c r="B274" s="116">
        <v>6.2127999999999997</v>
      </c>
    </row>
    <row r="275" spans="1:2" x14ac:dyDescent="0.25">
      <c r="A275" s="117">
        <v>41823</v>
      </c>
      <c r="B275" s="116">
        <v>6.2194000000000003</v>
      </c>
    </row>
    <row r="276" spans="1:2" x14ac:dyDescent="0.25">
      <c r="A276" s="117">
        <v>41824</v>
      </c>
      <c r="B276" s="116">
        <v>6.2114000000000003</v>
      </c>
    </row>
    <row r="277" spans="1:2" x14ac:dyDescent="0.25">
      <c r="A277" s="117">
        <v>41825</v>
      </c>
      <c r="B277" s="116">
        <v>6.2107000000000001</v>
      </c>
    </row>
    <row r="278" spans="1:2" x14ac:dyDescent="0.25">
      <c r="A278" s="117">
        <v>41826</v>
      </c>
      <c r="B278" s="116">
        <v>6.2107000000000001</v>
      </c>
    </row>
    <row r="279" spans="1:2" x14ac:dyDescent="0.25">
      <c r="A279" s="117">
        <v>41827</v>
      </c>
      <c r="B279" s="116">
        <v>6.202</v>
      </c>
    </row>
    <row r="280" spans="1:2" x14ac:dyDescent="0.25">
      <c r="A280" s="117">
        <v>41828</v>
      </c>
      <c r="B280" s="116">
        <v>6.2031000000000001</v>
      </c>
    </row>
    <row r="281" spans="1:2" x14ac:dyDescent="0.25">
      <c r="A281" s="117">
        <v>41829</v>
      </c>
      <c r="B281" s="116">
        <v>6.1988000000000003</v>
      </c>
    </row>
    <row r="282" spans="1:2" x14ac:dyDescent="0.25">
      <c r="A282" s="117">
        <v>41830</v>
      </c>
      <c r="B282" s="116">
        <v>6.1997999999999998</v>
      </c>
    </row>
    <row r="283" spans="1:2" x14ac:dyDescent="0.25">
      <c r="A283" s="117">
        <v>41831</v>
      </c>
      <c r="B283" s="116">
        <v>6.2049000000000003</v>
      </c>
    </row>
    <row r="284" spans="1:2" x14ac:dyDescent="0.25">
      <c r="A284" s="117">
        <v>41832</v>
      </c>
      <c r="B284" s="116">
        <v>6.2035999999999998</v>
      </c>
    </row>
    <row r="285" spans="1:2" x14ac:dyDescent="0.25">
      <c r="A285" s="117">
        <v>41833</v>
      </c>
      <c r="B285" s="116">
        <v>6.2035999999999998</v>
      </c>
    </row>
    <row r="286" spans="1:2" x14ac:dyDescent="0.25">
      <c r="A286" s="117">
        <v>41834</v>
      </c>
      <c r="B286" s="116">
        <v>6.2068000000000003</v>
      </c>
    </row>
    <row r="287" spans="1:2" x14ac:dyDescent="0.25">
      <c r="A287" s="117">
        <v>41835</v>
      </c>
      <c r="B287" s="116">
        <v>6.2111000000000001</v>
      </c>
    </row>
    <row r="288" spans="1:2" x14ac:dyDescent="0.25">
      <c r="A288" s="117">
        <v>41836</v>
      </c>
      <c r="B288" s="116">
        <v>6.2119</v>
      </c>
    </row>
    <row r="289" spans="1:2" x14ac:dyDescent="0.25">
      <c r="A289" s="117">
        <v>41837</v>
      </c>
      <c r="B289" s="116">
        <v>6.2039</v>
      </c>
    </row>
    <row r="290" spans="1:2" x14ac:dyDescent="0.25">
      <c r="A290" s="117">
        <v>41838</v>
      </c>
      <c r="B290" s="116">
        <v>6.2087000000000003</v>
      </c>
    </row>
    <row r="291" spans="1:2" x14ac:dyDescent="0.25">
      <c r="A291" s="117">
        <v>41839</v>
      </c>
      <c r="B291" s="116">
        <v>6.2079000000000004</v>
      </c>
    </row>
    <row r="292" spans="1:2" x14ac:dyDescent="0.25">
      <c r="A292" s="117">
        <v>41840</v>
      </c>
      <c r="B292" s="116">
        <v>6.2013999999999996</v>
      </c>
    </row>
    <row r="293" spans="1:2" x14ac:dyDescent="0.25">
      <c r="A293" s="117">
        <v>41841</v>
      </c>
      <c r="B293" s="116">
        <v>6.2013999999999996</v>
      </c>
    </row>
    <row r="294" spans="1:2" x14ac:dyDescent="0.25">
      <c r="A294" s="117">
        <v>41842</v>
      </c>
      <c r="B294" s="116">
        <v>6.2088000000000001</v>
      </c>
    </row>
    <row r="295" spans="1:2" x14ac:dyDescent="0.25">
      <c r="A295" s="117">
        <v>41843</v>
      </c>
      <c r="B295" s="116">
        <v>6.2016999999999998</v>
      </c>
    </row>
    <row r="296" spans="1:2" x14ac:dyDescent="0.25">
      <c r="A296" s="117">
        <v>41844</v>
      </c>
      <c r="B296" s="116">
        <v>6.1976000000000004</v>
      </c>
    </row>
    <row r="297" spans="1:2" x14ac:dyDescent="0.25">
      <c r="A297" s="117">
        <v>41845</v>
      </c>
      <c r="B297" s="116">
        <v>6.1974999999999998</v>
      </c>
    </row>
    <row r="298" spans="1:2" x14ac:dyDescent="0.25">
      <c r="A298" s="117">
        <v>41846</v>
      </c>
      <c r="B298" s="116">
        <v>6.1920000000000002</v>
      </c>
    </row>
    <row r="299" spans="1:2" x14ac:dyDescent="0.25">
      <c r="A299" s="117">
        <v>41847</v>
      </c>
      <c r="B299" s="116">
        <v>6.1920000000000002</v>
      </c>
    </row>
    <row r="300" spans="1:2" x14ac:dyDescent="0.25">
      <c r="A300" s="117">
        <v>41848</v>
      </c>
      <c r="B300" s="116">
        <v>6.1909000000000001</v>
      </c>
    </row>
    <row r="301" spans="1:2" x14ac:dyDescent="0.25">
      <c r="A301" s="117">
        <v>41849</v>
      </c>
      <c r="B301" s="116">
        <v>6.1830999999999996</v>
      </c>
    </row>
    <row r="302" spans="1:2" x14ac:dyDescent="0.25">
      <c r="A302" s="117">
        <v>41850</v>
      </c>
      <c r="B302" s="116">
        <v>6.1821000000000002</v>
      </c>
    </row>
    <row r="303" spans="1:2" x14ac:dyDescent="0.25">
      <c r="A303" s="117">
        <v>41851</v>
      </c>
      <c r="B303" s="116">
        <v>6.1768000000000001</v>
      </c>
    </row>
    <row r="304" spans="1:2" x14ac:dyDescent="0.25">
      <c r="A304" s="117">
        <v>41852</v>
      </c>
      <c r="B304" s="116">
        <v>6.1772</v>
      </c>
    </row>
    <row r="305" spans="1:4" x14ac:dyDescent="0.25">
      <c r="A305" s="117">
        <v>41853</v>
      </c>
      <c r="B305" s="116">
        <v>6.1805000000000003</v>
      </c>
    </row>
    <row r="306" spans="1:4" x14ac:dyDescent="0.25">
      <c r="A306" s="117">
        <v>41854</v>
      </c>
      <c r="B306" s="116">
        <v>6.1805000000000003</v>
      </c>
    </row>
    <row r="307" spans="1:4" x14ac:dyDescent="0.25">
      <c r="A307" s="117">
        <v>41855</v>
      </c>
      <c r="B307" s="116">
        <v>6.1782000000000004</v>
      </c>
    </row>
    <row r="308" spans="1:4" x14ac:dyDescent="0.25">
      <c r="A308" s="117">
        <v>41856</v>
      </c>
      <c r="B308" s="116">
        <v>6.1783000000000001</v>
      </c>
    </row>
    <row r="309" spans="1:4" x14ac:dyDescent="0.25">
      <c r="A309" s="117">
        <v>41857</v>
      </c>
      <c r="B309" s="116">
        <v>6.1703000000000001</v>
      </c>
    </row>
    <row r="310" spans="1:4" x14ac:dyDescent="0.25">
      <c r="A310" s="117">
        <v>41858</v>
      </c>
      <c r="B310" s="116">
        <v>6.1595000000000004</v>
      </c>
    </row>
    <row r="311" spans="1:4" x14ac:dyDescent="0.25">
      <c r="A311" s="117">
        <v>41859</v>
      </c>
      <c r="B311" s="116">
        <v>6.1654</v>
      </c>
    </row>
    <row r="312" spans="1:4" x14ac:dyDescent="0.25">
      <c r="A312" s="117">
        <v>41860</v>
      </c>
      <c r="B312" s="116">
        <v>6.1555</v>
      </c>
      <c r="C312" s="107"/>
      <c r="D312" s="107"/>
    </row>
    <row r="313" spans="1:4" x14ac:dyDescent="0.25">
      <c r="A313" s="117">
        <v>41861</v>
      </c>
      <c r="B313" s="116">
        <v>6.1555</v>
      </c>
    </row>
    <row r="314" spans="1:4" x14ac:dyDescent="0.25">
      <c r="A314" s="117">
        <v>41862</v>
      </c>
      <c r="B314" s="116">
        <v>6.1538000000000004</v>
      </c>
      <c r="D314" s="108"/>
    </row>
    <row r="315" spans="1:4" x14ac:dyDescent="0.25">
      <c r="A315" s="117">
        <v>41863</v>
      </c>
      <c r="B315" s="116">
        <v>6.1608000000000001</v>
      </c>
    </row>
    <row r="316" spans="1:4" x14ac:dyDescent="0.25">
      <c r="A316" s="117" t="s">
        <v>249</v>
      </c>
      <c r="B316" s="116">
        <v>6.1642000000000001</v>
      </c>
    </row>
    <row r="317" spans="1:4" x14ac:dyDescent="0.25">
      <c r="A317" s="117" t="s">
        <v>250</v>
      </c>
      <c r="B317" s="116">
        <v>6.1567999999999996</v>
      </c>
    </row>
    <row r="318" spans="1:4" x14ac:dyDescent="0.25">
      <c r="A318" s="117" t="s">
        <v>251</v>
      </c>
      <c r="B318" s="116">
        <v>6.1524000000000001</v>
      </c>
    </row>
    <row r="319" spans="1:4" x14ac:dyDescent="0.25">
      <c r="A319" s="117" t="s">
        <v>725</v>
      </c>
      <c r="B319" s="116">
        <v>6.1474000000000002</v>
      </c>
    </row>
    <row r="320" spans="1:4" x14ac:dyDescent="0.25">
      <c r="A320" s="117" t="s">
        <v>726</v>
      </c>
      <c r="B320" s="116">
        <v>6.1474000000000002</v>
      </c>
    </row>
    <row r="321" spans="1:2" x14ac:dyDescent="0.25">
      <c r="A321" s="117" t="s">
        <v>252</v>
      </c>
      <c r="B321" s="116">
        <v>6.1474000000000002</v>
      </c>
    </row>
    <row r="322" spans="1:2" x14ac:dyDescent="0.25">
      <c r="A322" s="117" t="s">
        <v>253</v>
      </c>
      <c r="B322" s="116">
        <v>6.1406999999999998</v>
      </c>
    </row>
    <row r="323" spans="1:2" x14ac:dyDescent="0.25">
      <c r="A323" s="117" t="s">
        <v>254</v>
      </c>
      <c r="B323" s="116">
        <v>6.1448999999999998</v>
      </c>
    </row>
    <row r="324" spans="1:2" x14ac:dyDescent="0.25">
      <c r="A324" s="117" t="s">
        <v>255</v>
      </c>
      <c r="B324" s="116">
        <v>6.14</v>
      </c>
    </row>
    <row r="325" spans="1:2" x14ac:dyDescent="0.25">
      <c r="A325" s="117" t="s">
        <v>256</v>
      </c>
      <c r="B325" s="116">
        <v>6.1581999999999999</v>
      </c>
    </row>
    <row r="326" spans="1:2" x14ac:dyDescent="0.25">
      <c r="A326" s="117" t="s">
        <v>727</v>
      </c>
      <c r="B326" s="116">
        <v>6.1516999999999999</v>
      </c>
    </row>
    <row r="327" spans="1:2" x14ac:dyDescent="0.25">
      <c r="A327" s="117" t="s">
        <v>728</v>
      </c>
      <c r="B327" s="116">
        <v>6.1516999999999999</v>
      </c>
    </row>
    <row r="328" spans="1:2" x14ac:dyDescent="0.25">
      <c r="A328" s="117" t="s">
        <v>257</v>
      </c>
      <c r="B328" s="116">
        <v>6.1607000000000003</v>
      </c>
    </row>
    <row r="329" spans="1:2" x14ac:dyDescent="0.25">
      <c r="A329" s="117" t="s">
        <v>258</v>
      </c>
      <c r="B329" s="116">
        <v>6.1531000000000002</v>
      </c>
    </row>
    <row r="330" spans="1:2" x14ac:dyDescent="0.25">
      <c r="A330" s="117" t="s">
        <v>259</v>
      </c>
      <c r="B330" s="116">
        <v>6.1523000000000003</v>
      </c>
    </row>
    <row r="331" spans="1:2" x14ac:dyDescent="0.25">
      <c r="A331" s="117" t="s">
        <v>260</v>
      </c>
      <c r="B331" s="116">
        <v>6.1428000000000003</v>
      </c>
    </row>
    <row r="332" spans="1:2" x14ac:dyDescent="0.25">
      <c r="A332" s="117" t="s">
        <v>261</v>
      </c>
      <c r="B332" s="116">
        <v>6.1456999999999997</v>
      </c>
    </row>
    <row r="333" spans="1:2" x14ac:dyDescent="0.25">
      <c r="A333" s="117" t="s">
        <v>729</v>
      </c>
      <c r="B333" s="116">
        <v>6.1436000000000002</v>
      </c>
    </row>
    <row r="334" spans="1:2" x14ac:dyDescent="0.25">
      <c r="A334" s="117" t="s">
        <v>730</v>
      </c>
      <c r="B334" s="116">
        <v>6.1436000000000002</v>
      </c>
    </row>
    <row r="335" spans="1:2" x14ac:dyDescent="0.25">
      <c r="A335" s="117" t="s">
        <v>262</v>
      </c>
      <c r="B335" s="116">
        <v>6.1463000000000001</v>
      </c>
    </row>
    <row r="336" spans="1:2" x14ac:dyDescent="0.25">
      <c r="A336" s="117" t="s">
        <v>263</v>
      </c>
      <c r="B336" s="116">
        <v>6.1425999999999998</v>
      </c>
    </row>
    <row r="337" spans="1:2" x14ac:dyDescent="0.25">
      <c r="A337" s="117" t="s">
        <v>264</v>
      </c>
      <c r="B337" s="116">
        <v>6.1493000000000002</v>
      </c>
    </row>
    <row r="338" spans="1:2" x14ac:dyDescent="0.25">
      <c r="A338" s="117" t="s">
        <v>265</v>
      </c>
      <c r="B338" s="116">
        <v>6.1406999999999998</v>
      </c>
    </row>
    <row r="339" spans="1:2" x14ac:dyDescent="0.25">
      <c r="A339" s="117" t="s">
        <v>266</v>
      </c>
      <c r="B339" s="116">
        <v>6.1433999999999997</v>
      </c>
    </row>
    <row r="340" spans="1:2" x14ac:dyDescent="0.25">
      <c r="A340" s="117" t="s">
        <v>731</v>
      </c>
      <c r="B340" s="116">
        <v>6.1403999999999996</v>
      </c>
    </row>
    <row r="341" spans="1:2" x14ac:dyDescent="0.25">
      <c r="A341" s="117" t="s">
        <v>732</v>
      </c>
      <c r="B341" s="116">
        <v>6.1403999999999996</v>
      </c>
    </row>
    <row r="342" spans="1:2" x14ac:dyDescent="0.25">
      <c r="A342" s="117" t="s">
        <v>733</v>
      </c>
      <c r="B342" s="116">
        <v>6.1417999999999999</v>
      </c>
    </row>
    <row r="343" spans="1:2" x14ac:dyDescent="0.25">
      <c r="A343" s="117" t="s">
        <v>267</v>
      </c>
      <c r="B343" s="116">
        <v>6.1353</v>
      </c>
    </row>
    <row r="344" spans="1:2" x14ac:dyDescent="0.25">
      <c r="A344" s="117" t="s">
        <v>268</v>
      </c>
      <c r="B344" s="116">
        <v>6.1364999999999998</v>
      </c>
    </row>
    <row r="345" spans="1:2" x14ac:dyDescent="0.25">
      <c r="A345" s="117" t="s">
        <v>269</v>
      </c>
      <c r="B345" s="116">
        <v>6.1349999999999998</v>
      </c>
    </row>
    <row r="346" spans="1:2" x14ac:dyDescent="0.25">
      <c r="A346" s="117" t="s">
        <v>270</v>
      </c>
      <c r="B346" s="116">
        <v>6.1376999999999997</v>
      </c>
    </row>
    <row r="347" spans="1:2" x14ac:dyDescent="0.25">
      <c r="A347" s="117" t="s">
        <v>734</v>
      </c>
      <c r="B347" s="116">
        <v>6.1346999999999996</v>
      </c>
    </row>
    <row r="348" spans="1:2" x14ac:dyDescent="0.25">
      <c r="A348" s="117" t="s">
        <v>735</v>
      </c>
      <c r="B348" s="116">
        <v>6.1346999999999996</v>
      </c>
    </row>
    <row r="349" spans="1:2" x14ac:dyDescent="0.25">
      <c r="A349" s="117" t="s">
        <v>271</v>
      </c>
      <c r="B349" s="116">
        <v>6.1471</v>
      </c>
    </row>
    <row r="350" spans="1:2" x14ac:dyDescent="0.25">
      <c r="A350" s="117" t="s">
        <v>272</v>
      </c>
      <c r="B350" s="116">
        <v>6.1548999999999996</v>
      </c>
    </row>
    <row r="351" spans="1:2" x14ac:dyDescent="0.25">
      <c r="A351" s="117" t="s">
        <v>273</v>
      </c>
      <c r="B351" s="116">
        <v>6.1463000000000001</v>
      </c>
    </row>
    <row r="352" spans="1:2" x14ac:dyDescent="0.25">
      <c r="A352" s="117" t="s">
        <v>274</v>
      </c>
      <c r="B352" s="116">
        <v>6.1416000000000004</v>
      </c>
    </row>
    <row r="353" spans="1:2" x14ac:dyDescent="0.25">
      <c r="A353" s="117" t="s">
        <v>275</v>
      </c>
      <c r="B353" s="116">
        <v>6.1402000000000001</v>
      </c>
    </row>
    <row r="354" spans="1:2" x14ac:dyDescent="0.25">
      <c r="A354" s="117" t="s">
        <v>736</v>
      </c>
      <c r="B354" s="116">
        <v>6.1406999999999998</v>
      </c>
    </row>
    <row r="355" spans="1:2" x14ac:dyDescent="0.25">
      <c r="A355" s="117" t="s">
        <v>737</v>
      </c>
      <c r="B355" s="116">
        <v>6.1406999999999998</v>
      </c>
    </row>
    <row r="356" spans="1:2" x14ac:dyDescent="0.25">
      <c r="A356" s="117" t="s">
        <v>276</v>
      </c>
      <c r="B356" s="116">
        <v>6.1402999999999999</v>
      </c>
    </row>
    <row r="357" spans="1:2" x14ac:dyDescent="0.25">
      <c r="A357" s="117" t="s">
        <v>277</v>
      </c>
      <c r="B357" s="116">
        <v>6.1454000000000004</v>
      </c>
    </row>
    <row r="358" spans="1:2" x14ac:dyDescent="0.25">
      <c r="A358" s="117" t="s">
        <v>278</v>
      </c>
      <c r="B358" s="116">
        <v>6.1353</v>
      </c>
    </row>
    <row r="359" spans="1:2" x14ac:dyDescent="0.25">
      <c r="A359" s="117" t="s">
        <v>279</v>
      </c>
      <c r="B359" s="116">
        <v>6.1363000000000003</v>
      </c>
    </row>
    <row r="360" spans="1:2" x14ac:dyDescent="0.25">
      <c r="A360" s="117" t="s">
        <v>280</v>
      </c>
      <c r="B360" s="116">
        <v>6.1342999999999996</v>
      </c>
    </row>
    <row r="361" spans="1:2" x14ac:dyDescent="0.25">
      <c r="A361" s="117" t="s">
        <v>738</v>
      </c>
      <c r="B361" s="116">
        <v>6.1269999999999998</v>
      </c>
    </row>
    <row r="362" spans="1:2" x14ac:dyDescent="0.25">
      <c r="A362" s="117" t="s">
        <v>739</v>
      </c>
      <c r="B362" s="116">
        <v>6.1269999999999998</v>
      </c>
    </row>
    <row r="363" spans="1:2" x14ac:dyDescent="0.25">
      <c r="A363" s="117" t="s">
        <v>281</v>
      </c>
      <c r="B363" s="116">
        <v>6.1421000000000001</v>
      </c>
    </row>
    <row r="364" spans="1:2" x14ac:dyDescent="0.25">
      <c r="A364" s="117" t="s">
        <v>282</v>
      </c>
      <c r="B364" s="116">
        <v>6.1454000000000004</v>
      </c>
    </row>
    <row r="365" spans="1:2" x14ac:dyDescent="0.25">
      <c r="A365" s="117" t="s">
        <v>740</v>
      </c>
      <c r="B365" s="116">
        <v>6.1387</v>
      </c>
    </row>
    <row r="366" spans="1:2" x14ac:dyDescent="0.25">
      <c r="A366" s="117" t="s">
        <v>741</v>
      </c>
      <c r="B366" s="116">
        <v>6.1393000000000004</v>
      </c>
    </row>
    <row r="367" spans="1:2" x14ac:dyDescent="0.25">
      <c r="A367" s="117" t="s">
        <v>742</v>
      </c>
      <c r="B367" s="116">
        <v>6.1393000000000004</v>
      </c>
    </row>
    <row r="368" spans="1:2" x14ac:dyDescent="0.25">
      <c r="A368" s="117" t="s">
        <v>743</v>
      </c>
      <c r="B368" s="116">
        <v>6.1393000000000004</v>
      </c>
    </row>
    <row r="369" spans="1:2" x14ac:dyDescent="0.25">
      <c r="A369" s="117" t="s">
        <v>744</v>
      </c>
      <c r="B369" s="116">
        <v>6.1390000000000002</v>
      </c>
    </row>
    <row r="370" spans="1:2" x14ac:dyDescent="0.25">
      <c r="A370" s="117" t="s">
        <v>745</v>
      </c>
      <c r="B370" s="116">
        <v>6.1384999999999996</v>
      </c>
    </row>
    <row r="371" spans="1:2" x14ac:dyDescent="0.25">
      <c r="A371" s="117" t="s">
        <v>746</v>
      </c>
      <c r="B371" s="116">
        <v>6.1391999999999998</v>
      </c>
    </row>
    <row r="372" spans="1:2" x14ac:dyDescent="0.25">
      <c r="A372" s="117" t="s">
        <v>283</v>
      </c>
      <c r="B372" s="116">
        <v>6.1391999999999998</v>
      </c>
    </row>
    <row r="373" spans="1:2" x14ac:dyDescent="0.25">
      <c r="A373" s="117" t="s">
        <v>284</v>
      </c>
      <c r="B373" s="116">
        <v>6.1391999999999998</v>
      </c>
    </row>
    <row r="374" spans="1:2" x14ac:dyDescent="0.25">
      <c r="A374" s="117" t="s">
        <v>285</v>
      </c>
      <c r="B374" s="116">
        <v>6.1391999999999998</v>
      </c>
    </row>
    <row r="375" spans="1:2" x14ac:dyDescent="0.25">
      <c r="A375" s="117" t="s">
        <v>747</v>
      </c>
      <c r="B375" s="116">
        <v>6.1391999999999998</v>
      </c>
    </row>
    <row r="376" spans="1:2" x14ac:dyDescent="0.25">
      <c r="A376" s="117" t="s">
        <v>748</v>
      </c>
      <c r="B376" s="116">
        <v>6.1391999999999998</v>
      </c>
    </row>
    <row r="377" spans="1:2" x14ac:dyDescent="0.25">
      <c r="A377" s="117" t="s">
        <v>286</v>
      </c>
      <c r="B377" s="116">
        <v>6.1391999999999998</v>
      </c>
    </row>
    <row r="378" spans="1:2" x14ac:dyDescent="0.25">
      <c r="A378" s="117" t="s">
        <v>287</v>
      </c>
      <c r="B378" s="116">
        <v>6.1391999999999998</v>
      </c>
    </row>
    <row r="379" spans="1:2" x14ac:dyDescent="0.25">
      <c r="A379" s="117" t="s">
        <v>288</v>
      </c>
      <c r="B379" s="116">
        <v>6.1391999999999998</v>
      </c>
    </row>
    <row r="380" spans="1:2" x14ac:dyDescent="0.25">
      <c r="A380" s="117" t="s">
        <v>289</v>
      </c>
      <c r="B380" s="116">
        <v>6.1391999999999998</v>
      </c>
    </row>
    <row r="381" spans="1:2" x14ac:dyDescent="0.25">
      <c r="A381" s="117" t="s">
        <v>290</v>
      </c>
      <c r="B381" s="116">
        <v>6.1252000000000004</v>
      </c>
    </row>
    <row r="382" spans="1:2" x14ac:dyDescent="0.25">
      <c r="A382" s="118" t="s">
        <v>291</v>
      </c>
      <c r="B382" s="116">
        <v>6.1241000000000003</v>
      </c>
    </row>
    <row r="383" spans="1:2" x14ac:dyDescent="0.25">
      <c r="A383" s="118" t="s">
        <v>292</v>
      </c>
      <c r="B383" s="116">
        <v>6.1250999999999998</v>
      </c>
    </row>
    <row r="384" spans="1:2" x14ac:dyDescent="0.25">
      <c r="A384" s="118" t="s">
        <v>293</v>
      </c>
      <c r="B384" s="116">
        <v>6.1200999999999999</v>
      </c>
    </row>
    <row r="385" spans="1:2" x14ac:dyDescent="0.25">
      <c r="A385" s="118" t="s">
        <v>294</v>
      </c>
      <c r="B385" s="116">
        <v>6.1197999999999997</v>
      </c>
    </row>
    <row r="386" spans="1:2" x14ac:dyDescent="0.25">
      <c r="A386" s="118" t="s">
        <v>295</v>
      </c>
      <c r="B386" s="116">
        <v>6.1184000000000003</v>
      </c>
    </row>
    <row r="387" spans="1:2" x14ac:dyDescent="0.25">
      <c r="A387" s="118" t="s">
        <v>296</v>
      </c>
      <c r="B387" s="116">
        <v>6.1166999999999998</v>
      </c>
    </row>
    <row r="388" spans="1:2" x14ac:dyDescent="0.25">
      <c r="A388" s="118" t="s">
        <v>297</v>
      </c>
      <c r="B388" s="116">
        <v>6.1143999999999998</v>
      </c>
    </row>
    <row r="389" spans="1:2" x14ac:dyDescent="0.25">
      <c r="A389" s="118" t="s">
        <v>298</v>
      </c>
      <c r="B389" s="116">
        <v>6.1116000000000001</v>
      </c>
    </row>
    <row r="390" spans="1:2" x14ac:dyDescent="0.25">
      <c r="A390" s="118" t="s">
        <v>299</v>
      </c>
      <c r="B390" s="116">
        <v>6.1162999999999998</v>
      </c>
    </row>
    <row r="391" spans="1:2" x14ac:dyDescent="0.25">
      <c r="A391" s="118" t="s">
        <v>300</v>
      </c>
      <c r="B391" s="116">
        <v>6.1139000000000001</v>
      </c>
    </row>
    <row r="392" spans="1:2" x14ac:dyDescent="0.25">
      <c r="A392" s="118" t="s">
        <v>301</v>
      </c>
      <c r="B392" s="116">
        <v>6.1189999999999998</v>
      </c>
    </row>
    <row r="393" spans="1:2" x14ac:dyDescent="0.25">
      <c r="A393" s="118" t="s">
        <v>302</v>
      </c>
      <c r="B393" s="116">
        <v>6.1186999999999996</v>
      </c>
    </row>
    <row r="394" spans="1:2" x14ac:dyDescent="0.25">
      <c r="A394" s="118" t="s">
        <v>303</v>
      </c>
      <c r="B394" s="116">
        <v>6.1144999999999996</v>
      </c>
    </row>
    <row r="395" spans="1:2" x14ac:dyDescent="0.25">
      <c r="A395" s="118" t="s">
        <v>304</v>
      </c>
      <c r="B395" s="116">
        <v>6.1131000000000002</v>
      </c>
    </row>
    <row r="396" spans="1:2" x14ac:dyDescent="0.25">
      <c r="A396" s="118" t="s">
        <v>305</v>
      </c>
      <c r="B396" s="116">
        <v>6.1203000000000003</v>
      </c>
    </row>
    <row r="397" spans="1:2" x14ac:dyDescent="0.25">
      <c r="A397" s="118" t="s">
        <v>306</v>
      </c>
      <c r="B397" s="116">
        <v>6.1196000000000002</v>
      </c>
    </row>
    <row r="398" spans="1:2" x14ac:dyDescent="0.25">
      <c r="A398" s="118" t="s">
        <v>307</v>
      </c>
      <c r="B398" s="116">
        <v>6.1311</v>
      </c>
    </row>
    <row r="399" spans="1:2" x14ac:dyDescent="0.25">
      <c r="A399" s="118" t="s">
        <v>308</v>
      </c>
      <c r="B399" s="116">
        <v>6.1258999999999997</v>
      </c>
    </row>
    <row r="400" spans="1:2" x14ac:dyDescent="0.25">
      <c r="A400" s="117" t="s">
        <v>309</v>
      </c>
      <c r="B400" s="116">
        <v>6.1275000000000004</v>
      </c>
    </row>
    <row r="401" spans="1:2" x14ac:dyDescent="0.25">
      <c r="A401" s="117" t="s">
        <v>310</v>
      </c>
      <c r="B401" s="116">
        <v>6.1359000000000004</v>
      </c>
    </row>
    <row r="402" spans="1:2" x14ac:dyDescent="0.25">
      <c r="A402" s="117" t="s">
        <v>311</v>
      </c>
      <c r="B402" s="116">
        <v>6.1284999999999998</v>
      </c>
    </row>
    <row r="403" spans="1:2" x14ac:dyDescent="0.25">
      <c r="A403" s="117" t="s">
        <v>312</v>
      </c>
      <c r="B403" s="116">
        <v>6.1234999999999999</v>
      </c>
    </row>
    <row r="404" spans="1:2" x14ac:dyDescent="0.25">
      <c r="A404" s="117" t="s">
        <v>313</v>
      </c>
      <c r="B404" s="116">
        <v>6.1216999999999997</v>
      </c>
    </row>
    <row r="405" spans="1:2" x14ac:dyDescent="0.25">
      <c r="A405" s="117" t="s">
        <v>314</v>
      </c>
      <c r="B405" s="116">
        <v>6.1242999999999999</v>
      </c>
    </row>
    <row r="406" spans="1:2" x14ac:dyDescent="0.25">
      <c r="A406" s="117" t="s">
        <v>315</v>
      </c>
      <c r="B406" s="116">
        <v>6.1268000000000002</v>
      </c>
    </row>
    <row r="407" spans="1:2" x14ac:dyDescent="0.25">
      <c r="A407" s="118" t="s">
        <v>316</v>
      </c>
      <c r="B407" s="116">
        <v>6.1361999999999997</v>
      </c>
    </row>
    <row r="408" spans="1:2" x14ac:dyDescent="0.25">
      <c r="A408" s="118" t="s">
        <v>317</v>
      </c>
      <c r="B408" s="116">
        <v>6.1379999999999999</v>
      </c>
    </row>
    <row r="409" spans="1:2" x14ac:dyDescent="0.25">
      <c r="A409" s="118" t="s">
        <v>318</v>
      </c>
      <c r="B409" s="116">
        <v>6.1369999999999996</v>
      </c>
    </row>
    <row r="410" spans="1:2" x14ac:dyDescent="0.25">
      <c r="A410" s="118" t="s">
        <v>319</v>
      </c>
      <c r="B410" s="116">
        <v>6.1351000000000004</v>
      </c>
    </row>
    <row r="411" spans="1:2" x14ac:dyDescent="0.25">
      <c r="A411" s="118" t="s">
        <v>320</v>
      </c>
      <c r="B411" s="116">
        <v>6.1470000000000002</v>
      </c>
    </row>
    <row r="412" spans="1:2" x14ac:dyDescent="0.25">
      <c r="A412" s="118" t="s">
        <v>321</v>
      </c>
      <c r="B412" s="116">
        <v>6.1520999999999999</v>
      </c>
    </row>
    <row r="413" spans="1:2" x14ac:dyDescent="0.25">
      <c r="A413" s="118" t="s">
        <v>322</v>
      </c>
      <c r="B413" s="116">
        <v>6.1420000000000003</v>
      </c>
    </row>
    <row r="414" spans="1:2" x14ac:dyDescent="0.25">
      <c r="A414" s="118" t="s">
        <v>323</v>
      </c>
      <c r="B414" s="116">
        <v>6.1494999999999997</v>
      </c>
    </row>
    <row r="415" spans="1:2" x14ac:dyDescent="0.25">
      <c r="A415" s="118" t="s">
        <v>324</v>
      </c>
      <c r="B415" s="116">
        <v>6.1543999999999999</v>
      </c>
    </row>
    <row r="416" spans="1:2" x14ac:dyDescent="0.25">
      <c r="A416" s="118" t="s">
        <v>325</v>
      </c>
      <c r="B416" s="116">
        <v>6.1624999999999996</v>
      </c>
    </row>
    <row r="417" spans="1:2" x14ac:dyDescent="0.25">
      <c r="A417" s="118" t="s">
        <v>326</v>
      </c>
      <c r="B417" s="116">
        <v>6.1631999999999998</v>
      </c>
    </row>
    <row r="418" spans="1:2" x14ac:dyDescent="0.25">
      <c r="A418" s="118" t="s">
        <v>327</v>
      </c>
      <c r="B418" s="116">
        <v>6.1882999999999999</v>
      </c>
    </row>
    <row r="419" spans="1:2" x14ac:dyDescent="0.25">
      <c r="A419" s="118" t="s">
        <v>328</v>
      </c>
      <c r="B419" s="116">
        <v>6.1760999999999999</v>
      </c>
    </row>
    <row r="420" spans="1:2" x14ac:dyDescent="0.25">
      <c r="A420" s="118" t="s">
        <v>329</v>
      </c>
      <c r="B420" s="116">
        <v>6.1897000000000002</v>
      </c>
    </row>
    <row r="421" spans="1:2" x14ac:dyDescent="0.25">
      <c r="A421" s="118" t="s">
        <v>330</v>
      </c>
      <c r="B421" s="116">
        <v>6.1883999999999997</v>
      </c>
    </row>
    <row r="422" spans="1:2" x14ac:dyDescent="0.25">
      <c r="A422" s="118" t="s">
        <v>331</v>
      </c>
      <c r="B422" s="116">
        <v>6.1909000000000001</v>
      </c>
    </row>
    <row r="423" spans="1:2" x14ac:dyDescent="0.25">
      <c r="A423" s="118" t="s">
        <v>332</v>
      </c>
      <c r="B423" s="116">
        <v>6.1901000000000002</v>
      </c>
    </row>
    <row r="424" spans="1:2" x14ac:dyDescent="0.25">
      <c r="A424" s="118" t="s">
        <v>333</v>
      </c>
      <c r="B424" s="116">
        <v>6.1958000000000002</v>
      </c>
    </row>
    <row r="425" spans="1:2" x14ac:dyDescent="0.25">
      <c r="A425" s="118" t="s">
        <v>334</v>
      </c>
      <c r="B425" s="116">
        <v>6.2142999999999997</v>
      </c>
    </row>
    <row r="426" spans="1:2" x14ac:dyDescent="0.25">
      <c r="A426" s="118" t="s">
        <v>335</v>
      </c>
      <c r="B426" s="116">
        <v>6.2190000000000003</v>
      </c>
    </row>
    <row r="427" spans="1:2" x14ac:dyDescent="0.25">
      <c r="A427" s="118" t="s">
        <v>336</v>
      </c>
      <c r="B427" s="116">
        <v>6.2210999999999999</v>
      </c>
    </row>
    <row r="428" spans="1:2" x14ac:dyDescent="0.25">
      <c r="A428" s="118" t="s">
        <v>337</v>
      </c>
      <c r="B428" s="116">
        <v>6.2275</v>
      </c>
    </row>
    <row r="429" spans="1:2" x14ac:dyDescent="0.25">
      <c r="A429" s="118" t="s">
        <v>338</v>
      </c>
      <c r="B429" s="116">
        <v>6.2135999999999996</v>
      </c>
    </row>
    <row r="430" spans="1:2" x14ac:dyDescent="0.25">
      <c r="A430" s="118" t="s">
        <v>339</v>
      </c>
      <c r="B430" s="116">
        <v>6.2074999999999996</v>
      </c>
    </row>
    <row r="431" spans="1:2" x14ac:dyDescent="0.25">
      <c r="A431" s="118" t="s">
        <v>340</v>
      </c>
      <c r="B431" s="116">
        <v>6.2134</v>
      </c>
    </row>
    <row r="432" spans="1:2" x14ac:dyDescent="0.25">
      <c r="A432" s="118" t="s">
        <v>341</v>
      </c>
      <c r="B432" s="116">
        <v>6.2234999999999996</v>
      </c>
    </row>
    <row r="433" spans="1:2" x14ac:dyDescent="0.25">
      <c r="A433" s="118" t="s">
        <v>342</v>
      </c>
      <c r="B433" s="116">
        <v>6.2022000000000004</v>
      </c>
    </row>
    <row r="434" spans="1:2" x14ac:dyDescent="0.25">
      <c r="A434" s="392" t="s">
        <v>343</v>
      </c>
      <c r="B434" s="116">
        <v>6.1977000000000002</v>
      </c>
    </row>
    <row r="435" spans="1:2" x14ac:dyDescent="0.25">
      <c r="A435" s="118" t="s">
        <v>344</v>
      </c>
      <c r="B435" s="116">
        <v>6.2215999999999996</v>
      </c>
    </row>
    <row r="436" spans="1:2" x14ac:dyDescent="0.25">
      <c r="A436" s="118" t="s">
        <v>345</v>
      </c>
      <c r="B436" s="116">
        <v>6.2144000000000004</v>
      </c>
    </row>
    <row r="437" spans="1:2" x14ac:dyDescent="0.25">
      <c r="A437" s="118" t="s">
        <v>346</v>
      </c>
      <c r="B437" s="116">
        <v>6.2103000000000002</v>
      </c>
    </row>
    <row r="438" spans="1:2" x14ac:dyDescent="0.25">
      <c r="A438" s="118" t="s">
        <v>347</v>
      </c>
      <c r="B438" s="116">
        <v>6.2149000000000001</v>
      </c>
    </row>
    <row r="439" spans="1:2" x14ac:dyDescent="0.25">
      <c r="A439" s="118" t="s">
        <v>348</v>
      </c>
      <c r="B439" s="116">
        <v>6.2074999999999996</v>
      </c>
    </row>
    <row r="440" spans="1:2" x14ac:dyDescent="0.25">
      <c r="A440" s="118" t="s">
        <v>349</v>
      </c>
      <c r="B440" s="116">
        <v>6.2030000000000003</v>
      </c>
    </row>
    <row r="441" spans="1:2" x14ac:dyDescent="0.25">
      <c r="A441" s="118" t="s">
        <v>350</v>
      </c>
      <c r="B441" s="116">
        <v>6.1976000000000004</v>
      </c>
    </row>
    <row r="442" spans="1:2" x14ac:dyDescent="0.25">
      <c r="A442" s="118" t="s">
        <v>351</v>
      </c>
      <c r="B442" s="116">
        <v>6.1962000000000002</v>
      </c>
    </row>
    <row r="443" spans="1:2" x14ac:dyDescent="0.25">
      <c r="A443" s="118" t="s">
        <v>352</v>
      </c>
      <c r="B443" s="116">
        <v>6.1858000000000004</v>
      </c>
    </row>
    <row r="444" spans="1:2" x14ac:dyDescent="0.25">
      <c r="A444" s="118" t="s">
        <v>353</v>
      </c>
      <c r="B444" s="116">
        <v>6.2083000000000004</v>
      </c>
    </row>
    <row r="445" spans="1:2" x14ac:dyDescent="0.25">
      <c r="A445" s="118" t="s">
        <v>354</v>
      </c>
      <c r="B445" s="116">
        <v>6.2207999999999997</v>
      </c>
    </row>
    <row r="446" spans="1:2" x14ac:dyDescent="0.25">
      <c r="A446" s="118" t="s">
        <v>355</v>
      </c>
      <c r="B446" s="116">
        <v>6.2153999999999998</v>
      </c>
    </row>
    <row r="447" spans="1:2" x14ac:dyDescent="0.25">
      <c r="A447" s="118" t="s">
        <v>356</v>
      </c>
      <c r="B447" s="116">
        <v>6.2141000000000002</v>
      </c>
    </row>
    <row r="448" spans="1:2" x14ac:dyDescent="0.25">
      <c r="A448" s="118" t="s">
        <v>357</v>
      </c>
      <c r="B448" s="116">
        <v>6.2115999999999998</v>
      </c>
    </row>
    <row r="449" spans="1:2" x14ac:dyDescent="0.25">
      <c r="A449" s="118" t="s">
        <v>358</v>
      </c>
      <c r="B449" s="116">
        <v>6.2240000000000002</v>
      </c>
    </row>
    <row r="450" spans="1:2" x14ac:dyDescent="0.25">
      <c r="A450" s="118" t="s">
        <v>359</v>
      </c>
      <c r="B450" s="116">
        <v>6.1959</v>
      </c>
    </row>
    <row r="451" spans="1:2" x14ac:dyDescent="0.25">
      <c r="A451" s="118" t="s">
        <v>360</v>
      </c>
      <c r="B451" s="116">
        <v>6.1959</v>
      </c>
    </row>
    <row r="452" spans="1:2" x14ac:dyDescent="0.25">
      <c r="A452" s="118" t="s">
        <v>361</v>
      </c>
      <c r="B452" s="116">
        <v>6.1959</v>
      </c>
    </row>
    <row r="453" spans="1:2" x14ac:dyDescent="0.25">
      <c r="A453" s="118" t="s">
        <v>362</v>
      </c>
      <c r="B453" s="116">
        <v>6.1959</v>
      </c>
    </row>
    <row r="454" spans="1:2" x14ac:dyDescent="0.25">
      <c r="A454" s="118" t="s">
        <v>363</v>
      </c>
      <c r="B454" s="116">
        <v>6.1959</v>
      </c>
    </row>
    <row r="455" spans="1:2" x14ac:dyDescent="0.25">
      <c r="A455" s="118" t="s">
        <v>364</v>
      </c>
      <c r="B455" s="116">
        <v>6.1959</v>
      </c>
    </row>
    <row r="456" spans="1:2" x14ac:dyDescent="0.25">
      <c r="A456" s="118" t="s">
        <v>365</v>
      </c>
      <c r="B456" s="116">
        <v>6.1959</v>
      </c>
    </row>
    <row r="457" spans="1:2" x14ac:dyDescent="0.25">
      <c r="A457" s="118" t="s">
        <v>366</v>
      </c>
      <c r="B457" s="116">
        <v>6.1959</v>
      </c>
    </row>
    <row r="458" spans="1:2" x14ac:dyDescent="0.25">
      <c r="A458" s="118" t="s">
        <v>367</v>
      </c>
      <c r="B458" s="116">
        <v>6.1959</v>
      </c>
    </row>
    <row r="459" spans="1:2" x14ac:dyDescent="0.25">
      <c r="A459" s="118" t="s">
        <v>368</v>
      </c>
      <c r="B459" s="116">
        <v>6.1959</v>
      </c>
    </row>
    <row r="460" spans="1:2" x14ac:dyDescent="0.25">
      <c r="A460" s="118" t="s">
        <v>369</v>
      </c>
      <c r="B460" s="116">
        <v>6.1959</v>
      </c>
    </row>
    <row r="461" spans="1:2" x14ac:dyDescent="0.25">
      <c r="A461" s="118" t="s">
        <v>370</v>
      </c>
      <c r="B461" s="116">
        <v>6.1959</v>
      </c>
    </row>
    <row r="462" spans="1:2" x14ac:dyDescent="0.25">
      <c r="A462" s="118" t="s">
        <v>371</v>
      </c>
      <c r="B462" s="116">
        <v>6.1959</v>
      </c>
    </row>
    <row r="463" spans="1:2" x14ac:dyDescent="0.25">
      <c r="A463" s="118" t="s">
        <v>372</v>
      </c>
      <c r="B463" s="116">
        <v>6.1959</v>
      </c>
    </row>
    <row r="464" spans="1:2" x14ac:dyDescent="0.25">
      <c r="A464" s="118" t="s">
        <v>373</v>
      </c>
      <c r="B464" s="116">
        <v>6.1959</v>
      </c>
    </row>
    <row r="465" spans="1:2" x14ac:dyDescent="0.25">
      <c r="A465" s="118" t="s">
        <v>374</v>
      </c>
      <c r="B465" s="116">
        <v>6.1959</v>
      </c>
    </row>
    <row r="466" spans="1:2" x14ac:dyDescent="0.25">
      <c r="A466" s="118" t="s">
        <v>375</v>
      </c>
      <c r="B466" s="116">
        <v>6.1959</v>
      </c>
    </row>
    <row r="467" spans="1:2" x14ac:dyDescent="0.25">
      <c r="A467" s="118" t="s">
        <v>376</v>
      </c>
      <c r="B467" s="116">
        <v>6.1959</v>
      </c>
    </row>
    <row r="468" spans="1:2" x14ac:dyDescent="0.25">
      <c r="A468" s="118" t="s">
        <v>377</v>
      </c>
      <c r="B468" s="116">
        <v>6.1959</v>
      </c>
    </row>
    <row r="469" spans="1:2" x14ac:dyDescent="0.25">
      <c r="A469" s="118" t="s">
        <v>378</v>
      </c>
      <c r="B469" s="116">
        <v>6.1959</v>
      </c>
    </row>
    <row r="470" spans="1:2" x14ac:dyDescent="0.25">
      <c r="A470" s="118" t="s">
        <v>379</v>
      </c>
      <c r="B470" s="116">
        <v>6.1959</v>
      </c>
    </row>
    <row r="471" spans="1:2" x14ac:dyDescent="0.25">
      <c r="A471" s="118" t="s">
        <v>380</v>
      </c>
      <c r="B471" s="116">
        <v>6.1959</v>
      </c>
    </row>
    <row r="472" spans="1:2" x14ac:dyDescent="0.25">
      <c r="A472" s="118" t="s">
        <v>381</v>
      </c>
      <c r="B472" s="116">
        <v>6.1959</v>
      </c>
    </row>
    <row r="473" spans="1:2" x14ac:dyDescent="0.25">
      <c r="A473" s="118" t="s">
        <v>382</v>
      </c>
      <c r="B473" s="116">
        <v>6.1959</v>
      </c>
    </row>
    <row r="474" spans="1:2" x14ac:dyDescent="0.25">
      <c r="A474" s="118" t="s">
        <v>383</v>
      </c>
      <c r="B474" s="116">
        <v>6.1959</v>
      </c>
    </row>
    <row r="475" spans="1:2" x14ac:dyDescent="0.25">
      <c r="A475" s="118" t="s">
        <v>384</v>
      </c>
      <c r="B475" s="116">
        <v>6.1959</v>
      </c>
    </row>
    <row r="476" spans="1:2" x14ac:dyDescent="0.25">
      <c r="A476" s="118" t="s">
        <v>385</v>
      </c>
      <c r="B476" s="116">
        <v>6.1959</v>
      </c>
    </row>
    <row r="477" spans="1:2" x14ac:dyDescent="0.25">
      <c r="A477" s="118" t="s">
        <v>386</v>
      </c>
      <c r="B477" s="116">
        <v>6.1959</v>
      </c>
    </row>
    <row r="478" spans="1:2" x14ac:dyDescent="0.25">
      <c r="A478" s="118" t="s">
        <v>387</v>
      </c>
      <c r="B478" s="116">
        <v>6.1959</v>
      </c>
    </row>
    <row r="479" spans="1:2" x14ac:dyDescent="0.25">
      <c r="A479" s="118" t="s">
        <v>388</v>
      </c>
      <c r="B479" s="116">
        <v>6.1959</v>
      </c>
    </row>
    <row r="480" spans="1:2" x14ac:dyDescent="0.25">
      <c r="A480" s="118" t="s">
        <v>389</v>
      </c>
      <c r="B480" s="116">
        <v>6.1959</v>
      </c>
    </row>
    <row r="481" spans="1:2" x14ac:dyDescent="0.25">
      <c r="A481" s="118" t="s">
        <v>390</v>
      </c>
      <c r="B481" s="116">
        <v>6.1959</v>
      </c>
    </row>
    <row r="482" spans="1:2" x14ac:dyDescent="0.25">
      <c r="A482" s="118" t="s">
        <v>391</v>
      </c>
      <c r="B482" s="116">
        <v>6.1959</v>
      </c>
    </row>
    <row r="483" spans="1:2" x14ac:dyDescent="0.25">
      <c r="A483" s="118" t="s">
        <v>392</v>
      </c>
      <c r="B483" s="116">
        <v>6.1959</v>
      </c>
    </row>
    <row r="484" spans="1:2" x14ac:dyDescent="0.25">
      <c r="A484" s="118" t="s">
        <v>393</v>
      </c>
      <c r="B484" s="116">
        <v>6.1959</v>
      </c>
    </row>
    <row r="485" spans="1:2" x14ac:dyDescent="0.25">
      <c r="A485" s="118" t="s">
        <v>394</v>
      </c>
      <c r="B485" s="116">
        <v>6.1959</v>
      </c>
    </row>
    <row r="486" spans="1:2" x14ac:dyDescent="0.25">
      <c r="A486" s="118" t="s">
        <v>395</v>
      </c>
      <c r="B486" s="116">
        <v>6.1959</v>
      </c>
    </row>
    <row r="487" spans="1:2" x14ac:dyDescent="0.25">
      <c r="A487" s="118" t="s">
        <v>396</v>
      </c>
      <c r="B487" s="116">
        <v>6.1959</v>
      </c>
    </row>
    <row r="488" spans="1:2" x14ac:dyDescent="0.25">
      <c r="A488" s="118" t="s">
        <v>397</v>
      </c>
      <c r="B488" s="116">
        <v>6.1959</v>
      </c>
    </row>
    <row r="489" spans="1:2" x14ac:dyDescent="0.25">
      <c r="A489" s="118" t="s">
        <v>398</v>
      </c>
      <c r="B489" s="116">
        <v>6.1959</v>
      </c>
    </row>
    <row r="490" spans="1:2" x14ac:dyDescent="0.25">
      <c r="A490" s="118" t="s">
        <v>399</v>
      </c>
      <c r="B490" s="116">
        <v>6.1959</v>
      </c>
    </row>
    <row r="491" spans="1:2" x14ac:dyDescent="0.25">
      <c r="A491" s="118" t="s">
        <v>400</v>
      </c>
      <c r="B491" s="116">
        <v>6.1959</v>
      </c>
    </row>
    <row r="492" spans="1:2" x14ac:dyDescent="0.25">
      <c r="A492" s="118" t="s">
        <v>401</v>
      </c>
      <c r="B492" s="116">
        <v>6.1959</v>
      </c>
    </row>
    <row r="493" spans="1:2" x14ac:dyDescent="0.25">
      <c r="A493" s="118" t="s">
        <v>402</v>
      </c>
      <c r="B493" s="116">
        <v>6.1959</v>
      </c>
    </row>
    <row r="494" spans="1:2" x14ac:dyDescent="0.25">
      <c r="A494" s="118" t="s">
        <v>403</v>
      </c>
      <c r="B494" s="116">
        <v>6.1959</v>
      </c>
    </row>
    <row r="495" spans="1:2" x14ac:dyDescent="0.25">
      <c r="A495" s="118" t="s">
        <v>404</v>
      </c>
      <c r="B495" s="116">
        <v>6.1959</v>
      </c>
    </row>
    <row r="496" spans="1:2" x14ac:dyDescent="0.25">
      <c r="A496" s="118" t="s">
        <v>405</v>
      </c>
      <c r="B496" s="116">
        <v>6.1959</v>
      </c>
    </row>
    <row r="497" spans="1:2" x14ac:dyDescent="0.25">
      <c r="A497" s="118" t="s">
        <v>406</v>
      </c>
      <c r="B497" s="116">
        <v>6.1959</v>
      </c>
    </row>
    <row r="498" spans="1:2" x14ac:dyDescent="0.25">
      <c r="A498" s="118" t="s">
        <v>407</v>
      </c>
      <c r="B498" s="116">
        <v>6.1959</v>
      </c>
    </row>
    <row r="499" spans="1:2" x14ac:dyDescent="0.25">
      <c r="A499" s="118" t="s">
        <v>408</v>
      </c>
      <c r="B499" s="116">
        <v>6.1959</v>
      </c>
    </row>
    <row r="500" spans="1:2" x14ac:dyDescent="0.25">
      <c r="A500" s="118" t="s">
        <v>409</v>
      </c>
      <c r="B500" s="116">
        <v>6.1959</v>
      </c>
    </row>
    <row r="501" spans="1:2" x14ac:dyDescent="0.25">
      <c r="A501" s="118" t="s">
        <v>410</v>
      </c>
      <c r="B501" s="116">
        <v>6.1959</v>
      </c>
    </row>
    <row r="502" spans="1:2" x14ac:dyDescent="0.25">
      <c r="A502" s="118" t="s">
        <v>411</v>
      </c>
      <c r="B502" s="116">
        <v>6.1959</v>
      </c>
    </row>
    <row r="503" spans="1:2" x14ac:dyDescent="0.25">
      <c r="A503" s="118" t="s">
        <v>412</v>
      </c>
      <c r="B503" s="116">
        <v>6.1959</v>
      </c>
    </row>
    <row r="504" spans="1:2" x14ac:dyDescent="0.25">
      <c r="A504" s="118" t="s">
        <v>413</v>
      </c>
      <c r="B504" s="116">
        <v>6.1959</v>
      </c>
    </row>
    <row r="505" spans="1:2" x14ac:dyDescent="0.25">
      <c r="A505" s="118" t="s">
        <v>414</v>
      </c>
      <c r="B505" s="116">
        <v>6.1959</v>
      </c>
    </row>
    <row r="506" spans="1:2" x14ac:dyDescent="0.25">
      <c r="A506" s="118" t="s">
        <v>415</v>
      </c>
      <c r="B506" s="116">
        <v>6.1959</v>
      </c>
    </row>
    <row r="507" spans="1:2" x14ac:dyDescent="0.25">
      <c r="A507" s="118" t="s">
        <v>416</v>
      </c>
      <c r="B507" s="116">
        <v>6.1959</v>
      </c>
    </row>
    <row r="508" spans="1:2" x14ac:dyDescent="0.25">
      <c r="A508" s="118" t="s">
        <v>417</v>
      </c>
      <c r="B508" s="116">
        <v>6.1959</v>
      </c>
    </row>
    <row r="509" spans="1:2" x14ac:dyDescent="0.25">
      <c r="A509" s="118" t="s">
        <v>418</v>
      </c>
      <c r="B509" s="116">
        <v>6.1959</v>
      </c>
    </row>
    <row r="510" spans="1:2" x14ac:dyDescent="0.25">
      <c r="A510" s="118" t="s">
        <v>419</v>
      </c>
      <c r="B510" s="116">
        <v>6.1959</v>
      </c>
    </row>
    <row r="511" spans="1:2" x14ac:dyDescent="0.25">
      <c r="A511" s="118" t="s">
        <v>420</v>
      </c>
      <c r="B511" s="116">
        <v>6.1959</v>
      </c>
    </row>
    <row r="512" spans="1:2" x14ac:dyDescent="0.25">
      <c r="A512" s="118" t="s">
        <v>421</v>
      </c>
      <c r="B512" s="116">
        <v>6.1959</v>
      </c>
    </row>
    <row r="513" spans="1:2" x14ac:dyDescent="0.25">
      <c r="A513" s="118" t="s">
        <v>422</v>
      </c>
      <c r="B513" s="116">
        <v>6.1959</v>
      </c>
    </row>
    <row r="514" spans="1:2" x14ac:dyDescent="0.25">
      <c r="A514" s="118" t="s">
        <v>423</v>
      </c>
      <c r="B514" s="116">
        <v>6.1959</v>
      </c>
    </row>
    <row r="515" spans="1:2" x14ac:dyDescent="0.25">
      <c r="A515" s="118" t="s">
        <v>424</v>
      </c>
      <c r="B515" s="116">
        <v>6.1959</v>
      </c>
    </row>
    <row r="516" spans="1:2" x14ac:dyDescent="0.25">
      <c r="A516" s="118" t="s">
        <v>425</v>
      </c>
      <c r="B516" s="116">
        <v>6.1959</v>
      </c>
    </row>
    <row r="517" spans="1:2" x14ac:dyDescent="0.25">
      <c r="A517" s="118" t="s">
        <v>426</v>
      </c>
      <c r="B517" s="116">
        <v>6.1959</v>
      </c>
    </row>
    <row r="518" spans="1:2" x14ac:dyDescent="0.25">
      <c r="A518" s="118" t="s">
        <v>427</v>
      </c>
      <c r="B518" s="116">
        <v>6.1959</v>
      </c>
    </row>
    <row r="519" spans="1:2" x14ac:dyDescent="0.25">
      <c r="A519" s="118" t="s">
        <v>428</v>
      </c>
      <c r="B519" s="116">
        <v>6.1959</v>
      </c>
    </row>
    <row r="520" spans="1:2" x14ac:dyDescent="0.25">
      <c r="A520" s="118" t="s">
        <v>429</v>
      </c>
      <c r="B520" s="116">
        <v>6.1959</v>
      </c>
    </row>
    <row r="521" spans="1:2" x14ac:dyDescent="0.25">
      <c r="A521" s="118" t="s">
        <v>430</v>
      </c>
      <c r="B521" s="116">
        <v>6.1959</v>
      </c>
    </row>
    <row r="522" spans="1:2" x14ac:dyDescent="0.25">
      <c r="A522" s="118" t="s">
        <v>431</v>
      </c>
      <c r="B522" s="116">
        <v>6.1959</v>
      </c>
    </row>
    <row r="523" spans="1:2" x14ac:dyDescent="0.25">
      <c r="A523" s="118" t="s">
        <v>432</v>
      </c>
      <c r="B523" s="116">
        <v>6.1959</v>
      </c>
    </row>
    <row r="524" spans="1:2" x14ac:dyDescent="0.25">
      <c r="A524" s="118" t="s">
        <v>433</v>
      </c>
      <c r="B524" s="116">
        <v>6.1959</v>
      </c>
    </row>
    <row r="525" spans="1:2" x14ac:dyDescent="0.25">
      <c r="A525" s="118" t="s">
        <v>434</v>
      </c>
      <c r="B525" s="116">
        <v>6.1959</v>
      </c>
    </row>
    <row r="526" spans="1:2" x14ac:dyDescent="0.25">
      <c r="A526" s="118" t="s">
        <v>435</v>
      </c>
      <c r="B526" s="116">
        <v>6.1959</v>
      </c>
    </row>
    <row r="527" spans="1:2" x14ac:dyDescent="0.25">
      <c r="A527" s="118" t="s">
        <v>436</v>
      </c>
      <c r="B527" s="116">
        <v>6.1959</v>
      </c>
    </row>
    <row r="528" spans="1:2" x14ac:dyDescent="0.25">
      <c r="A528" s="118" t="s">
        <v>437</v>
      </c>
      <c r="B528" s="116">
        <v>6.1959</v>
      </c>
    </row>
    <row r="529" spans="1:2" x14ac:dyDescent="0.25">
      <c r="A529" s="118" t="s">
        <v>438</v>
      </c>
      <c r="B529" s="116">
        <v>6.1959</v>
      </c>
    </row>
    <row r="530" spans="1:2" x14ac:dyDescent="0.25">
      <c r="A530" s="118" t="s">
        <v>439</v>
      </c>
      <c r="B530" s="116">
        <v>6.1959</v>
      </c>
    </row>
    <row r="531" spans="1:2" x14ac:dyDescent="0.25">
      <c r="A531" s="118" t="s">
        <v>440</v>
      </c>
      <c r="B531" s="116">
        <v>6.1959</v>
      </c>
    </row>
    <row r="532" spans="1:2" x14ac:dyDescent="0.25">
      <c r="A532" s="118" t="s">
        <v>441</v>
      </c>
      <c r="B532" s="116">
        <v>6.1959</v>
      </c>
    </row>
    <row r="533" spans="1:2" x14ac:dyDescent="0.25">
      <c r="A533" s="118" t="s">
        <v>442</v>
      </c>
      <c r="B533" s="116">
        <v>6.1959</v>
      </c>
    </row>
    <row r="534" spans="1:2" x14ac:dyDescent="0.25">
      <c r="A534" s="118" t="s">
        <v>443</v>
      </c>
      <c r="B534" s="116">
        <v>6.1959</v>
      </c>
    </row>
    <row r="535" spans="1:2" x14ac:dyDescent="0.25">
      <c r="A535" s="118" t="s">
        <v>444</v>
      </c>
      <c r="B535" s="116">
        <v>6.1959</v>
      </c>
    </row>
    <row r="536" spans="1:2" x14ac:dyDescent="0.25">
      <c r="A536" s="118" t="s">
        <v>445</v>
      </c>
      <c r="B536" s="116">
        <v>6.1959</v>
      </c>
    </row>
    <row r="537" spans="1:2" x14ac:dyDescent="0.25">
      <c r="A537" s="118" t="s">
        <v>446</v>
      </c>
      <c r="B537" s="116">
        <v>6.1959</v>
      </c>
    </row>
    <row r="538" spans="1:2" x14ac:dyDescent="0.25">
      <c r="A538" s="118" t="s">
        <v>447</v>
      </c>
      <c r="B538" s="116">
        <v>6.1959</v>
      </c>
    </row>
    <row r="539" spans="1:2" x14ac:dyDescent="0.25">
      <c r="A539" s="118" t="s">
        <v>448</v>
      </c>
      <c r="B539" s="116">
        <v>6.1959</v>
      </c>
    </row>
    <row r="540" spans="1:2" x14ac:dyDescent="0.25">
      <c r="A540" s="118" t="s">
        <v>449</v>
      </c>
      <c r="B540" s="116">
        <v>6.1959</v>
      </c>
    </row>
    <row r="541" spans="1:2" x14ac:dyDescent="0.25">
      <c r="A541" s="118" t="s">
        <v>450</v>
      </c>
      <c r="B541" s="116">
        <v>6.1959</v>
      </c>
    </row>
    <row r="542" spans="1:2" x14ac:dyDescent="0.25">
      <c r="A542" s="118" t="s">
        <v>451</v>
      </c>
      <c r="B542" s="116">
        <v>6.1959</v>
      </c>
    </row>
    <row r="543" spans="1:2" x14ac:dyDescent="0.25">
      <c r="A543" s="118" t="s">
        <v>452</v>
      </c>
      <c r="B543" s="116">
        <v>6.1959</v>
      </c>
    </row>
    <row r="544" spans="1:2" x14ac:dyDescent="0.25">
      <c r="A544" s="118" t="s">
        <v>453</v>
      </c>
      <c r="B544" s="116">
        <v>6.1959</v>
      </c>
    </row>
    <row r="545" spans="1:2" x14ac:dyDescent="0.25">
      <c r="A545" s="118" t="s">
        <v>454</v>
      </c>
      <c r="B545" s="116">
        <v>6.1959</v>
      </c>
    </row>
    <row r="546" spans="1:2" x14ac:dyDescent="0.25">
      <c r="A546" s="118" t="s">
        <v>455</v>
      </c>
      <c r="B546" s="116">
        <v>6.1959</v>
      </c>
    </row>
    <row r="547" spans="1:2" x14ac:dyDescent="0.25">
      <c r="A547" s="118" t="s">
        <v>456</v>
      </c>
      <c r="B547" s="116">
        <v>6.1959</v>
      </c>
    </row>
    <row r="548" spans="1:2" x14ac:dyDescent="0.25">
      <c r="A548" s="118" t="s">
        <v>457</v>
      </c>
      <c r="B548" s="116">
        <v>6.1959</v>
      </c>
    </row>
    <row r="549" spans="1:2" x14ac:dyDescent="0.25">
      <c r="A549" s="118" t="s">
        <v>458</v>
      </c>
      <c r="B549" s="116">
        <v>6.1959</v>
      </c>
    </row>
    <row r="550" spans="1:2" x14ac:dyDescent="0.25">
      <c r="A550" s="118" t="s">
        <v>459</v>
      </c>
      <c r="B550" s="116">
        <v>6.1959</v>
      </c>
    </row>
    <row r="551" spans="1:2" x14ac:dyDescent="0.25">
      <c r="A551" s="118" t="s">
        <v>460</v>
      </c>
      <c r="B551" s="116">
        <v>6.1959</v>
      </c>
    </row>
    <row r="552" spans="1:2" x14ac:dyDescent="0.25">
      <c r="A552" s="118" t="s">
        <v>461</v>
      </c>
      <c r="B552" s="116">
        <v>6.1959</v>
      </c>
    </row>
    <row r="553" spans="1:2" x14ac:dyDescent="0.25">
      <c r="A553" s="118" t="s">
        <v>462</v>
      </c>
      <c r="B553" s="116">
        <v>6.1959</v>
      </c>
    </row>
    <row r="554" spans="1:2" x14ac:dyDescent="0.25">
      <c r="A554" s="118" t="s">
        <v>463</v>
      </c>
      <c r="B554" s="116">
        <v>6.1959</v>
      </c>
    </row>
    <row r="555" spans="1:2" x14ac:dyDescent="0.25">
      <c r="A555" s="118" t="s">
        <v>464</v>
      </c>
      <c r="B555" s="116">
        <v>6.1961000000000004</v>
      </c>
    </row>
    <row r="556" spans="1:2" x14ac:dyDescent="0.25">
      <c r="A556" s="118" t="s">
        <v>465</v>
      </c>
      <c r="B556" s="116">
        <v>6.1962000000000002</v>
      </c>
    </row>
    <row r="557" spans="1:2" x14ac:dyDescent="0.25">
      <c r="A557" s="118" t="s">
        <v>662</v>
      </c>
      <c r="B557" s="116">
        <v>6.1928000000000001</v>
      </c>
    </row>
    <row r="558" spans="1:2" x14ac:dyDescent="0.25">
      <c r="A558" s="118" t="s">
        <v>663</v>
      </c>
      <c r="B558" s="116">
        <v>6.1973000000000003</v>
      </c>
    </row>
    <row r="559" spans="1:2" x14ac:dyDescent="0.25">
      <c r="A559" s="118" t="s">
        <v>664</v>
      </c>
      <c r="B559" s="116">
        <v>6.1955999999999998</v>
      </c>
    </row>
    <row r="560" spans="1:2" x14ac:dyDescent="0.25">
      <c r="A560" s="118" t="s">
        <v>665</v>
      </c>
      <c r="B560" s="116">
        <v>6.1966000000000001</v>
      </c>
    </row>
    <row r="561" spans="1:2" x14ac:dyDescent="0.25">
      <c r="A561" s="118" t="s">
        <v>666</v>
      </c>
      <c r="B561" s="116">
        <v>6.1970000000000001</v>
      </c>
    </row>
    <row r="562" spans="1:2" x14ac:dyDescent="0.25">
      <c r="A562" s="118" t="s">
        <v>667</v>
      </c>
      <c r="B562" s="116">
        <v>6.2214</v>
      </c>
    </row>
    <row r="563" spans="1:2" x14ac:dyDescent="0.25">
      <c r="A563" s="118" t="s">
        <v>668</v>
      </c>
      <c r="B563" s="116">
        <v>6.2206000000000001</v>
      </c>
    </row>
    <row r="564" spans="1:2" x14ac:dyDescent="0.25">
      <c r="A564" s="118" t="s">
        <v>669</v>
      </c>
      <c r="B564" s="116">
        <v>6.2213000000000003</v>
      </c>
    </row>
    <row r="565" spans="1:2" x14ac:dyDescent="0.25">
      <c r="A565" s="118" t="s">
        <v>670</v>
      </c>
      <c r="B565" s="116">
        <v>6.2214</v>
      </c>
    </row>
    <row r="566" spans="1:2" x14ac:dyDescent="0.25">
      <c r="A566" s="118" t="s">
        <v>671</v>
      </c>
      <c r="B566" s="116">
        <v>6.4404000000000003</v>
      </c>
    </row>
    <row r="567" spans="1:2" x14ac:dyDescent="0.25">
      <c r="A567" s="118" t="s">
        <v>672</v>
      </c>
      <c r="B567" s="116">
        <v>6.407</v>
      </c>
    </row>
    <row r="568" spans="1:2" x14ac:dyDescent="0.25">
      <c r="A568" s="118" t="s">
        <v>673</v>
      </c>
      <c r="B568" s="116">
        <v>6.3815999999999997</v>
      </c>
    </row>
    <row r="569" spans="1:2" x14ac:dyDescent="0.25">
      <c r="A569" s="118" t="s">
        <v>674</v>
      </c>
      <c r="B569" s="116">
        <v>6.4122000000000003</v>
      </c>
    </row>
    <row r="570" spans="1:2" x14ac:dyDescent="0.25">
      <c r="A570" s="118" t="s">
        <v>675</v>
      </c>
      <c r="B570" s="116">
        <v>6.4097999999999997</v>
      </c>
    </row>
    <row r="571" spans="1:2" x14ac:dyDescent="0.25">
      <c r="A571" s="118" t="s">
        <v>676</v>
      </c>
      <c r="B571" s="116">
        <v>6.4292999999999996</v>
      </c>
    </row>
    <row r="572" spans="1:2" x14ac:dyDescent="0.25">
      <c r="A572" s="118" t="s">
        <v>677</v>
      </c>
      <c r="B572" s="116">
        <v>6.4372999999999996</v>
      </c>
    </row>
    <row r="573" spans="1:2" x14ac:dyDescent="0.25">
      <c r="A573" s="118" t="s">
        <v>678</v>
      </c>
      <c r="B573" s="116">
        <v>6.4207999999999998</v>
      </c>
    </row>
    <row r="574" spans="1:2" x14ac:dyDescent="0.25">
      <c r="A574" s="118" t="s">
        <v>679</v>
      </c>
      <c r="B574" s="116">
        <v>6.4055</v>
      </c>
    </row>
    <row r="575" spans="1:2" x14ac:dyDescent="0.25">
      <c r="A575" s="118" t="s">
        <v>680</v>
      </c>
      <c r="B575" s="116">
        <v>6.3913000000000002</v>
      </c>
    </row>
    <row r="576" spans="1:2" x14ac:dyDescent="0.25">
      <c r="A576" s="118" t="s">
        <v>681</v>
      </c>
      <c r="B576" s="116">
        <v>6.3841000000000001</v>
      </c>
    </row>
    <row r="577" spans="1:2" x14ac:dyDescent="0.25">
      <c r="A577" s="118" t="s">
        <v>682</v>
      </c>
      <c r="B577" s="116">
        <v>6.3769</v>
      </c>
    </row>
    <row r="578" spans="1:2" x14ac:dyDescent="0.25">
      <c r="A578" s="118" t="s">
        <v>683</v>
      </c>
      <c r="B578" s="116">
        <v>6.3796999999999997</v>
      </c>
    </row>
    <row r="579" spans="1:2" x14ac:dyDescent="0.25">
      <c r="A579" s="118" t="s">
        <v>684</v>
      </c>
      <c r="B579" s="116">
        <v>6.3807999999999998</v>
      </c>
    </row>
    <row r="580" spans="1:2" x14ac:dyDescent="0.25">
      <c r="A580" s="118" t="s">
        <v>685</v>
      </c>
      <c r="B580" s="116">
        <v>6.3813000000000004</v>
      </c>
    </row>
    <row r="581" spans="1:2" x14ac:dyDescent="0.25">
      <c r="A581" s="118" t="s">
        <v>686</v>
      </c>
      <c r="B581" s="116">
        <v>6.3975999999999997</v>
      </c>
    </row>
    <row r="582" spans="1:2" x14ac:dyDescent="0.25">
      <c r="A582" s="118" t="s">
        <v>687</v>
      </c>
      <c r="B582" s="116">
        <v>6.3856000000000002</v>
      </c>
    </row>
    <row r="583" spans="1:2" x14ac:dyDescent="0.25">
      <c r="A583" s="118" t="s">
        <v>688</v>
      </c>
      <c r="B583" s="116">
        <v>6.3826999999999998</v>
      </c>
    </row>
    <row r="584" spans="1:2" x14ac:dyDescent="0.25">
      <c r="A584" s="118" t="s">
        <v>689</v>
      </c>
      <c r="B584" s="116">
        <v>6.3804999999999996</v>
      </c>
    </row>
    <row r="585" spans="1:2" x14ac:dyDescent="0.25">
      <c r="A585" s="118" t="s">
        <v>690</v>
      </c>
      <c r="B585" s="116">
        <v>6.3827999999999996</v>
      </c>
    </row>
    <row r="586" spans="1:2" x14ac:dyDescent="0.25">
      <c r="A586" s="118" t="s">
        <v>691</v>
      </c>
      <c r="B586" s="116">
        <v>6.3787000000000003</v>
      </c>
    </row>
    <row r="587" spans="1:2" x14ac:dyDescent="0.25">
      <c r="A587" s="118" t="s">
        <v>692</v>
      </c>
      <c r="B587" s="116">
        <v>6.3765999999999998</v>
      </c>
    </row>
    <row r="588" spans="1:2" x14ac:dyDescent="0.25">
      <c r="A588" s="118" t="s">
        <v>693</v>
      </c>
      <c r="B588" s="116">
        <v>6.3811999999999998</v>
      </c>
    </row>
    <row r="589" spans="1:2" x14ac:dyDescent="0.25">
      <c r="A589" s="118" t="s">
        <v>694</v>
      </c>
      <c r="B589" s="116">
        <v>6.3849999999999998</v>
      </c>
    </row>
    <row r="590" spans="1:2" x14ac:dyDescent="0.25">
      <c r="A590" s="118" t="s">
        <v>695</v>
      </c>
      <c r="B590" s="116">
        <v>6.3917999999999999</v>
      </c>
    </row>
    <row r="591" spans="1:2" x14ac:dyDescent="0.25">
      <c r="A591" s="118" t="s">
        <v>696</v>
      </c>
      <c r="B591" s="116">
        <v>6.3875000000000002</v>
      </c>
    </row>
    <row r="592" spans="1:2" x14ac:dyDescent="0.25">
      <c r="A592" s="118" t="s">
        <v>697</v>
      </c>
      <c r="B592" s="116">
        <v>6.3811</v>
      </c>
    </row>
    <row r="593" spans="1:2" x14ac:dyDescent="0.25">
      <c r="A593" s="118" t="s">
        <v>698</v>
      </c>
      <c r="B593" s="116">
        <v>6.3761999999999999</v>
      </c>
    </row>
    <row r="594" spans="1:2" x14ac:dyDescent="0.25">
      <c r="A594" s="118" t="s">
        <v>699</v>
      </c>
      <c r="B594" s="116">
        <v>6.3666999999999998</v>
      </c>
    </row>
    <row r="595" spans="1:2" x14ac:dyDescent="0.25">
      <c r="A595" s="118" t="s">
        <v>505</v>
      </c>
      <c r="B595" s="116">
        <v>6.3666999999999998</v>
      </c>
    </row>
    <row r="596" spans="1:2" x14ac:dyDescent="0.25">
      <c r="A596" s="118" t="s">
        <v>506</v>
      </c>
      <c r="B596" s="116">
        <v>6.3463000000000003</v>
      </c>
    </row>
    <row r="597" spans="1:2" x14ac:dyDescent="0.25">
      <c r="A597" s="118" t="s">
        <v>507</v>
      </c>
      <c r="B597" s="116">
        <v>6.3472</v>
      </c>
    </row>
    <row r="598" spans="1:2" x14ac:dyDescent="0.25">
      <c r="A598" s="118" t="s">
        <v>508</v>
      </c>
      <c r="B598" s="116">
        <v>6.3586999999999998</v>
      </c>
    </row>
    <row r="599" spans="1:2" x14ac:dyDescent="0.25">
      <c r="A599" s="118" t="s">
        <v>509</v>
      </c>
      <c r="B599" s="116">
        <v>6.3707000000000003</v>
      </c>
    </row>
    <row r="600" spans="1:2" x14ac:dyDescent="0.25">
      <c r="A600" s="118" t="s">
        <v>510</v>
      </c>
      <c r="B600" s="116">
        <v>6.3742000000000001</v>
      </c>
    </row>
    <row r="601" spans="1:2" x14ac:dyDescent="0.25">
      <c r="A601" s="118" t="s">
        <v>511</v>
      </c>
      <c r="B601" s="116">
        <v>6.3554000000000004</v>
      </c>
    </row>
    <row r="602" spans="1:2" x14ac:dyDescent="0.25">
      <c r="A602" s="118" t="s">
        <v>512</v>
      </c>
      <c r="B602" s="116">
        <v>6.3605</v>
      </c>
    </row>
    <row r="603" spans="1:2" x14ac:dyDescent="0.25">
      <c r="A603" s="117" t="s">
        <v>513</v>
      </c>
      <c r="B603" s="116">
        <v>6.3441000000000001</v>
      </c>
    </row>
    <row r="604" spans="1:2" x14ac:dyDescent="0.25">
      <c r="A604" s="117" t="s">
        <v>514</v>
      </c>
      <c r="B604" s="116">
        <v>6.3475999999999999</v>
      </c>
    </row>
    <row r="605" spans="1:2" x14ac:dyDescent="0.25">
      <c r="A605" s="117" t="s">
        <v>515</v>
      </c>
      <c r="B605" s="116">
        <v>6.3484999999999996</v>
      </c>
    </row>
    <row r="606" spans="1:2" x14ac:dyDescent="0.25">
      <c r="A606" s="117" t="s">
        <v>516</v>
      </c>
      <c r="B606" s="116">
        <v>6.3551000000000002</v>
      </c>
    </row>
    <row r="607" spans="1:2" x14ac:dyDescent="0.25">
      <c r="A607" s="117" t="s">
        <v>517</v>
      </c>
      <c r="B607" s="116">
        <v>6.3601999999999999</v>
      </c>
    </row>
    <row r="608" spans="1:2" x14ac:dyDescent="0.25">
      <c r="A608" s="117" t="s">
        <v>518</v>
      </c>
      <c r="B608" s="116">
        <v>6.3731999999999998</v>
      </c>
    </row>
    <row r="609" spans="1:2" x14ac:dyDescent="0.25">
      <c r="A609" s="117" t="s">
        <v>519</v>
      </c>
      <c r="B609" s="116">
        <v>6.3731999999999998</v>
      </c>
    </row>
    <row r="610" spans="1:2" x14ac:dyDescent="0.25">
      <c r="A610" s="117" t="s">
        <v>520</v>
      </c>
      <c r="B610" s="116">
        <v>6.375</v>
      </c>
    </row>
    <row r="611" spans="1:2" x14ac:dyDescent="0.25">
      <c r="A611" s="117" t="s">
        <v>521</v>
      </c>
      <c r="B611" s="116">
        <v>6.3787000000000003</v>
      </c>
    </row>
    <row r="612" spans="1:2" x14ac:dyDescent="0.25">
      <c r="A612" s="117" t="s">
        <v>522</v>
      </c>
      <c r="B612" s="116">
        <v>6.3855000000000004</v>
      </c>
    </row>
    <row r="613" spans="1:2" x14ac:dyDescent="0.25">
      <c r="A613" s="117" t="s">
        <v>523</v>
      </c>
      <c r="B613" s="116">
        <v>6.3907999999999996</v>
      </c>
    </row>
    <row r="614" spans="1:2" x14ac:dyDescent="0.25">
      <c r="A614" s="117" t="s">
        <v>524</v>
      </c>
      <c r="B614" s="116">
        <v>6.3907999999999996</v>
      </c>
    </row>
    <row r="615" spans="1:2" x14ac:dyDescent="0.25">
      <c r="A615" s="117" t="s">
        <v>525</v>
      </c>
      <c r="B615" s="116">
        <v>6.3973000000000004</v>
      </c>
    </row>
    <row r="616" spans="1:2" x14ac:dyDescent="0.25">
      <c r="A616" s="117" t="s">
        <v>526</v>
      </c>
      <c r="B616" s="116">
        <v>6.3902999999999999</v>
      </c>
    </row>
    <row r="617" spans="1:2" x14ac:dyDescent="0.25">
      <c r="A617" s="117" t="s">
        <v>527</v>
      </c>
      <c r="B617" s="116">
        <v>6.3930999999999996</v>
      </c>
    </row>
    <row r="618" spans="1:2" x14ac:dyDescent="0.25">
      <c r="A618" s="117" t="s">
        <v>528</v>
      </c>
      <c r="B618" s="116">
        <v>6.4005000000000001</v>
      </c>
    </row>
    <row r="619" spans="1:2" x14ac:dyDescent="0.25">
      <c r="A619" s="117" t="s">
        <v>529</v>
      </c>
      <c r="B619" s="116">
        <v>6.4008000000000003</v>
      </c>
    </row>
    <row r="620" spans="1:2" x14ac:dyDescent="0.25">
      <c r="A620" s="117" t="s">
        <v>530</v>
      </c>
      <c r="B620" s="116">
        <v>6.4005999999999998</v>
      </c>
    </row>
    <row r="621" spans="1:2" x14ac:dyDescent="0.25">
      <c r="A621" s="117" t="s">
        <v>531</v>
      </c>
      <c r="B621" s="116">
        <v>6.4008000000000003</v>
      </c>
    </row>
    <row r="622" spans="1:2" x14ac:dyDescent="0.25">
      <c r="A622" s="117" t="s">
        <v>532</v>
      </c>
      <c r="B622" s="116">
        <v>6.4067999999999996</v>
      </c>
    </row>
    <row r="623" spans="1:2" x14ac:dyDescent="0.25">
      <c r="A623" s="117" t="s">
        <v>533</v>
      </c>
      <c r="B623" s="116">
        <v>6.4085999999999999</v>
      </c>
    </row>
    <row r="624" spans="1:2" x14ac:dyDescent="0.25">
      <c r="A624" s="117" t="s">
        <v>534</v>
      </c>
      <c r="B624" s="116">
        <v>6.4105999999999996</v>
      </c>
    </row>
    <row r="625" spans="1:2" x14ac:dyDescent="0.25">
      <c r="A625" s="117" t="s">
        <v>535</v>
      </c>
      <c r="B625" s="116">
        <v>6.4109999999999996</v>
      </c>
    </row>
    <row r="626" spans="1:2" x14ac:dyDescent="0.25">
      <c r="A626" s="117" t="s">
        <v>536</v>
      </c>
      <c r="B626" s="116">
        <v>6.4111000000000002</v>
      </c>
    </row>
    <row r="627" spans="1:2" x14ac:dyDescent="0.25">
      <c r="A627" s="117" t="s">
        <v>537</v>
      </c>
      <c r="B627" s="116">
        <v>6.4073000000000002</v>
      </c>
    </row>
    <row r="628" spans="1:2" x14ac:dyDescent="0.25">
      <c r="A628" s="117" t="s">
        <v>538</v>
      </c>
      <c r="B628" s="116">
        <v>6.4203999999999999</v>
      </c>
    </row>
    <row r="629" spans="1:2" x14ac:dyDescent="0.25">
      <c r="A629" s="117" t="s">
        <v>539</v>
      </c>
      <c r="B629" s="116">
        <v>6.4302000000000001</v>
      </c>
    </row>
    <row r="630" spans="1:2" x14ac:dyDescent="0.25">
      <c r="A630" s="117" t="s">
        <v>540</v>
      </c>
      <c r="B630" s="116">
        <v>6.4302000000000001</v>
      </c>
    </row>
    <row r="631" spans="1:2" x14ac:dyDescent="0.25">
      <c r="A631" s="117" t="s">
        <v>541</v>
      </c>
      <c r="B631" s="116">
        <v>6.4302000000000001</v>
      </c>
    </row>
    <row r="632" spans="1:2" x14ac:dyDescent="0.25">
      <c r="A632" s="117" t="s">
        <v>542</v>
      </c>
      <c r="B632" s="116">
        <v>6.4302000000000001</v>
      </c>
    </row>
    <row r="633" spans="1:2" x14ac:dyDescent="0.25">
      <c r="A633" s="117" t="s">
        <v>543</v>
      </c>
      <c r="B633" s="116">
        <v>6.4710999999999999</v>
      </c>
    </row>
    <row r="634" spans="1:2" x14ac:dyDescent="0.25">
      <c r="A634" s="117" t="s">
        <v>544</v>
      </c>
      <c r="B634" s="116">
        <v>6.4710999999999999</v>
      </c>
    </row>
    <row r="635" spans="1:2" x14ac:dyDescent="0.25">
      <c r="A635" s="117" t="s">
        <v>545</v>
      </c>
      <c r="B635" s="116">
        <v>6.4779</v>
      </c>
    </row>
    <row r="636" spans="1:2" x14ac:dyDescent="0.25">
      <c r="A636" s="117" t="s">
        <v>546</v>
      </c>
      <c r="B636" s="116">
        <v>6.4935</v>
      </c>
    </row>
    <row r="637" spans="1:2" x14ac:dyDescent="0.25">
      <c r="A637" s="117" t="s">
        <v>547</v>
      </c>
      <c r="B637" s="116">
        <v>6.4954000000000001</v>
      </c>
    </row>
    <row r="638" spans="1:2" x14ac:dyDescent="0.25">
      <c r="A638" s="117" t="s">
        <v>548</v>
      </c>
      <c r="B638" s="116">
        <v>6.4930000000000003</v>
      </c>
    </row>
    <row r="639" spans="1:2" x14ac:dyDescent="0.25">
      <c r="A639" s="117" t="s">
        <v>549</v>
      </c>
      <c r="B639" s="116">
        <v>6.4745999999999997</v>
      </c>
    </row>
    <row r="640" spans="1:2" x14ac:dyDescent="0.25">
      <c r="A640" s="117" t="s">
        <v>550</v>
      </c>
      <c r="B640" s="116">
        <v>6.4730999999999996</v>
      </c>
    </row>
    <row r="641" spans="1:2" x14ac:dyDescent="0.25">
      <c r="A641" s="117" t="s">
        <v>551</v>
      </c>
      <c r="B641" s="116">
        <v>6.4755000000000003</v>
      </c>
    </row>
    <row r="642" spans="1:2" x14ac:dyDescent="0.25">
      <c r="A642" s="117" t="s">
        <v>552</v>
      </c>
      <c r="B642" s="116">
        <v>6.4912000000000001</v>
      </c>
    </row>
    <row r="643" spans="1:2" x14ac:dyDescent="0.25">
      <c r="A643" s="117" t="s">
        <v>553</v>
      </c>
      <c r="B643" s="116">
        <v>6.4981999999999998</v>
      </c>
    </row>
    <row r="644" spans="1:2" x14ac:dyDescent="0.25">
      <c r="A644" s="117" t="s">
        <v>554</v>
      </c>
      <c r="B644" s="116">
        <v>6.4894999999999996</v>
      </c>
    </row>
    <row r="645" spans="1:2" x14ac:dyDescent="0.25">
      <c r="A645" s="117" t="s">
        <v>555</v>
      </c>
      <c r="B645" s="116">
        <v>6.5228000000000002</v>
      </c>
    </row>
    <row r="646" spans="1:2" x14ac:dyDescent="0.25">
      <c r="A646" s="117" t="s">
        <v>556</v>
      </c>
      <c r="B646" s="116">
        <v>6.5330000000000004</v>
      </c>
    </row>
    <row r="647" spans="1:2" x14ac:dyDescent="0.25">
      <c r="A647" s="117" t="s">
        <v>557</v>
      </c>
      <c r="B647" s="116">
        <v>6.5595999999999997</v>
      </c>
    </row>
    <row r="648" spans="1:2" x14ac:dyDescent="0.25">
      <c r="A648" s="117" t="s">
        <v>558</v>
      </c>
      <c r="B648" s="116">
        <v>6.6064999999999996</v>
      </c>
    </row>
    <row r="649" spans="1:2" x14ac:dyDescent="0.25">
      <c r="A649" s="117" t="s">
        <v>559</v>
      </c>
      <c r="B649" s="116">
        <v>6.6026999999999996</v>
      </c>
    </row>
    <row r="650" spans="1:2" x14ac:dyDescent="0.25">
      <c r="A650" s="117" t="s">
        <v>560</v>
      </c>
      <c r="B650" s="116">
        <v>6.5964</v>
      </c>
    </row>
    <row r="651" spans="1:2" x14ac:dyDescent="0.25">
      <c r="A651" s="117" t="s">
        <v>561</v>
      </c>
      <c r="B651" s="116">
        <v>6.5861000000000001</v>
      </c>
    </row>
    <row r="652" spans="1:2" x14ac:dyDescent="0.25">
      <c r="A652" s="117" t="s">
        <v>562</v>
      </c>
      <c r="B652" s="116">
        <v>6.5907</v>
      </c>
    </row>
    <row r="653" spans="1:2" x14ac:dyDescent="0.25">
      <c r="A653" s="117" t="s">
        <v>563</v>
      </c>
      <c r="B653" s="116">
        <v>6.6006999999999998</v>
      </c>
    </row>
    <row r="654" spans="1:2" x14ac:dyDescent="0.25">
      <c r="A654" s="117" t="s">
        <v>564</v>
      </c>
      <c r="B654" s="116">
        <v>6.5991999999999997</v>
      </c>
    </row>
    <row r="655" spans="1:2" x14ac:dyDescent="0.25">
      <c r="A655" s="117" t="s">
        <v>565</v>
      </c>
      <c r="B655" s="116">
        <v>6.5917000000000003</v>
      </c>
    </row>
    <row r="656" spans="1:2" x14ac:dyDescent="0.25">
      <c r="A656" s="117" t="s">
        <v>566</v>
      </c>
      <c r="B656" s="116">
        <v>6.5917000000000003</v>
      </c>
    </row>
    <row r="657" spans="1:2" x14ac:dyDescent="0.25">
      <c r="A657" s="117" t="s">
        <v>567</v>
      </c>
      <c r="B657" s="116">
        <v>6.5919999999999996</v>
      </c>
    </row>
    <row r="658" spans="1:2" x14ac:dyDescent="0.25">
      <c r="A658" s="117" t="s">
        <v>568</v>
      </c>
      <c r="B658" s="116">
        <v>6.5919999999999996</v>
      </c>
    </row>
    <row r="659" spans="1:2" x14ac:dyDescent="0.25">
      <c r="A659" s="117" t="s">
        <v>569</v>
      </c>
      <c r="B659" s="116">
        <v>6.5917000000000003</v>
      </c>
    </row>
    <row r="660" spans="1:2" x14ac:dyDescent="0.25">
      <c r="A660" s="117" t="s">
        <v>570</v>
      </c>
      <c r="B660" s="116">
        <v>6.5925000000000002</v>
      </c>
    </row>
    <row r="661" spans="1:2" x14ac:dyDescent="0.25">
      <c r="A661" s="117" t="s">
        <v>571</v>
      </c>
      <c r="B661" s="116">
        <v>6.5919999999999996</v>
      </c>
    </row>
    <row r="662" spans="1:2" x14ac:dyDescent="0.25">
      <c r="A662" s="117" t="s">
        <v>572</v>
      </c>
      <c r="B662" s="116">
        <v>6.5925000000000002</v>
      </c>
    </row>
    <row r="663" spans="1:2" x14ac:dyDescent="0.25">
      <c r="A663" s="117" t="s">
        <v>573</v>
      </c>
      <c r="B663" s="116">
        <v>6.5904999999999996</v>
      </c>
    </row>
    <row r="664" spans="1:2" x14ac:dyDescent="0.25">
      <c r="A664" s="117" t="s">
        <v>574</v>
      </c>
      <c r="B664" s="116">
        <v>6.5862999999999996</v>
      </c>
    </row>
    <row r="665" spans="1:2" x14ac:dyDescent="0.25">
      <c r="A665" s="117" t="s">
        <v>575</v>
      </c>
      <c r="B665" s="116">
        <v>6.5911999999999997</v>
      </c>
    </row>
    <row r="666" spans="1:2" x14ac:dyDescent="0.25">
      <c r="A666" s="117" t="s">
        <v>576</v>
      </c>
      <c r="B666" s="116">
        <v>6.5918999999999999</v>
      </c>
    </row>
    <row r="667" spans="1:2" x14ac:dyDescent="0.25">
      <c r="A667" s="117" t="s">
        <v>577</v>
      </c>
      <c r="B667" s="116">
        <v>6.5925000000000002</v>
      </c>
    </row>
    <row r="668" spans="1:2" x14ac:dyDescent="0.25">
      <c r="A668" s="117" t="s">
        <v>578</v>
      </c>
      <c r="B668" s="116">
        <v>6.5883000000000003</v>
      </c>
    </row>
    <row r="669" spans="1:2" x14ac:dyDescent="0.25">
      <c r="A669" s="117" t="s">
        <v>579</v>
      </c>
      <c r="B669" s="116">
        <v>6.5297000000000001</v>
      </c>
    </row>
    <row r="670" spans="1:2" x14ac:dyDescent="0.25">
      <c r="A670" s="117" t="s">
        <v>580</v>
      </c>
      <c r="B670" s="116">
        <v>6.5247000000000002</v>
      </c>
    </row>
    <row r="671" spans="1:2" x14ac:dyDescent="0.25">
      <c r="A671" s="117" t="s">
        <v>581</v>
      </c>
      <c r="B671" s="116">
        <v>6.5292000000000003</v>
      </c>
    </row>
    <row r="672" spans="1:2" x14ac:dyDescent="0.25">
      <c r="A672" s="117" t="s">
        <v>582</v>
      </c>
      <c r="B672" s="116">
        <v>6.5321999999999996</v>
      </c>
    </row>
    <row r="673" spans="1:2" x14ac:dyDescent="0.25">
      <c r="A673" s="117" t="s">
        <v>583</v>
      </c>
      <c r="B673" s="116">
        <v>6.5313999999999997</v>
      </c>
    </row>
    <row r="674" spans="1:2" x14ac:dyDescent="0.25">
      <c r="A674" s="117" t="s">
        <v>584</v>
      </c>
      <c r="B674" s="116">
        <v>6.5415000000000001</v>
      </c>
    </row>
    <row r="675" spans="1:2" x14ac:dyDescent="0.25">
      <c r="A675" s="117" t="s">
        <v>585</v>
      </c>
      <c r="B675" s="116">
        <v>6.5437000000000003</v>
      </c>
    </row>
    <row r="676" spans="1:2" x14ac:dyDescent="0.25">
      <c r="A676" s="117" t="s">
        <v>586</v>
      </c>
      <c r="B676" s="116">
        <v>6.5454999999999997</v>
      </c>
    </row>
    <row r="677" spans="1:2" x14ac:dyDescent="0.25">
      <c r="A677" s="117" t="s">
        <v>587</v>
      </c>
      <c r="B677" s="116">
        <v>6.5481999999999996</v>
      </c>
    </row>
    <row r="678" spans="1:2" x14ac:dyDescent="0.25">
      <c r="A678" s="117" t="s">
        <v>589</v>
      </c>
      <c r="B678" s="116">
        <v>6.5537999999999998</v>
      </c>
    </row>
    <row r="679" spans="1:2" x14ac:dyDescent="0.25">
      <c r="A679" s="117" t="s">
        <v>590</v>
      </c>
      <c r="B679" s="116">
        <v>6.5427</v>
      </c>
    </row>
    <row r="680" spans="1:2" x14ac:dyDescent="0.25">
      <c r="A680" s="117" t="s">
        <v>591</v>
      </c>
      <c r="B680" s="116">
        <v>6.5252999999999997</v>
      </c>
    </row>
    <row r="681" spans="1:2" x14ac:dyDescent="0.25">
      <c r="A681" s="117" t="s">
        <v>592</v>
      </c>
      <c r="B681" s="116">
        <v>6.5191999999999997</v>
      </c>
    </row>
    <row r="682" spans="1:2" x14ac:dyDescent="0.25">
      <c r="A682" s="117" t="s">
        <v>593</v>
      </c>
      <c r="B682" s="116">
        <v>6.5269000000000004</v>
      </c>
    </row>
    <row r="683" spans="1:2" x14ac:dyDescent="0.25">
      <c r="A683" s="117" t="s">
        <v>594</v>
      </c>
      <c r="B683" s="116">
        <v>6.5277000000000003</v>
      </c>
    </row>
    <row r="684" spans="1:2" x14ac:dyDescent="0.25">
      <c r="A684" s="117" t="s">
        <v>595</v>
      </c>
      <c r="B684" s="116">
        <v>6.5069999999999997</v>
      </c>
    </row>
    <row r="685" spans="1:2" x14ac:dyDescent="0.25">
      <c r="A685" s="117" t="s">
        <v>700</v>
      </c>
      <c r="B685" s="116">
        <v>6.5056000000000003</v>
      </c>
    </row>
    <row r="686" spans="1:2" x14ac:dyDescent="0.25">
      <c r="A686" s="117" t="s">
        <v>701</v>
      </c>
      <c r="B686" s="116">
        <v>6.5191999999999997</v>
      </c>
    </row>
    <row r="687" spans="1:2" x14ac:dyDescent="0.25">
      <c r="A687" s="117" t="s">
        <v>702</v>
      </c>
      <c r="B687" s="116">
        <v>6.532</v>
      </c>
    </row>
    <row r="688" spans="1:2" x14ac:dyDescent="0.25">
      <c r="A688" s="117" t="s">
        <v>703</v>
      </c>
      <c r="B688" s="116">
        <v>6.5117000000000003</v>
      </c>
    </row>
    <row r="689" spans="1:2" x14ac:dyDescent="0.25">
      <c r="A689" s="117" t="s">
        <v>704</v>
      </c>
      <c r="B689" s="116">
        <v>6.4774000000000003</v>
      </c>
    </row>
    <row r="690" spans="1:2" x14ac:dyDescent="0.25">
      <c r="A690" s="117" t="s">
        <v>601</v>
      </c>
      <c r="B690" s="116">
        <v>6.4965999999999999</v>
      </c>
    </row>
    <row r="691" spans="1:2" x14ac:dyDescent="0.25">
      <c r="A691" s="117" t="s">
        <v>602</v>
      </c>
      <c r="B691" s="116">
        <v>6.5052000000000003</v>
      </c>
    </row>
    <row r="692" spans="1:2" x14ac:dyDescent="0.25">
      <c r="A692" s="117" t="s">
        <v>603</v>
      </c>
      <c r="B692" s="116">
        <v>6.5011999999999999</v>
      </c>
    </row>
    <row r="693" spans="1:2" x14ac:dyDescent="0.25">
      <c r="A693" s="117" t="s">
        <v>604</v>
      </c>
      <c r="B693" s="116">
        <v>6.5227000000000004</v>
      </c>
    </row>
    <row r="694" spans="1:2" x14ac:dyDescent="0.25">
      <c r="A694" s="117" t="s">
        <v>605</v>
      </c>
      <c r="B694" s="116">
        <v>6.5298999999999996</v>
      </c>
    </row>
    <row r="695" spans="1:2" x14ac:dyDescent="0.25">
      <c r="A695" s="117" t="s">
        <v>606</v>
      </c>
      <c r="B695" s="116">
        <v>6.5274000000000001</v>
      </c>
    </row>
    <row r="696" spans="1:2" x14ac:dyDescent="0.25">
      <c r="A696" s="117" t="s">
        <v>607</v>
      </c>
      <c r="B696" s="116">
        <v>6.5217999999999998</v>
      </c>
    </row>
    <row r="697" spans="1:2" x14ac:dyDescent="0.25">
      <c r="A697" s="117" t="s">
        <v>608</v>
      </c>
      <c r="B697" s="116">
        <v>6.4970999999999997</v>
      </c>
    </row>
    <row r="698" spans="1:2" x14ac:dyDescent="0.25">
      <c r="A698" s="117" t="s">
        <v>609</v>
      </c>
      <c r="B698" s="116">
        <v>6.4760999999999997</v>
      </c>
    </row>
    <row r="699" spans="1:2" x14ac:dyDescent="0.25">
      <c r="A699" s="117" t="s">
        <v>610</v>
      </c>
      <c r="B699" s="116">
        <v>6.4771000000000001</v>
      </c>
    </row>
    <row r="700" spans="1:2" x14ac:dyDescent="0.25">
      <c r="A700" s="117" t="s">
        <v>611</v>
      </c>
      <c r="B700" s="116">
        <v>6.4821</v>
      </c>
    </row>
    <row r="701" spans="1:2" x14ac:dyDescent="0.25">
      <c r="A701" s="117" t="s">
        <v>612</v>
      </c>
      <c r="B701" s="116">
        <v>6.4896000000000003</v>
      </c>
    </row>
    <row r="702" spans="1:2" x14ac:dyDescent="0.25">
      <c r="A702" s="117" t="s">
        <v>613</v>
      </c>
      <c r="B702" s="116">
        <v>6.4878999999999998</v>
      </c>
    </row>
    <row r="703" spans="1:2" x14ac:dyDescent="0.25">
      <c r="A703" s="117" t="s">
        <v>614</v>
      </c>
      <c r="B703" s="116">
        <v>6.4885999999999999</v>
      </c>
    </row>
    <row r="704" spans="1:2" x14ac:dyDescent="0.25">
      <c r="A704" s="117" t="s">
        <v>615</v>
      </c>
      <c r="B704" s="116">
        <v>6.4771000000000001</v>
      </c>
    </row>
    <row r="705" spans="1:2" x14ac:dyDescent="0.25">
      <c r="A705" s="117" t="s">
        <v>616</v>
      </c>
      <c r="B705" s="116">
        <v>6.4779999999999998</v>
      </c>
    </row>
    <row r="706" spans="1:2" x14ac:dyDescent="0.25">
      <c r="A706" s="117" t="s">
        <v>617</v>
      </c>
      <c r="B706" s="116">
        <v>6.4766000000000004</v>
      </c>
    </row>
    <row r="707" spans="1:2" x14ac:dyDescent="0.25">
      <c r="A707" s="117" t="s">
        <v>618</v>
      </c>
      <c r="B707" s="116">
        <v>6.4936999999999996</v>
      </c>
    </row>
    <row r="708" spans="1:2" x14ac:dyDescent="0.25">
      <c r="A708" s="117" t="s">
        <v>619</v>
      </c>
      <c r="B708" s="116">
        <v>6.4996</v>
      </c>
    </row>
    <row r="709" spans="1:2" x14ac:dyDescent="0.25">
      <c r="A709" s="117" t="s">
        <v>620</v>
      </c>
      <c r="B709" s="116">
        <v>6.4861000000000004</v>
      </c>
    </row>
    <row r="710" spans="1:2" x14ac:dyDescent="0.25">
      <c r="A710" s="117" t="s">
        <v>621</v>
      </c>
      <c r="B710" s="116">
        <v>6.4756999999999998</v>
      </c>
    </row>
    <row r="711" spans="1:2" x14ac:dyDescent="0.25">
      <c r="A711" s="117" t="s">
        <v>622</v>
      </c>
      <c r="B711" s="116">
        <v>6.4894999999999996</v>
      </c>
    </row>
    <row r="712" spans="1:2" x14ac:dyDescent="0.25">
      <c r="A712" s="117" t="s">
        <v>624</v>
      </c>
      <c r="B712" s="116">
        <v>6.5167000000000002</v>
      </c>
    </row>
    <row r="713" spans="1:2" x14ac:dyDescent="0.25">
      <c r="A713" s="117" t="s">
        <v>625</v>
      </c>
      <c r="B713" s="116">
        <v>6.5044000000000004</v>
      </c>
    </row>
    <row r="714" spans="1:2" x14ac:dyDescent="0.25">
      <c r="A714" s="117" t="s">
        <v>626</v>
      </c>
      <c r="B714" s="116">
        <v>6.5016999999999996</v>
      </c>
    </row>
    <row r="715" spans="1:2" x14ac:dyDescent="0.25">
      <c r="A715" s="117" t="s">
        <v>627</v>
      </c>
      <c r="B715" s="116">
        <v>6.5132000000000003</v>
      </c>
    </row>
    <row r="716" spans="1:2" x14ac:dyDescent="0.25">
      <c r="A716" s="117" t="s">
        <v>628</v>
      </c>
      <c r="B716" s="116">
        <v>6.4861000000000004</v>
      </c>
    </row>
    <row r="717" spans="1:2" x14ac:dyDescent="0.25">
      <c r="A717" s="117" t="s">
        <v>629</v>
      </c>
      <c r="B717" s="116">
        <v>6.5096999999999996</v>
      </c>
    </row>
    <row r="718" spans="1:2" x14ac:dyDescent="0.25">
      <c r="A718" s="117" t="s">
        <v>630</v>
      </c>
      <c r="B718" s="116">
        <v>6.5162000000000004</v>
      </c>
    </row>
    <row r="719" spans="1:2" x14ac:dyDescent="0.25">
      <c r="A719" s="117" t="s">
        <v>631</v>
      </c>
      <c r="B719" s="116">
        <v>6.5162000000000004</v>
      </c>
    </row>
    <row r="720" spans="1:2" x14ac:dyDescent="0.25">
      <c r="A720" s="117" t="s">
        <v>632</v>
      </c>
      <c r="B720" s="116">
        <v>6.5334000000000003</v>
      </c>
    </row>
    <row r="721" spans="1:2" x14ac:dyDescent="0.25">
      <c r="A721" s="117" t="s">
        <v>633</v>
      </c>
      <c r="B721" s="116">
        <v>6.5236999999999998</v>
      </c>
    </row>
    <row r="722" spans="1:2" x14ac:dyDescent="0.25">
      <c r="A722" s="117" t="s">
        <v>634</v>
      </c>
      <c r="B722" s="116">
        <v>5.5137</v>
      </c>
    </row>
    <row r="723" spans="1:2" x14ac:dyDescent="0.25">
      <c r="A723" s="117" t="s">
        <v>635</v>
      </c>
      <c r="B723" s="116">
        <v>6.5404999999999998</v>
      </c>
    </row>
    <row r="724" spans="1:2" x14ac:dyDescent="0.25">
      <c r="A724" s="117" t="s">
        <v>636</v>
      </c>
      <c r="B724" s="116">
        <v>6.5327999999999999</v>
      </c>
    </row>
    <row r="725" spans="1:2" x14ac:dyDescent="0.25">
      <c r="A725" s="117" t="s">
        <v>637</v>
      </c>
      <c r="B725" s="116">
        <v>6.5476999999999999</v>
      </c>
    </row>
    <row r="726" spans="1:2" x14ac:dyDescent="0.25">
      <c r="A726" s="117" t="s">
        <v>638</v>
      </c>
      <c r="B726" s="116">
        <v>6.5552999999999999</v>
      </c>
    </row>
    <row r="727" spans="1:2" x14ac:dyDescent="0.25">
      <c r="A727" s="117" t="s">
        <v>639</v>
      </c>
      <c r="B727" s="116">
        <v>6.5579000000000001</v>
      </c>
    </row>
    <row r="728" spans="1:2" x14ac:dyDescent="0.25">
      <c r="A728" s="117" t="s">
        <v>640</v>
      </c>
      <c r="B728" s="116">
        <v>6.5583</v>
      </c>
    </row>
    <row r="729" spans="1:2" x14ac:dyDescent="0.25">
      <c r="A729" s="117" t="s">
        <v>641</v>
      </c>
      <c r="B729" s="116">
        <v>6.5663</v>
      </c>
    </row>
    <row r="730" spans="1:2" x14ac:dyDescent="0.25">
      <c r="A730" s="117" t="s">
        <v>653</v>
      </c>
      <c r="B730" s="116">
        <v>6.6002000000000001</v>
      </c>
    </row>
    <row r="731" spans="1:2" x14ac:dyDescent="0.25">
      <c r="A731" s="117" t="s">
        <v>654</v>
      </c>
      <c r="B731" s="116">
        <v>6.6001000000000003</v>
      </c>
    </row>
    <row r="732" spans="1:2" x14ac:dyDescent="0.25">
      <c r="A732" s="117" t="s">
        <v>788</v>
      </c>
      <c r="B732" s="116">
        <v>6.6559999999999997</v>
      </c>
    </row>
    <row r="733" spans="1:2" x14ac:dyDescent="0.25">
      <c r="A733" s="117" t="s">
        <v>791</v>
      </c>
      <c r="B733" s="116">
        <v>6.6645000000000003</v>
      </c>
    </row>
    <row r="734" spans="1:2" x14ac:dyDescent="0.25">
      <c r="A734" s="117" t="s">
        <v>793</v>
      </c>
      <c r="B734" s="116">
        <v>6.6660000000000004</v>
      </c>
    </row>
    <row r="735" spans="1:2" x14ac:dyDescent="0.25">
      <c r="A735" s="117" t="s">
        <v>796</v>
      </c>
      <c r="B735" s="116">
        <v>6.6825000000000001</v>
      </c>
    </row>
    <row r="736" spans="1:2" x14ac:dyDescent="0.25">
      <c r="A736" s="117" t="s">
        <v>797</v>
      </c>
      <c r="B736" s="116">
        <v>6.7065999999999999</v>
      </c>
    </row>
    <row r="737" spans="1:2" x14ac:dyDescent="0.25">
      <c r="A737" s="117" t="s">
        <v>798</v>
      </c>
      <c r="B737" s="116">
        <v>6.6973000000000003</v>
      </c>
    </row>
    <row r="738" spans="1:2" x14ac:dyDescent="0.25">
      <c r="A738" s="117" t="s">
        <v>799</v>
      </c>
      <c r="B738" s="116">
        <v>6.6733000000000002</v>
      </c>
    </row>
    <row r="739" spans="1:2" x14ac:dyDescent="0.25">
      <c r="A739" s="117" t="s">
        <v>800</v>
      </c>
      <c r="B739" s="116">
        <v>6.7005999999999997</v>
      </c>
    </row>
    <row r="740" spans="1:2" x14ac:dyDescent="0.25">
      <c r="A740" s="117" t="s">
        <v>801</v>
      </c>
      <c r="B740" s="116">
        <v>6.7016</v>
      </c>
    </row>
    <row r="741" spans="1:2" x14ac:dyDescent="0.25">
      <c r="A741" s="117" t="s">
        <v>802</v>
      </c>
      <c r="B741" s="116">
        <v>6.6970000000000001</v>
      </c>
    </row>
    <row r="742" spans="1:2" x14ac:dyDescent="0.25">
      <c r="A742" s="117" t="s">
        <v>803</v>
      </c>
      <c r="B742" s="116">
        <v>6.7009999999999996</v>
      </c>
    </row>
    <row r="743" spans="1:2" x14ac:dyDescent="0.25">
      <c r="A743" s="117" t="s">
        <v>804</v>
      </c>
      <c r="B743" s="116">
        <v>6.6967999999999996</v>
      </c>
    </row>
    <row r="744" spans="1:2" x14ac:dyDescent="0.25">
      <c r="A744" s="117" t="s">
        <v>805</v>
      </c>
      <c r="B744" s="116">
        <v>6.7122999999999999</v>
      </c>
    </row>
    <row r="745" spans="1:2" x14ac:dyDescent="0.25">
      <c r="A745" s="117" t="s">
        <v>806</v>
      </c>
      <c r="B745" s="116">
        <v>6.7121000000000004</v>
      </c>
    </row>
    <row r="746" spans="1:2" x14ac:dyDescent="0.25">
      <c r="A746" s="117" t="s">
        <v>807</v>
      </c>
      <c r="B746" s="116">
        <v>6.7011000000000003</v>
      </c>
    </row>
    <row r="747" spans="1:2" x14ac:dyDescent="0.25">
      <c r="A747" s="117" t="s">
        <v>808</v>
      </c>
      <c r="B747" s="116">
        <v>6.6905000000000001</v>
      </c>
    </row>
    <row r="748" spans="1:2" x14ac:dyDescent="0.25">
      <c r="A748" s="117" t="s">
        <v>809</v>
      </c>
      <c r="B748" s="116">
        <v>6.6829999999999998</v>
      </c>
    </row>
    <row r="749" spans="1:2" x14ac:dyDescent="0.25">
      <c r="A749" s="117" t="s">
        <v>810</v>
      </c>
      <c r="B749" s="116">
        <v>6.6829999999999998</v>
      </c>
    </row>
    <row r="750" spans="1:2" x14ac:dyDescent="0.25">
      <c r="A750" s="117" t="s">
        <v>811</v>
      </c>
      <c r="B750" s="116">
        <v>6.6829999999999998</v>
      </c>
    </row>
    <row r="751" spans="1:2" x14ac:dyDescent="0.25">
      <c r="A751" s="117" t="s">
        <v>812</v>
      </c>
      <c r="B751" s="116">
        <v>6.6844999999999999</v>
      </c>
    </row>
    <row r="752" spans="1:2" x14ac:dyDescent="0.25">
      <c r="A752" s="117" t="s">
        <v>813</v>
      </c>
      <c r="B752" s="116">
        <v>6.6750999999999996</v>
      </c>
    </row>
    <row r="753" spans="1:2" x14ac:dyDescent="0.25">
      <c r="A753" s="117" t="s">
        <v>814</v>
      </c>
      <c r="B753" s="116">
        <v>6.6692999999999998</v>
      </c>
    </row>
    <row r="754" spans="1:2" x14ac:dyDescent="0.25">
      <c r="A754" s="117" t="s">
        <v>815</v>
      </c>
      <c r="B754" s="116">
        <v>6.6482000000000001</v>
      </c>
    </row>
    <row r="755" spans="1:2" x14ac:dyDescent="0.25">
      <c r="A755" s="117" t="s">
        <v>816</v>
      </c>
      <c r="B755" s="116">
        <v>6.6622000000000003</v>
      </c>
    </row>
    <row r="756" spans="1:2" x14ac:dyDescent="0.25">
      <c r="A756" s="117" t="s">
        <v>817</v>
      </c>
      <c r="B756" s="116">
        <v>6.6398999999999999</v>
      </c>
    </row>
    <row r="757" spans="1:2" x14ac:dyDescent="0.25">
      <c r="A757" s="117" t="s">
        <v>818</v>
      </c>
      <c r="B757" s="116">
        <v>6.6398999999999999</v>
      </c>
    </row>
    <row r="758" spans="1:2" x14ac:dyDescent="0.25">
      <c r="A758" s="117" t="s">
        <v>819</v>
      </c>
      <c r="B758" s="116">
        <v>6.6657999999999999</v>
      </c>
    </row>
    <row r="759" spans="1:2" x14ac:dyDescent="0.25">
      <c r="A759" s="117" t="s">
        <v>820</v>
      </c>
      <c r="B759" s="116">
        <v>6.6745000000000001</v>
      </c>
    </row>
    <row r="760" spans="1:2" x14ac:dyDescent="0.25">
      <c r="A760" s="117" t="s">
        <v>821</v>
      </c>
      <c r="B760" s="116">
        <v>6.6760999999999999</v>
      </c>
    </row>
    <row r="761" spans="1:2" x14ac:dyDescent="0.25">
      <c r="A761" s="117" t="s">
        <v>822</v>
      </c>
      <c r="B761" s="116">
        <v>6.6600999999999999</v>
      </c>
    </row>
    <row r="762" spans="1:2" x14ac:dyDescent="0.25">
      <c r="A762" s="117" t="s">
        <v>823</v>
      </c>
      <c r="B762" s="116">
        <v>6.6505000000000001</v>
      </c>
    </row>
    <row r="763" spans="1:2" x14ac:dyDescent="0.25">
      <c r="A763" s="117" t="s">
        <v>824</v>
      </c>
      <c r="B763" s="116">
        <v>6.6593</v>
      </c>
    </row>
    <row r="764" spans="1:2" x14ac:dyDescent="0.25">
      <c r="A764" s="117" t="s">
        <v>825</v>
      </c>
      <c r="B764" s="116">
        <v>6.6593</v>
      </c>
    </row>
    <row r="765" spans="1:2" x14ac:dyDescent="0.25">
      <c r="A765" s="117" t="s">
        <v>826</v>
      </c>
      <c r="B765" s="116">
        <v>6.6593</v>
      </c>
    </row>
    <row r="766" spans="1:2" x14ac:dyDescent="0.25">
      <c r="A766" s="117" t="s">
        <v>827</v>
      </c>
      <c r="B766" s="116">
        <v>6.6593</v>
      </c>
    </row>
    <row r="767" spans="1:2" x14ac:dyDescent="0.25">
      <c r="A767" s="117" t="s">
        <v>828</v>
      </c>
      <c r="B767" s="116">
        <v>6.6383999999999999</v>
      </c>
    </row>
    <row r="768" spans="1:2" x14ac:dyDescent="0.25">
      <c r="A768" s="117" t="s">
        <v>829</v>
      </c>
      <c r="B768" s="116">
        <v>6.6565000000000003</v>
      </c>
    </row>
    <row r="769" spans="1:2" x14ac:dyDescent="0.25">
      <c r="A769" s="117" t="s">
        <v>830</v>
      </c>
      <c r="B769" s="116">
        <v>6.6787000000000001</v>
      </c>
    </row>
    <row r="770" spans="1:2" x14ac:dyDescent="0.25">
      <c r="A770" s="117" t="s">
        <v>831</v>
      </c>
      <c r="B770" s="116">
        <v>6.6597</v>
      </c>
    </row>
    <row r="771" spans="1:2" x14ac:dyDescent="0.25">
      <c r="A771" s="117" t="s">
        <v>832</v>
      </c>
      <c r="B771" s="116">
        <v>6.6684999999999999</v>
      </c>
    </row>
    <row r="772" spans="1:2" x14ac:dyDescent="0.25">
      <c r="A772" s="117" t="s">
        <v>833</v>
      </c>
      <c r="B772" s="116">
        <v>6.6704999999999997</v>
      </c>
    </row>
    <row r="773" spans="1:2" x14ac:dyDescent="0.25">
      <c r="A773" s="117" t="s">
        <v>834</v>
      </c>
      <c r="B773" s="116">
        <v>6.6776999999999997</v>
      </c>
    </row>
    <row r="774" spans="1:2" x14ac:dyDescent="0.25">
      <c r="A774" s="117" t="s">
        <v>835</v>
      </c>
      <c r="B774" s="116">
        <v>6.6885000000000003</v>
      </c>
    </row>
    <row r="775" spans="1:2" x14ac:dyDescent="0.25">
      <c r="A775" s="117" t="s">
        <v>836</v>
      </c>
      <c r="B775" s="116">
        <v>6.6909999999999998</v>
      </c>
    </row>
    <row r="776" spans="1:2" x14ac:dyDescent="0.25">
      <c r="A776" s="117" t="s">
        <v>837</v>
      </c>
      <c r="B776" s="116">
        <v>6.6913</v>
      </c>
    </row>
    <row r="777" spans="1:2" x14ac:dyDescent="0.25">
      <c r="A777" s="117" t="s">
        <v>838</v>
      </c>
      <c r="B777" s="116">
        <v>6.6929999999999996</v>
      </c>
    </row>
    <row r="778" spans="1:2" x14ac:dyDescent="0.25">
      <c r="A778" s="117" t="s">
        <v>839</v>
      </c>
      <c r="B778" s="116">
        <v>6.6919000000000004</v>
      </c>
    </row>
    <row r="779" spans="1:2" x14ac:dyDescent="0.25">
      <c r="A779" s="117" t="s">
        <v>840</v>
      </c>
      <c r="B779" s="116">
        <v>6.6936999999999998</v>
      </c>
    </row>
    <row r="780" spans="1:2" x14ac:dyDescent="0.25">
      <c r="A780" s="117" t="s">
        <v>841</v>
      </c>
      <c r="B780" s="116">
        <v>6.6795</v>
      </c>
    </row>
    <row r="781" spans="1:2" x14ac:dyDescent="0.25">
      <c r="A781" s="117" t="s">
        <v>842</v>
      </c>
      <c r="B781" s="116">
        <v>6.6795</v>
      </c>
    </row>
    <row r="782" spans="1:2" x14ac:dyDescent="0.25">
      <c r="A782" s="117" t="s">
        <v>843</v>
      </c>
      <c r="B782" s="116">
        <v>6.6795</v>
      </c>
    </row>
    <row r="783" spans="1:2" x14ac:dyDescent="0.25">
      <c r="A783" s="117" t="s">
        <v>844</v>
      </c>
      <c r="B783" s="116">
        <v>6.6795</v>
      </c>
    </row>
    <row r="784" spans="1:2" x14ac:dyDescent="0.25">
      <c r="A784" s="117" t="s">
        <v>845</v>
      </c>
      <c r="B784" s="116">
        <v>6.6835000000000004</v>
      </c>
    </row>
    <row r="785" spans="1:2" x14ac:dyDescent="0.25">
      <c r="A785" s="117" t="s">
        <v>846</v>
      </c>
      <c r="B785" s="116">
        <v>6.6848000000000001</v>
      </c>
    </row>
    <row r="786" spans="1:2" x14ac:dyDescent="0.25">
      <c r="A786" s="117" t="s">
        <v>847</v>
      </c>
      <c r="B786" s="116">
        <v>6.681</v>
      </c>
    </row>
    <row r="787" spans="1:2" x14ac:dyDescent="0.25">
      <c r="A787" s="117" t="s">
        <v>848</v>
      </c>
      <c r="B787" s="116">
        <v>6.6826999999999996</v>
      </c>
    </row>
    <row r="788" spans="1:2" x14ac:dyDescent="0.25">
      <c r="A788" s="117" t="s">
        <v>849</v>
      </c>
      <c r="B788" s="116">
        <v>6.6844999999999999</v>
      </c>
    </row>
    <row r="789" spans="1:2" x14ac:dyDescent="0.25">
      <c r="A789" s="117" t="s">
        <v>850</v>
      </c>
      <c r="B789" s="116">
        <v>6.6835000000000004</v>
      </c>
    </row>
    <row r="790" spans="1:2" x14ac:dyDescent="0.25">
      <c r="A790" s="117" t="s">
        <v>851</v>
      </c>
      <c r="B790" s="116">
        <v>6.6828000000000003</v>
      </c>
    </row>
    <row r="791" spans="1:2" x14ac:dyDescent="0.25">
      <c r="A791" s="117" t="s">
        <v>852</v>
      </c>
      <c r="B791" s="116">
        <v>6.6829999999999998</v>
      </c>
    </row>
    <row r="792" spans="1:2" x14ac:dyDescent="0.25">
      <c r="A792" s="117" t="s">
        <v>853</v>
      </c>
      <c r="B792" s="116">
        <v>6.6833</v>
      </c>
    </row>
    <row r="793" spans="1:2" x14ac:dyDescent="0.25">
      <c r="A793" s="117" t="s">
        <v>854</v>
      </c>
      <c r="B793" s="116">
        <v>6.6835000000000004</v>
      </c>
    </row>
    <row r="794" spans="1:2" x14ac:dyDescent="0.25">
      <c r="A794" s="117" t="s">
        <v>855</v>
      </c>
      <c r="B794" s="116">
        <v>6.7271000000000001</v>
      </c>
    </row>
    <row r="795" spans="1:2" x14ac:dyDescent="0.25">
      <c r="A795" s="117" t="s">
        <v>856</v>
      </c>
      <c r="B795" s="116">
        <v>6.7335000000000003</v>
      </c>
    </row>
    <row r="796" spans="1:2" x14ac:dyDescent="0.25">
      <c r="A796" s="117" t="s">
        <v>857</v>
      </c>
      <c r="B796" s="116">
        <v>6.7384000000000004</v>
      </c>
    </row>
    <row r="797" spans="1:2" x14ac:dyDescent="0.25">
      <c r="A797" s="117" t="s">
        <v>858</v>
      </c>
      <c r="B797" s="116">
        <v>6.7389000000000001</v>
      </c>
    </row>
    <row r="798" spans="1:2" x14ac:dyDescent="0.25">
      <c r="A798" s="117" t="s">
        <v>859</v>
      </c>
      <c r="B798" s="116">
        <v>6.7535999999999996</v>
      </c>
    </row>
    <row r="799" spans="1:2" x14ac:dyDescent="0.25">
      <c r="A799" s="117" t="s">
        <v>860</v>
      </c>
      <c r="B799" s="116">
        <v>6.7541000000000002</v>
      </c>
    </row>
    <row r="800" spans="1:2" x14ac:dyDescent="0.25">
      <c r="A800" s="117" t="s">
        <v>861</v>
      </c>
      <c r="B800" s="116">
        <v>6.7537000000000003</v>
      </c>
    </row>
    <row r="801" spans="1:2" x14ac:dyDescent="0.25">
      <c r="A801" s="117" t="s">
        <v>862</v>
      </c>
      <c r="B801" s="116">
        <v>6.7698999999999998</v>
      </c>
    </row>
    <row r="802" spans="1:2" x14ac:dyDescent="0.25">
      <c r="A802" s="117" t="s">
        <v>863</v>
      </c>
      <c r="B802" s="116">
        <v>6.7882999999999996</v>
      </c>
    </row>
    <row r="803" spans="1:2" x14ac:dyDescent="0.25">
      <c r="A803" s="117" t="s">
        <v>864</v>
      </c>
      <c r="B803" s="116">
        <v>6.7904999999999998</v>
      </c>
    </row>
    <row r="804" spans="1:2" x14ac:dyDescent="0.25">
      <c r="A804" s="117" t="s">
        <v>865</v>
      </c>
      <c r="B804" s="116">
        <v>6.7845000000000004</v>
      </c>
    </row>
    <row r="805" spans="1:2" x14ac:dyDescent="0.25">
      <c r="A805" s="117" t="s">
        <v>867</v>
      </c>
      <c r="B805" s="116">
        <v>6.7792000000000003</v>
      </c>
    </row>
    <row r="806" spans="1:2" x14ac:dyDescent="0.25">
      <c r="A806" s="117" t="s">
        <v>868</v>
      </c>
      <c r="B806" s="116">
        <v>6.7732000000000001</v>
      </c>
    </row>
    <row r="807" spans="1:2" x14ac:dyDescent="0.25">
      <c r="A807" s="117" t="s">
        <v>869</v>
      </c>
      <c r="B807" s="116">
        <v>6.7754000000000003</v>
      </c>
    </row>
    <row r="808" spans="1:2" x14ac:dyDescent="0.25">
      <c r="A808" s="117" t="s">
        <v>870</v>
      </c>
      <c r="B808" s="116">
        <v>6.7895000000000003</v>
      </c>
    </row>
    <row r="809" spans="1:2" x14ac:dyDescent="0.25">
      <c r="A809" s="117" t="s">
        <v>871</v>
      </c>
      <c r="B809" s="116">
        <v>6.7949999999999999</v>
      </c>
    </row>
    <row r="810" spans="1:2" x14ac:dyDescent="0.25">
      <c r="A810" s="117" t="s">
        <v>872</v>
      </c>
      <c r="B810" s="116">
        <v>6.7874999999999996</v>
      </c>
    </row>
    <row r="811" spans="1:2" x14ac:dyDescent="0.25">
      <c r="A811" s="117" t="s">
        <v>874</v>
      </c>
      <c r="B811" s="116">
        <v>6.8265000000000002</v>
      </c>
    </row>
    <row r="812" spans="1:2" x14ac:dyDescent="0.25">
      <c r="A812" s="117" t="s">
        <v>875</v>
      </c>
      <c r="B812" s="116">
        <v>6.8387000000000002</v>
      </c>
    </row>
    <row r="813" spans="1:2" x14ac:dyDescent="0.25">
      <c r="A813" s="117" t="s">
        <v>876</v>
      </c>
      <c r="B813" s="116">
        <v>6.8738999999999999</v>
      </c>
    </row>
    <row r="814" spans="1:2" x14ac:dyDescent="0.25">
      <c r="A814" s="117" t="s">
        <v>877</v>
      </c>
      <c r="B814" s="116">
        <v>6.8817000000000004</v>
      </c>
    </row>
    <row r="815" spans="1:2" x14ac:dyDescent="0.25">
      <c r="A815" s="117" t="s">
        <v>878</v>
      </c>
      <c r="B815" s="116">
        <v>6.8833000000000002</v>
      </c>
    </row>
    <row r="816" spans="1:2" x14ac:dyDescent="0.25">
      <c r="A816" s="117" t="s">
        <v>879</v>
      </c>
      <c r="B816" s="116">
        <v>6.9050000000000002</v>
      </c>
    </row>
    <row r="817" spans="1:2" x14ac:dyDescent="0.25">
      <c r="A817" s="117" t="s">
        <v>880</v>
      </c>
      <c r="B817" s="116">
        <v>6.9111000000000002</v>
      </c>
    </row>
    <row r="818" spans="1:2" x14ac:dyDescent="0.25">
      <c r="A818" s="117" t="s">
        <v>881</v>
      </c>
      <c r="B818" s="116">
        <v>6.9051999999999998</v>
      </c>
    </row>
    <row r="819" spans="1:2" x14ac:dyDescent="0.25">
      <c r="A819" s="117" t="s">
        <v>882</v>
      </c>
      <c r="B819" s="116">
        <v>6.9071999999999996</v>
      </c>
    </row>
    <row r="820" spans="1:2" x14ac:dyDescent="0.25">
      <c r="A820" s="117" t="s">
        <v>883</v>
      </c>
      <c r="B820" s="116">
        <v>6.9343000000000004</v>
      </c>
    </row>
    <row r="821" spans="1:2" x14ac:dyDescent="0.25">
      <c r="A821" s="117" t="s">
        <v>884</v>
      </c>
      <c r="B821" s="116">
        <v>6.9292999999999996</v>
      </c>
    </row>
    <row r="822" spans="1:2" x14ac:dyDescent="0.25">
      <c r="A822" s="117" t="s">
        <v>886</v>
      </c>
      <c r="B822" s="116">
        <v>6.9176000000000002</v>
      </c>
    </row>
    <row r="823" spans="1:2" x14ac:dyDescent="0.25">
      <c r="A823" s="117" t="s">
        <v>887</v>
      </c>
      <c r="B823" s="116">
        <v>6.9090999999999996</v>
      </c>
    </row>
    <row r="824" spans="1:2" x14ac:dyDescent="0.25">
      <c r="A824" s="117" t="s">
        <v>888</v>
      </c>
      <c r="B824" s="116">
        <v>6.9002999999999997</v>
      </c>
    </row>
    <row r="825" spans="1:2" x14ac:dyDescent="0.25">
      <c r="A825" s="117" t="s">
        <v>889</v>
      </c>
      <c r="B825" s="116">
        <v>6.9116</v>
      </c>
    </row>
    <row r="826" spans="1:2" x14ac:dyDescent="0.25">
      <c r="A826" s="117" t="s">
        <v>890</v>
      </c>
      <c r="B826" s="116">
        <v>6.9010999999999996</v>
      </c>
    </row>
    <row r="827" spans="1:2" x14ac:dyDescent="0.25">
      <c r="A827" s="117" t="s">
        <v>891</v>
      </c>
      <c r="B827" s="116">
        <v>6.9061000000000003</v>
      </c>
    </row>
    <row r="828" spans="1:2" x14ac:dyDescent="0.25">
      <c r="A828" s="117" t="s">
        <v>892</v>
      </c>
      <c r="B828" s="116">
        <v>6.883</v>
      </c>
    </row>
    <row r="829" spans="1:2" x14ac:dyDescent="0.25">
      <c r="A829" s="117" t="s">
        <v>893</v>
      </c>
      <c r="B829" s="116">
        <v>6.9096000000000002</v>
      </c>
    </row>
    <row r="830" spans="1:2" x14ac:dyDescent="0.25">
      <c r="A830" s="117" t="s">
        <v>894</v>
      </c>
      <c r="B830" s="116">
        <v>6.8971</v>
      </c>
    </row>
    <row r="831" spans="1:2" x14ac:dyDescent="0.25">
      <c r="A831" s="117" t="s">
        <v>896</v>
      </c>
      <c r="B831" s="116">
        <v>6.9332000000000003</v>
      </c>
    </row>
    <row r="832" spans="1:2" x14ac:dyDescent="0.25">
      <c r="A832" s="117" t="s">
        <v>897</v>
      </c>
      <c r="B832" s="116">
        <v>6.9185999999999996</v>
      </c>
    </row>
    <row r="833" spans="1:2" x14ac:dyDescent="0.25">
      <c r="A833" s="117" t="s">
        <v>898</v>
      </c>
      <c r="B833" s="116">
        <v>6.9226000000000001</v>
      </c>
    </row>
    <row r="834" spans="1:2" x14ac:dyDescent="0.25">
      <c r="A834" s="117" t="s">
        <v>899</v>
      </c>
      <c r="B834" s="116">
        <v>6.9226000000000001</v>
      </c>
    </row>
    <row r="835" spans="1:2" x14ac:dyDescent="0.25">
      <c r="A835" s="117" t="s">
        <v>900</v>
      </c>
      <c r="B835" s="116">
        <v>6.9641999999999999</v>
      </c>
    </row>
    <row r="836" spans="1:2" x14ac:dyDescent="0.25">
      <c r="A836" s="117" t="s">
        <v>901</v>
      </c>
      <c r="B836" s="116">
        <v>6.9652000000000003</v>
      </c>
    </row>
    <row r="837" spans="1:2" x14ac:dyDescent="0.25">
      <c r="A837" s="117" t="s">
        <v>902</v>
      </c>
      <c r="B837" s="116">
        <v>6.9711999999999996</v>
      </c>
    </row>
    <row r="838" spans="1:2" x14ac:dyDescent="0.25">
      <c r="A838" s="117" t="s">
        <v>903</v>
      </c>
      <c r="B838" s="116">
        <v>6.9702000000000002</v>
      </c>
    </row>
    <row r="839" spans="1:2" x14ac:dyDescent="0.25">
      <c r="A839" s="117" t="s">
        <v>904</v>
      </c>
      <c r="B839" s="116">
        <v>6.9702000000000002</v>
      </c>
    </row>
    <row r="840" spans="1:2" x14ac:dyDescent="0.25">
      <c r="A840" s="117" t="s">
        <v>905</v>
      </c>
      <c r="B840" s="116">
        <v>6.9691999999999998</v>
      </c>
    </row>
    <row r="841" spans="1:2" x14ac:dyDescent="0.25">
      <c r="A841" s="117" t="s">
        <v>906</v>
      </c>
      <c r="B841" s="116">
        <v>6.97</v>
      </c>
    </row>
    <row r="842" spans="1:2" x14ac:dyDescent="0.25">
      <c r="A842" s="117" t="s">
        <v>907</v>
      </c>
      <c r="B842" s="116">
        <v>6.9752000000000001</v>
      </c>
    </row>
    <row r="843" spans="1:2" x14ac:dyDescent="0.25">
      <c r="A843" s="117" t="s">
        <v>908</v>
      </c>
      <c r="B843" s="88">
        <v>6.9763000000000002</v>
      </c>
    </row>
    <row r="844" spans="1:2" x14ac:dyDescent="0.25">
      <c r="A844" s="117" t="s">
        <v>909</v>
      </c>
      <c r="B844" s="88">
        <v>6.9682000000000004</v>
      </c>
    </row>
    <row r="845" spans="1:2" x14ac:dyDescent="0.25">
      <c r="A845" s="117" t="s">
        <v>910</v>
      </c>
      <c r="B845" s="88">
        <v>6.9752000000000001</v>
      </c>
    </row>
    <row r="846" spans="1:2" x14ac:dyDescent="0.25">
      <c r="A846" s="117" t="s">
        <v>911</v>
      </c>
      <c r="B846" s="88">
        <v>6.9763000000000002</v>
      </c>
    </row>
    <row r="847" spans="1:2" x14ac:dyDescent="0.25">
      <c r="A847" s="117" t="s">
        <v>926</v>
      </c>
      <c r="B847" s="88">
        <v>6.9492000000000003</v>
      </c>
    </row>
    <row r="848" spans="1:2" x14ac:dyDescent="0.25">
      <c r="A848" s="117" t="s">
        <v>927</v>
      </c>
      <c r="B848" s="88">
        <v>6.9183000000000003</v>
      </c>
    </row>
    <row r="849" spans="1:2" x14ac:dyDescent="0.25">
      <c r="A849" s="117" t="s">
        <v>928</v>
      </c>
      <c r="B849" s="88">
        <v>6.9457000000000004</v>
      </c>
    </row>
    <row r="850" spans="1:2" x14ac:dyDescent="0.25">
      <c r="A850" s="117" t="s">
        <v>929</v>
      </c>
      <c r="B850" s="88">
        <v>6.9442000000000004</v>
      </c>
    </row>
    <row r="851" spans="1:2" x14ac:dyDescent="0.25">
      <c r="A851" s="117" t="s">
        <v>930</v>
      </c>
      <c r="B851" s="88">
        <v>6.9302999999999999</v>
      </c>
    </row>
    <row r="852" spans="1:2" x14ac:dyDescent="0.25">
      <c r="A852" s="117" t="s">
        <v>931</v>
      </c>
      <c r="B852" s="88">
        <v>6.9176000000000002</v>
      </c>
    </row>
    <row r="853" spans="1:2" x14ac:dyDescent="0.25">
      <c r="A853" s="117" t="s">
        <v>932</v>
      </c>
      <c r="B853" s="88">
        <v>6.9126000000000003</v>
      </c>
    </row>
    <row r="854" spans="1:2" x14ac:dyDescent="0.25">
      <c r="A854" s="117" t="s">
        <v>933</v>
      </c>
      <c r="B854" s="88">
        <v>6.9153000000000002</v>
      </c>
    </row>
    <row r="855" spans="1:2" x14ac:dyDescent="0.25">
      <c r="A855" s="117" t="s">
        <v>934</v>
      </c>
      <c r="B855" s="88">
        <v>6.8780000000000001</v>
      </c>
    </row>
    <row r="856" spans="1:2" x14ac:dyDescent="0.25">
      <c r="A856" s="117" t="s">
        <v>935</v>
      </c>
      <c r="B856" s="88">
        <v>6.8754999999999997</v>
      </c>
    </row>
    <row r="857" spans="1:2" x14ac:dyDescent="0.25">
      <c r="A857" s="117" t="s">
        <v>936</v>
      </c>
      <c r="B857" s="88">
        <v>6.8754999999999997</v>
      </c>
    </row>
    <row r="858" spans="1:2" x14ac:dyDescent="0.25">
      <c r="A858" s="117" t="s">
        <v>937</v>
      </c>
      <c r="B858" s="88">
        <v>6.8579999999999997</v>
      </c>
    </row>
    <row r="859" spans="1:2" x14ac:dyDescent="0.25">
      <c r="A859" s="117" t="s">
        <v>939</v>
      </c>
      <c r="B859" s="88">
        <v>6.8780000000000001</v>
      </c>
    </row>
    <row r="860" spans="1:2" x14ac:dyDescent="0.25">
      <c r="A860" s="117" t="s">
        <v>940</v>
      </c>
      <c r="B860" s="88">
        <v>6.8815</v>
      </c>
    </row>
    <row r="861" spans="1:2" x14ac:dyDescent="0.25">
      <c r="A861" s="117" t="s">
        <v>941</v>
      </c>
      <c r="B861" s="88">
        <v>6.8990999999999998</v>
      </c>
    </row>
    <row r="862" spans="1:2" x14ac:dyDescent="0.25">
      <c r="A862" s="117" t="s">
        <v>942</v>
      </c>
      <c r="B862" s="88">
        <v>6.8849999999999998</v>
      </c>
    </row>
    <row r="863" spans="1:2" x14ac:dyDescent="0.25">
      <c r="A863" s="117" t="s">
        <v>951</v>
      </c>
      <c r="B863" s="88">
        <v>6.8996000000000004</v>
      </c>
    </row>
    <row r="864" spans="1:2" x14ac:dyDescent="0.25">
      <c r="A864" s="117" t="s">
        <v>952</v>
      </c>
      <c r="B864" s="88">
        <v>6.8966000000000003</v>
      </c>
    </row>
    <row r="865" spans="1:2" x14ac:dyDescent="0.25">
      <c r="A865" s="117" t="s">
        <v>953</v>
      </c>
      <c r="B865" s="88">
        <v>6.8789999999999996</v>
      </c>
    </row>
    <row r="866" spans="1:2" x14ac:dyDescent="0.25">
      <c r="A866" s="117" t="s">
        <v>954</v>
      </c>
      <c r="B866" s="88">
        <v>6.8739999999999997</v>
      </c>
    </row>
    <row r="867" spans="1:2" x14ac:dyDescent="0.25">
      <c r="A867" s="117" t="s">
        <v>955</v>
      </c>
      <c r="B867" s="88">
        <v>6.8775000000000004</v>
      </c>
    </row>
    <row r="868" spans="1:2" x14ac:dyDescent="0.25">
      <c r="A868" s="117" t="s">
        <v>956</v>
      </c>
      <c r="B868" s="88">
        <v>6.883</v>
      </c>
    </row>
    <row r="869" spans="1:2" x14ac:dyDescent="0.25">
      <c r="A869" s="117" t="s">
        <v>957</v>
      </c>
      <c r="B869" s="88">
        <v>6.8996000000000004</v>
      </c>
    </row>
    <row r="870" spans="1:2" x14ac:dyDescent="0.25">
      <c r="A870" s="117" t="s">
        <v>958</v>
      </c>
      <c r="B870" s="88">
        <v>6.8960999999999997</v>
      </c>
    </row>
    <row r="871" spans="1:2" x14ac:dyDescent="0.25">
      <c r="A871" s="117" t="s">
        <v>959</v>
      </c>
      <c r="B871" s="88">
        <v>6.8944000000000001</v>
      </c>
    </row>
    <row r="872" spans="1:2" x14ac:dyDescent="0.25">
      <c r="A872" s="117" t="s">
        <v>960</v>
      </c>
      <c r="B872" s="88">
        <v>6.8863000000000003</v>
      </c>
    </row>
    <row r="873" spans="1:2" x14ac:dyDescent="0.25">
      <c r="A873" s="117" t="s">
        <v>961</v>
      </c>
      <c r="B873" s="88">
        <v>6.8910999999999998</v>
      </c>
    </row>
    <row r="874" spans="1:2" x14ac:dyDescent="0.25">
      <c r="A874" s="117" t="s">
        <v>962</v>
      </c>
      <c r="B874" s="88">
        <v>6.8834999999999997</v>
      </c>
    </row>
    <row r="875" spans="1:2" x14ac:dyDescent="0.25">
      <c r="A875" s="117" t="s">
        <v>963</v>
      </c>
      <c r="B875" s="88">
        <v>6.8901000000000003</v>
      </c>
    </row>
    <row r="876" spans="1:2" x14ac:dyDescent="0.25">
      <c r="A876" s="117" t="s">
        <v>964</v>
      </c>
      <c r="B876" s="88">
        <v>6.9001000000000001</v>
      </c>
    </row>
    <row r="877" spans="1:2" x14ac:dyDescent="0.25">
      <c r="A877" s="117" t="s">
        <v>965</v>
      </c>
      <c r="B877" s="88">
        <v>6.9170999999999996</v>
      </c>
    </row>
    <row r="878" spans="1:2" x14ac:dyDescent="0.25">
      <c r="A878" s="117" t="s">
        <v>966</v>
      </c>
      <c r="B878" s="88">
        <v>6.9096000000000002</v>
      </c>
    </row>
    <row r="879" spans="1:2" x14ac:dyDescent="0.25">
      <c r="A879" s="117" t="s">
        <v>967</v>
      </c>
      <c r="B879" s="88">
        <v>6.9185999999999996</v>
      </c>
    </row>
    <row r="880" spans="1:2" x14ac:dyDescent="0.25">
      <c r="A880" s="117" t="s">
        <v>968</v>
      </c>
      <c r="B880" s="88">
        <v>6.9150999999999998</v>
      </c>
    </row>
    <row r="881" spans="1:2" x14ac:dyDescent="0.25">
      <c r="A881" s="117" t="s">
        <v>969</v>
      </c>
      <c r="B881" s="88">
        <v>6.9085999999999999</v>
      </c>
    </row>
    <row r="882" spans="1:2" x14ac:dyDescent="0.25">
      <c r="A882" s="117" t="s">
        <v>970</v>
      </c>
      <c r="B882" s="88">
        <v>6.9085999999999999</v>
      </c>
    </row>
    <row r="883" spans="1:2" x14ac:dyDescent="0.25">
      <c r="A883" s="117" t="s">
        <v>971</v>
      </c>
      <c r="B883" s="88">
        <v>6.9085999999999999</v>
      </c>
    </row>
    <row r="884" spans="1:2" x14ac:dyDescent="0.25">
      <c r="A884" s="117" t="s">
        <v>972</v>
      </c>
      <c r="B884" s="88">
        <v>6.9085999999999999</v>
      </c>
    </row>
    <row r="885" spans="1:2" x14ac:dyDescent="0.25">
      <c r="A885" s="117" t="s">
        <v>973</v>
      </c>
      <c r="B885" s="88">
        <v>6.9085999999999999</v>
      </c>
    </row>
    <row r="886" spans="1:2" x14ac:dyDescent="0.25">
      <c r="A886" s="117" t="s">
        <v>974</v>
      </c>
      <c r="B886" s="88">
        <v>6.9085999999999999</v>
      </c>
    </row>
    <row r="887" spans="1:2" x14ac:dyDescent="0.25">
      <c r="A887" s="117" t="s">
        <v>975</v>
      </c>
      <c r="B887" s="88">
        <v>6.9085999999999999</v>
      </c>
    </row>
    <row r="888" spans="1:2" x14ac:dyDescent="0.25">
      <c r="A888" s="117" t="s">
        <v>976</v>
      </c>
      <c r="B888" s="88">
        <v>6.9085999999999999</v>
      </c>
    </row>
    <row r="889" spans="1:2" x14ac:dyDescent="0.25">
      <c r="A889" s="117" t="s">
        <v>977</v>
      </c>
      <c r="B889" s="88">
        <v>6.9085999999999999</v>
      </c>
    </row>
    <row r="890" spans="1:2" x14ac:dyDescent="0.25">
      <c r="A890" s="117" t="s">
        <v>978</v>
      </c>
      <c r="B890" s="88">
        <v>6.9085999999999999</v>
      </c>
    </row>
    <row r="891" spans="1:2" x14ac:dyDescent="0.25">
      <c r="A891" s="117" t="s">
        <v>979</v>
      </c>
      <c r="B891" s="88">
        <v>6.9085999999999999</v>
      </c>
    </row>
    <row r="892" spans="1:2" x14ac:dyDescent="0.25">
      <c r="A892" s="117" t="s">
        <v>980</v>
      </c>
      <c r="B892" s="88">
        <v>6.9085999999999999</v>
      </c>
    </row>
    <row r="893" spans="1:2" x14ac:dyDescent="0.25">
      <c r="A893" s="117" t="s">
        <v>981</v>
      </c>
      <c r="B893" s="88">
        <v>6.9085999999999999</v>
      </c>
    </row>
    <row r="894" spans="1:2" x14ac:dyDescent="0.25">
      <c r="A894" s="117" t="s">
        <v>982</v>
      </c>
      <c r="B894" s="88">
        <v>6.9085999999999999</v>
      </c>
    </row>
    <row r="895" spans="1:2" x14ac:dyDescent="0.25">
      <c r="A895" s="117" t="s">
        <v>983</v>
      </c>
      <c r="B895" s="88">
        <v>6.9085999999999999</v>
      </c>
    </row>
    <row r="896" spans="1:2" x14ac:dyDescent="0.25">
      <c r="A896" s="117" t="s">
        <v>984</v>
      </c>
      <c r="B896" s="88">
        <v>6.9085999999999999</v>
      </c>
    </row>
    <row r="897" spans="1:3" x14ac:dyDescent="0.25">
      <c r="A897" s="117" t="s">
        <v>985</v>
      </c>
      <c r="B897" s="88">
        <v>6.9085999999999999</v>
      </c>
    </row>
    <row r="898" spans="1:3" x14ac:dyDescent="0.25">
      <c r="A898" s="117" t="s">
        <v>986</v>
      </c>
      <c r="B898" s="88">
        <v>6.9085999999999999</v>
      </c>
    </row>
    <row r="899" spans="1:3" x14ac:dyDescent="0.25">
      <c r="A899" s="117" t="s">
        <v>987</v>
      </c>
      <c r="B899" s="88">
        <v>6.9085999999999999</v>
      </c>
    </row>
    <row r="900" spans="1:3" x14ac:dyDescent="0.25">
      <c r="A900" s="117" t="s">
        <v>988</v>
      </c>
      <c r="B900" s="88">
        <v>6.9085999999999999</v>
      </c>
    </row>
    <row r="901" spans="1:3" x14ac:dyDescent="0.25">
      <c r="A901" s="117" t="s">
        <v>989</v>
      </c>
      <c r="B901" s="88">
        <v>6.9085999999999999</v>
      </c>
    </row>
    <row r="902" spans="1:3" x14ac:dyDescent="0.25">
      <c r="A902" s="117" t="s">
        <v>990</v>
      </c>
      <c r="B902" s="88">
        <v>6.9085999999999999</v>
      </c>
    </row>
    <row r="903" spans="1:3" x14ac:dyDescent="0.25">
      <c r="A903" s="117" t="s">
        <v>991</v>
      </c>
      <c r="B903" s="88">
        <v>6.9085999999999999</v>
      </c>
    </row>
    <row r="904" spans="1:3" x14ac:dyDescent="0.25">
      <c r="A904" s="117" t="s">
        <v>992</v>
      </c>
      <c r="B904" s="88">
        <v>6.9085999999999999</v>
      </c>
    </row>
    <row r="905" spans="1:3" x14ac:dyDescent="0.25">
      <c r="A905" s="117" t="s">
        <v>993</v>
      </c>
      <c r="B905" s="88">
        <v>6.9085999999999999</v>
      </c>
    </row>
    <row r="906" spans="1:3" x14ac:dyDescent="0.25">
      <c r="A906" s="117" t="s">
        <v>994</v>
      </c>
      <c r="B906" s="88">
        <v>6.9085999999999999</v>
      </c>
    </row>
    <row r="907" spans="1:3" x14ac:dyDescent="0.25">
      <c r="A907" s="117" t="s">
        <v>995</v>
      </c>
      <c r="B907" s="88">
        <v>6.9085999999999999</v>
      </c>
    </row>
    <row r="908" spans="1:3" x14ac:dyDescent="0.25">
      <c r="A908" s="117" t="s">
        <v>1004</v>
      </c>
      <c r="B908" s="88">
        <v>6.9085999999999999</v>
      </c>
    </row>
    <row r="909" spans="1:3" x14ac:dyDescent="0.25">
      <c r="A909" s="118"/>
      <c r="B909" s="116"/>
      <c r="C909" s="296" t="s">
        <v>1016</v>
      </c>
    </row>
    <row r="910" spans="1:3" x14ac:dyDescent="0.25">
      <c r="A910" s="199">
        <v>43312</v>
      </c>
      <c r="B910" s="295">
        <v>6.8248800000000003</v>
      </c>
    </row>
    <row r="911" spans="1:3" x14ac:dyDescent="0.25">
      <c r="A911" s="199">
        <v>43313</v>
      </c>
      <c r="B911" s="295">
        <v>6.8029900000000003</v>
      </c>
    </row>
    <row r="912" spans="1:3" x14ac:dyDescent="0.25">
      <c r="A912" s="199">
        <v>43314</v>
      </c>
      <c r="B912" s="295">
        <v>6.8232200000000001</v>
      </c>
    </row>
    <row r="913" spans="1:2" x14ac:dyDescent="0.25">
      <c r="A913" s="199">
        <v>43315</v>
      </c>
      <c r="B913" s="295">
        <v>6.8795700000000002</v>
      </c>
    </row>
    <row r="914" spans="1:2" x14ac:dyDescent="0.25">
      <c r="A914" s="199">
        <v>43318</v>
      </c>
      <c r="B914" s="295">
        <v>6.8470300000000002</v>
      </c>
    </row>
    <row r="915" spans="1:2" x14ac:dyDescent="0.25">
      <c r="A915" s="199">
        <v>43319</v>
      </c>
      <c r="B915" s="295">
        <v>6.8640999999999996</v>
      </c>
    </row>
    <row r="916" spans="1:2" x14ac:dyDescent="0.25">
      <c r="A916" s="199">
        <v>43320</v>
      </c>
      <c r="B916" s="295">
        <v>6.8182499999999999</v>
      </c>
    </row>
    <row r="917" spans="1:2" x14ac:dyDescent="0.25">
      <c r="A917" s="199">
        <v>43321</v>
      </c>
      <c r="B917" s="295">
        <v>6.8230199999999996</v>
      </c>
    </row>
    <row r="918" spans="1:2" x14ac:dyDescent="0.25">
      <c r="A918" s="199">
        <v>43322</v>
      </c>
      <c r="B918" s="295">
        <v>6.8453799999999996</v>
      </c>
    </row>
    <row r="919" spans="1:2" x14ac:dyDescent="0.25">
      <c r="A919" s="199">
        <v>43325</v>
      </c>
      <c r="B919" s="295">
        <v>6.867</v>
      </c>
    </row>
    <row r="920" spans="1:2" x14ac:dyDescent="0.25">
      <c r="A920" s="199">
        <v>43326</v>
      </c>
      <c r="B920" s="295">
        <v>6.8920300000000001</v>
      </c>
    </row>
    <row r="921" spans="1:2" x14ac:dyDescent="0.25">
      <c r="A921" s="199">
        <v>43327</v>
      </c>
      <c r="B921" s="295">
        <v>6.8933999999999997</v>
      </c>
    </row>
    <row r="922" spans="1:2" x14ac:dyDescent="0.25">
      <c r="A922" s="199">
        <v>43328</v>
      </c>
      <c r="B922" s="295">
        <v>6.9455</v>
      </c>
    </row>
    <row r="923" spans="1:2" x14ac:dyDescent="0.25">
      <c r="A923" s="199">
        <v>43329</v>
      </c>
      <c r="B923" s="295">
        <v>6.8585000000000003</v>
      </c>
    </row>
    <row r="924" spans="1:2" x14ac:dyDescent="0.25">
      <c r="A924" s="199">
        <v>43332</v>
      </c>
      <c r="B924" s="295">
        <v>6.8349000000000002</v>
      </c>
    </row>
    <row r="925" spans="1:2" x14ac:dyDescent="0.25">
      <c r="A925" s="199">
        <v>43333</v>
      </c>
      <c r="B925" s="295">
        <v>6.83413</v>
      </c>
    </row>
    <row r="926" spans="1:2" x14ac:dyDescent="0.25">
      <c r="A926" s="199">
        <v>43334</v>
      </c>
      <c r="B926" s="295">
        <v>6.8275699999999997</v>
      </c>
    </row>
    <row r="927" spans="1:2" x14ac:dyDescent="0.25">
      <c r="A927" s="199">
        <v>43335</v>
      </c>
      <c r="B927" s="295">
        <v>6.8457999999999997</v>
      </c>
    </row>
    <row r="928" spans="1:2" x14ac:dyDescent="0.25">
      <c r="A928" s="199">
        <v>43336</v>
      </c>
      <c r="B928" s="295">
        <v>6.8928900000000004</v>
      </c>
    </row>
    <row r="929" spans="1:2" x14ac:dyDescent="0.25">
      <c r="A929" s="199">
        <v>43339</v>
      </c>
      <c r="B929" s="295">
        <v>6.7998799999999999</v>
      </c>
    </row>
    <row r="930" spans="1:2" x14ac:dyDescent="0.25">
      <c r="A930" s="199">
        <v>43340</v>
      </c>
      <c r="B930" s="295">
        <v>6.7929199999999996</v>
      </c>
    </row>
    <row r="931" spans="1:2" x14ac:dyDescent="0.25">
      <c r="A931" s="199">
        <v>43341</v>
      </c>
      <c r="B931" s="295">
        <v>6.7991999999999999</v>
      </c>
    </row>
    <row r="932" spans="1:2" x14ac:dyDescent="0.25">
      <c r="A932" s="199">
        <v>43342</v>
      </c>
      <c r="B932" s="295">
        <v>6.8918999999999997</v>
      </c>
    </row>
    <row r="933" spans="1:2" x14ac:dyDescent="0.25">
      <c r="A933" s="199">
        <v>43343</v>
      </c>
      <c r="B933" s="295">
        <v>6.8658700000000001</v>
      </c>
    </row>
    <row r="934" spans="1:2" x14ac:dyDescent="0.25">
      <c r="A934" s="199">
        <v>43347</v>
      </c>
      <c r="B934" s="295">
        <v>6.8343400000000001</v>
      </c>
    </row>
    <row r="935" spans="1:2" x14ac:dyDescent="0.25">
      <c r="A935" s="199">
        <v>43348</v>
      </c>
      <c r="B935" s="295">
        <v>6.8487</v>
      </c>
    </row>
    <row r="936" spans="1:2" x14ac:dyDescent="0.25">
      <c r="A936" s="199">
        <v>43349</v>
      </c>
      <c r="B936" s="295">
        <v>6.8419999999999996</v>
      </c>
    </row>
    <row r="937" spans="1:2" x14ac:dyDescent="0.25">
      <c r="A937" s="199">
        <v>43350</v>
      </c>
      <c r="B937" s="295">
        <v>6.8439300000000003</v>
      </c>
    </row>
    <row r="938" spans="1:2" x14ac:dyDescent="0.25">
      <c r="A938" s="199">
        <v>43353</v>
      </c>
      <c r="B938" s="295">
        <v>6.8596300000000001</v>
      </c>
    </row>
    <row r="939" spans="1:2" x14ac:dyDescent="0.25">
      <c r="A939" s="199">
        <v>43354</v>
      </c>
      <c r="B939" s="295">
        <v>6.8651799999999996</v>
      </c>
    </row>
    <row r="940" spans="1:2" x14ac:dyDescent="0.25">
      <c r="A940" s="199">
        <v>43355</v>
      </c>
      <c r="B940" s="295">
        <v>6.8754</v>
      </c>
    </row>
    <row r="941" spans="1:2" x14ac:dyDescent="0.25">
      <c r="A941" s="199">
        <v>43356</v>
      </c>
      <c r="B941" s="295">
        <v>6.8334000000000001</v>
      </c>
    </row>
    <row r="942" spans="1:2" x14ac:dyDescent="0.25">
      <c r="A942" s="199">
        <v>43357</v>
      </c>
      <c r="B942" s="295">
        <v>6.8435699999999997</v>
      </c>
    </row>
    <row r="943" spans="1:2" x14ac:dyDescent="0.25">
      <c r="A943" s="199">
        <v>43360</v>
      </c>
      <c r="B943" s="295">
        <v>6.8783000000000003</v>
      </c>
    </row>
    <row r="944" spans="1:2" x14ac:dyDescent="0.25">
      <c r="A944" s="199">
        <v>43361</v>
      </c>
      <c r="B944" s="295">
        <v>6.8688000000000002</v>
      </c>
    </row>
    <row r="945" spans="1:2" x14ac:dyDescent="0.25">
      <c r="A945" s="199">
        <v>43362</v>
      </c>
      <c r="B945" s="295">
        <v>6.8587800000000003</v>
      </c>
    </row>
    <row r="946" spans="1:2" x14ac:dyDescent="0.25">
      <c r="A946" s="199">
        <v>43363</v>
      </c>
      <c r="B946" s="295">
        <v>6.8513099999999998</v>
      </c>
    </row>
    <row r="947" spans="1:2" x14ac:dyDescent="0.25">
      <c r="A947" s="199">
        <v>43364</v>
      </c>
      <c r="B947" s="295">
        <v>6.8335499999999998</v>
      </c>
    </row>
    <row r="948" spans="1:2" x14ac:dyDescent="0.25">
      <c r="A948" s="199">
        <v>43368</v>
      </c>
      <c r="B948" s="295">
        <v>6.8665099999999999</v>
      </c>
    </row>
    <row r="949" spans="1:2" x14ac:dyDescent="0.25">
      <c r="A949" s="199">
        <v>43369</v>
      </c>
      <c r="B949" s="295">
        <v>6.8679600000000001</v>
      </c>
    </row>
    <row r="950" spans="1:2" x14ac:dyDescent="0.25">
      <c r="A950" s="199">
        <v>43370</v>
      </c>
      <c r="B950" s="295">
        <v>6.8735099999999996</v>
      </c>
    </row>
    <row r="951" spans="1:2" x14ac:dyDescent="0.25">
      <c r="A951" s="199">
        <v>43371</v>
      </c>
      <c r="B951" s="295">
        <v>6.8866300000000003</v>
      </c>
    </row>
    <row r="952" spans="1:2" x14ac:dyDescent="0.25">
      <c r="A952" s="199">
        <v>43374</v>
      </c>
      <c r="B952" s="295">
        <v>6.8275699999999997</v>
      </c>
    </row>
    <row r="953" spans="1:2" x14ac:dyDescent="0.25">
      <c r="A953" s="199">
        <v>43375</v>
      </c>
      <c r="B953" s="295">
        <v>6.8865499999999997</v>
      </c>
    </row>
    <row r="954" spans="1:2" x14ac:dyDescent="0.25">
      <c r="A954" s="199">
        <v>43376</v>
      </c>
      <c r="B954" s="295">
        <v>6.8839800000000002</v>
      </c>
    </row>
    <row r="955" spans="1:2" x14ac:dyDescent="0.25">
      <c r="A955" s="199">
        <v>43377</v>
      </c>
      <c r="B955" s="295">
        <v>6.8890399999999996</v>
      </c>
    </row>
    <row r="956" spans="1:2" x14ac:dyDescent="0.25">
      <c r="A956" s="199">
        <v>43378</v>
      </c>
      <c r="B956" s="295">
        <v>6.8931100000000001</v>
      </c>
    </row>
    <row r="957" spans="1:2" x14ac:dyDescent="0.25">
      <c r="A957" s="199">
        <v>43381</v>
      </c>
      <c r="B957" s="295">
        <v>6.9063999999999997</v>
      </c>
    </row>
    <row r="958" spans="1:2" x14ac:dyDescent="0.25">
      <c r="A958" s="199">
        <v>43382</v>
      </c>
      <c r="B958" s="295">
        <v>6.9256200000000003</v>
      </c>
    </row>
    <row r="959" spans="1:2" x14ac:dyDescent="0.25">
      <c r="A959" s="199">
        <v>43383</v>
      </c>
      <c r="B959" s="295">
        <v>6.9159899999999999</v>
      </c>
    </row>
    <row r="960" spans="1:2" x14ac:dyDescent="0.25">
      <c r="A960" s="199">
        <v>43385</v>
      </c>
      <c r="B960" s="295">
        <v>6.8773</v>
      </c>
    </row>
    <row r="961" spans="1:3" x14ac:dyDescent="0.25">
      <c r="A961" s="199">
        <v>43388</v>
      </c>
      <c r="B961" s="295">
        <v>6.9164000000000003</v>
      </c>
    </row>
    <row r="962" spans="1:3" x14ac:dyDescent="0.25">
      <c r="A962" s="199">
        <v>43389</v>
      </c>
      <c r="B962" s="295">
        <v>6.9209699999999996</v>
      </c>
    </row>
    <row r="963" spans="1:3" x14ac:dyDescent="0.25">
      <c r="A963" s="199">
        <v>43390</v>
      </c>
      <c r="B963" s="295">
        <v>6.9101900000000001</v>
      </c>
    </row>
    <row r="964" spans="1:3" x14ac:dyDescent="0.25">
      <c r="A964" s="199">
        <v>43391</v>
      </c>
      <c r="B964" s="295">
        <v>6.9282199999999996</v>
      </c>
    </row>
    <row r="965" spans="1:3" x14ac:dyDescent="0.25">
      <c r="A965" s="199">
        <v>43392</v>
      </c>
      <c r="B965" s="295">
        <v>6.9357300000000004</v>
      </c>
    </row>
    <row r="966" spans="1:3" x14ac:dyDescent="0.25">
      <c r="A966" s="199">
        <v>43395</v>
      </c>
      <c r="B966" s="295">
        <v>6.9302099999999998</v>
      </c>
    </row>
    <row r="967" spans="1:3" x14ac:dyDescent="0.25">
      <c r="A967" s="199">
        <v>43396</v>
      </c>
      <c r="B967" s="295">
        <v>6.9371400000000003</v>
      </c>
    </row>
    <row r="968" spans="1:3" x14ac:dyDescent="0.25">
      <c r="A968" s="199">
        <v>43397</v>
      </c>
      <c r="B968" s="295">
        <v>6.9382200000000003</v>
      </c>
    </row>
    <row r="969" spans="1:3" x14ac:dyDescent="0.25">
      <c r="A969" s="199">
        <v>43398</v>
      </c>
      <c r="B969" s="295">
        <v>6.9441800000000002</v>
      </c>
      <c r="C969" s="329"/>
    </row>
    <row r="970" spans="1:3" x14ac:dyDescent="0.25">
      <c r="A970" s="199">
        <v>43399</v>
      </c>
      <c r="B970" s="295">
        <v>6.9558999999999997</v>
      </c>
    </row>
    <row r="971" spans="1:3" x14ac:dyDescent="0.25">
      <c r="A971" s="199">
        <v>43402</v>
      </c>
      <c r="B971" s="295">
        <v>6.9526500000000002</v>
      </c>
    </row>
    <row r="972" spans="1:3" x14ac:dyDescent="0.25">
      <c r="A972" s="199">
        <v>43403</v>
      </c>
      <c r="B972" s="295">
        <v>6.9748000000000001</v>
      </c>
    </row>
    <row r="973" spans="1:3" x14ac:dyDescent="0.25">
      <c r="A973" s="199">
        <v>43404</v>
      </c>
      <c r="B973" s="295">
        <v>6.9694000000000003</v>
      </c>
    </row>
    <row r="974" spans="1:3" x14ac:dyDescent="0.25">
      <c r="A974" s="199">
        <v>43405</v>
      </c>
      <c r="B974" s="295">
        <v>6.9741900000000001</v>
      </c>
    </row>
    <row r="975" spans="1:3" x14ac:dyDescent="0.25">
      <c r="A975" s="199">
        <v>43406</v>
      </c>
      <c r="B975" s="295">
        <v>6.9161700000000002</v>
      </c>
    </row>
    <row r="976" spans="1:3" x14ac:dyDescent="0.25">
      <c r="A976" s="199">
        <v>43409</v>
      </c>
      <c r="B976" s="295">
        <v>6.8933999999999997</v>
      </c>
    </row>
    <row r="977" spans="1:2" x14ac:dyDescent="0.25">
      <c r="A977" s="199">
        <v>43410</v>
      </c>
      <c r="B977" s="295">
        <v>6.9099000000000004</v>
      </c>
    </row>
    <row r="978" spans="1:2" x14ac:dyDescent="0.25">
      <c r="A978" s="199">
        <v>43411</v>
      </c>
      <c r="B978" s="295">
        <v>6.9208299999999996</v>
      </c>
    </row>
    <row r="979" spans="1:2" x14ac:dyDescent="0.25">
      <c r="A979" s="199">
        <v>43412</v>
      </c>
      <c r="B979" s="295">
        <v>6.9172700000000003</v>
      </c>
    </row>
    <row r="980" spans="1:2" x14ac:dyDescent="0.25">
      <c r="A980" s="199">
        <v>43413</v>
      </c>
      <c r="B980" s="295">
        <v>6.9470700000000001</v>
      </c>
    </row>
    <row r="981" spans="1:2" x14ac:dyDescent="0.25">
      <c r="A981" s="199">
        <v>43416</v>
      </c>
      <c r="B981" s="295">
        <v>6.9470700000000001</v>
      </c>
    </row>
    <row r="982" spans="1:2" x14ac:dyDescent="0.25">
      <c r="A982" s="199">
        <v>43417</v>
      </c>
      <c r="B982" s="295">
        <v>6.9607700000000001</v>
      </c>
    </row>
    <row r="983" spans="1:2" x14ac:dyDescent="0.25">
      <c r="A983" s="199">
        <v>43418</v>
      </c>
      <c r="B983" s="295">
        <v>6.9455799999999996</v>
      </c>
    </row>
    <row r="984" spans="1:2" x14ac:dyDescent="0.25">
      <c r="A984" s="199">
        <v>43419</v>
      </c>
      <c r="B984" s="295">
        <v>6.9424900000000003</v>
      </c>
    </row>
    <row r="985" spans="1:2" x14ac:dyDescent="0.25">
      <c r="A985" s="199">
        <v>43420</v>
      </c>
      <c r="B985" s="295">
        <v>6.9262100000000002</v>
      </c>
    </row>
    <row r="986" spans="1:2" x14ac:dyDescent="0.25">
      <c r="A986" s="199">
        <v>43423</v>
      </c>
      <c r="B986" s="295">
        <v>6.91859</v>
      </c>
    </row>
    <row r="987" spans="1:2" x14ac:dyDescent="0.25">
      <c r="A987" s="199">
        <v>43424</v>
      </c>
      <c r="B987" s="295">
        <v>6.9322699999999999</v>
      </c>
    </row>
    <row r="988" spans="1:2" x14ac:dyDescent="0.25">
      <c r="A988" s="199">
        <v>43425</v>
      </c>
      <c r="B988" s="295">
        <v>6.944</v>
      </c>
    </row>
    <row r="989" spans="1:2" x14ac:dyDescent="0.25">
      <c r="A989" s="199">
        <v>43426</v>
      </c>
      <c r="B989" s="295">
        <v>6.9218200000000003</v>
      </c>
    </row>
    <row r="990" spans="1:2" x14ac:dyDescent="0.25">
      <c r="A990" s="199">
        <v>43427</v>
      </c>
      <c r="B990" s="295">
        <v>6.9218200000000003</v>
      </c>
    </row>
    <row r="991" spans="1:2" x14ac:dyDescent="0.25">
      <c r="A991" s="199">
        <v>43430</v>
      </c>
      <c r="B991" s="295">
        <v>6.9407500000000004</v>
      </c>
    </row>
    <row r="992" spans="1:2" x14ac:dyDescent="0.25">
      <c r="A992" s="199">
        <v>43431</v>
      </c>
      <c r="B992" s="295">
        <v>6.9499599999999999</v>
      </c>
    </row>
    <row r="993" spans="1:2" x14ac:dyDescent="0.25">
      <c r="A993" s="199">
        <v>43432</v>
      </c>
      <c r="B993" s="295">
        <v>6.9504999999999999</v>
      </c>
    </row>
    <row r="994" spans="1:2" x14ac:dyDescent="0.25">
      <c r="A994" s="199">
        <v>43433</v>
      </c>
      <c r="B994" s="295">
        <v>6.9380899999999999</v>
      </c>
    </row>
    <row r="995" spans="1:2" x14ac:dyDescent="0.25">
      <c r="A995" s="199">
        <v>43434</v>
      </c>
      <c r="B995" s="295">
        <v>6.9347500000000002</v>
      </c>
    </row>
    <row r="996" spans="1:2" x14ac:dyDescent="0.25">
      <c r="A996" s="199">
        <v>43437</v>
      </c>
      <c r="B996" s="295">
        <v>6.9175899999999997</v>
      </c>
    </row>
    <row r="997" spans="1:2" x14ac:dyDescent="0.25">
      <c r="A997" s="199">
        <v>43438</v>
      </c>
      <c r="B997" s="295">
        <v>6.8723700000000001</v>
      </c>
    </row>
    <row r="998" spans="1:2" x14ac:dyDescent="0.25">
      <c r="A998" s="199">
        <v>43439</v>
      </c>
      <c r="B998" s="295">
        <v>6.8481100000000001</v>
      </c>
    </row>
    <row r="999" spans="1:2" x14ac:dyDescent="0.25">
      <c r="A999" s="199">
        <v>43440</v>
      </c>
      <c r="B999" s="295">
        <v>6.8567</v>
      </c>
    </row>
    <row r="1000" spans="1:2" x14ac:dyDescent="0.25">
      <c r="A1000" s="199">
        <v>43445</v>
      </c>
      <c r="B1000" s="295">
        <v>6.9106699999999996</v>
      </c>
    </row>
    <row r="1001" spans="1:2" x14ac:dyDescent="0.25">
      <c r="A1001" s="199">
        <v>43446</v>
      </c>
      <c r="B1001" s="295">
        <v>6.9029100000000003</v>
      </c>
    </row>
    <row r="1002" spans="1:2" x14ac:dyDescent="0.25">
      <c r="A1002" s="199">
        <v>43447</v>
      </c>
      <c r="B1002" s="295">
        <v>6.8674900000000001</v>
      </c>
    </row>
    <row r="1003" spans="1:2" x14ac:dyDescent="0.25">
      <c r="A1003" s="199">
        <v>43448</v>
      </c>
      <c r="B1003" s="295">
        <v>6.8767300000000002</v>
      </c>
    </row>
    <row r="1004" spans="1:2" x14ac:dyDescent="0.25">
      <c r="A1004" s="199">
        <v>43451</v>
      </c>
      <c r="B1004" s="295">
        <v>6.8991899999999999</v>
      </c>
    </row>
    <row r="1005" spans="1:2" x14ac:dyDescent="0.25">
      <c r="A1005" s="199">
        <v>43452</v>
      </c>
      <c r="B1005" s="295">
        <v>6.8998100000000004</v>
      </c>
    </row>
    <row r="1006" spans="1:2" x14ac:dyDescent="0.25">
      <c r="A1006" s="199">
        <v>43453</v>
      </c>
      <c r="B1006" s="295">
        <v>6.88422</v>
      </c>
    </row>
    <row r="1007" spans="1:2" x14ac:dyDescent="0.25">
      <c r="A1007" s="199">
        <v>43454</v>
      </c>
      <c r="B1007" s="295">
        <v>6.9041399999999999</v>
      </c>
    </row>
    <row r="1008" spans="1:2" x14ac:dyDescent="0.25">
      <c r="A1008" s="199">
        <v>43459</v>
      </c>
      <c r="B1008" s="295">
        <v>6.8919699999999997</v>
      </c>
    </row>
    <row r="1009" spans="1:2" x14ac:dyDescent="0.25">
      <c r="A1009" s="199">
        <v>43460</v>
      </c>
      <c r="B1009" s="295">
        <v>6.9189999999999996</v>
      </c>
    </row>
    <row r="1010" spans="1:2" x14ac:dyDescent="0.25">
      <c r="A1010" s="199">
        <v>43461</v>
      </c>
      <c r="B1010" s="295">
        <v>6.8905799999999999</v>
      </c>
    </row>
    <row r="1011" spans="1:2" x14ac:dyDescent="0.25">
      <c r="A1011" s="199">
        <v>43462</v>
      </c>
      <c r="B1011" s="295">
        <v>6.8714899999999997</v>
      </c>
    </row>
    <row r="1012" spans="1:2" x14ac:dyDescent="0.25">
      <c r="A1012" s="199">
        <v>43467</v>
      </c>
      <c r="B1012" s="295">
        <v>6.8689</v>
      </c>
    </row>
    <row r="1013" spans="1:2" x14ac:dyDescent="0.25">
      <c r="A1013" s="199">
        <v>43468</v>
      </c>
      <c r="B1013" s="295">
        <v>6.8757700000000002</v>
      </c>
    </row>
    <row r="1014" spans="1:2" x14ac:dyDescent="0.25">
      <c r="A1014" s="199">
        <v>43469</v>
      </c>
      <c r="B1014" s="295">
        <v>6.8765400000000003</v>
      </c>
    </row>
    <row r="1015" spans="1:2" x14ac:dyDescent="0.25">
      <c r="A1015" s="199">
        <v>43472</v>
      </c>
      <c r="B1015" s="295">
        <v>6.8641199999999998</v>
      </c>
    </row>
    <row r="1016" spans="1:2" x14ac:dyDescent="0.25">
      <c r="A1016" s="199">
        <v>43473</v>
      </c>
      <c r="B1016" s="295">
        <v>6.8448399999999996</v>
      </c>
    </row>
    <row r="1017" spans="1:2" x14ac:dyDescent="0.25">
      <c r="A1017" s="199">
        <v>43474</v>
      </c>
      <c r="B1017" s="295">
        <v>6.8527899999999997</v>
      </c>
    </row>
    <row r="1018" spans="1:2" x14ac:dyDescent="0.25">
      <c r="A1018" s="199">
        <v>43475</v>
      </c>
      <c r="B1018" s="295">
        <v>6.8110099999999996</v>
      </c>
    </row>
    <row r="1019" spans="1:2" x14ac:dyDescent="0.25">
      <c r="A1019" s="199">
        <v>43480</v>
      </c>
      <c r="B1019" s="295">
        <v>6.7619100000000003</v>
      </c>
    </row>
    <row r="1020" spans="1:2" x14ac:dyDescent="0.25">
      <c r="A1020" s="199">
        <v>43481</v>
      </c>
      <c r="B1020" s="295">
        <v>6.77285</v>
      </c>
    </row>
    <row r="1021" spans="1:2" x14ac:dyDescent="0.25">
      <c r="A1021" s="199">
        <v>43482</v>
      </c>
      <c r="B1021" s="295">
        <v>6.7595000000000001</v>
      </c>
    </row>
    <row r="1022" spans="1:2" x14ac:dyDescent="0.25">
      <c r="A1022" s="199">
        <v>43483</v>
      </c>
      <c r="B1022" s="295">
        <v>6.7746899999999997</v>
      </c>
    </row>
    <row r="1023" spans="1:2" x14ac:dyDescent="0.25">
      <c r="A1023" s="199">
        <v>43486</v>
      </c>
      <c r="B1023" s="295">
        <v>6.8012100000000002</v>
      </c>
    </row>
    <row r="1024" spans="1:2" x14ac:dyDescent="0.25">
      <c r="A1024" s="199">
        <v>43487</v>
      </c>
      <c r="B1024" s="295">
        <v>6.7998000000000003</v>
      </c>
    </row>
    <row r="1025" spans="1:9" x14ac:dyDescent="0.25">
      <c r="A1025" s="199">
        <v>43489</v>
      </c>
      <c r="B1025" s="295">
        <v>6.7923099999999996</v>
      </c>
    </row>
    <row r="1026" spans="1:9" x14ac:dyDescent="0.25">
      <c r="A1026" s="199">
        <v>43490</v>
      </c>
      <c r="B1026" s="295">
        <v>6.7936199999999998</v>
      </c>
    </row>
    <row r="1027" spans="1:9" x14ac:dyDescent="0.25">
      <c r="A1027" s="199">
        <v>43493</v>
      </c>
      <c r="B1027" s="295">
        <v>6.7515000000000001</v>
      </c>
    </row>
    <row r="1028" spans="1:9" x14ac:dyDescent="0.25">
      <c r="A1028" s="199">
        <v>43494</v>
      </c>
      <c r="B1028" s="295">
        <v>6.7548000000000004</v>
      </c>
    </row>
    <row r="1029" spans="1:9" x14ac:dyDescent="0.25">
      <c r="A1029" s="199">
        <v>43495</v>
      </c>
      <c r="B1029" s="295">
        <v>6.7308300000000001</v>
      </c>
    </row>
    <row r="1030" spans="1:9" x14ac:dyDescent="0.25">
      <c r="A1030" s="199">
        <v>43496</v>
      </c>
      <c r="B1030" s="295">
        <v>6.7148899999999996</v>
      </c>
    </row>
    <row r="1031" spans="1:9" x14ac:dyDescent="0.25">
      <c r="A1031" s="199">
        <v>43497</v>
      </c>
      <c r="B1031" s="295">
        <v>6.7418800000000001</v>
      </c>
    </row>
    <row r="1032" spans="1:9" x14ac:dyDescent="0.25">
      <c r="A1032" s="199">
        <v>43508</v>
      </c>
      <c r="B1032" s="295">
        <v>6.7863300000000004</v>
      </c>
    </row>
    <row r="1033" spans="1:9" x14ac:dyDescent="0.25">
      <c r="A1033" s="199">
        <v>43509</v>
      </c>
      <c r="B1033" s="295">
        <v>6.7648900000000003</v>
      </c>
    </row>
    <row r="1034" spans="1:9" x14ac:dyDescent="0.25">
      <c r="A1034" s="199">
        <v>43510</v>
      </c>
      <c r="B1034" s="295">
        <v>6.7776300000000003</v>
      </c>
    </row>
    <row r="1035" spans="1:9" x14ac:dyDescent="0.25">
      <c r="A1035" s="199">
        <v>43511</v>
      </c>
      <c r="B1035" s="295">
        <v>6.7857900000000004</v>
      </c>
    </row>
    <row r="1036" spans="1:9" x14ac:dyDescent="0.25">
      <c r="A1036" s="199">
        <v>43514</v>
      </c>
      <c r="B1036" s="295">
        <v>6.7625000000000002</v>
      </c>
    </row>
    <row r="1037" spans="1:9" x14ac:dyDescent="0.25">
      <c r="A1037" s="199">
        <v>43515</v>
      </c>
      <c r="B1037" s="295">
        <v>6.7800200000000004</v>
      </c>
      <c r="I1037" s="104" t="s">
        <v>1030</v>
      </c>
    </row>
    <row r="1038" spans="1:9" x14ac:dyDescent="0.25">
      <c r="A1038" s="199">
        <v>43517</v>
      </c>
      <c r="B1038" s="295">
        <v>6.7051400000000001</v>
      </c>
    </row>
    <row r="1039" spans="1:9" x14ac:dyDescent="0.25">
      <c r="A1039" s="199">
        <v>43521</v>
      </c>
      <c r="B1039" s="295">
        <v>6.6854300000000002</v>
      </c>
      <c r="I1039" s="104" t="s">
        <v>1030</v>
      </c>
    </row>
    <row r="1040" spans="1:9" x14ac:dyDescent="0.25">
      <c r="A1040" s="199">
        <v>43522</v>
      </c>
      <c r="B1040" s="295">
        <v>6.69069</v>
      </c>
    </row>
    <row r="1041" spans="1:2" x14ac:dyDescent="0.25">
      <c r="A1041" s="199">
        <v>43523</v>
      </c>
      <c r="B1041" s="295">
        <v>6.6854300000000002</v>
      </c>
    </row>
    <row r="1042" spans="1:2" x14ac:dyDescent="0.25">
      <c r="A1042" s="199">
        <v>43524</v>
      </c>
      <c r="B1042" s="295">
        <v>6.6819300000000004</v>
      </c>
    </row>
    <row r="1043" spans="1:2" x14ac:dyDescent="0.25">
      <c r="A1043" s="199">
        <v>43525</v>
      </c>
      <c r="B1043" s="295">
        <v>6.6994600000000002</v>
      </c>
    </row>
    <row r="1044" spans="1:2" x14ac:dyDescent="0.25">
      <c r="A1044" s="199">
        <v>43528</v>
      </c>
      <c r="B1044" s="295">
        <v>6.70296</v>
      </c>
    </row>
    <row r="1045" spans="1:2" x14ac:dyDescent="0.25">
      <c r="A1045" s="199">
        <v>43529</v>
      </c>
      <c r="B1045" s="295">
        <v>6.7038399999999996</v>
      </c>
    </row>
    <row r="1046" spans="1:2" x14ac:dyDescent="0.25">
      <c r="A1046" s="199">
        <v>43530</v>
      </c>
      <c r="B1046" s="295">
        <v>6.72593</v>
      </c>
    </row>
    <row r="1047" spans="1:2" x14ac:dyDescent="0.25">
      <c r="A1047" s="199">
        <v>43531</v>
      </c>
      <c r="B1047" s="295">
        <v>6.7134799999999997</v>
      </c>
    </row>
    <row r="1048" spans="1:2" x14ac:dyDescent="0.25">
      <c r="A1048" s="199">
        <v>43532</v>
      </c>
      <c r="B1048" s="295">
        <v>6.7306400000000002</v>
      </c>
    </row>
    <row r="1049" spans="1:2" x14ac:dyDescent="0.25">
      <c r="A1049" s="199">
        <v>43535</v>
      </c>
      <c r="B1049" s="295">
        <v>6.7327599999999999</v>
      </c>
    </row>
    <row r="1050" spans="1:2" x14ac:dyDescent="0.25">
      <c r="A1050" s="199">
        <v>43536</v>
      </c>
      <c r="B1050" s="295">
        <v>6.7169800000000004</v>
      </c>
    </row>
    <row r="1051" spans="1:2" x14ac:dyDescent="0.25">
      <c r="A1051" s="199">
        <v>43537</v>
      </c>
      <c r="B1051" s="295">
        <v>6.71523</v>
      </c>
    </row>
    <row r="1052" spans="1:2" x14ac:dyDescent="0.25">
      <c r="A1052" s="199">
        <v>43538</v>
      </c>
      <c r="B1052" s="295">
        <v>6.7146299999999997</v>
      </c>
    </row>
    <row r="1053" spans="1:2" x14ac:dyDescent="0.25">
      <c r="A1053" s="199">
        <v>43539</v>
      </c>
      <c r="B1053" s="295">
        <v>6.7240000000000002</v>
      </c>
    </row>
    <row r="1054" spans="1:2" x14ac:dyDescent="0.25">
      <c r="A1054" s="199">
        <v>43542</v>
      </c>
      <c r="B1054" s="295">
        <v>6.7124199999999998</v>
      </c>
    </row>
    <row r="1055" spans="1:2" x14ac:dyDescent="0.25">
      <c r="A1055" s="199">
        <v>43543</v>
      </c>
      <c r="B1055" s="295">
        <v>6.7178599999999999</v>
      </c>
    </row>
    <row r="1056" spans="1:2" x14ac:dyDescent="0.25">
      <c r="A1056" s="199">
        <v>43549</v>
      </c>
      <c r="B1056" s="295">
        <v>6.7176799999999997</v>
      </c>
    </row>
    <row r="1057" spans="1:3" x14ac:dyDescent="0.25">
      <c r="A1057" s="199">
        <v>43550</v>
      </c>
      <c r="B1057" s="295">
        <v>6.7128100000000002</v>
      </c>
    </row>
    <row r="1058" spans="1:3" x14ac:dyDescent="0.25">
      <c r="A1058" s="199">
        <v>43551</v>
      </c>
      <c r="B1058" s="295">
        <v>6.7235100000000001</v>
      </c>
    </row>
    <row r="1059" spans="1:3" x14ac:dyDescent="0.25">
      <c r="A1059" s="199">
        <v>43552</v>
      </c>
      <c r="B1059" s="295">
        <v>6.7374900000000002</v>
      </c>
    </row>
    <row r="1060" spans="1:3" x14ac:dyDescent="0.25">
      <c r="A1060" s="199">
        <v>43553</v>
      </c>
      <c r="B1060" s="295">
        <v>6.7338899999999997</v>
      </c>
    </row>
    <row r="1061" spans="1:3" x14ac:dyDescent="0.25">
      <c r="A1061" s="199">
        <v>43556</v>
      </c>
      <c r="B1061" s="295">
        <v>6.70852</v>
      </c>
    </row>
    <row r="1062" spans="1:3" x14ac:dyDescent="0.25">
      <c r="A1062" s="199">
        <v>43557</v>
      </c>
      <c r="B1062" s="295">
        <v>6.7242100000000002</v>
      </c>
    </row>
    <row r="1063" spans="1:3" x14ac:dyDescent="0.25">
      <c r="A1063" s="199">
        <v>43559</v>
      </c>
      <c r="B1063" s="295">
        <v>6.7198000000000002</v>
      </c>
    </row>
    <row r="1064" spans="1:3" x14ac:dyDescent="0.25">
      <c r="A1064" s="199">
        <v>43560</v>
      </c>
      <c r="B1064" s="295">
        <v>6.7122799999999998</v>
      </c>
    </row>
    <row r="1065" spans="1:3" x14ac:dyDescent="0.25">
      <c r="A1065" s="199">
        <v>43563</v>
      </c>
      <c r="B1065" s="295">
        <v>6.7198000000000002</v>
      </c>
    </row>
    <row r="1066" spans="1:3" x14ac:dyDescent="0.25">
      <c r="A1066" s="199">
        <v>43564</v>
      </c>
      <c r="B1066" s="295">
        <v>6.7188600000000003</v>
      </c>
    </row>
    <row r="1067" spans="1:3" x14ac:dyDescent="0.25">
      <c r="A1067" s="199">
        <v>43565</v>
      </c>
      <c r="B1067" s="295">
        <v>6.7194900000000004</v>
      </c>
    </row>
    <row r="1068" spans="1:3" x14ac:dyDescent="0.25">
      <c r="A1068" s="199">
        <v>43567</v>
      </c>
      <c r="B1068" s="295">
        <v>6.7265300000000003</v>
      </c>
      <c r="C1068" s="110"/>
    </row>
    <row r="1069" spans="1:3" x14ac:dyDescent="0.25">
      <c r="A1069" s="199">
        <v>43571</v>
      </c>
      <c r="B1069" s="295">
        <v>6.7107200000000002</v>
      </c>
    </row>
    <row r="1070" spans="1:3" x14ac:dyDescent="0.25">
      <c r="A1070" s="199">
        <v>43572</v>
      </c>
      <c r="B1070" s="295">
        <v>6.7071100000000001</v>
      </c>
    </row>
    <row r="1071" spans="1:3" x14ac:dyDescent="0.25">
      <c r="A1071" s="199">
        <v>43573</v>
      </c>
      <c r="B1071" s="295">
        <v>6.6927599999999998</v>
      </c>
    </row>
    <row r="1072" spans="1:3" x14ac:dyDescent="0.25">
      <c r="A1072" s="199">
        <v>43574</v>
      </c>
      <c r="B1072" s="295">
        <v>6.7009299999999996</v>
      </c>
    </row>
    <row r="1073" spans="1:2" x14ac:dyDescent="0.25">
      <c r="A1073" s="199">
        <v>43577</v>
      </c>
      <c r="B1073" s="295">
        <v>6.7081799999999996</v>
      </c>
    </row>
    <row r="1074" spans="1:2" x14ac:dyDescent="0.25">
      <c r="A1074" s="199">
        <v>43578</v>
      </c>
      <c r="B1074" s="295">
        <v>6.7130000000000001</v>
      </c>
    </row>
    <row r="1075" spans="1:2" x14ac:dyDescent="0.25">
      <c r="A1075" s="199">
        <v>43579</v>
      </c>
      <c r="B1075" s="295">
        <v>6.7259500000000001</v>
      </c>
    </row>
    <row r="1076" spans="1:2" x14ac:dyDescent="0.25">
      <c r="A1076" s="199">
        <v>43580</v>
      </c>
      <c r="B1076" s="295">
        <v>6.7344600000000003</v>
      </c>
    </row>
    <row r="1077" spans="1:2" x14ac:dyDescent="0.25">
      <c r="A1077" s="199">
        <v>43581</v>
      </c>
      <c r="B1077" s="295">
        <v>6.7366799999999998</v>
      </c>
    </row>
    <row r="1078" spans="1:2" x14ac:dyDescent="0.25">
      <c r="A1078" s="199">
        <v>43587</v>
      </c>
      <c r="B1078" s="295">
        <v>6.7364100000000002</v>
      </c>
    </row>
    <row r="1079" spans="1:2" x14ac:dyDescent="0.25">
      <c r="A1079" s="199">
        <v>43588</v>
      </c>
      <c r="B1079" s="295">
        <v>6.7427900000000003</v>
      </c>
    </row>
    <row r="1080" spans="1:2" x14ac:dyDescent="0.25">
      <c r="A1080" s="199">
        <v>43591</v>
      </c>
      <c r="B1080" s="295">
        <v>6.7988799999999996</v>
      </c>
    </row>
    <row r="1081" spans="1:2" x14ac:dyDescent="0.25">
      <c r="A1081" s="199">
        <v>43592</v>
      </c>
      <c r="B1081" s="295">
        <v>6.78911</v>
      </c>
    </row>
    <row r="1082" spans="1:2" x14ac:dyDescent="0.25">
      <c r="A1082" s="199">
        <v>43593</v>
      </c>
      <c r="B1082" s="295">
        <v>6.78498</v>
      </c>
    </row>
    <row r="1083" spans="1:2" x14ac:dyDescent="0.25">
      <c r="A1083" s="199">
        <v>43594</v>
      </c>
      <c r="B1083" s="295">
        <v>6.8274499999999998</v>
      </c>
    </row>
    <row r="1084" spans="1:2" x14ac:dyDescent="0.25">
      <c r="A1084" s="199">
        <v>43595</v>
      </c>
      <c r="B1084" s="295">
        <v>6.8372099999999998</v>
      </c>
    </row>
    <row r="1085" spans="1:2" x14ac:dyDescent="0.25">
      <c r="A1085" s="199">
        <v>43598</v>
      </c>
      <c r="B1085" s="295">
        <v>6.84999</v>
      </c>
    </row>
    <row r="1086" spans="1:2" x14ac:dyDescent="0.25">
      <c r="A1086" s="199">
        <v>43599</v>
      </c>
      <c r="B1086" s="295">
        <v>6.8944299999999998</v>
      </c>
    </row>
    <row r="1087" spans="1:2" x14ac:dyDescent="0.25">
      <c r="A1087" s="199">
        <v>43600</v>
      </c>
      <c r="B1087" s="295">
        <v>6.8994600000000004</v>
      </c>
    </row>
    <row r="1088" spans="1:2" x14ac:dyDescent="0.25">
      <c r="A1088" s="199">
        <v>43601</v>
      </c>
      <c r="B1088" s="295">
        <v>6.9089200000000002</v>
      </c>
    </row>
    <row r="1089" spans="1:2" x14ac:dyDescent="0.25">
      <c r="A1089" s="199">
        <v>43602</v>
      </c>
      <c r="B1089" s="295">
        <v>6.9388699999999996</v>
      </c>
    </row>
    <row r="1090" spans="1:2" x14ac:dyDescent="0.25">
      <c r="A1090" s="199">
        <v>43605</v>
      </c>
      <c r="B1090" s="295">
        <v>6.9354199999999997</v>
      </c>
    </row>
    <row r="1091" spans="1:2" x14ac:dyDescent="0.25">
      <c r="A1091" s="199">
        <v>43606</v>
      </c>
      <c r="B1091" s="295">
        <v>6.9222200000000003</v>
      </c>
    </row>
    <row r="1092" spans="1:2" x14ac:dyDescent="0.25">
      <c r="A1092" s="199">
        <v>43608</v>
      </c>
      <c r="B1092" s="295">
        <v>6.9386799999999997</v>
      </c>
    </row>
    <row r="1093" spans="1:2" x14ac:dyDescent="0.25">
      <c r="A1093" s="199">
        <v>43609</v>
      </c>
      <c r="B1093" s="295">
        <v>6.9320899999999996</v>
      </c>
    </row>
    <row r="1094" spans="1:2" x14ac:dyDescent="0.25">
      <c r="A1094" s="199">
        <v>43612</v>
      </c>
      <c r="B1094" s="295">
        <v>6.9051299999999998</v>
      </c>
    </row>
    <row r="1095" spans="1:2" x14ac:dyDescent="0.25">
      <c r="A1095" s="199">
        <v>43613</v>
      </c>
      <c r="B1095" s="295">
        <v>6.9200400000000002</v>
      </c>
    </row>
    <row r="1096" spans="1:2" x14ac:dyDescent="0.25">
      <c r="A1096" s="199">
        <v>43614</v>
      </c>
      <c r="B1096" s="295">
        <v>6.9332000000000003</v>
      </c>
    </row>
    <row r="1097" spans="1:2" x14ac:dyDescent="0.25">
      <c r="A1097" s="199">
        <v>43615</v>
      </c>
      <c r="B1097" s="295">
        <v>6.9296899999999999</v>
      </c>
    </row>
    <row r="1098" spans="1:2" x14ac:dyDescent="0.25">
      <c r="A1098" s="199">
        <v>43620</v>
      </c>
      <c r="B1098" s="295">
        <v>6.9235499999999996</v>
      </c>
    </row>
    <row r="1099" spans="1:2" x14ac:dyDescent="0.25">
      <c r="A1099" s="199">
        <v>43621</v>
      </c>
      <c r="B1099" s="295">
        <v>6.9275799999999998</v>
      </c>
    </row>
    <row r="1100" spans="1:2" x14ac:dyDescent="0.25">
      <c r="A1100" s="199">
        <v>43622</v>
      </c>
      <c r="B1100" s="295">
        <v>6.9292600000000002</v>
      </c>
    </row>
    <row r="1101" spans="1:2" x14ac:dyDescent="0.25">
      <c r="A1101" s="199">
        <v>43623</v>
      </c>
      <c r="B1101" s="295">
        <v>6.9389799999999999</v>
      </c>
    </row>
    <row r="1102" spans="1:2" x14ac:dyDescent="0.25">
      <c r="A1102" s="199">
        <v>43626</v>
      </c>
      <c r="B1102" s="295">
        <v>6.9500500000000001</v>
      </c>
    </row>
    <row r="1103" spans="1:2" x14ac:dyDescent="0.25">
      <c r="A1103" s="199">
        <v>43627</v>
      </c>
      <c r="B1103" s="295">
        <v>6.9292800000000003</v>
      </c>
    </row>
    <row r="1104" spans="1:2" x14ac:dyDescent="0.25">
      <c r="A1104" s="199">
        <v>43628</v>
      </c>
      <c r="B1104" s="295">
        <v>6.92638</v>
      </c>
    </row>
    <row r="1105" spans="1:2" x14ac:dyDescent="0.25">
      <c r="A1105" s="199">
        <v>43629</v>
      </c>
      <c r="B1105" s="295">
        <v>6.9309099999999999</v>
      </c>
    </row>
    <row r="1106" spans="1:2" x14ac:dyDescent="0.25">
      <c r="A1106" s="199">
        <v>43630</v>
      </c>
      <c r="B1106" s="295">
        <v>6.9351000000000003</v>
      </c>
    </row>
    <row r="1107" spans="1:2" x14ac:dyDescent="0.25">
      <c r="A1107" s="199">
        <v>43633</v>
      </c>
      <c r="B1107" s="295">
        <v>6.9305399999999997</v>
      </c>
    </row>
    <row r="1108" spans="1:2" x14ac:dyDescent="0.25">
      <c r="A1108" s="199">
        <v>43634</v>
      </c>
      <c r="B1108" s="353">
        <v>6.9341799999999996</v>
      </c>
    </row>
    <row r="1109" spans="1:2" x14ac:dyDescent="0.25">
      <c r="A1109" s="199">
        <v>43635</v>
      </c>
      <c r="B1109" s="354">
        <v>6.9067299999999996</v>
      </c>
    </row>
    <row r="1110" spans="1:2" x14ac:dyDescent="0.25">
      <c r="A1110" s="199">
        <v>43636</v>
      </c>
      <c r="B1110" s="373">
        <v>6.8769799999999996</v>
      </c>
    </row>
    <row r="1111" spans="1:2" x14ac:dyDescent="0.25">
      <c r="A1111" s="199">
        <v>43637</v>
      </c>
      <c r="B1111" s="373">
        <v>6.8633100000000002</v>
      </c>
    </row>
    <row r="1112" spans="1:2" x14ac:dyDescent="0.25">
      <c r="A1112" s="199">
        <v>43640</v>
      </c>
      <c r="B1112" s="373">
        <v>6.8742200000000002</v>
      </c>
    </row>
    <row r="1113" spans="1:2" x14ac:dyDescent="0.25">
      <c r="A1113" s="199">
        <v>43641</v>
      </c>
      <c r="B1113" s="295">
        <v>6.8833000000000002</v>
      </c>
    </row>
    <row r="1114" spans="1:2" x14ac:dyDescent="0.25">
      <c r="A1114" s="199">
        <v>43643</v>
      </c>
      <c r="B1114" s="295">
        <v>6.8787599999999998</v>
      </c>
    </row>
    <row r="1115" spans="1:2" x14ac:dyDescent="0.25">
      <c r="A1115" s="199">
        <v>43644</v>
      </c>
      <c r="B1115" s="295">
        <v>6.8751199999999999</v>
      </c>
    </row>
    <row r="1116" spans="1:2" x14ac:dyDescent="0.25">
      <c r="A1116" s="199">
        <v>43647</v>
      </c>
      <c r="B1116" s="295">
        <v>6.83697</v>
      </c>
    </row>
    <row r="1117" spans="1:2" x14ac:dyDescent="0.25">
      <c r="A1117" s="199">
        <v>43648</v>
      </c>
      <c r="B1117" s="295">
        <v>6.8687699999999996</v>
      </c>
    </row>
    <row r="1118" spans="1:2" x14ac:dyDescent="0.25">
      <c r="A1118" s="199">
        <v>43649</v>
      </c>
      <c r="B1118" s="295">
        <v>6.8851199999999997</v>
      </c>
    </row>
    <row r="1119" spans="1:2" x14ac:dyDescent="0.25">
      <c r="A1119" s="199">
        <v>43650</v>
      </c>
      <c r="B1119" s="295">
        <v>6.8768399999999996</v>
      </c>
    </row>
    <row r="1120" spans="1:2" x14ac:dyDescent="0.25">
      <c r="A1120" s="199">
        <v>43651</v>
      </c>
      <c r="B1120" s="295">
        <v>6.87967</v>
      </c>
    </row>
    <row r="1121" spans="1:2" x14ac:dyDescent="0.25">
      <c r="A1121" s="199">
        <v>43654</v>
      </c>
      <c r="B1121" s="295">
        <v>6.8953100000000003</v>
      </c>
    </row>
    <row r="1122" spans="1:2" x14ac:dyDescent="0.25">
      <c r="A1122" s="199">
        <v>43655</v>
      </c>
      <c r="B1122" s="295">
        <v>6.8878399999999997</v>
      </c>
    </row>
    <row r="1123" spans="1:2" x14ac:dyDescent="0.25">
      <c r="A1123" s="199">
        <v>43656</v>
      </c>
      <c r="B1123" s="295">
        <v>6.8896600000000001</v>
      </c>
    </row>
    <row r="1124" spans="1:2" x14ac:dyDescent="0.25">
      <c r="A1124" s="199">
        <v>43657</v>
      </c>
      <c r="B1124" s="295">
        <v>6.8651299999999997</v>
      </c>
    </row>
    <row r="1125" spans="1:2" x14ac:dyDescent="0.25">
      <c r="A1125" s="199">
        <v>43658</v>
      </c>
      <c r="B1125" s="295">
        <v>6.8751199999999999</v>
      </c>
    </row>
    <row r="1126" spans="1:2" x14ac:dyDescent="0.25">
      <c r="A1126" s="199">
        <v>43661</v>
      </c>
      <c r="B1126" s="295">
        <v>6.8714899999999997</v>
      </c>
    </row>
    <row r="1127" spans="1:2" x14ac:dyDescent="0.25">
      <c r="A1127" s="199">
        <v>43662</v>
      </c>
      <c r="B1127" s="295">
        <v>6.8742200000000002</v>
      </c>
    </row>
    <row r="1128" spans="1:2" x14ac:dyDescent="0.25">
      <c r="A1128" s="199">
        <v>43663</v>
      </c>
      <c r="B1128" s="295">
        <v>6.8842100000000004</v>
      </c>
    </row>
    <row r="1129" spans="1:2" x14ac:dyDescent="0.25">
      <c r="A1129" s="199">
        <v>43664</v>
      </c>
      <c r="B1129" s="295">
        <v>6.8769400000000003</v>
      </c>
    </row>
    <row r="1130" spans="1:2" x14ac:dyDescent="0.25">
      <c r="A1130" s="199">
        <v>43665</v>
      </c>
      <c r="B1130" s="295">
        <v>6.8750600000000004</v>
      </c>
    </row>
    <row r="1131" spans="1:2" x14ac:dyDescent="0.25">
      <c r="A1131" s="199">
        <v>43668</v>
      </c>
      <c r="B1131" s="295">
        <v>6.87967</v>
      </c>
    </row>
    <row r="1132" spans="1:2" x14ac:dyDescent="0.25">
      <c r="A1132" s="199">
        <v>43669</v>
      </c>
      <c r="B1132" s="295">
        <v>6.8842100000000004</v>
      </c>
    </row>
    <row r="1133" spans="1:2" x14ac:dyDescent="0.25">
      <c r="A1133" s="199">
        <v>43670</v>
      </c>
      <c r="B1133" s="295">
        <v>6.88401</v>
      </c>
    </row>
    <row r="1134" spans="1:2" x14ac:dyDescent="0.25">
      <c r="A1134" s="199">
        <v>43671</v>
      </c>
      <c r="B1134" s="295">
        <v>6.8778499999999996</v>
      </c>
    </row>
    <row r="1135" spans="1:2" x14ac:dyDescent="0.25">
      <c r="A1135" s="199">
        <v>43672</v>
      </c>
      <c r="B1135" s="295">
        <v>6.8786199999999997</v>
      </c>
    </row>
    <row r="1136" spans="1:2" x14ac:dyDescent="0.25">
      <c r="A1136" s="199">
        <v>43675</v>
      </c>
      <c r="B1136" s="295">
        <v>6.8978400000000004</v>
      </c>
    </row>
    <row r="1137" spans="1:2" x14ac:dyDescent="0.25">
      <c r="A1137" s="199">
        <v>43676</v>
      </c>
      <c r="B1137" s="295">
        <v>6.8896600000000001</v>
      </c>
    </row>
    <row r="1138" spans="1:2" x14ac:dyDescent="0.25">
      <c r="A1138" s="199">
        <v>43677</v>
      </c>
      <c r="B1138" s="295">
        <v>6.8887499999999999</v>
      </c>
    </row>
    <row r="1139" spans="1:2" x14ac:dyDescent="0.25">
      <c r="A1139" s="199">
        <v>43678</v>
      </c>
      <c r="B1139" s="295">
        <v>6.9088900000000004</v>
      </c>
    </row>
    <row r="1140" spans="1:2" x14ac:dyDescent="0.25">
      <c r="A1140" s="199">
        <v>43679</v>
      </c>
      <c r="B1140" s="295">
        <v>6.9588200000000002</v>
      </c>
    </row>
    <row r="1141" spans="1:2" x14ac:dyDescent="0.25">
      <c r="A1141" s="199">
        <v>43682</v>
      </c>
      <c r="B1141" s="295">
        <v>7.07904</v>
      </c>
    </row>
    <row r="1142" spans="1:2" x14ac:dyDescent="0.25">
      <c r="A1142" s="199">
        <v>43683</v>
      </c>
      <c r="B1142" s="295">
        <v>7.0778100000000004</v>
      </c>
    </row>
    <row r="1143" spans="1:2" x14ac:dyDescent="0.25">
      <c r="A1143" s="199">
        <v>43684</v>
      </c>
      <c r="B1143" s="295">
        <v>7.0804400000000003</v>
      </c>
    </row>
    <row r="1144" spans="1:2" x14ac:dyDescent="0.25">
      <c r="A1144" s="199">
        <v>43685</v>
      </c>
      <c r="B1144" s="295">
        <v>7.0701999999999998</v>
      </c>
    </row>
    <row r="1145" spans="1:2" x14ac:dyDescent="0.25">
      <c r="A1145" s="199">
        <v>43686</v>
      </c>
      <c r="B1145" s="295">
        <v>7.0775100000000002</v>
      </c>
    </row>
    <row r="1146" spans="1:2" x14ac:dyDescent="0.25">
      <c r="A1146" s="199">
        <v>43689</v>
      </c>
      <c r="B1146" s="295">
        <v>7.0906700000000003</v>
      </c>
    </row>
    <row r="1147" spans="1:2" x14ac:dyDescent="0.25">
      <c r="A1147" s="199">
        <v>43690</v>
      </c>
      <c r="B1147" s="295">
        <v>7.0979799999999997</v>
      </c>
    </row>
    <row r="1148" spans="1:2" x14ac:dyDescent="0.25">
      <c r="A1148" s="199">
        <v>43691</v>
      </c>
      <c r="B1148" s="295">
        <v>7.0355100000000004</v>
      </c>
    </row>
    <row r="1149" spans="1:2" x14ac:dyDescent="0.25">
      <c r="A1149" s="199">
        <v>43692</v>
      </c>
      <c r="B1149" s="295">
        <v>7.0450600000000003</v>
      </c>
    </row>
    <row r="1150" spans="1:2" x14ac:dyDescent="0.25">
      <c r="A1150" s="199">
        <v>43693</v>
      </c>
      <c r="B1150" s="295">
        <v>7.0522799999999997</v>
      </c>
    </row>
    <row r="1151" spans="1:2" x14ac:dyDescent="0.25">
      <c r="A1151" s="199">
        <v>43696</v>
      </c>
      <c r="B1151" s="295">
        <v>7.05661</v>
      </c>
    </row>
    <row r="1152" spans="1:2" x14ac:dyDescent="0.25">
      <c r="A1152" s="199">
        <v>43697</v>
      </c>
      <c r="B1152" s="295">
        <v>7.0731299999999999</v>
      </c>
    </row>
    <row r="1153" spans="1:2" x14ac:dyDescent="0.25">
      <c r="A1153" s="199">
        <v>43698</v>
      </c>
      <c r="B1153" s="295">
        <v>7.0569699999999997</v>
      </c>
    </row>
    <row r="1154" spans="1:2" x14ac:dyDescent="0.25">
      <c r="A1154" s="199">
        <v>43699</v>
      </c>
      <c r="B1154" s="295">
        <v>7.0854999999999997</v>
      </c>
    </row>
    <row r="1155" spans="1:2" x14ac:dyDescent="0.25">
      <c r="A1155" s="199">
        <v>43700</v>
      </c>
      <c r="B1155" s="295">
        <v>7.0984999999999996</v>
      </c>
    </row>
    <row r="1156" spans="1:2" x14ac:dyDescent="0.25">
      <c r="A1156" s="199">
        <v>43703</v>
      </c>
      <c r="B1156" s="295">
        <v>7.1613800000000003</v>
      </c>
    </row>
    <row r="1157" spans="1:2" x14ac:dyDescent="0.25">
      <c r="A1157" s="199">
        <v>43704</v>
      </c>
      <c r="B1157" s="295">
        <v>7.1742600000000003</v>
      </c>
    </row>
    <row r="1158" spans="1:2" x14ac:dyDescent="0.25">
      <c r="A1158" s="199">
        <v>43705</v>
      </c>
      <c r="B1158" s="295">
        <v>7.1637399999999998</v>
      </c>
    </row>
    <row r="1159" spans="1:2" x14ac:dyDescent="0.25">
      <c r="A1159" s="199">
        <v>43706</v>
      </c>
      <c r="B1159" s="295">
        <v>7.1726799999999997</v>
      </c>
    </row>
    <row r="1160" spans="1:2" x14ac:dyDescent="0.25">
      <c r="A1160" s="199">
        <v>43707</v>
      </c>
      <c r="B1160" s="295">
        <v>7.1553100000000001</v>
      </c>
    </row>
    <row r="1161" spans="1:2" x14ac:dyDescent="0.25">
      <c r="A1161" s="199">
        <v>43711</v>
      </c>
      <c r="B1161" s="295">
        <v>7.1889099999999999</v>
      </c>
    </row>
    <row r="1162" spans="1:2" x14ac:dyDescent="0.25">
      <c r="A1162" s="199">
        <v>43712</v>
      </c>
      <c r="B1162" s="295">
        <v>7.1701800000000002</v>
      </c>
    </row>
    <row r="1163" spans="1:2" x14ac:dyDescent="0.25">
      <c r="A1163" s="199">
        <v>43713</v>
      </c>
      <c r="B1163" s="295">
        <v>7.1344880000000002</v>
      </c>
    </row>
    <row r="1164" spans="1:2" x14ac:dyDescent="0.25">
      <c r="A1164" s="199">
        <v>43714</v>
      </c>
      <c r="B1164" s="295">
        <v>7.1423899999999998</v>
      </c>
    </row>
    <row r="1165" spans="1:2" x14ac:dyDescent="0.25">
      <c r="A1165" s="199">
        <v>43717</v>
      </c>
      <c r="B1165" s="295">
        <v>7.1251699999999998</v>
      </c>
    </row>
    <row r="1166" spans="1:2" x14ac:dyDescent="0.25">
      <c r="A1166" s="199">
        <v>43718</v>
      </c>
      <c r="B1166" s="295">
        <v>7.1154599999999997</v>
      </c>
    </row>
    <row r="1167" spans="1:2" x14ac:dyDescent="0.25">
      <c r="A1167" s="199">
        <v>43719</v>
      </c>
      <c r="B1167" s="295">
        <v>7.1144600000000002</v>
      </c>
    </row>
    <row r="1168" spans="1:2" x14ac:dyDescent="0.25">
      <c r="A1168" s="199">
        <v>43720</v>
      </c>
      <c r="B1168" s="295">
        <v>7.0789999999999997</v>
      </c>
    </row>
    <row r="1169" spans="1:2" x14ac:dyDescent="0.25">
      <c r="A1169" s="199">
        <v>43721</v>
      </c>
      <c r="B1169" s="295">
        <v>7.0543300000000002</v>
      </c>
    </row>
    <row r="1170" spans="1:2" x14ac:dyDescent="0.25">
      <c r="A1170" s="199">
        <v>43724</v>
      </c>
      <c r="B1170" s="295">
        <v>7.06839</v>
      </c>
    </row>
    <row r="1171" spans="1:2" x14ac:dyDescent="0.25">
      <c r="A1171" s="199">
        <v>43725</v>
      </c>
      <c r="B1171" s="295">
        <v>7.0777700000000001</v>
      </c>
    </row>
    <row r="1172" spans="1:2" x14ac:dyDescent="0.25">
      <c r="A1172" s="199">
        <v>43726</v>
      </c>
      <c r="B1172" s="295">
        <v>7.0832699999999997</v>
      </c>
    </row>
    <row r="1173" spans="1:2" x14ac:dyDescent="0.25">
      <c r="A1173" s="199">
        <v>43727</v>
      </c>
      <c r="B1173" s="295">
        <v>7.1026100000000003</v>
      </c>
    </row>
    <row r="1174" spans="1:2" x14ac:dyDescent="0.25">
      <c r="A1174" s="199">
        <v>43728</v>
      </c>
      <c r="B1174" s="295">
        <v>7.0817800000000002</v>
      </c>
    </row>
    <row r="1175" spans="1:2" x14ac:dyDescent="0.25">
      <c r="A1175" s="199">
        <v>43731</v>
      </c>
      <c r="B1175" s="295">
        <v>7.1123799999999999</v>
      </c>
    </row>
    <row r="1176" spans="1:2" x14ac:dyDescent="0.25">
      <c r="A1176" s="199">
        <v>43732</v>
      </c>
      <c r="B1176" s="295">
        <v>7.1113499999999998</v>
      </c>
    </row>
    <row r="1177" spans="1:2" x14ac:dyDescent="0.25">
      <c r="A1177" s="199">
        <v>43733</v>
      </c>
      <c r="B1177" s="295">
        <v>7.1171699999999998</v>
      </c>
    </row>
    <row r="1178" spans="1:2" x14ac:dyDescent="0.25">
      <c r="A1178" s="199">
        <v>43734</v>
      </c>
      <c r="B1178" s="295">
        <v>7.1230599999999997</v>
      </c>
    </row>
    <row r="1179" spans="1:2" x14ac:dyDescent="0.25">
      <c r="A1179" s="199">
        <v>43735</v>
      </c>
      <c r="B1179" s="295">
        <v>7.1277400000000002</v>
      </c>
    </row>
    <row r="1180" spans="1:2" x14ac:dyDescent="0.25">
      <c r="A1180" s="199">
        <v>43738</v>
      </c>
      <c r="B1180" s="295">
        <v>7.1239999999999997</v>
      </c>
    </row>
    <row r="1181" spans="1:2" x14ac:dyDescent="0.25">
      <c r="A1181" s="199">
        <v>43739</v>
      </c>
      <c r="B1181" s="295">
        <v>7.1471499999999999</v>
      </c>
    </row>
    <row r="1182" spans="1:2" x14ac:dyDescent="0.25">
      <c r="A1182" s="199">
        <v>43740</v>
      </c>
      <c r="B1182" s="295">
        <v>7.1462199999999996</v>
      </c>
    </row>
    <row r="1183" spans="1:2" x14ac:dyDescent="0.25">
      <c r="A1183" s="199">
        <v>43741</v>
      </c>
      <c r="B1183" s="295">
        <v>7.1407499999999997</v>
      </c>
    </row>
    <row r="1184" spans="1:2" x14ac:dyDescent="0.25">
      <c r="A1184" s="199">
        <v>43742</v>
      </c>
      <c r="B1184" s="295">
        <v>7.1218300000000001</v>
      </c>
    </row>
    <row r="1185" spans="1:2" x14ac:dyDescent="0.25">
      <c r="A1185" s="199">
        <v>43745</v>
      </c>
      <c r="B1185" s="295">
        <v>7.1336399999999998</v>
      </c>
    </row>
    <row r="1186" spans="1:2" x14ac:dyDescent="0.25">
      <c r="A1186" s="199">
        <v>43746</v>
      </c>
      <c r="B1186" s="295">
        <v>7.1253799999999998</v>
      </c>
    </row>
    <row r="1187" spans="1:2" x14ac:dyDescent="0.25">
      <c r="A1187" s="199">
        <v>43747</v>
      </c>
      <c r="B1187" s="295">
        <v>7.149</v>
      </c>
    </row>
    <row r="1188" spans="1:2" x14ac:dyDescent="0.25">
      <c r="A1188" s="199">
        <v>43748</v>
      </c>
      <c r="B1188" s="295">
        <v>7.1171100000000003</v>
      </c>
    </row>
    <row r="1189" spans="1:2" x14ac:dyDescent="0.25">
      <c r="A1189" s="199">
        <v>43749</v>
      </c>
      <c r="B1189" s="295">
        <v>7.1041100000000004</v>
      </c>
    </row>
    <row r="1190" spans="1:2" x14ac:dyDescent="0.25">
      <c r="A1190" s="199">
        <v>43752</v>
      </c>
      <c r="B1190" s="295">
        <v>7.0545</v>
      </c>
    </row>
    <row r="1191" spans="1:2" x14ac:dyDescent="0.25">
      <c r="A1191" s="199">
        <v>43753</v>
      </c>
      <c r="B1191" s="295">
        <v>7.0745800000000001</v>
      </c>
    </row>
    <row r="1192" spans="1:2" x14ac:dyDescent="0.25">
      <c r="A1192" s="199">
        <v>43754</v>
      </c>
      <c r="B1192" s="295">
        <v>7.1005700000000003</v>
      </c>
    </row>
    <row r="1193" spans="1:2" x14ac:dyDescent="0.25">
      <c r="A1193" s="199">
        <v>43755</v>
      </c>
      <c r="B1193" s="295">
        <v>7.102525</v>
      </c>
    </row>
    <row r="1194" spans="1:2" x14ac:dyDescent="0.25">
      <c r="A1194" s="199">
        <v>43756</v>
      </c>
      <c r="B1194" s="295">
        <v>7.0781200000000002</v>
      </c>
    </row>
    <row r="1195" spans="1:2" x14ac:dyDescent="0.25">
      <c r="A1195" s="199">
        <v>43759</v>
      </c>
      <c r="B1195" s="295">
        <v>7.06867</v>
      </c>
    </row>
    <row r="1196" spans="1:2" x14ac:dyDescent="0.25">
      <c r="A1196" s="199">
        <v>43760</v>
      </c>
      <c r="B1196" s="295">
        <v>7.0734000000000004</v>
      </c>
    </row>
    <row r="1197" spans="1:2" x14ac:dyDescent="0.25">
      <c r="A1197" s="199">
        <v>43761</v>
      </c>
      <c r="B1197" s="295">
        <v>7.0792999999999999</v>
      </c>
    </row>
    <row r="1198" spans="1:2" x14ac:dyDescent="0.25">
      <c r="A1198" s="199">
        <v>43762</v>
      </c>
      <c r="B1198" s="295">
        <v>7.0792999999999999</v>
      </c>
    </row>
    <row r="1199" spans="1:2" x14ac:dyDescent="0.25">
      <c r="A1199" s="199">
        <v>43763</v>
      </c>
      <c r="B1199" s="295">
        <v>7.0722800000000001</v>
      </c>
    </row>
    <row r="1200" spans="1:2" x14ac:dyDescent="0.25">
      <c r="A1200" s="199">
        <v>43766</v>
      </c>
      <c r="B1200" s="295">
        <v>7.0596899999999998</v>
      </c>
    </row>
    <row r="1201" spans="1:2" x14ac:dyDescent="0.25">
      <c r="A1201" s="199">
        <v>43767</v>
      </c>
      <c r="B1201" s="295">
        <v>7.0592199999999998</v>
      </c>
    </row>
    <row r="1202" spans="1:2" x14ac:dyDescent="0.25">
      <c r="A1202" s="199">
        <v>43768</v>
      </c>
      <c r="B1202" s="295">
        <v>7.0603999999999996</v>
      </c>
    </row>
    <row r="1203" spans="1:2" x14ac:dyDescent="0.25">
      <c r="A1203" s="199">
        <v>43769</v>
      </c>
      <c r="B1203" s="295">
        <v>7.0377799999999997</v>
      </c>
    </row>
    <row r="1204" spans="1:2" x14ac:dyDescent="0.25">
      <c r="A1204" s="199">
        <v>43770</v>
      </c>
      <c r="B1204" s="295">
        <v>7.0426799999999998</v>
      </c>
    </row>
    <row r="1205" spans="1:2" x14ac:dyDescent="0.25">
      <c r="A1205" s="199">
        <v>43773</v>
      </c>
      <c r="B1205" s="295">
        <v>7.0273300000000001</v>
      </c>
    </row>
    <row r="1206" spans="1:2" x14ac:dyDescent="0.25">
      <c r="A1206" s="199">
        <v>43774</v>
      </c>
      <c r="B1206" s="295">
        <v>7.0249600000000001</v>
      </c>
    </row>
    <row r="1207" spans="1:2" x14ac:dyDescent="0.25">
      <c r="A1207" s="199">
        <v>43775</v>
      </c>
      <c r="B1207" s="295">
        <v>6.9984200000000003</v>
      </c>
    </row>
    <row r="1208" spans="1:2" x14ac:dyDescent="0.25">
      <c r="A1208" s="199">
        <v>43776</v>
      </c>
      <c r="B1208" s="295">
        <v>7.0118799999999997</v>
      </c>
    </row>
    <row r="1209" spans="1:2" x14ac:dyDescent="0.25">
      <c r="A1209" s="199">
        <v>43777</v>
      </c>
      <c r="B1209" s="295">
        <v>6.9739899999999997</v>
      </c>
    </row>
    <row r="1210" spans="1:2" x14ac:dyDescent="0.25">
      <c r="A1210" s="199">
        <v>43780</v>
      </c>
      <c r="B1210" s="295">
        <v>7.0001600000000002</v>
      </c>
    </row>
    <row r="1211" spans="1:2" x14ac:dyDescent="0.25">
      <c r="A1211" s="199">
        <v>43781</v>
      </c>
      <c r="B1211" s="295">
        <v>7.0001340000000001</v>
      </c>
    </row>
    <row r="1212" spans="1:2" x14ac:dyDescent="0.25">
      <c r="A1212" s="199">
        <v>43782</v>
      </c>
      <c r="B1212" s="295">
        <v>7.0229400000000002</v>
      </c>
    </row>
    <row r="1213" spans="1:2" x14ac:dyDescent="0.25">
      <c r="A1213" s="199">
        <v>43783</v>
      </c>
      <c r="B1213" s="295">
        <v>7.0237800000000004</v>
      </c>
    </row>
    <row r="1214" spans="1:2" x14ac:dyDescent="0.25">
      <c r="A1214" s="199">
        <v>43784</v>
      </c>
      <c r="B1214" s="295">
        <v>7.0056200000000004</v>
      </c>
    </row>
    <row r="1215" spans="1:2" x14ac:dyDescent="0.25">
      <c r="A1215" s="199">
        <v>43787</v>
      </c>
      <c r="B1215" s="295">
        <v>7.0107900000000001</v>
      </c>
    </row>
    <row r="1216" spans="1:2" x14ac:dyDescent="0.25">
      <c r="A1216" s="199">
        <v>43788</v>
      </c>
      <c r="B1216" s="295">
        <v>7.0285099999999998</v>
      </c>
    </row>
    <row r="1217" spans="1:2" x14ac:dyDescent="0.25">
      <c r="A1217" s="199">
        <v>43789</v>
      </c>
      <c r="B1217" s="295">
        <v>7.0332299999999996</v>
      </c>
    </row>
    <row r="1218" spans="1:2" x14ac:dyDescent="0.25">
      <c r="A1218" s="199">
        <v>43790</v>
      </c>
      <c r="B1218" s="295">
        <v>7.0413199999999998</v>
      </c>
    </row>
    <row r="1219" spans="1:2" x14ac:dyDescent="0.25">
      <c r="A1219" s="199">
        <v>43791</v>
      </c>
      <c r="B1219" s="295">
        <v>7.0330199999999996</v>
      </c>
    </row>
    <row r="1220" spans="1:2" x14ac:dyDescent="0.25">
      <c r="A1220" s="199">
        <v>43794</v>
      </c>
      <c r="B1220" s="295">
        <v>7.0301099999999996</v>
      </c>
    </row>
    <row r="1221" spans="1:2" x14ac:dyDescent="0.25">
      <c r="A1221" s="199">
        <v>43795</v>
      </c>
      <c r="B1221" s="295">
        <v>7.0301099999999996</v>
      </c>
    </row>
    <row r="1222" spans="1:2" x14ac:dyDescent="0.25">
      <c r="A1222" s="199">
        <v>43796</v>
      </c>
      <c r="B1222" s="295">
        <v>7.0251200000000003</v>
      </c>
    </row>
    <row r="1223" spans="1:2" x14ac:dyDescent="0.25">
      <c r="A1223" s="199">
        <v>43797</v>
      </c>
      <c r="B1223" s="295">
        <v>7.0251200000000003</v>
      </c>
    </row>
    <row r="1224" spans="1:2" x14ac:dyDescent="0.25">
      <c r="A1224" s="199">
        <v>43798</v>
      </c>
      <c r="B1224" s="295">
        <v>7.0320999999999998</v>
      </c>
    </row>
    <row r="1225" spans="1:2" x14ac:dyDescent="0.25">
      <c r="A1225" s="199">
        <v>43801</v>
      </c>
      <c r="B1225" s="295">
        <v>7.0301099999999996</v>
      </c>
    </row>
    <row r="1226" spans="1:2" x14ac:dyDescent="0.25">
      <c r="A1226" s="199">
        <v>43802</v>
      </c>
      <c r="B1226" s="295">
        <v>7.0390800000000002</v>
      </c>
    </row>
    <row r="1227" spans="1:2" x14ac:dyDescent="0.25">
      <c r="A1227" s="199">
        <v>43803</v>
      </c>
      <c r="B1227" s="295">
        <v>7.0709999999999997</v>
      </c>
    </row>
    <row r="1228" spans="1:2" x14ac:dyDescent="0.25">
      <c r="A1228" s="199">
        <v>43804</v>
      </c>
      <c r="B1228" s="295">
        <v>7.0540500000000002</v>
      </c>
    </row>
    <row r="1229" spans="1:2" x14ac:dyDescent="0.25">
      <c r="A1229" s="199">
        <v>43805</v>
      </c>
      <c r="B1229" s="295">
        <v>7.0417100000000001</v>
      </c>
    </row>
    <row r="1230" spans="1:2" x14ac:dyDescent="0.25">
      <c r="A1230" s="199">
        <v>43808</v>
      </c>
      <c r="B1230" s="295">
        <v>7.0320999999999998</v>
      </c>
    </row>
    <row r="1231" spans="1:2" x14ac:dyDescent="0.25">
      <c r="A1231" s="199">
        <v>43809</v>
      </c>
      <c r="B1231" s="295">
        <v>7.0361399999999996</v>
      </c>
    </row>
    <row r="1232" spans="1:2" x14ac:dyDescent="0.25">
      <c r="A1232" s="199">
        <v>43810</v>
      </c>
      <c r="B1232" s="295">
        <v>7.0352800000000002</v>
      </c>
    </row>
    <row r="1233" spans="1:2" x14ac:dyDescent="0.25">
      <c r="A1233" s="199">
        <v>43811</v>
      </c>
      <c r="B1233" s="295">
        <v>7.0301099999999996</v>
      </c>
    </row>
    <row r="1234" spans="1:2" x14ac:dyDescent="0.25">
      <c r="A1234" s="199">
        <v>43812</v>
      </c>
      <c r="B1234" s="295">
        <v>6.9612699999999998</v>
      </c>
    </row>
    <row r="1235" spans="1:2" x14ac:dyDescent="0.25">
      <c r="A1235" s="199">
        <v>43815</v>
      </c>
      <c r="B1235" s="295">
        <v>6.9961900000000004</v>
      </c>
    </row>
    <row r="1236" spans="1:2" x14ac:dyDescent="0.25">
      <c r="A1236" s="199">
        <v>43816</v>
      </c>
      <c r="B1236" s="295">
        <v>6.9922000000000004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700" activePane="bottomLeft" state="frozen"/>
      <selection pane="bottomLeft" activeCell="F713" sqref="F713"/>
    </sheetView>
  </sheetViews>
  <sheetFormatPr defaultColWidth="9.140625" defaultRowHeight="15" x14ac:dyDescent="0.25"/>
  <cols>
    <col min="1" max="1" width="12.42578125" style="124" customWidth="1"/>
    <col min="2" max="2" width="16" style="119" customWidth="1"/>
    <col min="3" max="3" width="14.28515625" style="119" bestFit="1" customWidth="1"/>
    <col min="4" max="16384" width="9.140625" style="119"/>
  </cols>
  <sheetData>
    <row r="1" spans="1:7" x14ac:dyDescent="0.25">
      <c r="A1" s="201" t="s">
        <v>998</v>
      </c>
      <c r="B1" s="160" t="s">
        <v>997</v>
      </c>
      <c r="C1" s="160"/>
      <c r="D1" s="160"/>
      <c r="E1" s="160"/>
      <c r="F1" s="160"/>
      <c r="G1" s="160"/>
    </row>
    <row r="2" spans="1:7" x14ac:dyDescent="0.25">
      <c r="A2" s="396" t="s">
        <v>21</v>
      </c>
      <c r="B2" s="397" t="s">
        <v>724</v>
      </c>
    </row>
    <row r="3" spans="1:7" x14ac:dyDescent="0.25">
      <c r="A3" s="398"/>
      <c r="B3" s="399" t="s">
        <v>23</v>
      </c>
    </row>
    <row r="4" spans="1:7" x14ac:dyDescent="0.25">
      <c r="A4" s="202" t="s">
        <v>889</v>
      </c>
      <c r="B4" s="125" t="s">
        <v>912</v>
      </c>
    </row>
    <row r="5" spans="1:7" x14ac:dyDescent="0.25">
      <c r="A5" s="202" t="s">
        <v>890</v>
      </c>
      <c r="B5" s="125" t="s">
        <v>913</v>
      </c>
    </row>
    <row r="6" spans="1:7" x14ac:dyDescent="0.25">
      <c r="A6" s="202" t="s">
        <v>943</v>
      </c>
      <c r="B6" s="125" t="s">
        <v>913</v>
      </c>
    </row>
    <row r="7" spans="1:7" x14ac:dyDescent="0.25">
      <c r="A7" s="202" t="s">
        <v>944</v>
      </c>
      <c r="B7" s="125" t="s">
        <v>914</v>
      </c>
    </row>
    <row r="8" spans="1:7" x14ac:dyDescent="0.25">
      <c r="A8" s="202" t="s">
        <v>891</v>
      </c>
      <c r="B8" s="125" t="s">
        <v>915</v>
      </c>
    </row>
    <row r="9" spans="1:7" x14ac:dyDescent="0.25">
      <c r="A9" s="202" t="s">
        <v>892</v>
      </c>
      <c r="B9" s="125" t="s">
        <v>912</v>
      </c>
    </row>
    <row r="10" spans="1:7" x14ac:dyDescent="0.25">
      <c r="A10" s="202" t="s">
        <v>893</v>
      </c>
      <c r="B10" s="125" t="s">
        <v>916</v>
      </c>
    </row>
    <row r="11" spans="1:7" x14ac:dyDescent="0.25">
      <c r="A11" s="202" t="s">
        <v>894</v>
      </c>
      <c r="B11" s="125" t="s">
        <v>917</v>
      </c>
    </row>
    <row r="12" spans="1:7" x14ac:dyDescent="0.25">
      <c r="A12" s="202" t="s">
        <v>945</v>
      </c>
      <c r="B12" s="125" t="s">
        <v>917</v>
      </c>
    </row>
    <row r="13" spans="1:7" x14ac:dyDescent="0.25">
      <c r="A13" s="202" t="s">
        <v>946</v>
      </c>
      <c r="B13" s="125" t="s">
        <v>918</v>
      </c>
    </row>
    <row r="14" spans="1:7" x14ac:dyDescent="0.25">
      <c r="A14" s="202" t="s">
        <v>896</v>
      </c>
      <c r="B14" s="125" t="s">
        <v>919</v>
      </c>
    </row>
    <row r="15" spans="1:7" x14ac:dyDescent="0.25">
      <c r="A15" s="202" t="s">
        <v>897</v>
      </c>
      <c r="B15" s="125" t="s">
        <v>920</v>
      </c>
    </row>
    <row r="16" spans="1:7" x14ac:dyDescent="0.25">
      <c r="A16" s="202" t="s">
        <v>898</v>
      </c>
      <c r="B16" s="125" t="s">
        <v>921</v>
      </c>
    </row>
    <row r="17" spans="1:2" x14ac:dyDescent="0.25">
      <c r="A17" s="202" t="s">
        <v>899</v>
      </c>
      <c r="B17" s="125" t="s">
        <v>922</v>
      </c>
    </row>
    <row r="18" spans="1:2" x14ac:dyDescent="0.25">
      <c r="A18" s="202" t="s">
        <v>900</v>
      </c>
      <c r="B18" s="125" t="s">
        <v>922</v>
      </c>
    </row>
    <row r="19" spans="1:2" x14ac:dyDescent="0.25">
      <c r="A19" s="202" t="s">
        <v>947</v>
      </c>
      <c r="B19" s="125" t="s">
        <v>923</v>
      </c>
    </row>
    <row r="20" spans="1:2" x14ac:dyDescent="0.25">
      <c r="A20" s="202" t="s">
        <v>948</v>
      </c>
      <c r="B20" s="125" t="s">
        <v>924</v>
      </c>
    </row>
    <row r="21" spans="1:2" x14ac:dyDescent="0.25">
      <c r="A21" s="202" t="s">
        <v>901</v>
      </c>
      <c r="B21" s="125" t="s">
        <v>924</v>
      </c>
    </row>
    <row r="22" spans="1:2" x14ac:dyDescent="0.25">
      <c r="A22" s="202" t="s">
        <v>902</v>
      </c>
      <c r="B22" s="125" t="s">
        <v>924</v>
      </c>
    </row>
    <row r="23" spans="1:2" x14ac:dyDescent="0.25">
      <c r="A23" s="202" t="s">
        <v>903</v>
      </c>
      <c r="B23" s="125" t="s">
        <v>924</v>
      </c>
    </row>
    <row r="24" spans="1:2" x14ac:dyDescent="0.25">
      <c r="A24" s="202" t="s">
        <v>904</v>
      </c>
      <c r="B24" s="125" t="s">
        <v>924</v>
      </c>
    </row>
    <row r="25" spans="1:2" x14ac:dyDescent="0.25">
      <c r="A25" s="202" t="s">
        <v>949</v>
      </c>
      <c r="B25" s="125" t="s">
        <v>924</v>
      </c>
    </row>
    <row r="26" spans="1:2" x14ac:dyDescent="0.25">
      <c r="A26" s="202" t="s">
        <v>950</v>
      </c>
      <c r="B26" s="125" t="s">
        <v>924</v>
      </c>
    </row>
    <row r="27" spans="1:2" x14ac:dyDescent="0.25">
      <c r="A27" s="202" t="s">
        <v>905</v>
      </c>
      <c r="B27" s="125" t="s">
        <v>924</v>
      </c>
    </row>
    <row r="28" spans="1:2" x14ac:dyDescent="0.25">
      <c r="A28" s="202" t="s">
        <v>906</v>
      </c>
      <c r="B28" s="125" t="s">
        <v>924</v>
      </c>
    </row>
    <row r="29" spans="1:2" x14ac:dyDescent="0.25">
      <c r="A29" s="202" t="s">
        <v>907</v>
      </c>
      <c r="B29" s="125" t="s">
        <v>925</v>
      </c>
    </row>
    <row r="30" spans="1:2" x14ac:dyDescent="0.25">
      <c r="A30" s="202" t="s">
        <v>908</v>
      </c>
      <c r="B30" s="125" t="s">
        <v>923</v>
      </c>
    </row>
    <row r="31" spans="1:2" x14ac:dyDescent="0.25">
      <c r="A31" s="202" t="s">
        <v>909</v>
      </c>
      <c r="B31" s="125" t="s">
        <v>924</v>
      </c>
    </row>
    <row r="32" spans="1:2" x14ac:dyDescent="0.25">
      <c r="A32" s="202">
        <v>42739</v>
      </c>
      <c r="B32" s="126">
        <v>22760</v>
      </c>
    </row>
    <row r="33" spans="1:3" ht="15.75" x14ac:dyDescent="0.25">
      <c r="A33" s="202">
        <v>42740</v>
      </c>
      <c r="B33" s="127">
        <v>22700</v>
      </c>
    </row>
    <row r="34" spans="1:3" ht="15.75" x14ac:dyDescent="0.25">
      <c r="A34" s="202">
        <v>42741</v>
      </c>
      <c r="B34" s="127">
        <v>22610</v>
      </c>
    </row>
    <row r="35" spans="1:3" ht="15.75" x14ac:dyDescent="0.25">
      <c r="A35" s="202">
        <v>42745</v>
      </c>
      <c r="B35" s="127">
        <v>22605</v>
      </c>
    </row>
    <row r="36" spans="1:3" ht="15.75" x14ac:dyDescent="0.25">
      <c r="A36" s="202">
        <v>42746</v>
      </c>
      <c r="B36" s="127">
        <v>22605</v>
      </c>
    </row>
    <row r="37" spans="1:3" ht="15.75" x14ac:dyDescent="0.25">
      <c r="A37" s="202">
        <v>42747</v>
      </c>
      <c r="B37" s="127">
        <v>22605</v>
      </c>
    </row>
    <row r="38" spans="1:3" ht="15.75" x14ac:dyDescent="0.25">
      <c r="A38" s="202">
        <v>42748</v>
      </c>
      <c r="B38" s="127">
        <v>22605</v>
      </c>
    </row>
    <row r="39" spans="1:3" ht="15.75" x14ac:dyDescent="0.25">
      <c r="A39" s="202">
        <v>42751</v>
      </c>
      <c r="B39" s="127">
        <v>22605</v>
      </c>
    </row>
    <row r="40" spans="1:3" ht="15.75" x14ac:dyDescent="0.25">
      <c r="A40" s="202">
        <v>42752</v>
      </c>
      <c r="B40" s="127">
        <v>22600</v>
      </c>
      <c r="C40" s="120"/>
    </row>
    <row r="41" spans="1:3" ht="15.75" x14ac:dyDescent="0.25">
      <c r="A41" s="202">
        <v>42753</v>
      </c>
      <c r="B41" s="127">
        <v>22605</v>
      </c>
    </row>
    <row r="42" spans="1:3" ht="15.75" x14ac:dyDescent="0.25">
      <c r="A42" s="202">
        <v>42754</v>
      </c>
      <c r="B42" s="127">
        <v>22605</v>
      </c>
      <c r="C42" s="120"/>
    </row>
    <row r="43" spans="1:3" ht="15.75" x14ac:dyDescent="0.25">
      <c r="A43" s="202">
        <v>42755</v>
      </c>
      <c r="B43" s="127">
        <v>22600</v>
      </c>
      <c r="C43" s="120"/>
    </row>
    <row r="44" spans="1:3" ht="15.75" x14ac:dyDescent="0.25">
      <c r="A44" s="202">
        <v>42758</v>
      </c>
      <c r="B44" s="127">
        <v>22605</v>
      </c>
    </row>
    <row r="45" spans="1:3" ht="15.75" x14ac:dyDescent="0.25">
      <c r="A45" s="202">
        <v>42772</v>
      </c>
      <c r="B45" s="127">
        <v>22635</v>
      </c>
      <c r="C45" s="120"/>
    </row>
    <row r="46" spans="1:3" ht="15.75" x14ac:dyDescent="0.25">
      <c r="A46" s="202">
        <v>42773</v>
      </c>
      <c r="B46" s="127">
        <v>22610</v>
      </c>
      <c r="C46" s="120"/>
    </row>
    <row r="47" spans="1:3" ht="15.75" x14ac:dyDescent="0.25">
      <c r="A47" s="202">
        <v>42774</v>
      </c>
      <c r="B47" s="127">
        <v>22690</v>
      </c>
    </row>
    <row r="48" spans="1:3" ht="15.75" x14ac:dyDescent="0.25">
      <c r="A48" s="202">
        <v>42775</v>
      </c>
      <c r="B48" s="127">
        <v>22710</v>
      </c>
    </row>
    <row r="49" spans="1:2" ht="15.75" x14ac:dyDescent="0.25">
      <c r="A49" s="202">
        <v>42779</v>
      </c>
      <c r="B49" s="127">
        <v>22695</v>
      </c>
    </row>
    <row r="50" spans="1:2" ht="15.75" x14ac:dyDescent="0.25">
      <c r="A50" s="202">
        <v>42780</v>
      </c>
      <c r="B50" s="127">
        <v>22740</v>
      </c>
    </row>
    <row r="51" spans="1:2" ht="15.75" x14ac:dyDescent="0.25">
      <c r="A51" s="202">
        <v>42781</v>
      </c>
      <c r="B51" s="127">
        <v>22780</v>
      </c>
    </row>
    <row r="52" spans="1:2" ht="15.75" x14ac:dyDescent="0.25">
      <c r="A52" s="202">
        <v>42782</v>
      </c>
      <c r="B52" s="127">
        <v>22800</v>
      </c>
    </row>
    <row r="53" spans="1:2" ht="15.75" x14ac:dyDescent="0.25">
      <c r="A53" s="202">
        <v>42783</v>
      </c>
      <c r="B53" s="127">
        <v>22790</v>
      </c>
    </row>
    <row r="54" spans="1:2" ht="15.75" x14ac:dyDescent="0.25">
      <c r="A54" s="202">
        <v>42786</v>
      </c>
      <c r="B54" s="127">
        <v>22840</v>
      </c>
    </row>
    <row r="55" spans="1:2" ht="15.75" x14ac:dyDescent="0.25">
      <c r="A55" s="202">
        <v>42787</v>
      </c>
      <c r="B55" s="127">
        <v>22860</v>
      </c>
    </row>
    <row r="56" spans="1:2" ht="15.75" x14ac:dyDescent="0.25">
      <c r="A56" s="202">
        <v>42788</v>
      </c>
      <c r="B56" s="127">
        <v>22860</v>
      </c>
    </row>
    <row r="57" spans="1:2" ht="15.75" x14ac:dyDescent="0.25">
      <c r="A57" s="202">
        <v>42789</v>
      </c>
      <c r="B57" s="127">
        <v>22860</v>
      </c>
    </row>
    <row r="58" spans="1:2" ht="15.75" x14ac:dyDescent="0.25">
      <c r="A58" s="202">
        <v>42790</v>
      </c>
      <c r="B58" s="127">
        <v>22845</v>
      </c>
    </row>
    <row r="59" spans="1:2" ht="15.75" x14ac:dyDescent="0.25">
      <c r="A59" s="202">
        <v>42793</v>
      </c>
      <c r="B59" s="127">
        <v>22830</v>
      </c>
    </row>
    <row r="60" spans="1:2" ht="15.75" x14ac:dyDescent="0.25">
      <c r="A60" s="202">
        <v>42794</v>
      </c>
      <c r="B60" s="127">
        <v>22790</v>
      </c>
    </row>
    <row r="61" spans="1:2" ht="15.75" x14ac:dyDescent="0.25">
      <c r="A61" s="202">
        <v>42795</v>
      </c>
      <c r="B61" s="127">
        <v>22840</v>
      </c>
    </row>
    <row r="62" spans="1:2" ht="15.75" x14ac:dyDescent="0.25">
      <c r="A62" s="202">
        <v>42796</v>
      </c>
      <c r="B62" s="127">
        <v>22850</v>
      </c>
    </row>
    <row r="63" spans="1:2" ht="15.75" x14ac:dyDescent="0.25">
      <c r="A63" s="202">
        <v>42797</v>
      </c>
      <c r="B63" s="127">
        <v>22875</v>
      </c>
    </row>
    <row r="64" spans="1:2" ht="15.75" x14ac:dyDescent="0.25">
      <c r="A64" s="202">
        <v>42800</v>
      </c>
      <c r="B64" s="127">
        <v>22850</v>
      </c>
    </row>
    <row r="65" spans="1:2" ht="15.75" x14ac:dyDescent="0.25">
      <c r="A65" s="202">
        <v>42801</v>
      </c>
      <c r="B65" s="127">
        <v>22840</v>
      </c>
    </row>
    <row r="66" spans="1:2" ht="15.75" x14ac:dyDescent="0.25">
      <c r="A66" s="202">
        <v>42802</v>
      </c>
      <c r="B66" s="127">
        <v>22835</v>
      </c>
    </row>
    <row r="67" spans="1:2" ht="15.75" x14ac:dyDescent="0.25">
      <c r="A67" s="202">
        <v>42810</v>
      </c>
      <c r="B67" s="127">
        <v>22810</v>
      </c>
    </row>
    <row r="68" spans="1:2" ht="15.75" x14ac:dyDescent="0.25">
      <c r="A68" s="202">
        <v>42811</v>
      </c>
      <c r="B68" s="127">
        <v>22815</v>
      </c>
    </row>
    <row r="69" spans="1:2" ht="15.75" x14ac:dyDescent="0.25">
      <c r="A69" s="202">
        <v>42814</v>
      </c>
      <c r="B69" s="127">
        <v>22820</v>
      </c>
    </row>
    <row r="70" spans="1:2" ht="15.75" x14ac:dyDescent="0.25">
      <c r="A70" s="202">
        <v>42815</v>
      </c>
      <c r="B70" s="127">
        <v>22820</v>
      </c>
    </row>
    <row r="71" spans="1:2" ht="15.75" x14ac:dyDescent="0.25">
      <c r="A71" s="202">
        <v>42816</v>
      </c>
      <c r="B71" s="127">
        <v>22810</v>
      </c>
    </row>
    <row r="72" spans="1:2" ht="15.75" x14ac:dyDescent="0.25">
      <c r="A72" s="202">
        <v>42817</v>
      </c>
      <c r="B72" s="127">
        <v>22810</v>
      </c>
    </row>
    <row r="73" spans="1:2" ht="15.75" x14ac:dyDescent="0.25">
      <c r="A73" s="202">
        <v>42818</v>
      </c>
      <c r="B73" s="127">
        <v>22815</v>
      </c>
    </row>
    <row r="74" spans="1:2" ht="15.75" x14ac:dyDescent="0.25">
      <c r="A74" s="202">
        <v>42821</v>
      </c>
      <c r="B74" s="127">
        <v>22805</v>
      </c>
    </row>
    <row r="75" spans="1:2" ht="15.75" x14ac:dyDescent="0.25">
      <c r="A75" s="202">
        <v>42822</v>
      </c>
      <c r="B75" s="127">
        <v>22810</v>
      </c>
    </row>
    <row r="76" spans="1:2" ht="15.75" x14ac:dyDescent="0.25">
      <c r="A76" s="202">
        <v>42823</v>
      </c>
      <c r="B76" s="127">
        <v>22805</v>
      </c>
    </row>
    <row r="77" spans="1:2" ht="15.75" x14ac:dyDescent="0.25">
      <c r="A77" s="202">
        <v>42824</v>
      </c>
      <c r="B77" s="127">
        <v>22790</v>
      </c>
    </row>
    <row r="78" spans="1:2" ht="15.75" x14ac:dyDescent="0.25">
      <c r="A78" s="202">
        <v>42825</v>
      </c>
      <c r="B78" s="127">
        <v>22790</v>
      </c>
    </row>
    <row r="79" spans="1:2" ht="15.75" x14ac:dyDescent="0.25">
      <c r="A79" s="202">
        <v>42830</v>
      </c>
      <c r="B79" s="127">
        <v>22740</v>
      </c>
    </row>
    <row r="80" spans="1:2" ht="15.75" x14ac:dyDescent="0.25">
      <c r="A80" s="202">
        <v>42832</v>
      </c>
      <c r="B80" s="127">
        <v>22740</v>
      </c>
    </row>
    <row r="81" spans="1:2" ht="15.75" x14ac:dyDescent="0.25">
      <c r="A81" s="202">
        <v>42835</v>
      </c>
      <c r="B81" s="127">
        <v>22710</v>
      </c>
    </row>
    <row r="82" spans="1:2" ht="15.75" x14ac:dyDescent="0.25">
      <c r="A82" s="202">
        <v>42836</v>
      </c>
      <c r="B82" s="127">
        <v>22680</v>
      </c>
    </row>
    <row r="83" spans="1:2" ht="15.75" x14ac:dyDescent="0.25">
      <c r="A83" s="202">
        <v>42837</v>
      </c>
      <c r="B83" s="127">
        <v>22700</v>
      </c>
    </row>
    <row r="84" spans="1:2" ht="15.75" x14ac:dyDescent="0.25">
      <c r="A84" s="202">
        <v>42838</v>
      </c>
      <c r="B84" s="127">
        <v>22710</v>
      </c>
    </row>
    <row r="85" spans="1:2" ht="15.75" x14ac:dyDescent="0.25">
      <c r="A85" s="202">
        <v>42842</v>
      </c>
      <c r="B85" s="127">
        <v>22735</v>
      </c>
    </row>
    <row r="86" spans="1:2" ht="15.75" x14ac:dyDescent="0.25">
      <c r="A86" s="202">
        <v>42843</v>
      </c>
      <c r="B86" s="127">
        <v>22770</v>
      </c>
    </row>
    <row r="87" spans="1:2" ht="15.75" x14ac:dyDescent="0.25">
      <c r="A87" s="202">
        <v>42844</v>
      </c>
      <c r="B87" s="127">
        <v>22785</v>
      </c>
    </row>
    <row r="88" spans="1:2" ht="15.75" x14ac:dyDescent="0.25">
      <c r="A88" s="202">
        <v>42845</v>
      </c>
      <c r="B88" s="127">
        <v>22770</v>
      </c>
    </row>
    <row r="89" spans="1:2" ht="15.75" x14ac:dyDescent="0.25">
      <c r="A89" s="202">
        <v>42846</v>
      </c>
      <c r="B89" s="127">
        <v>22750</v>
      </c>
    </row>
    <row r="90" spans="1:2" ht="15.75" x14ac:dyDescent="0.25">
      <c r="A90" s="202">
        <v>42849</v>
      </c>
      <c r="B90" s="127">
        <v>22750</v>
      </c>
    </row>
    <row r="91" spans="1:2" ht="15.75" x14ac:dyDescent="0.25">
      <c r="A91" s="202">
        <v>42850</v>
      </c>
      <c r="B91" s="127">
        <v>22790</v>
      </c>
    </row>
    <row r="92" spans="1:2" ht="15.75" x14ac:dyDescent="0.25">
      <c r="A92" s="202">
        <v>42851</v>
      </c>
      <c r="B92" s="127">
        <v>22790</v>
      </c>
    </row>
    <row r="93" spans="1:2" ht="15.75" x14ac:dyDescent="0.25">
      <c r="A93" s="202">
        <v>42852</v>
      </c>
      <c r="B93" s="127">
        <v>22790</v>
      </c>
    </row>
    <row r="94" spans="1:2" ht="15.75" x14ac:dyDescent="0.25">
      <c r="A94" s="202">
        <v>42853</v>
      </c>
      <c r="B94" s="127">
        <v>22760</v>
      </c>
    </row>
    <row r="95" spans="1:2" ht="15.75" x14ac:dyDescent="0.25">
      <c r="A95" s="202">
        <v>42858</v>
      </c>
      <c r="B95" s="127">
        <v>22780</v>
      </c>
    </row>
    <row r="96" spans="1:2" ht="15.75" x14ac:dyDescent="0.25">
      <c r="A96" s="202">
        <v>42859</v>
      </c>
      <c r="B96" s="127">
        <v>22780</v>
      </c>
    </row>
    <row r="97" spans="1:2" ht="15.75" x14ac:dyDescent="0.25">
      <c r="A97" s="202">
        <v>42860</v>
      </c>
      <c r="B97" s="127">
        <v>22770</v>
      </c>
    </row>
    <row r="98" spans="1:2" ht="15.75" x14ac:dyDescent="0.25">
      <c r="A98" s="202">
        <v>42863</v>
      </c>
      <c r="B98" s="127">
        <v>22775</v>
      </c>
    </row>
    <row r="99" spans="1:2" ht="15.75" x14ac:dyDescent="0.25">
      <c r="A99" s="202">
        <v>42864</v>
      </c>
      <c r="B99" s="127">
        <v>22770</v>
      </c>
    </row>
    <row r="100" spans="1:2" ht="15.75" x14ac:dyDescent="0.25">
      <c r="A100" s="202">
        <v>42870</v>
      </c>
      <c r="B100" s="127">
        <v>22715</v>
      </c>
    </row>
    <row r="101" spans="1:2" ht="15.75" x14ac:dyDescent="0.25">
      <c r="A101" s="202">
        <v>42871</v>
      </c>
      <c r="B101" s="127">
        <v>22715</v>
      </c>
    </row>
    <row r="102" spans="1:2" ht="15.75" x14ac:dyDescent="0.25">
      <c r="A102" s="202">
        <v>42872</v>
      </c>
      <c r="B102" s="127">
        <v>22715</v>
      </c>
    </row>
    <row r="103" spans="1:2" ht="15.75" x14ac:dyDescent="0.25">
      <c r="A103" s="202">
        <v>42873</v>
      </c>
      <c r="B103" s="127">
        <v>22725</v>
      </c>
    </row>
    <row r="104" spans="1:2" ht="15.75" x14ac:dyDescent="0.25">
      <c r="A104" s="202">
        <v>42874</v>
      </c>
      <c r="B104" s="127">
        <v>22745</v>
      </c>
    </row>
    <row r="105" spans="1:2" ht="15.75" x14ac:dyDescent="0.25">
      <c r="A105" s="202">
        <v>42877</v>
      </c>
      <c r="B105" s="127">
        <v>22730</v>
      </c>
    </row>
    <row r="106" spans="1:2" ht="15.75" x14ac:dyDescent="0.25">
      <c r="A106" s="202">
        <v>42878</v>
      </c>
      <c r="B106" s="127">
        <v>22720</v>
      </c>
    </row>
    <row r="107" spans="1:2" ht="15.75" x14ac:dyDescent="0.25">
      <c r="A107" s="202">
        <v>42879</v>
      </c>
      <c r="B107" s="127">
        <v>22720</v>
      </c>
    </row>
    <row r="108" spans="1:2" ht="15.75" x14ac:dyDescent="0.25">
      <c r="A108" s="202">
        <v>42880</v>
      </c>
      <c r="B108" s="127">
        <v>22720</v>
      </c>
    </row>
    <row r="109" spans="1:2" ht="15.75" x14ac:dyDescent="0.25">
      <c r="A109" s="202">
        <v>42881</v>
      </c>
      <c r="B109" s="127">
        <v>22735</v>
      </c>
    </row>
    <row r="110" spans="1:2" ht="15.75" x14ac:dyDescent="0.25">
      <c r="A110" s="202">
        <v>42887</v>
      </c>
      <c r="B110" s="127">
        <v>22730</v>
      </c>
    </row>
    <row r="111" spans="1:2" ht="15.75" x14ac:dyDescent="0.25">
      <c r="A111" s="202">
        <v>42888</v>
      </c>
      <c r="B111" s="127">
        <v>22745</v>
      </c>
    </row>
    <row r="112" spans="1:2" ht="15.75" x14ac:dyDescent="0.25">
      <c r="A112" s="202">
        <v>42891</v>
      </c>
      <c r="B112" s="127">
        <v>22745</v>
      </c>
    </row>
    <row r="113" spans="1:2" ht="15.75" x14ac:dyDescent="0.25">
      <c r="A113" s="202">
        <v>42892</v>
      </c>
      <c r="B113" s="127">
        <v>22760</v>
      </c>
    </row>
    <row r="114" spans="1:2" ht="15.75" x14ac:dyDescent="0.25">
      <c r="A114" s="202">
        <v>42893</v>
      </c>
      <c r="B114" s="127">
        <v>22750</v>
      </c>
    </row>
    <row r="115" spans="1:2" ht="15.75" x14ac:dyDescent="0.25">
      <c r="A115" s="202">
        <v>42894</v>
      </c>
      <c r="B115" s="127">
        <v>22725</v>
      </c>
    </row>
    <row r="116" spans="1:2" ht="15.75" x14ac:dyDescent="0.25">
      <c r="A116" s="202">
        <v>42895</v>
      </c>
      <c r="B116" s="127">
        <v>22720</v>
      </c>
    </row>
    <row r="117" spans="1:2" ht="15.75" x14ac:dyDescent="0.25">
      <c r="A117" s="202">
        <v>42898</v>
      </c>
      <c r="B117" s="127">
        <v>22725</v>
      </c>
    </row>
    <row r="118" spans="1:2" ht="15.75" x14ac:dyDescent="0.25">
      <c r="A118" s="202">
        <v>42899</v>
      </c>
      <c r="B118" s="127">
        <v>22730</v>
      </c>
    </row>
    <row r="119" spans="1:2" ht="15.75" x14ac:dyDescent="0.25">
      <c r="A119" s="202">
        <v>42900</v>
      </c>
      <c r="B119" s="127">
        <v>22735</v>
      </c>
    </row>
    <row r="120" spans="1:2" ht="15.75" x14ac:dyDescent="0.25">
      <c r="A120" s="202">
        <v>42902</v>
      </c>
      <c r="B120" s="127">
        <v>22725</v>
      </c>
    </row>
    <row r="121" spans="1:2" ht="15.75" x14ac:dyDescent="0.25">
      <c r="A121" s="202">
        <v>42905</v>
      </c>
      <c r="B121" s="127">
        <v>22740</v>
      </c>
    </row>
    <row r="122" spans="1:2" ht="15.75" x14ac:dyDescent="0.25">
      <c r="A122" s="202">
        <v>42906</v>
      </c>
      <c r="B122" s="127">
        <v>22760</v>
      </c>
    </row>
    <row r="123" spans="1:2" ht="15.75" x14ac:dyDescent="0.25">
      <c r="A123" s="202">
        <v>42907</v>
      </c>
      <c r="B123" s="127">
        <v>22760</v>
      </c>
    </row>
    <row r="124" spans="1:2" ht="15.75" x14ac:dyDescent="0.25">
      <c r="A124" s="202">
        <v>42908</v>
      </c>
      <c r="B124" s="127">
        <v>22760</v>
      </c>
    </row>
    <row r="125" spans="1:2" ht="15.75" x14ac:dyDescent="0.25">
      <c r="A125" s="202">
        <v>42909</v>
      </c>
      <c r="B125" s="127">
        <v>22760</v>
      </c>
    </row>
    <row r="126" spans="1:2" ht="15.75" x14ac:dyDescent="0.25">
      <c r="A126" s="202">
        <v>42912</v>
      </c>
      <c r="B126" s="127">
        <v>22765</v>
      </c>
    </row>
    <row r="127" spans="1:2" ht="15.75" x14ac:dyDescent="0.25">
      <c r="A127" s="202">
        <v>42913</v>
      </c>
      <c r="B127" s="127">
        <v>22770</v>
      </c>
    </row>
    <row r="128" spans="1:2" ht="15.75" x14ac:dyDescent="0.25">
      <c r="A128" s="202">
        <v>42914</v>
      </c>
      <c r="B128" s="127">
        <v>22775</v>
      </c>
    </row>
    <row r="129" spans="1:2" ht="15.75" x14ac:dyDescent="0.25">
      <c r="A129" s="202">
        <v>42915</v>
      </c>
      <c r="B129" s="127">
        <v>22775</v>
      </c>
    </row>
    <row r="130" spans="1:2" ht="15.75" x14ac:dyDescent="0.25">
      <c r="A130" s="202">
        <v>42916</v>
      </c>
      <c r="B130" s="127">
        <v>22770</v>
      </c>
    </row>
    <row r="131" spans="1:2" ht="15.75" x14ac:dyDescent="0.25">
      <c r="A131" s="202">
        <v>42919</v>
      </c>
      <c r="B131" s="127">
        <v>22765</v>
      </c>
    </row>
    <row r="132" spans="1:2" ht="15.75" x14ac:dyDescent="0.25">
      <c r="A132" s="202">
        <v>42920</v>
      </c>
      <c r="B132" s="127">
        <v>22765</v>
      </c>
    </row>
    <row r="133" spans="1:2" ht="15.75" x14ac:dyDescent="0.25">
      <c r="A133" s="202">
        <v>42921</v>
      </c>
      <c r="B133" s="127">
        <v>22770</v>
      </c>
    </row>
    <row r="134" spans="1:2" ht="15.75" x14ac:dyDescent="0.25">
      <c r="A134" s="202">
        <v>42922</v>
      </c>
      <c r="B134" s="127">
        <v>22780</v>
      </c>
    </row>
    <row r="135" spans="1:2" ht="15.75" x14ac:dyDescent="0.25">
      <c r="A135" s="202">
        <v>42923</v>
      </c>
      <c r="B135" s="127">
        <v>22780</v>
      </c>
    </row>
    <row r="136" spans="1:2" ht="15.75" x14ac:dyDescent="0.25">
      <c r="A136" s="202">
        <v>42926</v>
      </c>
      <c r="B136" s="127">
        <v>22785</v>
      </c>
    </row>
    <row r="137" spans="1:2" ht="15.75" x14ac:dyDescent="0.25">
      <c r="A137" s="202">
        <v>42927</v>
      </c>
      <c r="B137" s="127">
        <v>22775</v>
      </c>
    </row>
    <row r="138" spans="1:2" ht="15.75" x14ac:dyDescent="0.25">
      <c r="A138" s="202">
        <v>42928</v>
      </c>
      <c r="B138" s="127">
        <v>22765</v>
      </c>
    </row>
    <row r="139" spans="1:2" ht="15.75" x14ac:dyDescent="0.25">
      <c r="A139" s="202">
        <v>42929</v>
      </c>
      <c r="B139" s="127">
        <v>22765</v>
      </c>
    </row>
    <row r="140" spans="1:2" ht="15.75" x14ac:dyDescent="0.25">
      <c r="A140" s="202">
        <v>42930</v>
      </c>
      <c r="B140" s="127">
        <v>22770</v>
      </c>
    </row>
    <row r="141" spans="1:2" ht="15.75" x14ac:dyDescent="0.25">
      <c r="A141" s="202">
        <v>42933</v>
      </c>
      <c r="B141" s="127">
        <v>22690</v>
      </c>
    </row>
    <row r="142" spans="1:2" ht="15.75" x14ac:dyDescent="0.25">
      <c r="A142" s="202">
        <v>42934</v>
      </c>
      <c r="B142" s="127">
        <v>22690</v>
      </c>
    </row>
    <row r="143" spans="1:2" ht="15.75" x14ac:dyDescent="0.25">
      <c r="A143" s="202">
        <v>42935</v>
      </c>
      <c r="B143" s="127">
        <v>22695</v>
      </c>
    </row>
    <row r="144" spans="1:2" ht="15.75" x14ac:dyDescent="0.25">
      <c r="A144" s="202">
        <v>42937</v>
      </c>
      <c r="B144" s="127">
        <v>22700</v>
      </c>
    </row>
    <row r="145" spans="1:2" ht="15.75" x14ac:dyDescent="0.25">
      <c r="A145" s="202">
        <v>42940</v>
      </c>
      <c r="B145" s="127">
        <v>22690</v>
      </c>
    </row>
    <row r="146" spans="1:2" ht="15.75" x14ac:dyDescent="0.25">
      <c r="A146" s="202">
        <v>42941</v>
      </c>
      <c r="B146" s="127">
        <v>22695</v>
      </c>
    </row>
    <row r="147" spans="1:2" ht="15.75" x14ac:dyDescent="0.25">
      <c r="A147" s="202">
        <v>42942</v>
      </c>
      <c r="B147" s="127">
        <v>22695</v>
      </c>
    </row>
    <row r="148" spans="1:2" ht="15.75" x14ac:dyDescent="0.25">
      <c r="A148" s="202">
        <v>42943</v>
      </c>
      <c r="B148" s="127">
        <v>22695</v>
      </c>
    </row>
    <row r="149" spans="1:2" ht="15.75" x14ac:dyDescent="0.25">
      <c r="A149" s="202">
        <v>42944</v>
      </c>
      <c r="B149" s="127">
        <v>22695</v>
      </c>
    </row>
    <row r="150" spans="1:2" ht="15.75" x14ac:dyDescent="0.25">
      <c r="A150" s="202">
        <v>42947</v>
      </c>
      <c r="B150" s="127">
        <v>22760</v>
      </c>
    </row>
    <row r="151" spans="1:2" ht="15.75" x14ac:dyDescent="0.25">
      <c r="A151" s="202">
        <v>42948</v>
      </c>
      <c r="B151" s="127">
        <v>22760</v>
      </c>
    </row>
    <row r="152" spans="1:2" ht="15.75" x14ac:dyDescent="0.25">
      <c r="A152" s="202">
        <v>42949</v>
      </c>
      <c r="B152" s="127">
        <v>22760</v>
      </c>
    </row>
    <row r="153" spans="1:2" ht="15.75" x14ac:dyDescent="0.25">
      <c r="A153" s="202">
        <v>42950</v>
      </c>
      <c r="B153" s="127">
        <v>22765</v>
      </c>
    </row>
    <row r="154" spans="1:2" ht="15.75" x14ac:dyDescent="0.25">
      <c r="A154" s="202">
        <v>42951</v>
      </c>
      <c r="B154" s="127">
        <v>22765</v>
      </c>
    </row>
    <row r="155" spans="1:2" ht="15.75" x14ac:dyDescent="0.25">
      <c r="A155" s="202">
        <v>42954</v>
      </c>
      <c r="B155" s="127">
        <v>22765</v>
      </c>
    </row>
    <row r="156" spans="1:2" ht="15.75" x14ac:dyDescent="0.25">
      <c r="A156" s="202">
        <v>42955</v>
      </c>
      <c r="B156" s="127">
        <v>22765</v>
      </c>
    </row>
    <row r="157" spans="1:2" ht="15.75" x14ac:dyDescent="0.25">
      <c r="A157" s="202">
        <v>42956</v>
      </c>
      <c r="B157" s="127">
        <v>22760</v>
      </c>
    </row>
    <row r="158" spans="1:2" ht="15.75" x14ac:dyDescent="0.25">
      <c r="A158" s="202">
        <v>42957</v>
      </c>
      <c r="B158" s="127">
        <v>22765</v>
      </c>
    </row>
    <row r="159" spans="1:2" ht="15.75" x14ac:dyDescent="0.25">
      <c r="A159" s="202">
        <v>42958</v>
      </c>
      <c r="B159" s="127">
        <v>22765</v>
      </c>
    </row>
    <row r="160" spans="1:2" ht="15.75" x14ac:dyDescent="0.25">
      <c r="A160" s="202">
        <v>42961</v>
      </c>
      <c r="B160" s="127">
        <v>22765</v>
      </c>
    </row>
    <row r="161" spans="1:2" ht="15.75" x14ac:dyDescent="0.25">
      <c r="A161" s="202">
        <v>42962</v>
      </c>
      <c r="B161" s="127">
        <v>22760</v>
      </c>
    </row>
    <row r="162" spans="1:2" ht="15.75" x14ac:dyDescent="0.25">
      <c r="A162" s="202">
        <v>42963</v>
      </c>
      <c r="B162" s="127">
        <v>22760</v>
      </c>
    </row>
    <row r="163" spans="1:2" ht="15.75" x14ac:dyDescent="0.25">
      <c r="A163" s="202">
        <v>42964</v>
      </c>
      <c r="B163" s="127">
        <v>22760</v>
      </c>
    </row>
    <row r="164" spans="1:2" ht="15.75" x14ac:dyDescent="0.25">
      <c r="A164" s="202">
        <v>42965</v>
      </c>
      <c r="B164" s="127">
        <v>22760</v>
      </c>
    </row>
    <row r="165" spans="1:2" ht="15.75" x14ac:dyDescent="0.25">
      <c r="A165" s="202">
        <v>42968</v>
      </c>
      <c r="B165" s="127">
        <v>22760</v>
      </c>
    </row>
    <row r="166" spans="1:2" ht="15.75" x14ac:dyDescent="0.25">
      <c r="A166" s="202">
        <v>42969</v>
      </c>
      <c r="B166" s="127">
        <v>22760</v>
      </c>
    </row>
    <row r="167" spans="1:2" ht="15.75" x14ac:dyDescent="0.25">
      <c r="A167" s="202">
        <v>42970</v>
      </c>
      <c r="B167" s="127">
        <v>22760</v>
      </c>
    </row>
    <row r="168" spans="1:2" ht="15.75" x14ac:dyDescent="0.25">
      <c r="A168" s="202">
        <v>42971</v>
      </c>
      <c r="B168" s="127">
        <v>22765</v>
      </c>
    </row>
    <row r="169" spans="1:2" ht="15.75" x14ac:dyDescent="0.25">
      <c r="A169" s="202">
        <v>42972</v>
      </c>
      <c r="B169" s="127">
        <v>22770</v>
      </c>
    </row>
    <row r="170" spans="1:2" ht="15.75" x14ac:dyDescent="0.25">
      <c r="A170" s="202">
        <v>42975</v>
      </c>
      <c r="B170" s="127">
        <v>22765</v>
      </c>
    </row>
    <row r="171" spans="1:2" ht="15.75" x14ac:dyDescent="0.25">
      <c r="A171" s="202">
        <v>42976</v>
      </c>
      <c r="B171" s="127">
        <v>22765</v>
      </c>
    </row>
    <row r="172" spans="1:2" ht="15.75" x14ac:dyDescent="0.25">
      <c r="A172" s="202">
        <v>42977</v>
      </c>
      <c r="B172" s="127">
        <v>22765</v>
      </c>
    </row>
    <row r="173" spans="1:2" ht="15.75" x14ac:dyDescent="0.25">
      <c r="A173" s="202">
        <v>42978</v>
      </c>
      <c r="B173" s="127">
        <v>22765</v>
      </c>
    </row>
    <row r="174" spans="1:2" ht="15.75" x14ac:dyDescent="0.25">
      <c r="A174" s="202">
        <v>42979</v>
      </c>
      <c r="B174" s="127">
        <v>22765</v>
      </c>
    </row>
    <row r="175" spans="1:2" ht="15.75" x14ac:dyDescent="0.25">
      <c r="A175" s="202">
        <v>42983</v>
      </c>
      <c r="B175" s="127">
        <v>22760</v>
      </c>
    </row>
    <row r="176" spans="1:2" ht="15.75" x14ac:dyDescent="0.25">
      <c r="A176" s="202">
        <v>42984</v>
      </c>
      <c r="B176" s="127">
        <v>22760</v>
      </c>
    </row>
    <row r="177" spans="1:2" ht="15.75" x14ac:dyDescent="0.25">
      <c r="A177" s="202">
        <v>42985</v>
      </c>
      <c r="B177" s="127">
        <v>22760</v>
      </c>
    </row>
    <row r="178" spans="1:2" ht="15.75" x14ac:dyDescent="0.25">
      <c r="A178" s="202">
        <v>42986</v>
      </c>
      <c r="B178" s="127">
        <v>22760</v>
      </c>
    </row>
    <row r="179" spans="1:2" ht="15.75" x14ac:dyDescent="0.25">
      <c r="A179" s="202">
        <v>42990</v>
      </c>
      <c r="B179" s="127">
        <v>22690</v>
      </c>
    </row>
    <row r="180" spans="1:2" ht="15.75" x14ac:dyDescent="0.25">
      <c r="A180" s="202">
        <v>42991</v>
      </c>
      <c r="B180" s="127">
        <v>22690</v>
      </c>
    </row>
    <row r="181" spans="1:2" ht="15.75" x14ac:dyDescent="0.25">
      <c r="A181" s="202">
        <v>42992</v>
      </c>
      <c r="B181" s="127">
        <v>22760</v>
      </c>
    </row>
    <row r="182" spans="1:2" ht="15.75" x14ac:dyDescent="0.25">
      <c r="A182" s="202">
        <v>42993</v>
      </c>
      <c r="B182" s="127">
        <v>22760</v>
      </c>
    </row>
    <row r="183" spans="1:2" ht="15.75" x14ac:dyDescent="0.25">
      <c r="A183" s="202">
        <v>42996</v>
      </c>
      <c r="B183" s="127">
        <v>22760</v>
      </c>
    </row>
    <row r="184" spans="1:2" ht="15.75" x14ac:dyDescent="0.25">
      <c r="A184" s="202">
        <v>42997</v>
      </c>
      <c r="B184" s="127">
        <v>22760</v>
      </c>
    </row>
    <row r="185" spans="1:2" ht="15.75" x14ac:dyDescent="0.25">
      <c r="A185" s="202">
        <v>42998</v>
      </c>
      <c r="B185" s="127">
        <v>22760</v>
      </c>
    </row>
    <row r="186" spans="1:2" ht="15.75" x14ac:dyDescent="0.25">
      <c r="A186" s="202">
        <v>42999</v>
      </c>
      <c r="B186" s="127">
        <v>22760</v>
      </c>
    </row>
    <row r="187" spans="1:2" ht="15.75" x14ac:dyDescent="0.25">
      <c r="A187" s="202">
        <v>43000</v>
      </c>
      <c r="B187" s="127">
        <v>22765</v>
      </c>
    </row>
    <row r="188" spans="1:2" ht="15.75" x14ac:dyDescent="0.25">
      <c r="A188" s="202">
        <v>43003</v>
      </c>
      <c r="B188" s="127">
        <v>22770</v>
      </c>
    </row>
    <row r="189" spans="1:2" ht="15.75" x14ac:dyDescent="0.25">
      <c r="A189" s="202">
        <v>43004</v>
      </c>
      <c r="B189" s="127">
        <v>22770</v>
      </c>
    </row>
    <row r="190" spans="1:2" ht="15.75" x14ac:dyDescent="0.25">
      <c r="A190" s="202">
        <v>43005</v>
      </c>
      <c r="B190" s="127">
        <v>22765</v>
      </c>
    </row>
    <row r="191" spans="1:2" ht="15.75" x14ac:dyDescent="0.25">
      <c r="A191" s="202">
        <v>43006</v>
      </c>
      <c r="B191" s="127">
        <v>22765</v>
      </c>
    </row>
    <row r="192" spans="1:2" ht="15.75" x14ac:dyDescent="0.25">
      <c r="A192" s="202">
        <v>43007</v>
      </c>
      <c r="B192" s="127">
        <v>22760</v>
      </c>
    </row>
    <row r="193" spans="1:2" ht="15.75" x14ac:dyDescent="0.25">
      <c r="A193" s="202">
        <v>43010</v>
      </c>
      <c r="B193" s="127">
        <v>22760</v>
      </c>
    </row>
    <row r="194" spans="1:2" ht="15.75" x14ac:dyDescent="0.25">
      <c r="A194" s="202">
        <v>43011</v>
      </c>
      <c r="B194" s="127">
        <v>22760</v>
      </c>
    </row>
    <row r="195" spans="1:2" ht="15.75" x14ac:dyDescent="0.25">
      <c r="A195" s="202">
        <v>43012</v>
      </c>
      <c r="B195" s="127">
        <v>22760</v>
      </c>
    </row>
    <row r="196" spans="1:2" ht="15.75" x14ac:dyDescent="0.25">
      <c r="A196" s="202">
        <v>43013</v>
      </c>
      <c r="B196" s="127">
        <v>22765</v>
      </c>
    </row>
    <row r="197" spans="1:2" ht="15.75" x14ac:dyDescent="0.25">
      <c r="A197" s="202">
        <v>43014</v>
      </c>
      <c r="B197" s="127">
        <v>22765</v>
      </c>
    </row>
    <row r="198" spans="1:2" ht="15.75" x14ac:dyDescent="0.25">
      <c r="A198" s="202">
        <v>43017</v>
      </c>
      <c r="B198" s="127">
        <v>22760</v>
      </c>
    </row>
    <row r="199" spans="1:2" ht="15.75" x14ac:dyDescent="0.25">
      <c r="A199" s="202">
        <v>43018</v>
      </c>
      <c r="B199" s="127">
        <v>22760</v>
      </c>
    </row>
    <row r="200" spans="1:2" ht="15.75" x14ac:dyDescent="0.25">
      <c r="A200" s="202">
        <v>43019</v>
      </c>
      <c r="B200" s="127">
        <v>22750</v>
      </c>
    </row>
    <row r="201" spans="1:2" ht="15.75" x14ac:dyDescent="0.25">
      <c r="A201" s="202">
        <v>43020</v>
      </c>
      <c r="B201" s="127">
        <v>22755</v>
      </c>
    </row>
    <row r="202" spans="1:2" ht="15.75" x14ac:dyDescent="0.25">
      <c r="A202" s="202">
        <v>43021</v>
      </c>
      <c r="B202" s="127">
        <v>22755</v>
      </c>
    </row>
    <row r="203" spans="1:2" ht="15.75" x14ac:dyDescent="0.25">
      <c r="A203" s="202">
        <v>43024</v>
      </c>
      <c r="B203" s="127">
        <v>22750</v>
      </c>
    </row>
    <row r="204" spans="1:2" ht="15.75" x14ac:dyDescent="0.25">
      <c r="A204" s="202">
        <v>43025</v>
      </c>
      <c r="B204" s="127">
        <v>22755</v>
      </c>
    </row>
    <row r="205" spans="1:2" ht="15.75" x14ac:dyDescent="0.25">
      <c r="A205" s="202">
        <v>43026</v>
      </c>
      <c r="B205" s="127">
        <v>22750</v>
      </c>
    </row>
    <row r="206" spans="1:2" ht="15.75" x14ac:dyDescent="0.25">
      <c r="A206" s="202">
        <v>43027</v>
      </c>
      <c r="B206" s="127">
        <v>22755</v>
      </c>
    </row>
    <row r="207" spans="1:2" ht="15.75" x14ac:dyDescent="0.25">
      <c r="A207" s="202">
        <v>43028</v>
      </c>
      <c r="B207" s="127">
        <v>22750</v>
      </c>
    </row>
    <row r="208" spans="1:2" ht="15.75" x14ac:dyDescent="0.25">
      <c r="A208" s="202">
        <v>43031</v>
      </c>
      <c r="B208" s="127">
        <v>22750</v>
      </c>
    </row>
    <row r="209" spans="1:2" ht="15.75" x14ac:dyDescent="0.25">
      <c r="A209" s="202">
        <v>43032</v>
      </c>
      <c r="B209" s="127">
        <v>22755</v>
      </c>
    </row>
    <row r="210" spans="1:2" ht="15.75" x14ac:dyDescent="0.25">
      <c r="A210" s="202">
        <v>43033</v>
      </c>
      <c r="B210" s="127">
        <v>22755</v>
      </c>
    </row>
    <row r="211" spans="1:2" ht="15.75" x14ac:dyDescent="0.25">
      <c r="A211" s="202">
        <v>43034</v>
      </c>
      <c r="B211" s="127">
        <v>22755</v>
      </c>
    </row>
    <row r="212" spans="1:2" ht="15.75" x14ac:dyDescent="0.25">
      <c r="A212" s="202">
        <v>43035</v>
      </c>
      <c r="B212" s="127">
        <v>22750</v>
      </c>
    </row>
    <row r="213" spans="1:2" ht="15.75" x14ac:dyDescent="0.25">
      <c r="A213" s="202">
        <v>43038</v>
      </c>
      <c r="B213" s="127">
        <v>22750</v>
      </c>
    </row>
    <row r="214" spans="1:2" ht="15.75" x14ac:dyDescent="0.25">
      <c r="A214" s="202">
        <v>43039</v>
      </c>
      <c r="B214" s="127">
        <v>22755</v>
      </c>
    </row>
    <row r="215" spans="1:2" ht="15.75" x14ac:dyDescent="0.25">
      <c r="A215" s="202">
        <v>43040</v>
      </c>
      <c r="B215" s="127">
        <v>22745</v>
      </c>
    </row>
    <row r="216" spans="1:2" ht="15.75" x14ac:dyDescent="0.25">
      <c r="A216" s="202">
        <v>43041</v>
      </c>
      <c r="B216" s="127">
        <v>22745</v>
      </c>
    </row>
    <row r="217" spans="1:2" ht="15.75" x14ac:dyDescent="0.25">
      <c r="A217" s="202">
        <v>43042</v>
      </c>
      <c r="B217" s="127">
        <v>22750</v>
      </c>
    </row>
    <row r="218" spans="1:2" ht="15.75" x14ac:dyDescent="0.25">
      <c r="A218" s="202">
        <v>43045</v>
      </c>
      <c r="B218" s="127">
        <v>22745</v>
      </c>
    </row>
    <row r="219" spans="1:2" ht="15.75" x14ac:dyDescent="0.25">
      <c r="A219" s="202">
        <v>43046</v>
      </c>
      <c r="B219" s="127">
        <v>22750</v>
      </c>
    </row>
    <row r="220" spans="1:2" ht="15.75" x14ac:dyDescent="0.25">
      <c r="A220" s="202">
        <v>43047</v>
      </c>
      <c r="B220" s="127">
        <v>22750</v>
      </c>
    </row>
    <row r="221" spans="1:2" ht="15.75" x14ac:dyDescent="0.25">
      <c r="A221" s="202">
        <v>43048</v>
      </c>
      <c r="B221" s="127">
        <v>22680</v>
      </c>
    </row>
    <row r="222" spans="1:2" ht="15.75" x14ac:dyDescent="0.25">
      <c r="A222" s="202">
        <v>43049</v>
      </c>
      <c r="B222" s="127">
        <v>22680</v>
      </c>
    </row>
    <row r="223" spans="1:2" ht="15.75" x14ac:dyDescent="0.25">
      <c r="A223" s="202">
        <v>43052</v>
      </c>
      <c r="B223" s="127">
        <v>22745</v>
      </c>
    </row>
    <row r="224" spans="1:2" ht="15.75" x14ac:dyDescent="0.25">
      <c r="A224" s="202">
        <v>43053</v>
      </c>
      <c r="B224" s="127">
        <v>22745</v>
      </c>
    </row>
    <row r="225" spans="1:2" ht="15.75" x14ac:dyDescent="0.25">
      <c r="A225" s="202">
        <v>43054</v>
      </c>
      <c r="B225" s="127">
        <v>22745</v>
      </c>
    </row>
    <row r="226" spans="1:2" ht="15.75" x14ac:dyDescent="0.25">
      <c r="A226" s="202">
        <v>43055</v>
      </c>
      <c r="B226" s="127">
        <v>22745</v>
      </c>
    </row>
    <row r="227" spans="1:2" ht="15.75" x14ac:dyDescent="0.25">
      <c r="A227" s="202">
        <v>43056</v>
      </c>
      <c r="B227" s="127">
        <v>22745</v>
      </c>
    </row>
    <row r="228" spans="1:2" ht="15.75" x14ac:dyDescent="0.25">
      <c r="A228" s="202">
        <v>43059</v>
      </c>
      <c r="B228" s="127">
        <v>22745</v>
      </c>
    </row>
    <row r="229" spans="1:2" ht="15.75" x14ac:dyDescent="0.25">
      <c r="A229" s="202">
        <v>43060</v>
      </c>
      <c r="B229" s="127">
        <v>22745</v>
      </c>
    </row>
    <row r="230" spans="1:2" ht="15.75" x14ac:dyDescent="0.25">
      <c r="A230" s="202">
        <v>43061</v>
      </c>
      <c r="B230" s="127">
        <v>22755</v>
      </c>
    </row>
    <row r="231" spans="1:2" ht="15.75" x14ac:dyDescent="0.25">
      <c r="A231" s="202">
        <v>43062</v>
      </c>
      <c r="B231" s="127">
        <v>22760</v>
      </c>
    </row>
    <row r="232" spans="1:2" ht="15.75" x14ac:dyDescent="0.25">
      <c r="A232" s="202">
        <v>43063</v>
      </c>
      <c r="B232" s="127">
        <v>22760</v>
      </c>
    </row>
    <row r="233" spans="1:2" ht="15.75" x14ac:dyDescent="0.25">
      <c r="A233" s="202">
        <v>43066</v>
      </c>
      <c r="B233" s="127">
        <v>22760</v>
      </c>
    </row>
    <row r="234" spans="1:2" ht="15.75" x14ac:dyDescent="0.25">
      <c r="A234" s="202">
        <v>43067</v>
      </c>
      <c r="B234" s="127">
        <v>22750</v>
      </c>
    </row>
    <row r="235" spans="1:2" ht="15.75" x14ac:dyDescent="0.25">
      <c r="A235" s="202">
        <v>43068</v>
      </c>
      <c r="B235" s="127">
        <v>22750</v>
      </c>
    </row>
    <row r="236" spans="1:2" ht="15.75" x14ac:dyDescent="0.25">
      <c r="A236" s="202">
        <v>43069</v>
      </c>
      <c r="B236" s="127">
        <v>22750</v>
      </c>
    </row>
    <row r="237" spans="1:2" ht="15.75" x14ac:dyDescent="0.25">
      <c r="A237" s="202">
        <v>43070</v>
      </c>
      <c r="B237" s="127">
        <v>22755</v>
      </c>
    </row>
    <row r="238" spans="1:2" ht="15.75" x14ac:dyDescent="0.25">
      <c r="A238" s="202">
        <v>43073</v>
      </c>
      <c r="B238" s="127">
        <v>22675</v>
      </c>
    </row>
    <row r="239" spans="1:2" ht="15.75" x14ac:dyDescent="0.25">
      <c r="A239" s="202">
        <v>43074</v>
      </c>
      <c r="B239" s="127">
        <v>22750</v>
      </c>
    </row>
    <row r="240" spans="1:2" ht="15.75" x14ac:dyDescent="0.25">
      <c r="A240" s="202">
        <v>43075</v>
      </c>
      <c r="B240" s="127">
        <v>22750</v>
      </c>
    </row>
    <row r="241" spans="1:2" ht="15.75" x14ac:dyDescent="0.25">
      <c r="A241" s="202">
        <v>43076</v>
      </c>
      <c r="B241" s="127">
        <v>22750</v>
      </c>
    </row>
    <row r="242" spans="1:2" ht="15.75" x14ac:dyDescent="0.25">
      <c r="A242" s="202">
        <v>43077</v>
      </c>
      <c r="B242" s="127">
        <v>22750</v>
      </c>
    </row>
    <row r="243" spans="1:2" ht="15.75" x14ac:dyDescent="0.25">
      <c r="A243" s="202">
        <v>43080</v>
      </c>
      <c r="B243" s="127">
        <v>22745</v>
      </c>
    </row>
    <row r="244" spans="1:2" ht="15.75" x14ac:dyDescent="0.25">
      <c r="A244" s="202">
        <v>43081</v>
      </c>
      <c r="B244" s="127">
        <v>22745</v>
      </c>
    </row>
    <row r="245" spans="1:2" ht="15.75" x14ac:dyDescent="0.25">
      <c r="A245" s="202">
        <v>43082</v>
      </c>
      <c r="B245" s="127">
        <v>22745</v>
      </c>
    </row>
    <row r="246" spans="1:2" ht="15.75" x14ac:dyDescent="0.25">
      <c r="A246" s="202">
        <v>43083</v>
      </c>
      <c r="B246" s="127">
        <v>22750</v>
      </c>
    </row>
    <row r="247" spans="1:2" ht="15.75" x14ac:dyDescent="0.25">
      <c r="A247" s="202">
        <v>43084</v>
      </c>
      <c r="B247" s="127">
        <v>22755</v>
      </c>
    </row>
    <row r="248" spans="1:2" ht="15.75" x14ac:dyDescent="0.25">
      <c r="A248" s="202">
        <v>43087</v>
      </c>
      <c r="B248" s="127">
        <v>22750</v>
      </c>
    </row>
    <row r="249" spans="1:2" ht="15.75" x14ac:dyDescent="0.25">
      <c r="A249" s="202">
        <v>43088</v>
      </c>
      <c r="B249" s="127">
        <v>22750</v>
      </c>
    </row>
    <row r="250" spans="1:2" ht="15.75" x14ac:dyDescent="0.25">
      <c r="A250" s="202">
        <v>43089</v>
      </c>
      <c r="B250" s="127">
        <v>22750</v>
      </c>
    </row>
    <row r="251" spans="1:2" ht="15.75" x14ac:dyDescent="0.25">
      <c r="A251" s="202">
        <v>43090</v>
      </c>
      <c r="B251" s="127">
        <v>22750</v>
      </c>
    </row>
    <row r="252" spans="1:2" ht="15.75" x14ac:dyDescent="0.25">
      <c r="A252" s="202">
        <v>43091</v>
      </c>
      <c r="B252" s="127">
        <v>22745</v>
      </c>
    </row>
    <row r="253" spans="1:2" ht="15.75" x14ac:dyDescent="0.25">
      <c r="A253" s="202">
        <v>43094</v>
      </c>
      <c r="B253" s="127">
        <v>22745</v>
      </c>
    </row>
    <row r="254" spans="1:2" ht="15.75" x14ac:dyDescent="0.25">
      <c r="A254" s="202">
        <v>43095</v>
      </c>
      <c r="B254" s="127">
        <v>22745</v>
      </c>
    </row>
    <row r="255" spans="1:2" ht="15.75" x14ac:dyDescent="0.25">
      <c r="A255" s="202">
        <v>43096</v>
      </c>
      <c r="B255" s="127">
        <v>22745</v>
      </c>
    </row>
    <row r="256" spans="1:2" ht="15.75" x14ac:dyDescent="0.25">
      <c r="A256" s="202">
        <v>43097</v>
      </c>
      <c r="B256" s="127">
        <v>22745</v>
      </c>
    </row>
    <row r="257" spans="1:2" ht="15.75" x14ac:dyDescent="0.25">
      <c r="A257" s="202">
        <v>43098</v>
      </c>
      <c r="B257" s="127">
        <v>22735</v>
      </c>
    </row>
    <row r="258" spans="1:2" ht="15.75" x14ac:dyDescent="0.25">
      <c r="A258" s="202">
        <v>43102</v>
      </c>
      <c r="B258" s="127">
        <v>22745</v>
      </c>
    </row>
    <row r="259" spans="1:2" ht="15.75" x14ac:dyDescent="0.25">
      <c r="A259" s="202">
        <v>43103</v>
      </c>
      <c r="B259" s="127">
        <v>22745</v>
      </c>
    </row>
    <row r="260" spans="1:2" ht="15.75" x14ac:dyDescent="0.25">
      <c r="A260" s="202">
        <v>43104</v>
      </c>
      <c r="B260" s="127">
        <v>22745</v>
      </c>
    </row>
    <row r="261" spans="1:2" ht="15.75" x14ac:dyDescent="0.25">
      <c r="A261" s="202">
        <v>43105</v>
      </c>
      <c r="B261" s="127">
        <v>22745</v>
      </c>
    </row>
    <row r="262" spans="1:2" ht="15.75" x14ac:dyDescent="0.25">
      <c r="A262" s="202">
        <v>43108</v>
      </c>
      <c r="B262" s="127">
        <v>22745</v>
      </c>
    </row>
    <row r="263" spans="1:2" ht="15.75" x14ac:dyDescent="0.25">
      <c r="A263" s="202">
        <v>43109</v>
      </c>
      <c r="B263" s="127">
        <v>22745</v>
      </c>
    </row>
    <row r="264" spans="1:2" ht="15.75" x14ac:dyDescent="0.25">
      <c r="A264" s="202">
        <v>43110</v>
      </c>
      <c r="B264" s="127">
        <v>22745</v>
      </c>
    </row>
    <row r="265" spans="1:2" ht="15.75" x14ac:dyDescent="0.25">
      <c r="A265" s="202">
        <v>43111</v>
      </c>
      <c r="B265" s="127">
        <v>22745</v>
      </c>
    </row>
    <row r="266" spans="1:2" ht="15.75" x14ac:dyDescent="0.25">
      <c r="A266" s="202">
        <v>43112</v>
      </c>
      <c r="B266" s="127">
        <v>22745</v>
      </c>
    </row>
    <row r="267" spans="1:2" ht="15.75" x14ac:dyDescent="0.25">
      <c r="A267" s="202">
        <v>43115</v>
      </c>
      <c r="B267" s="127">
        <v>22745</v>
      </c>
    </row>
    <row r="268" spans="1:2" ht="15.75" x14ac:dyDescent="0.25">
      <c r="A268" s="202">
        <v>43116</v>
      </c>
      <c r="B268" s="127">
        <v>22745</v>
      </c>
    </row>
    <row r="269" spans="1:2" ht="15.75" x14ac:dyDescent="0.25">
      <c r="A269" s="202">
        <v>43117</v>
      </c>
      <c r="B269" s="127">
        <v>22745</v>
      </c>
    </row>
    <row r="270" spans="1:2" ht="15.75" x14ac:dyDescent="0.25">
      <c r="A270" s="202">
        <v>43118</v>
      </c>
      <c r="B270" s="127">
        <v>22745</v>
      </c>
    </row>
    <row r="271" spans="1:2" ht="15.75" x14ac:dyDescent="0.25">
      <c r="A271" s="202">
        <v>43119</v>
      </c>
      <c r="B271" s="127">
        <v>22745</v>
      </c>
    </row>
    <row r="272" spans="1:2" ht="15.75" x14ac:dyDescent="0.25">
      <c r="A272" s="202">
        <v>43122</v>
      </c>
      <c r="B272" s="127">
        <v>22745</v>
      </c>
    </row>
    <row r="273" spans="1:2" ht="15.75" x14ac:dyDescent="0.25">
      <c r="A273" s="202">
        <v>43123</v>
      </c>
      <c r="B273" s="127">
        <v>22745</v>
      </c>
    </row>
    <row r="274" spans="1:2" ht="15.75" x14ac:dyDescent="0.25">
      <c r="A274" s="202">
        <v>43124</v>
      </c>
      <c r="B274" s="127">
        <v>22745</v>
      </c>
    </row>
    <row r="275" spans="1:2" ht="15.75" x14ac:dyDescent="0.25">
      <c r="A275" s="202">
        <v>43125</v>
      </c>
      <c r="B275" s="127">
        <v>22745</v>
      </c>
    </row>
    <row r="276" spans="1:2" ht="15.75" x14ac:dyDescent="0.25">
      <c r="A276" s="202">
        <v>43126</v>
      </c>
      <c r="B276" s="127">
        <v>22745</v>
      </c>
    </row>
    <row r="277" spans="1:2" ht="15.75" x14ac:dyDescent="0.25">
      <c r="A277" s="202">
        <v>43129</v>
      </c>
      <c r="B277" s="127">
        <v>22745</v>
      </c>
    </row>
    <row r="278" spans="1:2" ht="15.75" x14ac:dyDescent="0.25">
      <c r="A278" s="202">
        <v>43130</v>
      </c>
      <c r="B278" s="127">
        <v>22745</v>
      </c>
    </row>
    <row r="279" spans="1:2" ht="15.75" x14ac:dyDescent="0.25">
      <c r="A279" s="202">
        <v>43131</v>
      </c>
      <c r="B279" s="127">
        <v>22745</v>
      </c>
    </row>
    <row r="280" spans="1:2" ht="15.75" x14ac:dyDescent="0.25">
      <c r="A280" s="202">
        <v>43132</v>
      </c>
      <c r="B280" s="127">
        <v>22745</v>
      </c>
    </row>
    <row r="281" spans="1:2" ht="15.75" x14ac:dyDescent="0.25">
      <c r="A281" s="202">
        <v>43133</v>
      </c>
      <c r="B281" s="127">
        <v>22745</v>
      </c>
    </row>
    <row r="282" spans="1:2" ht="15.75" x14ac:dyDescent="0.25">
      <c r="A282" s="202">
        <v>43136</v>
      </c>
      <c r="B282" s="127">
        <v>22745</v>
      </c>
    </row>
    <row r="283" spans="1:2" ht="15.75" x14ac:dyDescent="0.25">
      <c r="A283" s="202">
        <v>43137</v>
      </c>
      <c r="B283" s="127">
        <v>22745</v>
      </c>
    </row>
    <row r="284" spans="1:2" ht="15.75" x14ac:dyDescent="0.25">
      <c r="A284" s="202">
        <v>43138</v>
      </c>
      <c r="B284" s="127">
        <v>22735</v>
      </c>
    </row>
    <row r="285" spans="1:2" ht="15.75" x14ac:dyDescent="0.25">
      <c r="A285" s="202">
        <v>43139</v>
      </c>
      <c r="B285" s="127">
        <v>22720</v>
      </c>
    </row>
    <row r="286" spans="1:2" ht="15.75" x14ac:dyDescent="0.25">
      <c r="A286" s="202">
        <v>43140</v>
      </c>
      <c r="B286" s="287" t="s">
        <v>1012</v>
      </c>
    </row>
    <row r="287" spans="1:2" ht="15.75" x14ac:dyDescent="0.25">
      <c r="A287" s="202">
        <v>43153</v>
      </c>
      <c r="B287" s="287">
        <v>22750</v>
      </c>
    </row>
    <row r="288" spans="1:2" ht="15.75" x14ac:dyDescent="0.25">
      <c r="A288" s="202">
        <v>43158</v>
      </c>
      <c r="B288" s="287">
        <v>22775</v>
      </c>
    </row>
    <row r="289" spans="1:2" ht="15.75" x14ac:dyDescent="0.25">
      <c r="A289" s="202">
        <v>43159</v>
      </c>
      <c r="B289" s="287">
        <v>22790</v>
      </c>
    </row>
    <row r="290" spans="1:2" ht="15.75" x14ac:dyDescent="0.25">
      <c r="A290" s="202">
        <v>43160</v>
      </c>
      <c r="B290" s="287">
        <v>22790</v>
      </c>
    </row>
    <row r="291" spans="1:2" ht="15.75" x14ac:dyDescent="0.25">
      <c r="A291" s="202">
        <v>43161</v>
      </c>
      <c r="B291" s="287">
        <v>22795</v>
      </c>
    </row>
    <row r="292" spans="1:2" ht="15.75" x14ac:dyDescent="0.25">
      <c r="A292" s="202">
        <v>43164</v>
      </c>
      <c r="B292" s="287">
        <v>22790</v>
      </c>
    </row>
    <row r="293" spans="1:2" ht="15.75" x14ac:dyDescent="0.25">
      <c r="A293" s="202">
        <v>43165</v>
      </c>
      <c r="B293" s="287">
        <v>22795</v>
      </c>
    </row>
    <row r="294" spans="1:2" ht="15.75" x14ac:dyDescent="0.25">
      <c r="A294" s="202">
        <v>43166</v>
      </c>
      <c r="B294" s="287">
        <v>22790</v>
      </c>
    </row>
    <row r="295" spans="1:2" ht="15.75" x14ac:dyDescent="0.25">
      <c r="A295" s="202">
        <v>43167</v>
      </c>
      <c r="B295" s="287">
        <v>22790</v>
      </c>
    </row>
    <row r="296" spans="1:2" ht="15.75" x14ac:dyDescent="0.25">
      <c r="A296" s="202">
        <v>43168</v>
      </c>
      <c r="B296" s="287">
        <v>22790</v>
      </c>
    </row>
    <row r="297" spans="1:2" ht="15.75" x14ac:dyDescent="0.25">
      <c r="A297" s="202">
        <v>43171</v>
      </c>
      <c r="B297" s="287">
        <v>22790</v>
      </c>
    </row>
    <row r="298" spans="1:2" ht="15.75" x14ac:dyDescent="0.25">
      <c r="A298" s="202">
        <v>43172</v>
      </c>
      <c r="B298" s="287">
        <v>22790</v>
      </c>
    </row>
    <row r="299" spans="1:2" ht="15.75" x14ac:dyDescent="0.25">
      <c r="A299" s="202">
        <v>43173</v>
      </c>
      <c r="B299" s="287">
        <v>22795</v>
      </c>
    </row>
    <row r="300" spans="1:2" ht="15.75" x14ac:dyDescent="0.25">
      <c r="A300" s="202">
        <v>43174</v>
      </c>
      <c r="B300" s="287">
        <v>22795</v>
      </c>
    </row>
    <row r="301" spans="1:2" ht="15.75" x14ac:dyDescent="0.25">
      <c r="A301" s="202">
        <v>43175</v>
      </c>
      <c r="B301" s="287">
        <v>22795</v>
      </c>
    </row>
    <row r="302" spans="1:2" ht="15.75" x14ac:dyDescent="0.25">
      <c r="A302" s="202">
        <v>43178</v>
      </c>
      <c r="B302" s="287">
        <v>22795</v>
      </c>
    </row>
    <row r="303" spans="1:2" ht="15.75" x14ac:dyDescent="0.25">
      <c r="A303" s="202">
        <v>43179</v>
      </c>
      <c r="B303" s="287">
        <v>22805</v>
      </c>
    </row>
    <row r="304" spans="1:2" ht="15.75" x14ac:dyDescent="0.25">
      <c r="A304" s="202">
        <v>43180</v>
      </c>
      <c r="B304" s="287">
        <v>22805</v>
      </c>
    </row>
    <row r="305" spans="1:4" ht="15.75" x14ac:dyDescent="0.25">
      <c r="A305" s="202">
        <v>43181</v>
      </c>
      <c r="B305" s="287">
        <v>22805</v>
      </c>
    </row>
    <row r="306" spans="1:4" ht="15.75" x14ac:dyDescent="0.25">
      <c r="A306" s="202">
        <v>43182</v>
      </c>
      <c r="B306" s="287">
        <v>22830</v>
      </c>
    </row>
    <row r="307" spans="1:4" ht="15.75" x14ac:dyDescent="0.25">
      <c r="A307" s="202">
        <v>43185</v>
      </c>
      <c r="B307" s="287">
        <v>22830</v>
      </c>
      <c r="C307" s="121"/>
      <c r="D307" s="121"/>
    </row>
    <row r="308" spans="1:4" ht="15.75" x14ac:dyDescent="0.25">
      <c r="A308" s="202">
        <v>43186</v>
      </c>
      <c r="B308" s="287">
        <v>22845</v>
      </c>
    </row>
    <row r="309" spans="1:4" ht="15.75" x14ac:dyDescent="0.25">
      <c r="A309" s="202">
        <v>43187</v>
      </c>
      <c r="B309" s="287">
        <v>22845</v>
      </c>
      <c r="D309" s="122"/>
    </row>
    <row r="310" spans="1:4" ht="15.75" x14ac:dyDescent="0.25">
      <c r="A310" s="202">
        <v>43188</v>
      </c>
      <c r="B310" s="287">
        <v>22840</v>
      </c>
    </row>
    <row r="311" spans="1:4" ht="15.75" x14ac:dyDescent="0.25">
      <c r="A311" s="202">
        <v>43189</v>
      </c>
      <c r="B311" s="287">
        <v>22820</v>
      </c>
    </row>
    <row r="312" spans="1:4" ht="15.75" x14ac:dyDescent="0.25">
      <c r="A312" s="202">
        <v>43192</v>
      </c>
      <c r="B312" s="287">
        <v>22820</v>
      </c>
    </row>
    <row r="313" spans="1:4" ht="15.75" x14ac:dyDescent="0.25">
      <c r="A313" s="202">
        <v>43193</v>
      </c>
      <c r="B313" s="287">
        <v>22835</v>
      </c>
    </row>
    <row r="314" spans="1:4" ht="15.75" x14ac:dyDescent="0.25">
      <c r="A314" s="202">
        <v>43194</v>
      </c>
      <c r="B314" s="287">
        <v>22845</v>
      </c>
    </row>
    <row r="315" spans="1:4" ht="15.75" x14ac:dyDescent="0.25">
      <c r="A315" s="202">
        <v>43195</v>
      </c>
      <c r="B315" s="287">
        <v>22845</v>
      </c>
    </row>
    <row r="316" spans="1:4" ht="15.75" x14ac:dyDescent="0.25">
      <c r="A316" s="202">
        <v>43196</v>
      </c>
      <c r="B316" s="287">
        <v>22840</v>
      </c>
    </row>
    <row r="317" spans="1:4" ht="15.75" x14ac:dyDescent="0.25">
      <c r="A317" s="202">
        <v>43200</v>
      </c>
      <c r="B317" s="287">
        <v>22825</v>
      </c>
    </row>
    <row r="318" spans="1:4" ht="15.75" x14ac:dyDescent="0.25">
      <c r="A318" s="202">
        <v>43201</v>
      </c>
      <c r="B318" s="287">
        <v>22825</v>
      </c>
    </row>
    <row r="319" spans="1:4" ht="15.75" x14ac:dyDescent="0.25">
      <c r="A319" s="202">
        <v>43202</v>
      </c>
      <c r="B319" s="287">
        <v>22825</v>
      </c>
    </row>
    <row r="320" spans="1:4" ht="15.75" x14ac:dyDescent="0.25">
      <c r="A320" s="202">
        <v>43203</v>
      </c>
      <c r="B320" s="287">
        <v>22820</v>
      </c>
    </row>
    <row r="321" spans="1:2" ht="15.75" x14ac:dyDescent="0.25">
      <c r="A321" s="202">
        <v>43206</v>
      </c>
      <c r="B321" s="287">
        <v>22825</v>
      </c>
    </row>
    <row r="322" spans="1:2" ht="15.75" x14ac:dyDescent="0.25">
      <c r="A322" s="202">
        <v>43207</v>
      </c>
      <c r="B322" s="287">
        <v>22805</v>
      </c>
    </row>
    <row r="323" spans="1:2" ht="15.75" x14ac:dyDescent="0.25">
      <c r="A323" s="202">
        <v>43208</v>
      </c>
      <c r="B323" s="287">
        <v>22805</v>
      </c>
    </row>
    <row r="324" spans="1:2" ht="15.75" x14ac:dyDescent="0.25">
      <c r="A324" s="202">
        <v>43209</v>
      </c>
      <c r="B324" s="287">
        <v>22810</v>
      </c>
    </row>
    <row r="325" spans="1:2" ht="15.75" x14ac:dyDescent="0.25">
      <c r="A325" s="202">
        <v>43210</v>
      </c>
      <c r="B325" s="287">
        <v>22810</v>
      </c>
    </row>
    <row r="326" spans="1:2" ht="15.75" x14ac:dyDescent="0.25">
      <c r="A326" s="202">
        <v>43213</v>
      </c>
      <c r="B326" s="287">
        <v>22810</v>
      </c>
    </row>
    <row r="327" spans="1:2" ht="15.75" x14ac:dyDescent="0.25">
      <c r="A327" s="202">
        <v>43214</v>
      </c>
      <c r="B327" s="287" t="s">
        <v>1013</v>
      </c>
    </row>
    <row r="328" spans="1:2" ht="15.75" x14ac:dyDescent="0.25">
      <c r="A328" s="202">
        <v>43216</v>
      </c>
      <c r="B328" s="287">
        <v>22805</v>
      </c>
    </row>
    <row r="329" spans="1:2" ht="15.75" x14ac:dyDescent="0.25">
      <c r="A329" s="202">
        <v>43217</v>
      </c>
      <c r="B329" s="287">
        <v>22800</v>
      </c>
    </row>
    <row r="330" spans="1:2" ht="15.75" x14ac:dyDescent="0.25">
      <c r="A330" s="202">
        <v>43222</v>
      </c>
      <c r="B330" s="287">
        <v>22800</v>
      </c>
    </row>
    <row r="331" spans="1:2" ht="15.75" x14ac:dyDescent="0.25">
      <c r="A331" s="202">
        <v>43223</v>
      </c>
      <c r="B331" s="287">
        <v>22795</v>
      </c>
    </row>
    <row r="332" spans="1:2" ht="15.75" x14ac:dyDescent="0.25">
      <c r="A332" s="202">
        <v>43224</v>
      </c>
      <c r="B332" s="287">
        <v>22805</v>
      </c>
    </row>
    <row r="333" spans="1:2" ht="15.75" x14ac:dyDescent="0.25">
      <c r="A333" s="202">
        <v>43227</v>
      </c>
      <c r="B333" s="287">
        <v>22805</v>
      </c>
    </row>
    <row r="334" spans="1:2" ht="15.75" x14ac:dyDescent="0.25">
      <c r="A334" s="202">
        <v>43228</v>
      </c>
      <c r="B334" s="287">
        <v>22805</v>
      </c>
    </row>
    <row r="335" spans="1:2" ht="15.75" x14ac:dyDescent="0.25">
      <c r="A335" s="202">
        <v>43229</v>
      </c>
      <c r="B335" s="287">
        <v>22805</v>
      </c>
    </row>
    <row r="336" spans="1:2" ht="15.75" x14ac:dyDescent="0.25">
      <c r="A336" s="202">
        <v>43230</v>
      </c>
      <c r="B336" s="287">
        <v>22805</v>
      </c>
    </row>
    <row r="337" spans="1:2" ht="15.75" x14ac:dyDescent="0.25">
      <c r="A337" s="202">
        <v>43231</v>
      </c>
      <c r="B337" s="287">
        <v>22805</v>
      </c>
    </row>
    <row r="338" spans="1:2" ht="15.75" x14ac:dyDescent="0.25">
      <c r="A338" s="202">
        <v>43234</v>
      </c>
      <c r="B338" s="287">
        <v>22805</v>
      </c>
    </row>
    <row r="339" spans="1:2" ht="15.75" x14ac:dyDescent="0.25">
      <c r="A339" s="202">
        <v>43235</v>
      </c>
      <c r="B339" s="287">
        <v>22805</v>
      </c>
    </row>
    <row r="340" spans="1:2" ht="15.75" x14ac:dyDescent="0.25">
      <c r="A340" s="202">
        <v>43236</v>
      </c>
      <c r="B340" s="287">
        <v>22805</v>
      </c>
    </row>
    <row r="341" spans="1:2" ht="15.75" x14ac:dyDescent="0.25">
      <c r="A341" s="202">
        <v>43237</v>
      </c>
      <c r="B341" s="287">
        <v>22805</v>
      </c>
    </row>
    <row r="342" spans="1:2" ht="15.75" x14ac:dyDescent="0.25">
      <c r="A342" s="202">
        <v>43238</v>
      </c>
      <c r="B342" s="287">
        <v>22815</v>
      </c>
    </row>
    <row r="343" spans="1:2" ht="15.75" x14ac:dyDescent="0.25">
      <c r="A343" s="202">
        <v>43241</v>
      </c>
      <c r="B343" s="287">
        <v>22815</v>
      </c>
    </row>
    <row r="344" spans="1:2" ht="15.75" x14ac:dyDescent="0.25">
      <c r="A344" s="202">
        <v>43242</v>
      </c>
      <c r="B344" s="287">
        <v>22810</v>
      </c>
    </row>
    <row r="345" spans="1:2" ht="15.75" x14ac:dyDescent="0.25">
      <c r="A345" s="202">
        <v>43243</v>
      </c>
      <c r="B345" s="287">
        <v>22805</v>
      </c>
    </row>
    <row r="346" spans="1:2" ht="15.75" x14ac:dyDescent="0.25">
      <c r="A346" s="202">
        <v>43244</v>
      </c>
      <c r="B346" s="287">
        <v>22810</v>
      </c>
    </row>
    <row r="347" spans="1:2" ht="15.75" x14ac:dyDescent="0.25">
      <c r="A347" s="202">
        <v>43245</v>
      </c>
      <c r="B347" s="287">
        <v>22815</v>
      </c>
    </row>
    <row r="348" spans="1:2" ht="15.75" x14ac:dyDescent="0.25">
      <c r="A348" s="202">
        <v>43248</v>
      </c>
      <c r="B348" s="287">
        <v>22845</v>
      </c>
    </row>
    <row r="349" spans="1:2" ht="15.75" x14ac:dyDescent="0.25">
      <c r="A349" s="202">
        <v>43249</v>
      </c>
      <c r="B349" s="287">
        <v>22860</v>
      </c>
    </row>
    <row r="350" spans="1:2" ht="15.75" x14ac:dyDescent="0.25">
      <c r="A350" s="202">
        <v>43250</v>
      </c>
      <c r="B350" s="287">
        <v>22880</v>
      </c>
    </row>
    <row r="351" spans="1:2" ht="15.75" x14ac:dyDescent="0.25">
      <c r="A351" s="202">
        <v>43251</v>
      </c>
      <c r="B351" s="287">
        <v>22850</v>
      </c>
    </row>
    <row r="352" spans="1:2" ht="15.75" x14ac:dyDescent="0.25">
      <c r="A352" s="202">
        <v>43252</v>
      </c>
      <c r="B352" s="287">
        <v>22830</v>
      </c>
    </row>
    <row r="353" spans="1:2" ht="15.75" x14ac:dyDescent="0.25">
      <c r="A353" s="202">
        <v>43255</v>
      </c>
      <c r="B353" s="287">
        <v>22855</v>
      </c>
    </row>
    <row r="354" spans="1:2" ht="15.75" x14ac:dyDescent="0.25">
      <c r="A354" s="202">
        <v>43256</v>
      </c>
      <c r="B354" s="287">
        <v>22855</v>
      </c>
    </row>
    <row r="355" spans="1:2" ht="15.75" x14ac:dyDescent="0.25">
      <c r="A355" s="202">
        <v>43257</v>
      </c>
      <c r="B355" s="287">
        <v>22840</v>
      </c>
    </row>
    <row r="356" spans="1:2" ht="15.75" x14ac:dyDescent="0.25">
      <c r="A356" s="202">
        <v>43258</v>
      </c>
      <c r="B356" s="287">
        <v>22840</v>
      </c>
    </row>
    <row r="357" spans="1:2" ht="15.75" x14ac:dyDescent="0.25">
      <c r="A357" s="202">
        <v>43259</v>
      </c>
      <c r="B357" s="287">
        <v>22755</v>
      </c>
    </row>
    <row r="358" spans="1:2" ht="15.75" x14ac:dyDescent="0.25">
      <c r="A358" s="202">
        <v>43262</v>
      </c>
      <c r="B358" s="287">
        <v>22850</v>
      </c>
    </row>
    <row r="359" spans="1:2" ht="15.75" x14ac:dyDescent="0.25">
      <c r="A359" s="202">
        <v>43263</v>
      </c>
      <c r="B359" s="287">
        <v>22845</v>
      </c>
    </row>
    <row r="360" spans="1:2" ht="15.75" x14ac:dyDescent="0.25">
      <c r="A360" s="202">
        <v>43264</v>
      </c>
      <c r="B360" s="287">
        <v>22850</v>
      </c>
    </row>
    <row r="361" spans="1:2" ht="15.75" x14ac:dyDescent="0.25">
      <c r="A361" s="202">
        <v>43265</v>
      </c>
      <c r="B361" s="287">
        <v>22850</v>
      </c>
    </row>
    <row r="362" spans="1:2" ht="15.75" x14ac:dyDescent="0.25">
      <c r="A362" s="202">
        <v>43266</v>
      </c>
      <c r="B362" s="287">
        <v>22845</v>
      </c>
    </row>
    <row r="363" spans="1:2" ht="15.75" x14ac:dyDescent="0.25">
      <c r="A363" s="202">
        <v>43269</v>
      </c>
      <c r="B363" s="287">
        <v>22865</v>
      </c>
    </row>
    <row r="364" spans="1:2" ht="15.75" x14ac:dyDescent="0.25">
      <c r="A364" s="202">
        <v>43270</v>
      </c>
      <c r="B364" s="287">
        <v>22880</v>
      </c>
    </row>
    <row r="365" spans="1:2" ht="15.75" x14ac:dyDescent="0.25">
      <c r="A365" s="202">
        <v>43271</v>
      </c>
      <c r="B365" s="287">
        <v>22890</v>
      </c>
    </row>
    <row r="366" spans="1:2" ht="15.75" x14ac:dyDescent="0.25">
      <c r="A366" s="202">
        <v>43272</v>
      </c>
      <c r="B366" s="287">
        <v>22900</v>
      </c>
    </row>
    <row r="367" spans="1:2" ht="15.75" x14ac:dyDescent="0.25">
      <c r="A367" s="202">
        <v>43276</v>
      </c>
      <c r="B367" s="287">
        <v>22910</v>
      </c>
    </row>
    <row r="368" spans="1:2" ht="15.75" x14ac:dyDescent="0.25">
      <c r="A368" s="202">
        <v>43277</v>
      </c>
      <c r="B368" s="287">
        <v>22945</v>
      </c>
    </row>
    <row r="369" spans="1:2" ht="15.75" x14ac:dyDescent="0.25">
      <c r="A369" s="202">
        <v>43278</v>
      </c>
      <c r="B369" s="287">
        <v>22975</v>
      </c>
    </row>
    <row r="370" spans="1:2" ht="15.75" x14ac:dyDescent="0.25">
      <c r="A370" s="202">
        <v>43279</v>
      </c>
      <c r="B370" s="287">
        <v>22975</v>
      </c>
    </row>
    <row r="371" spans="1:2" ht="15.75" x14ac:dyDescent="0.25">
      <c r="A371" s="202">
        <v>43280</v>
      </c>
      <c r="B371" s="287">
        <v>22990</v>
      </c>
    </row>
    <row r="372" spans="1:2" ht="15.75" x14ac:dyDescent="0.25">
      <c r="A372" s="202">
        <v>43283</v>
      </c>
      <c r="B372" s="287">
        <v>23010</v>
      </c>
    </row>
    <row r="373" spans="1:2" ht="15.75" x14ac:dyDescent="0.25">
      <c r="A373" s="202">
        <v>43284</v>
      </c>
      <c r="B373" s="287">
        <v>23060</v>
      </c>
    </row>
    <row r="374" spans="1:2" ht="15.75" x14ac:dyDescent="0.25">
      <c r="A374" s="202">
        <v>43285</v>
      </c>
      <c r="B374" s="287">
        <v>23070</v>
      </c>
    </row>
    <row r="375" spans="1:2" ht="15.75" x14ac:dyDescent="0.25">
      <c r="A375" s="202">
        <v>43286</v>
      </c>
      <c r="B375" s="287">
        <v>23075</v>
      </c>
    </row>
    <row r="376" spans="1:2" ht="15.75" x14ac:dyDescent="0.25">
      <c r="A376" s="202">
        <v>43287</v>
      </c>
      <c r="B376" s="287">
        <v>23075</v>
      </c>
    </row>
    <row r="377" spans="1:2" ht="15.75" x14ac:dyDescent="0.25">
      <c r="A377" s="202">
        <v>43291</v>
      </c>
      <c r="B377" s="287">
        <v>23070</v>
      </c>
    </row>
    <row r="378" spans="1:2" ht="15.75" x14ac:dyDescent="0.25">
      <c r="A378" s="202">
        <v>43292</v>
      </c>
      <c r="B378" s="287">
        <v>23075</v>
      </c>
    </row>
    <row r="379" spans="1:2" ht="15.75" x14ac:dyDescent="0.25">
      <c r="A379" s="202">
        <v>43293</v>
      </c>
      <c r="B379" s="287">
        <v>23075</v>
      </c>
    </row>
    <row r="380" spans="1:2" ht="15.75" x14ac:dyDescent="0.25">
      <c r="A380" s="202">
        <v>43294</v>
      </c>
      <c r="B380" s="287">
        <v>23080</v>
      </c>
    </row>
    <row r="381" spans="1:2" ht="15.75" x14ac:dyDescent="0.25">
      <c r="A381" s="202">
        <v>43297</v>
      </c>
      <c r="B381" s="287">
        <v>23080</v>
      </c>
    </row>
    <row r="382" spans="1:2" ht="15.75" x14ac:dyDescent="0.25">
      <c r="A382" s="202">
        <v>43298</v>
      </c>
      <c r="B382" s="287">
        <v>23080</v>
      </c>
    </row>
    <row r="383" spans="1:2" ht="15.75" x14ac:dyDescent="0.25">
      <c r="A383" s="202">
        <v>43299</v>
      </c>
      <c r="B383" s="287">
        <v>23080</v>
      </c>
    </row>
    <row r="384" spans="1:2" ht="15.75" x14ac:dyDescent="0.25">
      <c r="A384" s="202">
        <v>43300</v>
      </c>
      <c r="B384" s="287">
        <v>23080</v>
      </c>
    </row>
    <row r="385" spans="1:2" ht="15.75" x14ac:dyDescent="0.25">
      <c r="A385" s="202">
        <v>43301</v>
      </c>
      <c r="B385" s="287">
        <v>23090</v>
      </c>
    </row>
    <row r="386" spans="1:2" ht="15.75" x14ac:dyDescent="0.25">
      <c r="A386" s="202">
        <v>43304</v>
      </c>
      <c r="B386" s="287">
        <v>23230</v>
      </c>
    </row>
    <row r="387" spans="1:2" ht="15.75" x14ac:dyDescent="0.25">
      <c r="A387" s="202">
        <v>43305</v>
      </c>
      <c r="B387" s="287">
        <v>23275</v>
      </c>
    </row>
    <row r="388" spans="1:2" ht="15.75" x14ac:dyDescent="0.25">
      <c r="A388" s="202">
        <v>43306</v>
      </c>
      <c r="B388" s="287">
        <v>23250</v>
      </c>
    </row>
    <row r="389" spans="1:2" ht="15.75" x14ac:dyDescent="0.25">
      <c r="A389" s="202">
        <v>43307</v>
      </c>
      <c r="B389" s="287">
        <v>23220</v>
      </c>
    </row>
    <row r="390" spans="1:2" ht="15.75" x14ac:dyDescent="0.25">
      <c r="A390" s="202">
        <v>43308</v>
      </c>
      <c r="B390" s="287">
        <v>23255</v>
      </c>
    </row>
    <row r="391" spans="1:2" ht="15.75" x14ac:dyDescent="0.25">
      <c r="A391" s="202">
        <v>43311</v>
      </c>
      <c r="B391" s="287">
        <v>23290</v>
      </c>
    </row>
    <row r="392" spans="1:2" ht="15.75" x14ac:dyDescent="0.25">
      <c r="A392" s="202">
        <v>43312</v>
      </c>
      <c r="B392" s="287">
        <v>23325</v>
      </c>
    </row>
    <row r="393" spans="1:2" ht="15.75" x14ac:dyDescent="0.25">
      <c r="A393" s="202">
        <v>43313</v>
      </c>
      <c r="B393" s="287">
        <v>23325</v>
      </c>
    </row>
    <row r="394" spans="1:2" ht="15.75" x14ac:dyDescent="0.25">
      <c r="A394" s="202">
        <v>43314</v>
      </c>
      <c r="B394" s="287">
        <v>23310</v>
      </c>
    </row>
    <row r="395" spans="1:2" ht="15.75" x14ac:dyDescent="0.25">
      <c r="A395" s="202">
        <v>43315</v>
      </c>
      <c r="B395" s="287">
        <v>23340</v>
      </c>
    </row>
    <row r="396" spans="1:2" ht="15.75" x14ac:dyDescent="0.25">
      <c r="A396" s="202">
        <v>43318</v>
      </c>
      <c r="B396" s="287">
        <v>23350</v>
      </c>
    </row>
    <row r="397" spans="1:2" ht="15.75" x14ac:dyDescent="0.25">
      <c r="A397" s="202">
        <v>43319</v>
      </c>
      <c r="B397" s="287">
        <v>23345</v>
      </c>
    </row>
    <row r="398" spans="1:2" ht="15.75" x14ac:dyDescent="0.25">
      <c r="A398" s="202">
        <v>43320</v>
      </c>
      <c r="B398" s="287">
        <v>23330</v>
      </c>
    </row>
    <row r="399" spans="1:2" ht="15.75" x14ac:dyDescent="0.25">
      <c r="A399" s="202">
        <v>43321</v>
      </c>
      <c r="B399" s="287">
        <v>23315</v>
      </c>
    </row>
    <row r="400" spans="1:2" ht="15.75" x14ac:dyDescent="0.25">
      <c r="A400" s="202">
        <v>43322</v>
      </c>
      <c r="B400" s="287">
        <v>23310</v>
      </c>
    </row>
    <row r="401" spans="1:2" ht="15.75" x14ac:dyDescent="0.25">
      <c r="A401" s="202">
        <v>43325</v>
      </c>
      <c r="B401" s="287">
        <v>23350</v>
      </c>
    </row>
    <row r="402" spans="1:2" ht="15.75" x14ac:dyDescent="0.25">
      <c r="A402" s="202">
        <v>43326</v>
      </c>
      <c r="B402" s="287">
        <v>23350</v>
      </c>
    </row>
    <row r="403" spans="1:2" ht="15.75" x14ac:dyDescent="0.25">
      <c r="A403" s="202">
        <v>43327</v>
      </c>
      <c r="B403" s="287">
        <v>23350</v>
      </c>
    </row>
    <row r="404" spans="1:2" ht="15.75" x14ac:dyDescent="0.25">
      <c r="A404" s="202">
        <v>43328</v>
      </c>
      <c r="B404" s="287">
        <v>23350</v>
      </c>
    </row>
    <row r="405" spans="1:2" ht="15.75" x14ac:dyDescent="0.25">
      <c r="A405" s="202">
        <v>43329</v>
      </c>
      <c r="B405" s="287">
        <v>23345</v>
      </c>
    </row>
    <row r="406" spans="1:2" ht="15.75" x14ac:dyDescent="0.25">
      <c r="A406" s="202">
        <v>43332</v>
      </c>
      <c r="B406" s="287">
        <v>23325</v>
      </c>
    </row>
    <row r="407" spans="1:2" ht="15.75" x14ac:dyDescent="0.25">
      <c r="A407" s="202">
        <v>43333</v>
      </c>
      <c r="B407" s="287">
        <v>23300</v>
      </c>
    </row>
    <row r="408" spans="1:2" ht="15.75" x14ac:dyDescent="0.25">
      <c r="A408" s="202">
        <v>43334</v>
      </c>
      <c r="B408" s="287">
        <v>23320</v>
      </c>
    </row>
    <row r="409" spans="1:2" ht="15.75" x14ac:dyDescent="0.25">
      <c r="A409" s="202">
        <v>43335</v>
      </c>
      <c r="B409" s="287">
        <v>23320</v>
      </c>
    </row>
    <row r="410" spans="1:2" ht="15.75" x14ac:dyDescent="0.25">
      <c r="A410" s="202">
        <v>43336</v>
      </c>
      <c r="B410" s="287">
        <v>23340</v>
      </c>
    </row>
    <row r="411" spans="1:2" ht="15.75" x14ac:dyDescent="0.25">
      <c r="A411" s="202">
        <v>43339</v>
      </c>
      <c r="B411" s="287">
        <v>23330</v>
      </c>
    </row>
    <row r="412" spans="1:2" ht="15.75" x14ac:dyDescent="0.25">
      <c r="A412" s="202">
        <v>43340</v>
      </c>
      <c r="B412" s="287">
        <v>23335</v>
      </c>
    </row>
    <row r="413" spans="1:2" ht="15.75" x14ac:dyDescent="0.25">
      <c r="A413" s="202">
        <v>43341</v>
      </c>
      <c r="B413" s="287">
        <v>23335</v>
      </c>
    </row>
    <row r="414" spans="1:2" ht="15.75" x14ac:dyDescent="0.25">
      <c r="A414" s="202">
        <v>43342</v>
      </c>
      <c r="B414" s="287">
        <v>23340</v>
      </c>
    </row>
    <row r="415" spans="1:2" ht="15.75" x14ac:dyDescent="0.25">
      <c r="A415" s="202">
        <v>43343</v>
      </c>
      <c r="B415" s="287">
        <v>23340</v>
      </c>
    </row>
    <row r="416" spans="1:2" ht="15.75" x14ac:dyDescent="0.25">
      <c r="A416" s="202">
        <v>43347</v>
      </c>
      <c r="B416" s="287">
        <v>23340</v>
      </c>
    </row>
    <row r="417" spans="1:2" ht="15.75" x14ac:dyDescent="0.25">
      <c r="A417" s="202">
        <v>43348</v>
      </c>
      <c r="B417" s="287">
        <v>23350</v>
      </c>
    </row>
    <row r="418" spans="1:2" ht="15.75" x14ac:dyDescent="0.25">
      <c r="A418" s="202">
        <v>43349</v>
      </c>
      <c r="B418" s="287">
        <v>23335</v>
      </c>
    </row>
    <row r="419" spans="1:2" ht="15.75" x14ac:dyDescent="0.25">
      <c r="A419" s="202">
        <v>43350</v>
      </c>
      <c r="B419" s="287">
        <v>23350</v>
      </c>
    </row>
    <row r="420" spans="1:2" ht="15.75" x14ac:dyDescent="0.25">
      <c r="A420" s="202">
        <v>43353</v>
      </c>
      <c r="B420" s="287">
        <v>23340</v>
      </c>
    </row>
    <row r="421" spans="1:2" ht="15.75" x14ac:dyDescent="0.25">
      <c r="A421" s="202">
        <v>43354</v>
      </c>
      <c r="B421" s="287">
        <v>23330</v>
      </c>
    </row>
    <row r="422" spans="1:2" ht="15.75" x14ac:dyDescent="0.25">
      <c r="A422" s="202">
        <v>43355</v>
      </c>
      <c r="B422" s="287">
        <v>23325</v>
      </c>
    </row>
    <row r="423" spans="1:2" ht="15.75" x14ac:dyDescent="0.25">
      <c r="A423" s="202">
        <v>43356</v>
      </c>
      <c r="B423" s="287">
        <v>23325</v>
      </c>
    </row>
    <row r="424" spans="1:2" ht="15.75" x14ac:dyDescent="0.25">
      <c r="A424" s="202">
        <v>43357</v>
      </c>
      <c r="B424" s="287">
        <v>23290</v>
      </c>
    </row>
    <row r="425" spans="1:2" ht="15.75" x14ac:dyDescent="0.25">
      <c r="A425" s="202">
        <v>43360</v>
      </c>
      <c r="B425" s="287">
        <v>23310</v>
      </c>
    </row>
    <row r="426" spans="1:2" ht="15.75" x14ac:dyDescent="0.25">
      <c r="A426" s="202">
        <v>43361</v>
      </c>
      <c r="B426" s="287">
        <v>23325</v>
      </c>
    </row>
    <row r="427" spans="1:2" ht="15.75" x14ac:dyDescent="0.25">
      <c r="A427" s="202">
        <v>43362</v>
      </c>
      <c r="B427" s="287">
        <v>23330</v>
      </c>
    </row>
    <row r="428" spans="1:2" ht="15.75" x14ac:dyDescent="0.25">
      <c r="A428" s="202">
        <v>43363</v>
      </c>
      <c r="B428" s="287">
        <v>23360</v>
      </c>
    </row>
    <row r="429" spans="1:2" ht="15.75" x14ac:dyDescent="0.25">
      <c r="A429" s="202">
        <v>43364</v>
      </c>
      <c r="B429" s="287">
        <v>23370</v>
      </c>
    </row>
    <row r="430" spans="1:2" ht="15.75" x14ac:dyDescent="0.25">
      <c r="A430" s="202">
        <v>43368</v>
      </c>
      <c r="B430" s="287">
        <v>23375</v>
      </c>
    </row>
    <row r="431" spans="1:2" ht="15.75" x14ac:dyDescent="0.25">
      <c r="A431" s="202">
        <v>43369</v>
      </c>
      <c r="B431" s="287">
        <v>23390</v>
      </c>
    </row>
    <row r="432" spans="1:2" ht="15.75" x14ac:dyDescent="0.25">
      <c r="A432" s="202">
        <v>43370</v>
      </c>
      <c r="B432" s="287">
        <v>23390</v>
      </c>
    </row>
    <row r="433" spans="1:2" ht="15.75" x14ac:dyDescent="0.25">
      <c r="A433" s="202">
        <v>43371</v>
      </c>
      <c r="B433" s="287">
        <v>23380</v>
      </c>
    </row>
    <row r="434" spans="1:2" ht="15.75" x14ac:dyDescent="0.25">
      <c r="A434" s="202">
        <v>43374</v>
      </c>
      <c r="B434" s="287">
        <v>23370</v>
      </c>
    </row>
    <row r="435" spans="1:2" ht="15.75" x14ac:dyDescent="0.25">
      <c r="A435" s="202">
        <v>43375</v>
      </c>
      <c r="B435" s="287">
        <v>23370</v>
      </c>
    </row>
    <row r="436" spans="1:2" ht="15.75" x14ac:dyDescent="0.25">
      <c r="A436" s="202">
        <v>43376</v>
      </c>
      <c r="B436" s="287">
        <v>23375</v>
      </c>
    </row>
    <row r="437" spans="1:2" ht="15.75" x14ac:dyDescent="0.25">
      <c r="A437" s="202">
        <v>43377</v>
      </c>
      <c r="B437" s="287">
        <v>23380</v>
      </c>
    </row>
    <row r="438" spans="1:2" ht="15.75" x14ac:dyDescent="0.25">
      <c r="A438" s="202">
        <v>43378</v>
      </c>
      <c r="B438" s="287">
        <v>23390</v>
      </c>
    </row>
    <row r="439" spans="1:2" ht="15.75" x14ac:dyDescent="0.25">
      <c r="A439" s="202">
        <v>43381</v>
      </c>
      <c r="B439" s="287">
        <v>23395</v>
      </c>
    </row>
    <row r="440" spans="1:2" ht="15.75" x14ac:dyDescent="0.25">
      <c r="A440" s="202">
        <v>43382</v>
      </c>
      <c r="B440" s="287">
        <v>23395</v>
      </c>
    </row>
    <row r="441" spans="1:2" ht="15.75" x14ac:dyDescent="0.25">
      <c r="A441" s="202">
        <v>43383</v>
      </c>
      <c r="B441" s="287">
        <v>23390</v>
      </c>
    </row>
    <row r="442" spans="1:2" ht="15.75" x14ac:dyDescent="0.25">
      <c r="A442" s="202">
        <v>43385</v>
      </c>
      <c r="B442" s="287">
        <v>23385</v>
      </c>
    </row>
    <row r="443" spans="1:2" ht="15.75" x14ac:dyDescent="0.25">
      <c r="A443" s="202">
        <v>43388</v>
      </c>
      <c r="B443" s="287">
        <v>23390</v>
      </c>
    </row>
    <row r="444" spans="1:2" ht="15.75" x14ac:dyDescent="0.25">
      <c r="A444" s="202">
        <v>43389</v>
      </c>
      <c r="B444" s="287">
        <v>23375</v>
      </c>
    </row>
    <row r="445" spans="1:2" ht="15.75" x14ac:dyDescent="0.25">
      <c r="A445" s="202">
        <v>43390</v>
      </c>
      <c r="B445" s="287">
        <v>23385</v>
      </c>
    </row>
    <row r="446" spans="1:2" ht="15.75" x14ac:dyDescent="0.25">
      <c r="A446" s="202">
        <v>43391</v>
      </c>
      <c r="B446" s="287">
        <v>23385</v>
      </c>
    </row>
    <row r="447" spans="1:2" ht="15.75" x14ac:dyDescent="0.25">
      <c r="A447" s="202">
        <v>43392</v>
      </c>
      <c r="B447" s="287">
        <v>23390</v>
      </c>
    </row>
    <row r="448" spans="1:2" ht="15.75" x14ac:dyDescent="0.25">
      <c r="A448" s="202">
        <v>43395</v>
      </c>
      <c r="B448" s="287">
        <v>23390</v>
      </c>
    </row>
    <row r="449" spans="1:3" ht="15.75" x14ac:dyDescent="0.25">
      <c r="A449" s="202">
        <v>43396</v>
      </c>
      <c r="B449" s="287">
        <v>23390</v>
      </c>
    </row>
    <row r="450" spans="1:3" ht="15.75" x14ac:dyDescent="0.25">
      <c r="A450" s="202">
        <v>43397</v>
      </c>
      <c r="B450" s="287">
        <v>23390</v>
      </c>
      <c r="C450" s="328"/>
    </row>
    <row r="451" spans="1:3" ht="15.75" x14ac:dyDescent="0.25">
      <c r="A451" s="202">
        <v>43398</v>
      </c>
      <c r="B451" s="287">
        <v>23390</v>
      </c>
    </row>
    <row r="452" spans="1:3" ht="15.75" x14ac:dyDescent="0.25">
      <c r="A452" s="202">
        <v>43399</v>
      </c>
      <c r="B452" s="287">
        <v>23390</v>
      </c>
    </row>
    <row r="453" spans="1:3" ht="15.75" x14ac:dyDescent="0.25">
      <c r="A453" s="202">
        <v>43402</v>
      </c>
      <c r="B453" s="287">
        <v>23390</v>
      </c>
    </row>
    <row r="454" spans="1:3" ht="15.75" x14ac:dyDescent="0.25">
      <c r="A454" s="202">
        <v>43403</v>
      </c>
      <c r="B454" s="287">
        <v>23390</v>
      </c>
    </row>
    <row r="455" spans="1:3" ht="15.75" x14ac:dyDescent="0.25">
      <c r="A455" s="202">
        <v>43404</v>
      </c>
      <c r="B455" s="287">
        <v>23390</v>
      </c>
    </row>
    <row r="456" spans="1:3" ht="15.75" x14ac:dyDescent="0.25">
      <c r="A456" s="202">
        <v>43405</v>
      </c>
      <c r="B456" s="287">
        <v>23390</v>
      </c>
    </row>
    <row r="457" spans="1:3" ht="15.75" x14ac:dyDescent="0.25">
      <c r="A457" s="202">
        <v>43406</v>
      </c>
      <c r="B457" s="287">
        <v>23375</v>
      </c>
    </row>
    <row r="458" spans="1:3" ht="15.75" x14ac:dyDescent="0.25">
      <c r="A458" s="202">
        <v>43409</v>
      </c>
      <c r="B458" s="287">
        <v>23355</v>
      </c>
    </row>
    <row r="459" spans="1:3" ht="15.75" x14ac:dyDescent="0.25">
      <c r="A459" s="202">
        <v>43410</v>
      </c>
      <c r="B459" s="287">
        <v>23365</v>
      </c>
    </row>
    <row r="460" spans="1:3" ht="15.75" x14ac:dyDescent="0.25">
      <c r="A460" s="202">
        <v>43411</v>
      </c>
      <c r="B460" s="287">
        <v>23365</v>
      </c>
    </row>
    <row r="461" spans="1:3" ht="15.75" x14ac:dyDescent="0.25">
      <c r="A461" s="202">
        <v>43412</v>
      </c>
      <c r="B461" s="287">
        <v>23365</v>
      </c>
    </row>
    <row r="462" spans="1:3" ht="15.75" x14ac:dyDescent="0.25">
      <c r="A462" s="202">
        <v>43413</v>
      </c>
      <c r="B462" s="287">
        <v>23345</v>
      </c>
    </row>
    <row r="463" spans="1:3" ht="15.75" x14ac:dyDescent="0.25">
      <c r="A463" s="202">
        <v>43416</v>
      </c>
      <c r="B463" s="287">
        <v>23345</v>
      </c>
    </row>
    <row r="464" spans="1:3" ht="15.75" x14ac:dyDescent="0.25">
      <c r="A464" s="202">
        <v>43417</v>
      </c>
      <c r="B464" s="287">
        <v>23345</v>
      </c>
    </row>
    <row r="465" spans="1:2" ht="15.75" x14ac:dyDescent="0.25">
      <c r="A465" s="202">
        <v>43418</v>
      </c>
      <c r="B465" s="287">
        <v>23350</v>
      </c>
    </row>
    <row r="466" spans="1:2" ht="15.75" x14ac:dyDescent="0.25">
      <c r="A466" s="202">
        <v>43419</v>
      </c>
      <c r="B466" s="287">
        <v>23355</v>
      </c>
    </row>
    <row r="467" spans="1:2" ht="15.75" x14ac:dyDescent="0.25">
      <c r="A467" s="202">
        <v>43423</v>
      </c>
      <c r="B467" s="287">
        <v>23355</v>
      </c>
    </row>
    <row r="468" spans="1:2" ht="15.75" x14ac:dyDescent="0.25">
      <c r="A468" s="202">
        <v>43424</v>
      </c>
      <c r="B468" s="287">
        <v>23380</v>
      </c>
    </row>
    <row r="469" spans="1:2" ht="15.75" x14ac:dyDescent="0.25">
      <c r="A469" s="202">
        <v>43425</v>
      </c>
      <c r="B469" s="287">
        <v>23380</v>
      </c>
    </row>
    <row r="470" spans="1:2" ht="15.75" x14ac:dyDescent="0.25">
      <c r="A470" s="202">
        <v>43426</v>
      </c>
      <c r="B470" s="287">
        <v>23395</v>
      </c>
    </row>
    <row r="471" spans="1:2" ht="15.75" x14ac:dyDescent="0.25">
      <c r="A471" s="202">
        <v>43427</v>
      </c>
      <c r="B471" s="287">
        <v>23395</v>
      </c>
    </row>
    <row r="472" spans="1:2" ht="15.75" x14ac:dyDescent="0.25">
      <c r="A472" s="202">
        <v>43430</v>
      </c>
      <c r="B472" s="287">
        <v>23375</v>
      </c>
    </row>
    <row r="473" spans="1:2" ht="15.75" x14ac:dyDescent="0.25">
      <c r="A473" s="202">
        <v>43431</v>
      </c>
      <c r="B473" s="287">
        <v>23390</v>
      </c>
    </row>
    <row r="474" spans="1:2" ht="15.75" x14ac:dyDescent="0.25">
      <c r="A474" s="202">
        <v>43432</v>
      </c>
      <c r="B474" s="287">
        <v>23385</v>
      </c>
    </row>
    <row r="475" spans="1:2" ht="15.75" x14ac:dyDescent="0.25">
      <c r="A475" s="202">
        <v>43433</v>
      </c>
      <c r="B475" s="287">
        <v>23385</v>
      </c>
    </row>
    <row r="476" spans="1:2" ht="15.75" x14ac:dyDescent="0.25">
      <c r="A476" s="202">
        <v>43434</v>
      </c>
      <c r="B476" s="287">
        <v>23365</v>
      </c>
    </row>
    <row r="477" spans="1:2" ht="15.75" x14ac:dyDescent="0.25">
      <c r="A477" s="202">
        <v>43437</v>
      </c>
      <c r="B477" s="287">
        <v>23365</v>
      </c>
    </row>
    <row r="478" spans="1:2" ht="15.75" x14ac:dyDescent="0.25">
      <c r="A478" s="202">
        <v>43438</v>
      </c>
      <c r="B478" s="287">
        <v>23345</v>
      </c>
    </row>
    <row r="479" spans="1:2" ht="15.75" x14ac:dyDescent="0.25">
      <c r="A479" s="202">
        <v>43439</v>
      </c>
      <c r="B479" s="287">
        <v>23350</v>
      </c>
    </row>
    <row r="480" spans="1:2" ht="15.75" x14ac:dyDescent="0.25">
      <c r="A480" s="202">
        <v>43440</v>
      </c>
      <c r="B480" s="287">
        <v>23370</v>
      </c>
    </row>
    <row r="481" spans="1:2" ht="15.75" x14ac:dyDescent="0.25">
      <c r="A481" s="202">
        <v>43445</v>
      </c>
      <c r="B481" s="287">
        <v>23350</v>
      </c>
    </row>
    <row r="482" spans="1:2" ht="15.75" x14ac:dyDescent="0.25">
      <c r="A482" s="202">
        <v>43446</v>
      </c>
      <c r="B482" s="287">
        <v>23350</v>
      </c>
    </row>
    <row r="483" spans="1:2" ht="15.75" x14ac:dyDescent="0.25">
      <c r="A483" s="202">
        <v>43447</v>
      </c>
      <c r="B483" s="287">
        <v>23335</v>
      </c>
    </row>
    <row r="484" spans="1:2" ht="15.75" x14ac:dyDescent="0.25">
      <c r="A484" s="202">
        <v>43448</v>
      </c>
      <c r="B484" s="287">
        <v>23330</v>
      </c>
    </row>
    <row r="485" spans="1:2" ht="15.75" x14ac:dyDescent="0.25">
      <c r="A485" s="261">
        <v>43451</v>
      </c>
      <c r="B485" s="287">
        <v>23360</v>
      </c>
    </row>
    <row r="486" spans="1:2" ht="15.75" x14ac:dyDescent="0.25">
      <c r="A486" s="261">
        <v>43452</v>
      </c>
      <c r="B486" s="287">
        <v>23355</v>
      </c>
    </row>
    <row r="487" spans="1:2" ht="15.75" x14ac:dyDescent="0.25">
      <c r="A487" s="261">
        <v>43453</v>
      </c>
      <c r="B487" s="287">
        <v>23355</v>
      </c>
    </row>
    <row r="488" spans="1:2" ht="15.75" x14ac:dyDescent="0.25">
      <c r="A488" s="261">
        <v>43454</v>
      </c>
      <c r="B488" s="287">
        <v>23325</v>
      </c>
    </row>
    <row r="489" spans="1:2" ht="15.75" x14ac:dyDescent="0.25">
      <c r="A489" s="261">
        <v>43459</v>
      </c>
      <c r="B489" s="287">
        <v>23325</v>
      </c>
    </row>
    <row r="490" spans="1:2" ht="15.75" x14ac:dyDescent="0.25">
      <c r="A490" s="261">
        <v>43460</v>
      </c>
      <c r="B490" s="287">
        <v>23320</v>
      </c>
    </row>
    <row r="491" spans="1:2" ht="15.75" x14ac:dyDescent="0.25">
      <c r="A491" s="261">
        <v>43461</v>
      </c>
      <c r="B491" s="287">
        <v>23300</v>
      </c>
    </row>
    <row r="492" spans="1:2" ht="15.75" x14ac:dyDescent="0.25">
      <c r="A492" s="261">
        <v>43462</v>
      </c>
      <c r="B492" s="287">
        <v>23235</v>
      </c>
    </row>
    <row r="493" spans="1:2" ht="15.75" x14ac:dyDescent="0.25">
      <c r="A493" s="261">
        <v>43467</v>
      </c>
      <c r="B493" s="287">
        <v>23255</v>
      </c>
    </row>
    <row r="494" spans="1:2" ht="15.75" x14ac:dyDescent="0.25">
      <c r="A494" s="261">
        <v>43468</v>
      </c>
      <c r="B494" s="287">
        <v>23250</v>
      </c>
    </row>
    <row r="495" spans="1:2" ht="15.75" x14ac:dyDescent="0.25">
      <c r="A495" s="261">
        <v>43469</v>
      </c>
      <c r="B495" s="287">
        <v>23250</v>
      </c>
    </row>
    <row r="496" spans="1:2" ht="15.75" x14ac:dyDescent="0.25">
      <c r="A496" s="261">
        <v>43472</v>
      </c>
      <c r="B496" s="287">
        <v>23255</v>
      </c>
    </row>
    <row r="497" spans="1:2" ht="15.75" x14ac:dyDescent="0.25">
      <c r="A497" s="261">
        <v>43473</v>
      </c>
      <c r="B497" s="287">
        <v>23255</v>
      </c>
    </row>
    <row r="498" spans="1:2" ht="15.75" x14ac:dyDescent="0.25">
      <c r="A498" s="261">
        <v>43474</v>
      </c>
      <c r="B498" s="287">
        <v>23245</v>
      </c>
    </row>
    <row r="499" spans="1:2" ht="15.75" x14ac:dyDescent="0.25">
      <c r="A499" s="261">
        <v>43475</v>
      </c>
      <c r="B499" s="287">
        <v>23245</v>
      </c>
    </row>
    <row r="500" spans="1:2" ht="15.75" x14ac:dyDescent="0.25">
      <c r="A500" s="261">
        <v>43480</v>
      </c>
      <c r="B500" s="287">
        <v>23245</v>
      </c>
    </row>
    <row r="501" spans="1:2" ht="15.75" x14ac:dyDescent="0.25">
      <c r="A501" s="261">
        <v>43481</v>
      </c>
      <c r="B501" s="287">
        <v>23245</v>
      </c>
    </row>
    <row r="502" spans="1:2" ht="15.75" x14ac:dyDescent="0.25">
      <c r="A502" s="261">
        <v>43482</v>
      </c>
      <c r="B502" s="287">
        <v>23245</v>
      </c>
    </row>
    <row r="503" spans="1:2" ht="15.75" x14ac:dyDescent="0.25">
      <c r="A503" s="261">
        <v>43483</v>
      </c>
      <c r="B503" s="287">
        <v>23245</v>
      </c>
    </row>
    <row r="504" spans="1:2" ht="15.75" x14ac:dyDescent="0.25">
      <c r="A504" s="261">
        <v>43486</v>
      </c>
      <c r="B504" s="287">
        <v>23245</v>
      </c>
    </row>
    <row r="505" spans="1:2" ht="15.75" x14ac:dyDescent="0.25">
      <c r="A505" s="261">
        <v>43487</v>
      </c>
      <c r="B505" s="287">
        <v>23245</v>
      </c>
    </row>
    <row r="506" spans="1:2" ht="15.75" x14ac:dyDescent="0.25">
      <c r="A506" s="261">
        <v>43489</v>
      </c>
      <c r="B506" s="287">
        <v>23245</v>
      </c>
    </row>
    <row r="507" spans="1:2" ht="15.75" x14ac:dyDescent="0.25">
      <c r="A507" s="261">
        <v>43490</v>
      </c>
      <c r="B507" s="287">
        <v>23235</v>
      </c>
    </row>
    <row r="508" spans="1:2" ht="15.75" x14ac:dyDescent="0.25">
      <c r="A508" s="261">
        <v>43493</v>
      </c>
      <c r="B508" s="287">
        <v>23240</v>
      </c>
    </row>
    <row r="509" spans="1:2" ht="15.75" x14ac:dyDescent="0.25">
      <c r="A509" s="261">
        <v>43494</v>
      </c>
      <c r="B509" s="287">
        <v>23240</v>
      </c>
    </row>
    <row r="510" spans="1:2" ht="15.75" x14ac:dyDescent="0.25">
      <c r="A510" s="261">
        <v>43495</v>
      </c>
      <c r="B510" s="287">
        <v>23240</v>
      </c>
    </row>
    <row r="511" spans="1:2" ht="15.75" x14ac:dyDescent="0.25">
      <c r="A511" s="261">
        <v>43496</v>
      </c>
      <c r="B511" s="287">
        <v>23250</v>
      </c>
    </row>
    <row r="512" spans="1:2" ht="15.75" x14ac:dyDescent="0.25">
      <c r="A512" s="261">
        <v>43497</v>
      </c>
      <c r="B512" s="287">
        <v>23240</v>
      </c>
    </row>
    <row r="513" spans="1:2" ht="15.75" x14ac:dyDescent="0.25">
      <c r="A513" s="261">
        <v>43508</v>
      </c>
      <c r="B513" s="287">
        <v>23245</v>
      </c>
    </row>
    <row r="514" spans="1:2" ht="15.75" x14ac:dyDescent="0.25">
      <c r="A514" s="261">
        <v>43509</v>
      </c>
      <c r="B514" s="287">
        <v>23255</v>
      </c>
    </row>
    <row r="515" spans="1:2" ht="15.75" x14ac:dyDescent="0.25">
      <c r="A515" s="261">
        <v>43510</v>
      </c>
      <c r="B515" s="287">
        <v>23250</v>
      </c>
    </row>
    <row r="516" spans="1:2" ht="15.75" x14ac:dyDescent="0.25">
      <c r="A516" s="261">
        <v>43511</v>
      </c>
      <c r="B516" s="287">
        <v>23250</v>
      </c>
    </row>
    <row r="517" spans="1:2" ht="15.75" x14ac:dyDescent="0.25">
      <c r="A517" s="261">
        <v>43514</v>
      </c>
      <c r="B517" s="287">
        <v>23250</v>
      </c>
    </row>
    <row r="518" spans="1:2" ht="15.75" x14ac:dyDescent="0.25">
      <c r="A518" s="261">
        <v>43515</v>
      </c>
      <c r="B518" s="287">
        <v>23250</v>
      </c>
    </row>
    <row r="519" spans="1:2" ht="15.75" x14ac:dyDescent="0.25">
      <c r="A519" s="261">
        <v>43517</v>
      </c>
      <c r="B519" s="287">
        <v>23250</v>
      </c>
    </row>
    <row r="520" spans="1:2" ht="15.75" x14ac:dyDescent="0.25">
      <c r="A520" s="261">
        <v>43521</v>
      </c>
      <c r="B520" s="287">
        <v>23260</v>
      </c>
    </row>
    <row r="521" spans="1:2" ht="15.75" x14ac:dyDescent="0.25">
      <c r="A521" s="261">
        <v>43522</v>
      </c>
      <c r="B521" s="287">
        <v>23260</v>
      </c>
    </row>
    <row r="522" spans="1:2" ht="15.75" x14ac:dyDescent="0.25">
      <c r="A522" s="261">
        <v>43523</v>
      </c>
      <c r="B522" s="287">
        <v>23250</v>
      </c>
    </row>
    <row r="523" spans="1:2" ht="15.75" x14ac:dyDescent="0.25">
      <c r="A523" s="261">
        <v>43524</v>
      </c>
      <c r="B523" s="287">
        <v>23250</v>
      </c>
    </row>
    <row r="524" spans="1:2" ht="15.75" x14ac:dyDescent="0.25">
      <c r="A524" s="261">
        <v>43526</v>
      </c>
      <c r="B524" s="287">
        <v>23250</v>
      </c>
    </row>
    <row r="525" spans="1:2" ht="15.75" x14ac:dyDescent="0.25">
      <c r="A525" s="261">
        <v>43528</v>
      </c>
      <c r="B525" s="287">
        <v>23250</v>
      </c>
    </row>
    <row r="526" spans="1:2" ht="15.75" x14ac:dyDescent="0.25">
      <c r="A526" s="261">
        <v>43529</v>
      </c>
      <c r="B526" s="287">
        <v>23250</v>
      </c>
    </row>
    <row r="527" spans="1:2" ht="15.75" x14ac:dyDescent="0.25">
      <c r="A527" s="261">
        <v>43530</v>
      </c>
      <c r="B527" s="287">
        <v>23250</v>
      </c>
    </row>
    <row r="528" spans="1:2" ht="15.75" x14ac:dyDescent="0.25">
      <c r="A528" s="261">
        <v>43531</v>
      </c>
      <c r="B528" s="287">
        <v>23250</v>
      </c>
    </row>
    <row r="529" spans="1:2" ht="15.75" x14ac:dyDescent="0.25">
      <c r="A529" s="261">
        <v>43532</v>
      </c>
      <c r="B529" s="287">
        <v>23250</v>
      </c>
    </row>
    <row r="530" spans="1:2" ht="15.75" x14ac:dyDescent="0.25">
      <c r="A530" s="261">
        <v>43535</v>
      </c>
      <c r="B530" s="287">
        <v>23250</v>
      </c>
    </row>
    <row r="531" spans="1:2" ht="15.75" x14ac:dyDescent="0.25">
      <c r="A531" s="261">
        <v>43536</v>
      </c>
      <c r="B531" s="287">
        <v>23250</v>
      </c>
    </row>
    <row r="532" spans="1:2" ht="15.75" x14ac:dyDescent="0.25">
      <c r="A532" s="261">
        <v>43537</v>
      </c>
      <c r="B532" s="287">
        <v>23250</v>
      </c>
    </row>
    <row r="533" spans="1:2" ht="15.75" x14ac:dyDescent="0.25">
      <c r="A533" s="261">
        <v>43538</v>
      </c>
      <c r="B533" s="287">
        <v>23250</v>
      </c>
    </row>
    <row r="534" spans="1:2" ht="15.75" x14ac:dyDescent="0.25">
      <c r="A534" s="261">
        <v>43539</v>
      </c>
      <c r="B534" s="287">
        <v>23250</v>
      </c>
    </row>
    <row r="535" spans="1:2" ht="15.75" x14ac:dyDescent="0.25">
      <c r="A535" s="261">
        <v>43542</v>
      </c>
      <c r="B535" s="287">
        <v>23260</v>
      </c>
    </row>
    <row r="536" spans="1:2" ht="15.75" x14ac:dyDescent="0.25">
      <c r="A536" s="261">
        <v>43543</v>
      </c>
      <c r="B536" s="287">
        <v>23260</v>
      </c>
    </row>
    <row r="537" spans="1:2" ht="15.75" x14ac:dyDescent="0.25">
      <c r="A537" s="261">
        <v>43549</v>
      </c>
      <c r="B537" s="287">
        <v>23255</v>
      </c>
    </row>
    <row r="538" spans="1:2" ht="15.75" x14ac:dyDescent="0.25">
      <c r="A538" s="261">
        <v>43550</v>
      </c>
      <c r="B538" s="287">
        <v>23250</v>
      </c>
    </row>
    <row r="539" spans="1:2" ht="15.75" x14ac:dyDescent="0.25">
      <c r="A539" s="261">
        <v>43551</v>
      </c>
      <c r="B539" s="287">
        <v>23245</v>
      </c>
    </row>
    <row r="540" spans="1:2" ht="15.75" x14ac:dyDescent="0.25">
      <c r="A540" s="261">
        <v>43552</v>
      </c>
      <c r="B540" s="287">
        <v>23250</v>
      </c>
    </row>
    <row r="541" spans="1:2" ht="15.75" x14ac:dyDescent="0.25">
      <c r="A541" s="261">
        <v>43553</v>
      </c>
      <c r="B541" s="287">
        <v>23250</v>
      </c>
    </row>
    <row r="542" spans="1:2" ht="15.75" x14ac:dyDescent="0.25">
      <c r="A542" s="261">
        <v>43556</v>
      </c>
      <c r="B542" s="287">
        <v>23250</v>
      </c>
    </row>
    <row r="543" spans="1:2" ht="15.75" x14ac:dyDescent="0.25">
      <c r="A543" s="261">
        <v>43557</v>
      </c>
      <c r="B543" s="287">
        <v>23250</v>
      </c>
    </row>
    <row r="544" spans="1:2" ht="15.75" x14ac:dyDescent="0.25">
      <c r="A544" s="261">
        <v>43559</v>
      </c>
      <c r="B544" s="287">
        <v>23250</v>
      </c>
    </row>
    <row r="545" spans="1:2" ht="15.75" x14ac:dyDescent="0.25">
      <c r="A545" s="261">
        <v>43560</v>
      </c>
      <c r="B545" s="287">
        <v>23250</v>
      </c>
    </row>
    <row r="546" spans="1:2" ht="15.75" x14ac:dyDescent="0.25">
      <c r="A546" s="261">
        <v>43563</v>
      </c>
      <c r="B546" s="287">
        <v>23255</v>
      </c>
    </row>
    <row r="547" spans="1:2" ht="15.75" x14ac:dyDescent="0.25">
      <c r="A547" s="261">
        <v>43564</v>
      </c>
      <c r="B547" s="287">
        <v>23250</v>
      </c>
    </row>
    <row r="548" spans="1:2" ht="15.75" x14ac:dyDescent="0.25">
      <c r="A548" s="261">
        <v>43565</v>
      </c>
      <c r="B548" s="287">
        <v>23250</v>
      </c>
    </row>
    <row r="549" spans="1:2" ht="15.75" x14ac:dyDescent="0.25">
      <c r="A549" s="261">
        <v>43567</v>
      </c>
      <c r="B549" s="287">
        <v>23250</v>
      </c>
    </row>
    <row r="550" spans="1:2" ht="15.75" x14ac:dyDescent="0.25">
      <c r="A550" s="261">
        <v>43571</v>
      </c>
      <c r="B550" s="287">
        <v>23250</v>
      </c>
    </row>
    <row r="551" spans="1:2" ht="15.75" x14ac:dyDescent="0.25">
      <c r="A551" s="261">
        <v>43572</v>
      </c>
      <c r="B551" s="287">
        <v>23250</v>
      </c>
    </row>
    <row r="552" spans="1:2" ht="15.75" x14ac:dyDescent="0.25">
      <c r="A552" s="261">
        <v>43573</v>
      </c>
      <c r="B552" s="287">
        <v>23250</v>
      </c>
    </row>
    <row r="553" spans="1:2" ht="15.75" x14ac:dyDescent="0.25">
      <c r="A553" s="261">
        <v>43574</v>
      </c>
      <c r="B553" s="287">
        <v>23250</v>
      </c>
    </row>
    <row r="554" spans="1:2" ht="15.75" x14ac:dyDescent="0.25">
      <c r="A554" s="261">
        <v>43577</v>
      </c>
      <c r="B554" s="287">
        <v>23255</v>
      </c>
    </row>
    <row r="555" spans="1:2" ht="15.75" x14ac:dyDescent="0.25">
      <c r="A555" s="261">
        <v>43578</v>
      </c>
      <c r="B555" s="287">
        <v>23265</v>
      </c>
    </row>
    <row r="556" spans="1:2" ht="15.75" x14ac:dyDescent="0.25">
      <c r="A556" s="261">
        <v>43579</v>
      </c>
      <c r="B556" s="287">
        <v>23270</v>
      </c>
    </row>
    <row r="557" spans="1:2" ht="15.75" x14ac:dyDescent="0.25">
      <c r="A557" s="261">
        <v>43580</v>
      </c>
      <c r="B557" s="287">
        <v>23310</v>
      </c>
    </row>
    <row r="558" spans="1:2" ht="15.75" x14ac:dyDescent="0.25">
      <c r="A558" s="261">
        <v>43581</v>
      </c>
      <c r="B558" s="287">
        <v>23330</v>
      </c>
    </row>
    <row r="559" spans="1:2" ht="15.75" x14ac:dyDescent="0.25">
      <c r="A559" s="340">
        <v>43587</v>
      </c>
      <c r="B559" s="287">
        <v>23330</v>
      </c>
    </row>
    <row r="560" spans="1:2" ht="15.75" x14ac:dyDescent="0.25">
      <c r="A560" s="340">
        <v>43588</v>
      </c>
      <c r="B560" s="287">
        <v>23310</v>
      </c>
    </row>
    <row r="561" spans="1:2" ht="15.75" x14ac:dyDescent="0.25">
      <c r="A561" s="340">
        <v>43591</v>
      </c>
      <c r="B561" s="287">
        <v>23335</v>
      </c>
    </row>
    <row r="562" spans="1:2" ht="15.75" x14ac:dyDescent="0.25">
      <c r="A562" s="340">
        <v>43592</v>
      </c>
      <c r="B562" s="287">
        <v>23350</v>
      </c>
    </row>
    <row r="563" spans="1:2" ht="15.75" x14ac:dyDescent="0.25">
      <c r="A563" s="340">
        <v>43593</v>
      </c>
      <c r="B563" s="287">
        <v>23420</v>
      </c>
    </row>
    <row r="564" spans="1:2" ht="15.75" x14ac:dyDescent="0.25">
      <c r="A564" s="340">
        <v>43594</v>
      </c>
      <c r="B564" s="287">
        <v>23460</v>
      </c>
    </row>
    <row r="565" spans="1:2" ht="15.75" x14ac:dyDescent="0.25">
      <c r="A565" s="340">
        <v>43595</v>
      </c>
      <c r="B565" s="287">
        <v>23405</v>
      </c>
    </row>
    <row r="566" spans="1:2" ht="15.75" x14ac:dyDescent="0.25">
      <c r="A566" s="340">
        <v>43598</v>
      </c>
      <c r="B566" s="287">
        <v>23375</v>
      </c>
    </row>
    <row r="567" spans="1:2" ht="15.75" x14ac:dyDescent="0.25">
      <c r="A567" s="340">
        <v>43599</v>
      </c>
      <c r="B567" s="287">
        <v>23430</v>
      </c>
    </row>
    <row r="568" spans="1:2" ht="15.75" x14ac:dyDescent="0.25">
      <c r="A568" s="340">
        <v>43600</v>
      </c>
      <c r="B568" s="287">
        <v>23400</v>
      </c>
    </row>
    <row r="569" spans="1:2" ht="15.75" x14ac:dyDescent="0.25">
      <c r="A569" s="340">
        <v>43601</v>
      </c>
      <c r="B569" s="287">
        <v>23345</v>
      </c>
    </row>
    <row r="570" spans="1:2" ht="15.75" x14ac:dyDescent="0.25">
      <c r="A570" s="340">
        <v>43602</v>
      </c>
      <c r="B570" s="287">
        <v>23450</v>
      </c>
    </row>
    <row r="571" spans="1:2" ht="15.75" x14ac:dyDescent="0.25">
      <c r="A571" s="340">
        <v>43605</v>
      </c>
      <c r="B571" s="287">
        <v>23495</v>
      </c>
    </row>
    <row r="572" spans="1:2" ht="15.75" x14ac:dyDescent="0.25">
      <c r="A572" s="340">
        <v>43606</v>
      </c>
      <c r="B572" s="287">
        <v>23465</v>
      </c>
    </row>
    <row r="573" spans="1:2" ht="15.75" x14ac:dyDescent="0.25">
      <c r="A573" s="340">
        <v>43608</v>
      </c>
      <c r="B573" s="287">
        <v>23440</v>
      </c>
    </row>
    <row r="574" spans="1:2" ht="15.75" x14ac:dyDescent="0.25">
      <c r="A574" s="340">
        <v>43609</v>
      </c>
      <c r="B574" s="287">
        <v>23455</v>
      </c>
    </row>
    <row r="575" spans="1:2" ht="15.75" x14ac:dyDescent="0.25">
      <c r="A575" s="340">
        <v>43612</v>
      </c>
      <c r="B575" s="287">
        <v>23450</v>
      </c>
    </row>
    <row r="576" spans="1:2" ht="15.75" x14ac:dyDescent="0.25">
      <c r="A576" s="340">
        <v>43613</v>
      </c>
      <c r="B576" s="287">
        <v>23450</v>
      </c>
    </row>
    <row r="577" spans="1:5" ht="15.75" x14ac:dyDescent="0.25">
      <c r="A577" s="340">
        <v>43614</v>
      </c>
      <c r="B577" s="287">
        <v>23465</v>
      </c>
    </row>
    <row r="578" spans="1:5" ht="15.75" x14ac:dyDescent="0.25">
      <c r="A578" s="340">
        <v>43615</v>
      </c>
      <c r="B578" s="287">
        <v>23470</v>
      </c>
    </row>
    <row r="579" spans="1:5" ht="15.75" x14ac:dyDescent="0.25">
      <c r="A579" s="340">
        <v>43620</v>
      </c>
      <c r="B579" s="287">
        <v>23460</v>
      </c>
    </row>
    <row r="580" spans="1:5" ht="15.75" x14ac:dyDescent="0.25">
      <c r="A580" s="340">
        <v>43621</v>
      </c>
      <c r="B580" s="287">
        <v>23475</v>
      </c>
    </row>
    <row r="581" spans="1:5" ht="15.75" x14ac:dyDescent="0.25">
      <c r="A581" s="340">
        <v>43622</v>
      </c>
      <c r="B581" s="287">
        <v>23475</v>
      </c>
    </row>
    <row r="582" spans="1:5" ht="15.75" x14ac:dyDescent="0.25">
      <c r="A582" s="340">
        <v>43623</v>
      </c>
      <c r="B582" s="287">
        <v>23460</v>
      </c>
    </row>
    <row r="583" spans="1:5" ht="15.75" x14ac:dyDescent="0.25">
      <c r="A583" s="340">
        <v>43626</v>
      </c>
      <c r="B583" s="287">
        <v>23440</v>
      </c>
    </row>
    <row r="584" spans="1:5" ht="15.75" x14ac:dyDescent="0.25">
      <c r="A584" s="340">
        <v>43627</v>
      </c>
      <c r="B584" s="287">
        <v>23400</v>
      </c>
      <c r="E584" s="351"/>
    </row>
    <row r="585" spans="1:5" ht="15.75" x14ac:dyDescent="0.25">
      <c r="A585" s="340">
        <v>43628</v>
      </c>
      <c r="B585" s="287">
        <v>23385</v>
      </c>
    </row>
    <row r="586" spans="1:5" ht="15.75" x14ac:dyDescent="0.25">
      <c r="A586" s="340">
        <v>43629</v>
      </c>
      <c r="B586" s="287">
        <v>23390</v>
      </c>
    </row>
    <row r="587" spans="1:5" ht="15.75" x14ac:dyDescent="0.25">
      <c r="A587" s="340">
        <v>43630</v>
      </c>
      <c r="B587" s="287">
        <v>23385</v>
      </c>
    </row>
    <row r="588" spans="1:5" ht="15.75" x14ac:dyDescent="0.25">
      <c r="A588" s="340">
        <v>43633</v>
      </c>
      <c r="B588" s="287">
        <v>23415</v>
      </c>
    </row>
    <row r="589" spans="1:5" ht="15.75" x14ac:dyDescent="0.25">
      <c r="A589" s="340">
        <v>43634</v>
      </c>
      <c r="B589" s="287">
        <v>23395</v>
      </c>
    </row>
    <row r="590" spans="1:5" ht="15.75" x14ac:dyDescent="0.25">
      <c r="A590" s="340">
        <v>43635</v>
      </c>
      <c r="B590" s="287">
        <v>23375</v>
      </c>
    </row>
    <row r="591" spans="1:5" ht="15.75" x14ac:dyDescent="0.25">
      <c r="A591" s="340">
        <v>43636</v>
      </c>
      <c r="B591" s="287">
        <v>23375</v>
      </c>
    </row>
    <row r="592" spans="1:5" ht="15.75" x14ac:dyDescent="0.25">
      <c r="A592" s="340">
        <v>43637</v>
      </c>
      <c r="B592" s="287">
        <v>23350</v>
      </c>
    </row>
    <row r="593" spans="1:2" ht="15.75" x14ac:dyDescent="0.25">
      <c r="A593" s="340">
        <v>43640</v>
      </c>
      <c r="B593" s="287">
        <v>23345</v>
      </c>
    </row>
    <row r="594" spans="1:2" ht="15.75" x14ac:dyDescent="0.25">
      <c r="A594" s="340">
        <v>43641</v>
      </c>
      <c r="B594" s="287">
        <v>23350</v>
      </c>
    </row>
    <row r="595" spans="1:2" ht="15.75" x14ac:dyDescent="0.25">
      <c r="A595" s="340">
        <v>43643</v>
      </c>
      <c r="B595" s="287">
        <v>23385</v>
      </c>
    </row>
    <row r="596" spans="1:2" ht="15.75" x14ac:dyDescent="0.25">
      <c r="A596" s="340">
        <v>43644</v>
      </c>
      <c r="B596" s="287">
        <v>23370</v>
      </c>
    </row>
    <row r="597" spans="1:2" ht="15.75" x14ac:dyDescent="0.25">
      <c r="A597" s="340">
        <v>43647</v>
      </c>
      <c r="B597" s="287">
        <v>23340</v>
      </c>
    </row>
    <row r="598" spans="1:2" ht="15.75" x14ac:dyDescent="0.25">
      <c r="A598" s="340">
        <v>43648</v>
      </c>
      <c r="B598" s="287">
        <v>23300</v>
      </c>
    </row>
    <row r="599" spans="1:2" ht="15.75" x14ac:dyDescent="0.25">
      <c r="A599" s="340">
        <v>43649</v>
      </c>
      <c r="B599" s="287">
        <v>23300</v>
      </c>
    </row>
    <row r="600" spans="1:2" ht="15.75" x14ac:dyDescent="0.25">
      <c r="A600" s="340">
        <v>43650</v>
      </c>
      <c r="B600" s="287">
        <v>23310</v>
      </c>
    </row>
    <row r="601" spans="1:2" ht="15.75" x14ac:dyDescent="0.25">
      <c r="A601" s="340">
        <v>43651</v>
      </c>
      <c r="B601" s="287">
        <v>23310</v>
      </c>
    </row>
    <row r="602" spans="1:2" ht="15.75" x14ac:dyDescent="0.25">
      <c r="A602" s="340">
        <v>43654</v>
      </c>
      <c r="B602" s="287">
        <v>23310</v>
      </c>
    </row>
    <row r="603" spans="1:2" ht="15.75" x14ac:dyDescent="0.25">
      <c r="A603" s="340">
        <v>43655</v>
      </c>
      <c r="B603" s="287">
        <v>23305</v>
      </c>
    </row>
    <row r="604" spans="1:2" ht="15.75" x14ac:dyDescent="0.25">
      <c r="A604" s="340">
        <v>43656</v>
      </c>
      <c r="B604" s="287">
        <v>23280</v>
      </c>
    </row>
    <row r="605" spans="1:2" ht="15.75" x14ac:dyDescent="0.25">
      <c r="A605" s="340">
        <v>43657</v>
      </c>
      <c r="B605" s="287">
        <v>23270</v>
      </c>
    </row>
    <row r="606" spans="1:2" ht="15.75" x14ac:dyDescent="0.25">
      <c r="A606" s="340">
        <v>43658</v>
      </c>
      <c r="B606" s="287">
        <v>23260</v>
      </c>
    </row>
    <row r="607" spans="1:2" ht="15.75" x14ac:dyDescent="0.25">
      <c r="A607" s="340">
        <v>43661</v>
      </c>
      <c r="B607" s="287">
        <v>23260</v>
      </c>
    </row>
    <row r="608" spans="1:2" ht="15.75" x14ac:dyDescent="0.25">
      <c r="A608" s="340">
        <v>43662</v>
      </c>
      <c r="B608" s="287">
        <v>23260</v>
      </c>
    </row>
    <row r="609" spans="1:2" ht="15.75" x14ac:dyDescent="0.25">
      <c r="A609" s="340">
        <v>43663</v>
      </c>
      <c r="B609" s="287">
        <v>23260</v>
      </c>
    </row>
    <row r="610" spans="1:2" ht="15.75" x14ac:dyDescent="0.25">
      <c r="A610" s="340">
        <v>43664</v>
      </c>
      <c r="B610" s="287">
        <v>23275</v>
      </c>
    </row>
    <row r="611" spans="1:2" ht="15.75" x14ac:dyDescent="0.25">
      <c r="A611" s="340">
        <v>43665</v>
      </c>
      <c r="B611" s="287">
        <v>23350</v>
      </c>
    </row>
    <row r="612" spans="1:2" ht="15.75" x14ac:dyDescent="0.25">
      <c r="A612" s="340">
        <v>43668</v>
      </c>
      <c r="B612" s="287">
        <v>23300</v>
      </c>
    </row>
    <row r="613" spans="1:2" ht="15.75" x14ac:dyDescent="0.25">
      <c r="A613" s="340">
        <v>43669</v>
      </c>
      <c r="B613" s="287">
        <v>23275</v>
      </c>
    </row>
    <row r="614" spans="1:2" ht="15.75" x14ac:dyDescent="0.25">
      <c r="A614" s="340">
        <v>43670</v>
      </c>
      <c r="B614" s="287">
        <v>23270</v>
      </c>
    </row>
    <row r="615" spans="1:2" ht="15.75" x14ac:dyDescent="0.25">
      <c r="A615" s="340">
        <v>43671</v>
      </c>
      <c r="B615" s="287">
        <v>23270</v>
      </c>
    </row>
    <row r="616" spans="1:2" ht="15.75" x14ac:dyDescent="0.25">
      <c r="A616" s="340">
        <v>43672</v>
      </c>
      <c r="B616" s="287">
        <v>23270</v>
      </c>
    </row>
    <row r="617" spans="1:2" ht="15.75" x14ac:dyDescent="0.25">
      <c r="A617" s="340">
        <v>43675</v>
      </c>
      <c r="B617" s="287">
        <v>23280</v>
      </c>
    </row>
    <row r="618" spans="1:2" ht="15.75" x14ac:dyDescent="0.25">
      <c r="A618" s="340">
        <v>43676</v>
      </c>
      <c r="B618" s="287">
        <v>23260</v>
      </c>
    </row>
    <row r="619" spans="1:2" ht="15.75" x14ac:dyDescent="0.25">
      <c r="A619" s="340">
        <v>43677</v>
      </c>
      <c r="B619" s="287">
        <v>23260</v>
      </c>
    </row>
    <row r="620" spans="1:2" ht="15.75" x14ac:dyDescent="0.25">
      <c r="A620" s="340">
        <v>43678</v>
      </c>
      <c r="B620" s="287">
        <v>23260</v>
      </c>
    </row>
    <row r="621" spans="1:2" ht="15.75" x14ac:dyDescent="0.25">
      <c r="A621" s="340">
        <v>43679</v>
      </c>
      <c r="B621" s="287">
        <v>23290</v>
      </c>
    </row>
    <row r="622" spans="1:2" ht="15.75" x14ac:dyDescent="0.25">
      <c r="A622" s="340">
        <v>43682</v>
      </c>
      <c r="B622" s="287">
        <v>23330</v>
      </c>
    </row>
    <row r="623" spans="1:2" ht="15.75" x14ac:dyDescent="0.25">
      <c r="A623" s="340">
        <v>43683</v>
      </c>
      <c r="B623" s="287">
        <v>23340</v>
      </c>
    </row>
    <row r="624" spans="1:2" ht="15.75" x14ac:dyDescent="0.25">
      <c r="A624" s="340">
        <v>43684</v>
      </c>
      <c r="B624" s="287">
        <v>23280</v>
      </c>
    </row>
    <row r="625" spans="1:2" ht="15.75" x14ac:dyDescent="0.25">
      <c r="A625" s="340">
        <v>43685</v>
      </c>
      <c r="B625" s="287">
        <v>23280</v>
      </c>
    </row>
    <row r="626" spans="1:2" ht="15.75" x14ac:dyDescent="0.25">
      <c r="A626" s="340">
        <v>43686</v>
      </c>
      <c r="B626" s="287">
        <v>23265</v>
      </c>
    </row>
    <row r="627" spans="1:2" ht="15.75" x14ac:dyDescent="0.25">
      <c r="A627" s="340">
        <v>43689</v>
      </c>
      <c r="B627" s="287">
        <v>23270</v>
      </c>
    </row>
    <row r="628" spans="1:2" ht="15.75" x14ac:dyDescent="0.25">
      <c r="A628" s="340">
        <v>43690</v>
      </c>
      <c r="B628" s="287">
        <v>23260</v>
      </c>
    </row>
    <row r="629" spans="1:2" ht="15.75" x14ac:dyDescent="0.25">
      <c r="A629" s="340">
        <v>43691</v>
      </c>
      <c r="B629" s="287">
        <v>23270</v>
      </c>
    </row>
    <row r="630" spans="1:2" ht="15.75" x14ac:dyDescent="0.25">
      <c r="A630" s="340">
        <v>43692</v>
      </c>
      <c r="B630" s="287">
        <v>23270</v>
      </c>
    </row>
    <row r="631" spans="1:2" ht="15.75" x14ac:dyDescent="0.25">
      <c r="A631" s="340">
        <v>43693</v>
      </c>
      <c r="B631" s="287">
        <v>23270</v>
      </c>
    </row>
    <row r="632" spans="1:2" ht="15.75" x14ac:dyDescent="0.25">
      <c r="A632" s="340">
        <v>43696</v>
      </c>
      <c r="B632" s="287">
        <v>23280</v>
      </c>
    </row>
    <row r="633" spans="1:2" ht="15.75" x14ac:dyDescent="0.25">
      <c r="A633" s="340">
        <v>43697</v>
      </c>
      <c r="B633" s="287">
        <v>23265</v>
      </c>
    </row>
    <row r="634" spans="1:2" ht="15.75" x14ac:dyDescent="0.25">
      <c r="A634" s="340">
        <v>43698</v>
      </c>
      <c r="B634" s="287">
        <v>23260</v>
      </c>
    </row>
    <row r="635" spans="1:2" ht="15.75" x14ac:dyDescent="0.25">
      <c r="A635" s="340">
        <v>43699</v>
      </c>
      <c r="B635" s="287">
        <v>23265</v>
      </c>
    </row>
    <row r="636" spans="1:2" ht="15.75" x14ac:dyDescent="0.25">
      <c r="A636" s="340">
        <v>43700</v>
      </c>
      <c r="B636" s="287">
        <v>23265</v>
      </c>
    </row>
    <row r="637" spans="1:2" ht="15.75" x14ac:dyDescent="0.25">
      <c r="A637" s="340">
        <v>43703</v>
      </c>
      <c r="B637" s="287">
        <v>23270</v>
      </c>
    </row>
    <row r="638" spans="1:2" ht="15.75" x14ac:dyDescent="0.25">
      <c r="A638" s="340">
        <v>43704</v>
      </c>
      <c r="B638" s="287">
        <v>23260</v>
      </c>
    </row>
    <row r="639" spans="1:2" ht="15.75" x14ac:dyDescent="0.25">
      <c r="A639" s="340">
        <v>43705</v>
      </c>
      <c r="B639" s="287">
        <v>23260</v>
      </c>
    </row>
    <row r="640" spans="1:2" ht="15.75" x14ac:dyDescent="0.25">
      <c r="A640" s="340">
        <v>43706</v>
      </c>
      <c r="B640" s="287">
        <v>23265</v>
      </c>
    </row>
    <row r="641" spans="1:2" ht="15.75" x14ac:dyDescent="0.25">
      <c r="A641" s="340">
        <v>43707</v>
      </c>
      <c r="B641" s="287">
        <v>23250</v>
      </c>
    </row>
    <row r="642" spans="1:2" ht="15.75" x14ac:dyDescent="0.25">
      <c r="A642" s="340">
        <v>43711</v>
      </c>
      <c r="B642" s="287">
        <v>23255</v>
      </c>
    </row>
    <row r="643" spans="1:2" ht="15.75" x14ac:dyDescent="0.25">
      <c r="A643" s="340">
        <v>43712</v>
      </c>
      <c r="B643" s="287">
        <v>23255</v>
      </c>
    </row>
    <row r="644" spans="1:2" ht="15.75" x14ac:dyDescent="0.25">
      <c r="A644" s="340">
        <v>43713</v>
      </c>
      <c r="B644" s="287">
        <v>23260</v>
      </c>
    </row>
    <row r="645" spans="1:2" ht="15.75" x14ac:dyDescent="0.25">
      <c r="A645" s="340">
        <v>43714</v>
      </c>
      <c r="B645" s="287">
        <v>23260</v>
      </c>
    </row>
    <row r="646" spans="1:2" ht="15.75" x14ac:dyDescent="0.25">
      <c r="A646" s="340">
        <v>43717</v>
      </c>
      <c r="B646" s="287">
        <v>23260</v>
      </c>
    </row>
    <row r="647" spans="1:2" ht="15.75" x14ac:dyDescent="0.25">
      <c r="A647" s="340">
        <v>43718</v>
      </c>
      <c r="B647" s="287">
        <v>23260</v>
      </c>
    </row>
    <row r="648" spans="1:2" ht="15.75" x14ac:dyDescent="0.25">
      <c r="A648" s="340">
        <v>43719</v>
      </c>
      <c r="B648" s="287">
        <v>23260</v>
      </c>
    </row>
    <row r="649" spans="1:2" ht="15.75" x14ac:dyDescent="0.25">
      <c r="A649" s="340">
        <v>43720</v>
      </c>
      <c r="B649" s="287">
        <v>23260</v>
      </c>
    </row>
    <row r="650" spans="1:2" ht="15.75" x14ac:dyDescent="0.25">
      <c r="A650" s="340">
        <v>43721</v>
      </c>
      <c r="B650" s="287">
        <v>23270</v>
      </c>
    </row>
    <row r="651" spans="1:2" ht="15.75" x14ac:dyDescent="0.25">
      <c r="A651" s="340">
        <v>43724</v>
      </c>
      <c r="B651" s="287">
        <v>23285</v>
      </c>
    </row>
    <row r="652" spans="1:2" ht="15.75" x14ac:dyDescent="0.25">
      <c r="A652" s="340">
        <v>43725</v>
      </c>
      <c r="B652" s="287">
        <v>23300</v>
      </c>
    </row>
    <row r="653" spans="1:2" ht="15.75" x14ac:dyDescent="0.25">
      <c r="A653" s="340">
        <v>43726</v>
      </c>
      <c r="B653" s="287">
        <v>23280</v>
      </c>
    </row>
    <row r="654" spans="1:2" ht="15.75" x14ac:dyDescent="0.25">
      <c r="A654" s="340">
        <v>43727</v>
      </c>
      <c r="B654" s="287">
        <v>23280</v>
      </c>
    </row>
    <row r="655" spans="1:2" ht="15.75" x14ac:dyDescent="0.25">
      <c r="A655" s="340">
        <v>43728</v>
      </c>
      <c r="B655" s="287">
        <v>23270</v>
      </c>
    </row>
    <row r="656" spans="1:2" ht="15.75" x14ac:dyDescent="0.25">
      <c r="A656" s="340">
        <v>43731</v>
      </c>
      <c r="B656" s="287">
        <v>23270</v>
      </c>
    </row>
    <row r="657" spans="1:2" ht="15.75" x14ac:dyDescent="0.25">
      <c r="A657" s="340">
        <v>43732</v>
      </c>
      <c r="B657" s="287">
        <v>23260</v>
      </c>
    </row>
    <row r="658" spans="1:2" ht="15.75" x14ac:dyDescent="0.25">
      <c r="A658" s="340">
        <v>43733</v>
      </c>
      <c r="B658" s="287">
        <v>23260</v>
      </c>
    </row>
    <row r="659" spans="1:2" ht="15.75" x14ac:dyDescent="0.25">
      <c r="A659" s="340">
        <v>43734</v>
      </c>
      <c r="B659" s="287">
        <v>23260</v>
      </c>
    </row>
    <row r="660" spans="1:2" ht="15.75" x14ac:dyDescent="0.25">
      <c r="A660" s="340">
        <v>43735</v>
      </c>
      <c r="B660" s="287">
        <v>23260</v>
      </c>
    </row>
    <row r="661" spans="1:2" ht="15.75" x14ac:dyDescent="0.25">
      <c r="A661" s="340">
        <v>43738</v>
      </c>
      <c r="B661" s="287">
        <v>23270</v>
      </c>
    </row>
    <row r="662" spans="1:2" ht="15.75" x14ac:dyDescent="0.25">
      <c r="A662" s="340">
        <v>43739</v>
      </c>
      <c r="B662" s="287">
        <v>23270</v>
      </c>
    </row>
    <row r="663" spans="1:2" ht="15.75" x14ac:dyDescent="0.25">
      <c r="A663" s="340">
        <v>43740</v>
      </c>
      <c r="B663" s="287">
        <v>23260</v>
      </c>
    </row>
    <row r="664" spans="1:2" ht="15.75" x14ac:dyDescent="0.25">
      <c r="A664" s="340">
        <v>43741</v>
      </c>
      <c r="B664" s="287">
        <v>23260</v>
      </c>
    </row>
    <row r="665" spans="1:2" ht="15.75" x14ac:dyDescent="0.25">
      <c r="A665" s="340">
        <v>43742</v>
      </c>
      <c r="B665" s="287">
        <v>23265</v>
      </c>
    </row>
    <row r="666" spans="1:2" ht="15.75" x14ac:dyDescent="0.25">
      <c r="A666" s="340">
        <v>43745</v>
      </c>
      <c r="B666" s="287">
        <v>23265</v>
      </c>
    </row>
    <row r="667" spans="1:2" ht="15.75" x14ac:dyDescent="0.25">
      <c r="A667" s="340">
        <v>43746</v>
      </c>
      <c r="B667" s="287">
        <v>23260</v>
      </c>
    </row>
    <row r="668" spans="1:2" ht="15.75" x14ac:dyDescent="0.25">
      <c r="A668" s="340">
        <v>43747</v>
      </c>
      <c r="B668" s="287">
        <v>23260</v>
      </c>
    </row>
    <row r="669" spans="1:2" ht="15.75" x14ac:dyDescent="0.25">
      <c r="A669" s="340">
        <v>43748</v>
      </c>
      <c r="B669" s="287">
        <v>23260</v>
      </c>
    </row>
    <row r="670" spans="1:2" ht="15.75" x14ac:dyDescent="0.25">
      <c r="A670" s="340">
        <v>43749</v>
      </c>
      <c r="B670" s="287">
        <v>23260</v>
      </c>
    </row>
    <row r="671" spans="1:2" ht="15.75" x14ac:dyDescent="0.25">
      <c r="A671" s="340">
        <v>43752</v>
      </c>
      <c r="B671" s="287">
        <v>23265</v>
      </c>
    </row>
    <row r="672" spans="1:2" ht="15.75" x14ac:dyDescent="0.25">
      <c r="A672" s="340">
        <v>43753</v>
      </c>
      <c r="B672" s="287">
        <v>23260</v>
      </c>
    </row>
    <row r="673" spans="1:2" ht="15.75" x14ac:dyDescent="0.25">
      <c r="A673" s="340">
        <v>43754</v>
      </c>
      <c r="B673" s="287">
        <v>23260</v>
      </c>
    </row>
    <row r="674" spans="1:2" ht="15.75" x14ac:dyDescent="0.25">
      <c r="A674" s="340">
        <v>43755</v>
      </c>
      <c r="B674" s="287">
        <v>23265</v>
      </c>
    </row>
    <row r="675" spans="1:2" ht="15.75" x14ac:dyDescent="0.25">
      <c r="A675" s="340">
        <v>43756</v>
      </c>
      <c r="B675" s="287">
        <v>23265</v>
      </c>
    </row>
    <row r="676" spans="1:2" ht="15.75" x14ac:dyDescent="0.25">
      <c r="A676" s="340">
        <v>43759</v>
      </c>
      <c r="B676" s="287">
        <v>23270</v>
      </c>
    </row>
    <row r="677" spans="1:2" ht="15.75" x14ac:dyDescent="0.25">
      <c r="A677" s="340">
        <v>43760</v>
      </c>
      <c r="B677" s="287">
        <v>23265</v>
      </c>
    </row>
    <row r="678" spans="1:2" ht="15.75" x14ac:dyDescent="0.25">
      <c r="A678" s="340">
        <v>43761</v>
      </c>
      <c r="B678" s="287">
        <v>23265</v>
      </c>
    </row>
    <row r="679" spans="1:2" ht="15.75" x14ac:dyDescent="0.25">
      <c r="A679" s="340">
        <v>43762</v>
      </c>
      <c r="B679" s="287">
        <v>23265</v>
      </c>
    </row>
    <row r="680" spans="1:2" ht="15.75" x14ac:dyDescent="0.25">
      <c r="A680" s="340">
        <v>43763</v>
      </c>
      <c r="B680" s="287">
        <v>23265</v>
      </c>
    </row>
    <row r="681" spans="1:2" ht="15.75" x14ac:dyDescent="0.25">
      <c r="A681" s="340">
        <v>43766</v>
      </c>
      <c r="B681" s="287">
        <v>23265</v>
      </c>
    </row>
    <row r="682" spans="1:2" ht="15.75" x14ac:dyDescent="0.25">
      <c r="A682" s="340">
        <v>43767</v>
      </c>
      <c r="B682" s="287">
        <v>23265</v>
      </c>
    </row>
    <row r="683" spans="1:2" ht="15.75" x14ac:dyDescent="0.25">
      <c r="A683" s="340">
        <v>43768</v>
      </c>
      <c r="B683" s="287">
        <v>23265</v>
      </c>
    </row>
    <row r="684" spans="1:2" ht="15.75" x14ac:dyDescent="0.25">
      <c r="A684" s="340">
        <v>43769</v>
      </c>
      <c r="B684" s="287">
        <v>23270</v>
      </c>
    </row>
    <row r="685" spans="1:2" ht="15.75" x14ac:dyDescent="0.25">
      <c r="A685" s="340">
        <v>43770</v>
      </c>
      <c r="B685" s="287">
        <v>23265</v>
      </c>
    </row>
    <row r="686" spans="1:2" ht="15.75" x14ac:dyDescent="0.25">
      <c r="A686" s="340">
        <v>43773</v>
      </c>
      <c r="B686" s="287">
        <v>23265</v>
      </c>
    </row>
    <row r="687" spans="1:2" ht="15.75" x14ac:dyDescent="0.25">
      <c r="A687" s="340">
        <v>43774</v>
      </c>
      <c r="B687" s="287">
        <v>23260</v>
      </c>
    </row>
    <row r="688" spans="1:2" ht="15.75" x14ac:dyDescent="0.25">
      <c r="A688" s="340">
        <v>43775</v>
      </c>
      <c r="B688" s="287">
        <v>23260</v>
      </c>
    </row>
    <row r="689" spans="1:2" ht="15.75" x14ac:dyDescent="0.25">
      <c r="A689" s="340">
        <v>43776</v>
      </c>
      <c r="B689" s="287">
        <v>23265</v>
      </c>
    </row>
    <row r="690" spans="1:2" ht="15.75" x14ac:dyDescent="0.25">
      <c r="A690" s="340">
        <v>43777</v>
      </c>
      <c r="B690" s="287">
        <v>23260</v>
      </c>
    </row>
    <row r="691" spans="1:2" ht="15.75" x14ac:dyDescent="0.25">
      <c r="A691" s="340">
        <v>43780</v>
      </c>
      <c r="B691" s="287">
        <v>23260</v>
      </c>
    </row>
    <row r="692" spans="1:2" ht="15.75" x14ac:dyDescent="0.25">
      <c r="A692" s="340">
        <v>43781</v>
      </c>
      <c r="B692" s="287">
        <v>23260</v>
      </c>
    </row>
    <row r="693" spans="1:2" ht="15.75" x14ac:dyDescent="0.25">
      <c r="A693" s="340">
        <v>43782</v>
      </c>
      <c r="B693" s="287">
        <v>23260</v>
      </c>
    </row>
    <row r="694" spans="1:2" ht="15.75" x14ac:dyDescent="0.25">
      <c r="A694" s="340">
        <v>43783</v>
      </c>
      <c r="B694" s="287">
        <v>23260</v>
      </c>
    </row>
    <row r="695" spans="1:2" ht="15.75" x14ac:dyDescent="0.25">
      <c r="A695" s="340">
        <v>43784</v>
      </c>
      <c r="B695" s="287">
        <v>23260</v>
      </c>
    </row>
    <row r="696" spans="1:2" ht="15.75" x14ac:dyDescent="0.25">
      <c r="A696" s="340">
        <v>43787</v>
      </c>
      <c r="B696" s="287">
        <v>23265</v>
      </c>
    </row>
    <row r="697" spans="1:2" ht="15.75" x14ac:dyDescent="0.25">
      <c r="A697" s="340">
        <v>43788</v>
      </c>
      <c r="B697" s="287">
        <v>23265</v>
      </c>
    </row>
    <row r="698" spans="1:2" ht="15.75" x14ac:dyDescent="0.25">
      <c r="A698" s="340">
        <v>43789</v>
      </c>
      <c r="B698" s="287">
        <v>23260</v>
      </c>
    </row>
    <row r="699" spans="1:2" ht="15.75" x14ac:dyDescent="0.25">
      <c r="A699" s="340">
        <v>43790</v>
      </c>
      <c r="B699" s="287">
        <v>23260</v>
      </c>
    </row>
    <row r="700" spans="1:2" ht="15.75" x14ac:dyDescent="0.25">
      <c r="A700" s="340">
        <v>43791</v>
      </c>
      <c r="B700" s="287">
        <v>23260</v>
      </c>
    </row>
    <row r="701" spans="1:2" ht="15.75" x14ac:dyDescent="0.25">
      <c r="A701" s="340">
        <v>43794</v>
      </c>
      <c r="B701" s="287">
        <v>23260</v>
      </c>
    </row>
    <row r="702" spans="1:2" ht="15.75" x14ac:dyDescent="0.25">
      <c r="A702" s="340">
        <v>43795</v>
      </c>
      <c r="B702" s="287">
        <v>23260</v>
      </c>
    </row>
    <row r="703" spans="1:2" ht="15.75" x14ac:dyDescent="0.25">
      <c r="A703" s="340">
        <v>43796</v>
      </c>
      <c r="B703" s="287">
        <v>23260</v>
      </c>
    </row>
    <row r="704" spans="1:2" ht="15.75" x14ac:dyDescent="0.25">
      <c r="A704" s="340">
        <v>43797</v>
      </c>
      <c r="B704" s="287">
        <v>23260</v>
      </c>
    </row>
    <row r="705" spans="1:2" ht="15.75" x14ac:dyDescent="0.25">
      <c r="A705" s="340">
        <v>43798</v>
      </c>
      <c r="B705" s="287">
        <v>23260</v>
      </c>
    </row>
    <row r="706" spans="1:2" ht="15.75" x14ac:dyDescent="0.25">
      <c r="A706" s="340">
        <v>43801</v>
      </c>
      <c r="B706" s="287">
        <v>23240</v>
      </c>
    </row>
    <row r="707" spans="1:2" ht="15.75" x14ac:dyDescent="0.25">
      <c r="A707" s="340">
        <v>43802</v>
      </c>
      <c r="B707" s="287">
        <v>23240</v>
      </c>
    </row>
    <row r="708" spans="1:2" ht="15.75" x14ac:dyDescent="0.25">
      <c r="A708" s="340">
        <v>43803</v>
      </c>
      <c r="B708" s="287">
        <v>23240</v>
      </c>
    </row>
    <row r="709" spans="1:2" ht="15.75" x14ac:dyDescent="0.25">
      <c r="A709" s="340">
        <v>43804</v>
      </c>
      <c r="B709" s="287">
        <v>23240</v>
      </c>
    </row>
    <row r="710" spans="1:2" ht="15.75" x14ac:dyDescent="0.25">
      <c r="A710" s="340">
        <v>43805</v>
      </c>
      <c r="B710" s="287">
        <v>23240</v>
      </c>
    </row>
    <row r="711" spans="1:2" ht="15.75" x14ac:dyDescent="0.25">
      <c r="A711" s="340">
        <v>43808</v>
      </c>
      <c r="B711" s="287">
        <v>23240</v>
      </c>
    </row>
    <row r="712" spans="1:2" ht="15.75" x14ac:dyDescent="0.25">
      <c r="A712" s="340">
        <v>43809</v>
      </c>
      <c r="B712" s="287">
        <v>23240</v>
      </c>
    </row>
    <row r="713" spans="1:2" ht="15.75" x14ac:dyDescent="0.25">
      <c r="A713" s="340">
        <v>43810</v>
      </c>
      <c r="B713" s="287">
        <v>23240</v>
      </c>
    </row>
    <row r="714" spans="1:2" ht="15.75" x14ac:dyDescent="0.25">
      <c r="A714" s="340">
        <v>43811</v>
      </c>
      <c r="B714" s="287">
        <v>23230</v>
      </c>
    </row>
    <row r="715" spans="1:2" ht="15.75" x14ac:dyDescent="0.25">
      <c r="A715" s="340">
        <v>43812</v>
      </c>
      <c r="B715" s="287">
        <v>23230</v>
      </c>
    </row>
    <row r="716" spans="1:2" ht="15.75" x14ac:dyDescent="0.25">
      <c r="A716" s="340">
        <v>43815</v>
      </c>
      <c r="B716" s="287">
        <v>23230</v>
      </c>
    </row>
    <row r="717" spans="1:2" ht="15.75" x14ac:dyDescent="0.25">
      <c r="A717" s="340">
        <v>43816</v>
      </c>
      <c r="B717" s="287">
        <v>23230</v>
      </c>
    </row>
    <row r="718" spans="1:2" x14ac:dyDescent="0.25">
      <c r="A718" s="128"/>
      <c r="B718" s="129"/>
    </row>
    <row r="719" spans="1:2" x14ac:dyDescent="0.25">
      <c r="A719" s="128"/>
      <c r="B719" s="129"/>
    </row>
    <row r="720" spans="1:2" x14ac:dyDescent="0.25">
      <c r="A720" s="128"/>
      <c r="B720" s="129"/>
    </row>
    <row r="721" spans="1:2" x14ac:dyDescent="0.25">
      <c r="A721" s="128"/>
      <c r="B721" s="129"/>
    </row>
    <row r="722" spans="1:2" x14ac:dyDescent="0.25">
      <c r="A722" s="128"/>
      <c r="B722" s="129"/>
    </row>
    <row r="723" spans="1:2" x14ac:dyDescent="0.25">
      <c r="A723" s="128"/>
      <c r="B723" s="129"/>
    </row>
    <row r="724" spans="1:2" x14ac:dyDescent="0.25">
      <c r="A724" s="128"/>
      <c r="B724" s="129"/>
    </row>
    <row r="725" spans="1:2" x14ac:dyDescent="0.25">
      <c r="A725" s="128"/>
      <c r="B725" s="129"/>
    </row>
    <row r="726" spans="1:2" x14ac:dyDescent="0.25">
      <c r="A726" s="130"/>
      <c r="B726" s="129"/>
    </row>
    <row r="727" spans="1:2" x14ac:dyDescent="0.25">
      <c r="A727" s="130"/>
      <c r="B727" s="129"/>
    </row>
    <row r="728" spans="1:2" x14ac:dyDescent="0.25">
      <c r="A728" s="130"/>
      <c r="B728" s="129"/>
    </row>
    <row r="729" spans="1:2" x14ac:dyDescent="0.25">
      <c r="A729" s="130"/>
      <c r="B729" s="129"/>
    </row>
    <row r="730" spans="1:2" x14ac:dyDescent="0.25">
      <c r="A730" s="130"/>
      <c r="B730" s="129"/>
    </row>
    <row r="731" spans="1:2" x14ac:dyDescent="0.25">
      <c r="A731" s="130"/>
      <c r="B731" s="129"/>
    </row>
    <row r="732" spans="1:2" x14ac:dyDescent="0.25">
      <c r="A732" s="130"/>
      <c r="B732" s="129"/>
    </row>
    <row r="733" spans="1:2" x14ac:dyDescent="0.25">
      <c r="A733" s="130"/>
      <c r="B733" s="129"/>
    </row>
    <row r="734" spans="1:2" x14ac:dyDescent="0.25">
      <c r="A734" s="130"/>
      <c r="B734" s="129"/>
    </row>
    <row r="735" spans="1:2" x14ac:dyDescent="0.25">
      <c r="A735" s="130"/>
      <c r="B735" s="129"/>
    </row>
    <row r="736" spans="1:2" x14ac:dyDescent="0.25">
      <c r="A736" s="130"/>
      <c r="B736" s="129"/>
    </row>
    <row r="737" spans="1:2" x14ac:dyDescent="0.25">
      <c r="A737" s="130"/>
      <c r="B737" s="129"/>
    </row>
    <row r="738" spans="1:2" x14ac:dyDescent="0.25">
      <c r="A738" s="130"/>
      <c r="B738" s="129"/>
    </row>
    <row r="739" spans="1:2" x14ac:dyDescent="0.25">
      <c r="A739" s="130"/>
      <c r="B739" s="129"/>
    </row>
    <row r="740" spans="1:2" x14ac:dyDescent="0.25">
      <c r="A740" s="130"/>
      <c r="B740" s="129"/>
    </row>
    <row r="741" spans="1:2" x14ac:dyDescent="0.25">
      <c r="A741" s="130"/>
      <c r="B741" s="129"/>
    </row>
    <row r="742" spans="1:2" x14ac:dyDescent="0.25">
      <c r="A742" s="130"/>
      <c r="B742" s="129"/>
    </row>
    <row r="743" spans="1:2" x14ac:dyDescent="0.25">
      <c r="A743" s="130"/>
      <c r="B743" s="129"/>
    </row>
    <row r="744" spans="1:2" x14ac:dyDescent="0.25">
      <c r="A744" s="130"/>
      <c r="B744" s="129"/>
    </row>
    <row r="745" spans="1:2" x14ac:dyDescent="0.25">
      <c r="A745" s="130"/>
      <c r="B745" s="129"/>
    </row>
    <row r="746" spans="1:2" x14ac:dyDescent="0.25">
      <c r="A746" s="130"/>
      <c r="B746" s="129"/>
    </row>
    <row r="747" spans="1:2" x14ac:dyDescent="0.25">
      <c r="A747" s="130"/>
      <c r="B747" s="129"/>
    </row>
    <row r="748" spans="1:2" x14ac:dyDescent="0.25">
      <c r="A748" s="130"/>
      <c r="B748" s="129"/>
    </row>
    <row r="749" spans="1:2" x14ac:dyDescent="0.25">
      <c r="A749" s="130"/>
      <c r="B749" s="129"/>
    </row>
    <row r="750" spans="1:2" x14ac:dyDescent="0.25">
      <c r="A750" s="130"/>
      <c r="B750" s="129"/>
    </row>
    <row r="751" spans="1:2" x14ac:dyDescent="0.25">
      <c r="A751" s="130"/>
      <c r="B751" s="129"/>
    </row>
    <row r="752" spans="1:2" x14ac:dyDescent="0.25">
      <c r="A752" s="130"/>
      <c r="B752" s="129"/>
    </row>
    <row r="753" spans="1:2" x14ac:dyDescent="0.25">
      <c r="A753" s="130"/>
      <c r="B753" s="129"/>
    </row>
    <row r="754" spans="1:2" x14ac:dyDescent="0.25">
      <c r="A754" s="130"/>
      <c r="B754" s="129"/>
    </row>
    <row r="755" spans="1:2" x14ac:dyDescent="0.25">
      <c r="A755" s="130"/>
      <c r="B755" s="129"/>
    </row>
    <row r="756" spans="1:2" x14ac:dyDescent="0.25">
      <c r="A756" s="130"/>
      <c r="B756" s="129"/>
    </row>
    <row r="757" spans="1:2" x14ac:dyDescent="0.25">
      <c r="A757" s="130"/>
      <c r="B757" s="129"/>
    </row>
    <row r="758" spans="1:2" x14ac:dyDescent="0.25">
      <c r="A758" s="130"/>
      <c r="B758" s="129"/>
    </row>
    <row r="759" spans="1:2" x14ac:dyDescent="0.25">
      <c r="A759" s="130"/>
      <c r="B759" s="129"/>
    </row>
    <row r="760" spans="1:2" x14ac:dyDescent="0.25">
      <c r="A760" s="130"/>
      <c r="B760" s="129"/>
    </row>
    <row r="761" spans="1:2" x14ac:dyDescent="0.25">
      <c r="A761" s="130"/>
      <c r="B761" s="129"/>
    </row>
    <row r="762" spans="1:2" x14ac:dyDescent="0.25">
      <c r="A762" s="130"/>
      <c r="B762" s="129"/>
    </row>
    <row r="763" spans="1:2" x14ac:dyDescent="0.25">
      <c r="A763" s="130"/>
      <c r="B763" s="129"/>
    </row>
    <row r="764" spans="1:2" x14ac:dyDescent="0.25">
      <c r="A764" s="130"/>
      <c r="B764" s="129"/>
    </row>
    <row r="765" spans="1:2" x14ac:dyDescent="0.25">
      <c r="A765" s="130"/>
      <c r="B765" s="129"/>
    </row>
    <row r="766" spans="1:2" x14ac:dyDescent="0.25">
      <c r="A766" s="130"/>
      <c r="B766" s="129"/>
    </row>
    <row r="767" spans="1:2" x14ac:dyDescent="0.25">
      <c r="A767" s="130"/>
      <c r="B767" s="129"/>
    </row>
    <row r="768" spans="1:2" x14ac:dyDescent="0.25">
      <c r="A768" s="130"/>
      <c r="B768" s="129"/>
    </row>
    <row r="769" spans="1:2" x14ac:dyDescent="0.25">
      <c r="A769" s="130"/>
      <c r="B769" s="129"/>
    </row>
    <row r="770" spans="1:2" x14ac:dyDescent="0.25">
      <c r="A770" s="130"/>
      <c r="B770" s="129"/>
    </row>
    <row r="771" spans="1:2" x14ac:dyDescent="0.25">
      <c r="A771" s="130"/>
      <c r="B771" s="129"/>
    </row>
    <row r="772" spans="1:2" x14ac:dyDescent="0.25">
      <c r="A772" s="130"/>
      <c r="B772" s="129"/>
    </row>
    <row r="773" spans="1:2" x14ac:dyDescent="0.25">
      <c r="A773" s="130"/>
      <c r="B773" s="129"/>
    </row>
    <row r="774" spans="1:2" x14ac:dyDescent="0.25">
      <c r="A774" s="130"/>
      <c r="B774" s="129"/>
    </row>
    <row r="775" spans="1:2" x14ac:dyDescent="0.25">
      <c r="A775" s="130"/>
      <c r="B775" s="129"/>
    </row>
    <row r="776" spans="1:2" x14ac:dyDescent="0.25">
      <c r="A776" s="130"/>
      <c r="B776" s="129"/>
    </row>
    <row r="777" spans="1:2" x14ac:dyDescent="0.25">
      <c r="A777" s="130"/>
      <c r="B777" s="129"/>
    </row>
    <row r="778" spans="1:2" x14ac:dyDescent="0.25">
      <c r="A778" s="130"/>
      <c r="B778" s="129"/>
    </row>
    <row r="779" spans="1:2" x14ac:dyDescent="0.25">
      <c r="A779" s="130"/>
      <c r="B779" s="129"/>
    </row>
    <row r="780" spans="1:2" x14ac:dyDescent="0.25">
      <c r="A780" s="130"/>
      <c r="B780" s="129"/>
    </row>
    <row r="781" spans="1:2" x14ac:dyDescent="0.25">
      <c r="A781" s="130"/>
      <c r="B781" s="129"/>
    </row>
    <row r="782" spans="1:2" x14ac:dyDescent="0.25">
      <c r="A782" s="130"/>
      <c r="B782" s="129"/>
    </row>
    <row r="783" spans="1:2" x14ac:dyDescent="0.25">
      <c r="A783" s="130"/>
      <c r="B783" s="129"/>
    </row>
    <row r="784" spans="1:2" x14ac:dyDescent="0.25">
      <c r="A784" s="130"/>
      <c r="B784" s="129"/>
    </row>
    <row r="785" spans="1:2" x14ac:dyDescent="0.25">
      <c r="A785" s="130"/>
      <c r="B785" s="129"/>
    </row>
    <row r="786" spans="1:2" x14ac:dyDescent="0.25">
      <c r="A786" s="130"/>
      <c r="B786" s="129"/>
    </row>
    <row r="787" spans="1:2" x14ac:dyDescent="0.25">
      <c r="A787" s="130"/>
      <c r="B787" s="129"/>
    </row>
    <row r="788" spans="1:2" x14ac:dyDescent="0.25">
      <c r="A788" s="130"/>
      <c r="B788" s="129"/>
    </row>
    <row r="789" spans="1:2" x14ac:dyDescent="0.25">
      <c r="A789" s="130"/>
      <c r="B789" s="129"/>
    </row>
    <row r="790" spans="1:2" x14ac:dyDescent="0.25">
      <c r="A790" s="130"/>
      <c r="B790" s="129"/>
    </row>
    <row r="791" spans="1:2" x14ac:dyDescent="0.25">
      <c r="A791" s="130"/>
      <c r="B791" s="129"/>
    </row>
    <row r="792" spans="1:2" x14ac:dyDescent="0.25">
      <c r="A792" s="130"/>
      <c r="B792" s="129"/>
    </row>
    <row r="793" spans="1:2" x14ac:dyDescent="0.25">
      <c r="A793" s="130"/>
      <c r="B793" s="129"/>
    </row>
    <row r="794" spans="1:2" x14ac:dyDescent="0.25">
      <c r="A794" s="130"/>
      <c r="B794" s="129"/>
    </row>
    <row r="795" spans="1:2" x14ac:dyDescent="0.25">
      <c r="A795" s="130"/>
      <c r="B795" s="129"/>
    </row>
    <row r="796" spans="1:2" x14ac:dyDescent="0.25">
      <c r="A796" s="130"/>
      <c r="B796" s="129"/>
    </row>
    <row r="797" spans="1:2" x14ac:dyDescent="0.25">
      <c r="A797" s="130"/>
      <c r="B797" s="129"/>
    </row>
    <row r="798" spans="1:2" x14ac:dyDescent="0.25">
      <c r="A798" s="130"/>
      <c r="B798" s="129"/>
    </row>
    <row r="799" spans="1:2" x14ac:dyDescent="0.25">
      <c r="A799" s="130"/>
      <c r="B799" s="129"/>
    </row>
    <row r="800" spans="1:2" x14ac:dyDescent="0.25">
      <c r="A800" s="130"/>
      <c r="B800" s="129"/>
    </row>
    <row r="801" spans="1:2" x14ac:dyDescent="0.25">
      <c r="A801" s="130"/>
      <c r="B801" s="129"/>
    </row>
    <row r="802" spans="1:2" x14ac:dyDescent="0.25">
      <c r="A802" s="130"/>
      <c r="B802" s="129"/>
    </row>
    <row r="803" spans="1:2" x14ac:dyDescent="0.25">
      <c r="A803" s="130"/>
      <c r="B803" s="129"/>
    </row>
    <row r="804" spans="1:2" x14ac:dyDescent="0.25">
      <c r="A804" s="130"/>
      <c r="B804" s="129"/>
    </row>
    <row r="805" spans="1:2" x14ac:dyDescent="0.25">
      <c r="A805" s="130"/>
      <c r="B805" s="129"/>
    </row>
    <row r="806" spans="1:2" x14ac:dyDescent="0.25">
      <c r="A806" s="130"/>
      <c r="B806" s="129"/>
    </row>
    <row r="807" spans="1:2" x14ac:dyDescent="0.25">
      <c r="A807" s="130"/>
      <c r="B807" s="129"/>
    </row>
    <row r="808" spans="1:2" x14ac:dyDescent="0.25">
      <c r="A808" s="130"/>
      <c r="B808" s="129"/>
    </row>
    <row r="809" spans="1:2" x14ac:dyDescent="0.25">
      <c r="A809" s="130"/>
      <c r="B809" s="129"/>
    </row>
    <row r="810" spans="1:2" x14ac:dyDescent="0.25">
      <c r="A810" s="130"/>
      <c r="B810" s="129"/>
    </row>
    <row r="811" spans="1:2" x14ac:dyDescent="0.25">
      <c r="A811" s="130"/>
      <c r="B811" s="129"/>
    </row>
    <row r="812" spans="1:2" x14ac:dyDescent="0.25">
      <c r="A812" s="130"/>
      <c r="B812" s="129"/>
    </row>
    <row r="813" spans="1:2" x14ac:dyDescent="0.25">
      <c r="A813" s="130"/>
      <c r="B813" s="129"/>
    </row>
    <row r="814" spans="1:2" x14ac:dyDescent="0.25">
      <c r="A814" s="130"/>
      <c r="B814" s="129"/>
    </row>
    <row r="815" spans="1:2" x14ac:dyDescent="0.25">
      <c r="A815" s="130"/>
      <c r="B815" s="129"/>
    </row>
    <row r="816" spans="1:2" x14ac:dyDescent="0.25">
      <c r="A816" s="130"/>
      <c r="B816" s="129"/>
    </row>
    <row r="817" spans="1:2" x14ac:dyDescent="0.25">
      <c r="A817" s="130"/>
      <c r="B817" s="129"/>
    </row>
    <row r="818" spans="1:2" x14ac:dyDescent="0.25">
      <c r="A818" s="130"/>
      <c r="B818" s="129"/>
    </row>
    <row r="819" spans="1:2" x14ac:dyDescent="0.25">
      <c r="A819" s="130"/>
      <c r="B819" s="129"/>
    </row>
    <row r="820" spans="1:2" x14ac:dyDescent="0.25">
      <c r="A820" s="130"/>
      <c r="B820" s="129"/>
    </row>
    <row r="821" spans="1:2" x14ac:dyDescent="0.25">
      <c r="A821" s="130"/>
      <c r="B821" s="129"/>
    </row>
    <row r="822" spans="1:2" x14ac:dyDescent="0.25">
      <c r="A822" s="130"/>
      <c r="B822" s="129"/>
    </row>
    <row r="823" spans="1:2" x14ac:dyDescent="0.25">
      <c r="A823" s="130"/>
      <c r="B823" s="129"/>
    </row>
    <row r="824" spans="1:2" x14ac:dyDescent="0.25">
      <c r="A824" s="130"/>
      <c r="B824" s="129"/>
    </row>
    <row r="825" spans="1:2" x14ac:dyDescent="0.25">
      <c r="A825" s="130"/>
      <c r="B825" s="129"/>
    </row>
    <row r="826" spans="1:2" x14ac:dyDescent="0.25">
      <c r="A826" s="130"/>
      <c r="B826" s="129"/>
    </row>
    <row r="827" spans="1:2" x14ac:dyDescent="0.25">
      <c r="A827" s="130"/>
      <c r="B827" s="129"/>
    </row>
    <row r="828" spans="1:2" x14ac:dyDescent="0.25">
      <c r="A828" s="130"/>
      <c r="B828" s="129"/>
    </row>
    <row r="829" spans="1:2" x14ac:dyDescent="0.25">
      <c r="A829" s="130"/>
      <c r="B829" s="129"/>
    </row>
    <row r="830" spans="1:2" x14ac:dyDescent="0.25">
      <c r="A830" s="130"/>
      <c r="B830" s="129"/>
    </row>
    <row r="831" spans="1:2" x14ac:dyDescent="0.25">
      <c r="A831" s="130"/>
      <c r="B831" s="129"/>
    </row>
    <row r="832" spans="1:2" x14ac:dyDescent="0.25">
      <c r="A832" s="130"/>
      <c r="B832" s="129"/>
    </row>
    <row r="833" spans="1:2" x14ac:dyDescent="0.25">
      <c r="A833" s="130"/>
      <c r="B833" s="129"/>
    </row>
    <row r="834" spans="1:2" x14ac:dyDescent="0.25">
      <c r="A834" s="130"/>
      <c r="B834" s="129"/>
    </row>
    <row r="835" spans="1:2" x14ac:dyDescent="0.25">
      <c r="A835" s="130"/>
      <c r="B835" s="129"/>
    </row>
    <row r="836" spans="1:2" x14ac:dyDescent="0.25">
      <c r="A836" s="130"/>
      <c r="B836" s="131"/>
    </row>
    <row r="837" spans="1:2" x14ac:dyDescent="0.25">
      <c r="A837" s="130"/>
      <c r="B837" s="131"/>
    </row>
    <row r="838" spans="1:2" x14ac:dyDescent="0.25">
      <c r="A838" s="130"/>
      <c r="B838" s="131"/>
    </row>
    <row r="839" spans="1:2" x14ac:dyDescent="0.25">
      <c r="A839" s="132"/>
      <c r="B839" s="133"/>
    </row>
    <row r="840" spans="1:2" x14ac:dyDescent="0.25">
      <c r="A840" s="123"/>
    </row>
    <row r="841" spans="1:2" x14ac:dyDescent="0.25">
      <c r="A841" s="123"/>
    </row>
    <row r="842" spans="1:2" x14ac:dyDescent="0.25">
      <c r="A842" s="123"/>
    </row>
    <row r="843" spans="1:2" x14ac:dyDescent="0.25">
      <c r="A843" s="123"/>
    </row>
    <row r="844" spans="1:2" x14ac:dyDescent="0.25">
      <c r="A844" s="123"/>
    </row>
    <row r="845" spans="1:2" x14ac:dyDescent="0.25">
      <c r="A845" s="123"/>
    </row>
    <row r="846" spans="1:2" x14ac:dyDescent="0.25">
      <c r="A846" s="123"/>
    </row>
    <row r="847" spans="1:2" x14ac:dyDescent="0.25">
      <c r="A847" s="123"/>
    </row>
    <row r="848" spans="1:2" x14ac:dyDescent="0.25">
      <c r="A848" s="123"/>
    </row>
    <row r="849" spans="1:1" x14ac:dyDescent="0.25">
      <c r="A849" s="123"/>
    </row>
    <row r="850" spans="1:1" x14ac:dyDescent="0.25">
      <c r="A850" s="123"/>
    </row>
    <row r="851" spans="1:1" x14ac:dyDescent="0.25">
      <c r="A851" s="123"/>
    </row>
    <row r="852" spans="1:1" x14ac:dyDescent="0.25">
      <c r="A852" s="123"/>
    </row>
    <row r="853" spans="1:1" x14ac:dyDescent="0.25">
      <c r="A853" s="123"/>
    </row>
    <row r="854" spans="1:1" x14ac:dyDescent="0.25">
      <c r="A854" s="123"/>
    </row>
    <row r="855" spans="1:1" x14ac:dyDescent="0.25">
      <c r="A855" s="123"/>
    </row>
    <row r="856" spans="1:1" x14ac:dyDescent="0.25">
      <c r="A856" s="123"/>
    </row>
    <row r="857" spans="1:1" x14ac:dyDescent="0.25">
      <c r="A857" s="123"/>
    </row>
    <row r="858" spans="1:1" x14ac:dyDescent="0.25">
      <c r="A858" s="123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7"/>
  <sheetViews>
    <sheetView workbookViewId="0">
      <pane ySplit="3" topLeftCell="A585" activePane="bottomLeft" state="frozen"/>
      <selection pane="bottomLeft" activeCell="L594" sqref="L594"/>
    </sheetView>
  </sheetViews>
  <sheetFormatPr defaultColWidth="9.140625" defaultRowHeight="15.75" x14ac:dyDescent="0.25"/>
  <cols>
    <col min="1" max="1" width="11.28515625" style="109" bestFit="1" customWidth="1"/>
    <col min="2" max="2" width="14.7109375" style="110" customWidth="1"/>
    <col min="3" max="16384" width="9.140625" style="104"/>
  </cols>
  <sheetData>
    <row r="1" spans="1:7" x14ac:dyDescent="0.25">
      <c r="A1" s="420" t="s">
        <v>1014</v>
      </c>
      <c r="B1" s="421"/>
      <c r="C1" s="421"/>
      <c r="D1" s="421"/>
      <c r="E1" s="421"/>
      <c r="F1" s="421"/>
      <c r="G1" s="421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999</v>
      </c>
    </row>
    <row r="4" spans="1:7" hidden="1" x14ac:dyDescent="0.25">
      <c r="A4" s="117">
        <v>42944</v>
      </c>
      <c r="B4" s="165">
        <v>3342</v>
      </c>
    </row>
    <row r="5" spans="1:7" hidden="1" x14ac:dyDescent="0.25">
      <c r="A5" s="117">
        <v>42947</v>
      </c>
      <c r="B5" s="245">
        <v>3410</v>
      </c>
    </row>
    <row r="6" spans="1:7" hidden="1" x14ac:dyDescent="0.25">
      <c r="A6" s="117">
        <v>42948</v>
      </c>
      <c r="B6" s="245">
        <v>3406</v>
      </c>
    </row>
    <row r="7" spans="1:7" hidden="1" x14ac:dyDescent="0.25">
      <c r="A7" s="117">
        <v>42949</v>
      </c>
      <c r="B7" s="245">
        <v>3409</v>
      </c>
    </row>
    <row r="8" spans="1:7" hidden="1" x14ac:dyDescent="0.25">
      <c r="A8" s="117">
        <v>42950</v>
      </c>
      <c r="B8" s="245">
        <v>3408</v>
      </c>
    </row>
    <row r="9" spans="1:7" hidden="1" x14ac:dyDescent="0.25">
      <c r="A9" s="117">
        <v>42951</v>
      </c>
      <c r="B9" s="245">
        <v>3411</v>
      </c>
    </row>
    <row r="10" spans="1:7" hidden="1" x14ac:dyDescent="0.25">
      <c r="A10" s="117">
        <v>42954</v>
      </c>
      <c r="B10" s="245">
        <v>3404</v>
      </c>
    </row>
    <row r="11" spans="1:7" hidden="1" x14ac:dyDescent="0.25">
      <c r="A11" s="117">
        <v>42955</v>
      </c>
      <c r="B11" s="245">
        <v>3408</v>
      </c>
    </row>
    <row r="12" spans="1:7" hidden="1" x14ac:dyDescent="0.25">
      <c r="A12" s="117">
        <v>42956</v>
      </c>
      <c r="B12" s="245">
        <v>3416</v>
      </c>
    </row>
    <row r="13" spans="1:7" hidden="1" x14ac:dyDescent="0.25">
      <c r="A13" s="117">
        <v>42957</v>
      </c>
      <c r="B13" s="245">
        <v>3433</v>
      </c>
    </row>
    <row r="14" spans="1:7" hidden="1" x14ac:dyDescent="0.25">
      <c r="A14" s="117">
        <v>42958</v>
      </c>
      <c r="B14" s="245">
        <v>3445</v>
      </c>
    </row>
    <row r="15" spans="1:7" hidden="1" x14ac:dyDescent="0.25">
      <c r="A15" s="117">
        <v>42961</v>
      </c>
      <c r="B15" s="245">
        <v>3437</v>
      </c>
    </row>
    <row r="16" spans="1:7" hidden="1" x14ac:dyDescent="0.25">
      <c r="A16" s="117">
        <v>42962</v>
      </c>
      <c r="B16" s="245">
        <v>3433</v>
      </c>
    </row>
    <row r="17" spans="1:2" hidden="1" x14ac:dyDescent="0.25">
      <c r="A17" s="117">
        <v>42963</v>
      </c>
      <c r="B17" s="245">
        <v>3426</v>
      </c>
    </row>
    <row r="18" spans="1:2" hidden="1" x14ac:dyDescent="0.25">
      <c r="A18" s="117">
        <v>42964</v>
      </c>
      <c r="B18" s="245">
        <v>3431</v>
      </c>
    </row>
    <row r="19" spans="1:2" hidden="1" x14ac:dyDescent="0.25">
      <c r="A19" s="117">
        <v>42965</v>
      </c>
      <c r="B19" s="245">
        <v>3431</v>
      </c>
    </row>
    <row r="20" spans="1:2" hidden="1" x14ac:dyDescent="0.25">
      <c r="A20" s="117">
        <v>42968</v>
      </c>
      <c r="B20" s="245">
        <v>3433</v>
      </c>
    </row>
    <row r="21" spans="1:2" hidden="1" x14ac:dyDescent="0.25">
      <c r="A21" s="117">
        <v>42969</v>
      </c>
      <c r="B21" s="245">
        <v>3436</v>
      </c>
    </row>
    <row r="22" spans="1:2" hidden="1" x14ac:dyDescent="0.25">
      <c r="A22" s="117">
        <v>42970</v>
      </c>
      <c r="B22" s="257">
        <v>3438</v>
      </c>
    </row>
    <row r="23" spans="1:2" hidden="1" x14ac:dyDescent="0.25">
      <c r="A23" s="259">
        <v>42971</v>
      </c>
      <c r="B23" s="260">
        <v>3440</v>
      </c>
    </row>
    <row r="24" spans="1:2" hidden="1" x14ac:dyDescent="0.25">
      <c r="A24" s="261">
        <v>42972</v>
      </c>
      <c r="B24" s="258">
        <v>3438</v>
      </c>
    </row>
    <row r="25" spans="1:2" hidden="1" x14ac:dyDescent="0.25">
      <c r="A25" s="261">
        <v>42975</v>
      </c>
      <c r="B25" s="258">
        <v>3446</v>
      </c>
    </row>
    <row r="26" spans="1:2" hidden="1" x14ac:dyDescent="0.25">
      <c r="A26" s="261">
        <v>42976</v>
      </c>
      <c r="B26" s="262">
        <v>3466</v>
      </c>
    </row>
    <row r="27" spans="1:2" hidden="1" x14ac:dyDescent="0.25">
      <c r="A27" s="261">
        <v>42977</v>
      </c>
      <c r="B27" s="262">
        <v>3479</v>
      </c>
    </row>
    <row r="28" spans="1:2" hidden="1" x14ac:dyDescent="0.25">
      <c r="A28" s="261">
        <v>42978</v>
      </c>
      <c r="B28" s="262">
        <v>3474</v>
      </c>
    </row>
    <row r="29" spans="1:2" hidden="1" x14ac:dyDescent="0.25">
      <c r="A29" s="261">
        <v>42979</v>
      </c>
      <c r="B29" s="262">
        <v>3473</v>
      </c>
    </row>
    <row r="30" spans="1:2" hidden="1" x14ac:dyDescent="0.25">
      <c r="A30" s="261">
        <v>42983</v>
      </c>
      <c r="B30" s="262">
        <v>3509</v>
      </c>
    </row>
    <row r="31" spans="1:2" hidden="1" x14ac:dyDescent="0.25">
      <c r="A31" s="261">
        <v>42984</v>
      </c>
      <c r="B31" s="262">
        <v>3505</v>
      </c>
    </row>
    <row r="32" spans="1:2" hidden="1" x14ac:dyDescent="0.25">
      <c r="A32" s="261">
        <v>42985</v>
      </c>
      <c r="B32" s="262">
        <v>3512</v>
      </c>
    </row>
    <row r="33" spans="1:2" hidden="1" x14ac:dyDescent="0.25">
      <c r="A33" s="261">
        <v>42986</v>
      </c>
      <c r="B33" s="262">
        <v>3533</v>
      </c>
    </row>
    <row r="34" spans="1:2" hidden="1" x14ac:dyDescent="0.25">
      <c r="A34" s="261">
        <v>42990</v>
      </c>
      <c r="B34" s="262">
        <v>3453</v>
      </c>
    </row>
    <row r="35" spans="1:2" hidden="1" x14ac:dyDescent="0.25">
      <c r="A35" s="261">
        <v>42991</v>
      </c>
      <c r="B35" s="262">
        <v>3449</v>
      </c>
    </row>
    <row r="36" spans="1:2" hidden="1" x14ac:dyDescent="0.25">
      <c r="A36" s="261">
        <v>42992</v>
      </c>
      <c r="B36" s="262">
        <v>3502</v>
      </c>
    </row>
    <row r="37" spans="1:2" hidden="1" x14ac:dyDescent="0.25">
      <c r="A37" s="261">
        <v>42993</v>
      </c>
      <c r="B37" s="262">
        <v>3497</v>
      </c>
    </row>
    <row r="38" spans="1:2" hidden="1" x14ac:dyDescent="0.25">
      <c r="A38" s="261">
        <v>42996</v>
      </c>
      <c r="B38" s="262">
        <v>3497</v>
      </c>
    </row>
    <row r="39" spans="1:2" hidden="1" x14ac:dyDescent="0.25">
      <c r="A39" s="261">
        <v>42997</v>
      </c>
      <c r="B39" s="262">
        <v>3473</v>
      </c>
    </row>
    <row r="40" spans="1:2" hidden="1" x14ac:dyDescent="0.25">
      <c r="A40" s="261">
        <v>42998</v>
      </c>
      <c r="B40" s="262">
        <v>3481</v>
      </c>
    </row>
    <row r="41" spans="1:2" hidden="1" x14ac:dyDescent="0.25">
      <c r="A41" s="261">
        <v>42999</v>
      </c>
      <c r="B41" s="263">
        <v>3486</v>
      </c>
    </row>
    <row r="42" spans="1:2" hidden="1" x14ac:dyDescent="0.25">
      <c r="A42" s="261">
        <v>43000</v>
      </c>
      <c r="B42" s="264">
        <v>3478</v>
      </c>
    </row>
    <row r="43" spans="1:2" hidden="1" x14ac:dyDescent="0.25">
      <c r="A43" s="261">
        <v>43003</v>
      </c>
      <c r="B43" s="262">
        <v>3476</v>
      </c>
    </row>
    <row r="44" spans="1:2" hidden="1" x14ac:dyDescent="0.25">
      <c r="A44" s="261">
        <v>43004</v>
      </c>
      <c r="B44" s="262">
        <v>3462</v>
      </c>
    </row>
    <row r="45" spans="1:2" hidden="1" x14ac:dyDescent="0.25">
      <c r="A45" s="261">
        <v>43005</v>
      </c>
      <c r="B45" s="262">
        <v>3449</v>
      </c>
    </row>
    <row r="46" spans="1:2" hidden="1" x14ac:dyDescent="0.25">
      <c r="A46" s="261">
        <v>43006</v>
      </c>
      <c r="B46" s="265">
        <v>3451</v>
      </c>
    </row>
    <row r="47" spans="1:2" hidden="1" x14ac:dyDescent="0.25">
      <c r="A47" s="261">
        <v>43007</v>
      </c>
      <c r="B47" s="262">
        <v>3441</v>
      </c>
    </row>
    <row r="48" spans="1:2" hidden="1" x14ac:dyDescent="0.25">
      <c r="A48" s="261">
        <v>43010</v>
      </c>
      <c r="B48" s="262">
        <v>3444</v>
      </c>
    </row>
    <row r="49" spans="1:2" hidden="1" x14ac:dyDescent="0.25">
      <c r="A49" s="261">
        <v>43011</v>
      </c>
      <c r="B49" s="262">
        <v>3444</v>
      </c>
    </row>
    <row r="50" spans="1:2" hidden="1" x14ac:dyDescent="0.25">
      <c r="A50" s="261">
        <v>43012</v>
      </c>
      <c r="B50" s="262">
        <v>3444</v>
      </c>
    </row>
    <row r="51" spans="1:2" hidden="1" x14ac:dyDescent="0.25">
      <c r="A51" s="261">
        <v>43013</v>
      </c>
      <c r="B51" s="262">
        <v>3441</v>
      </c>
    </row>
    <row r="52" spans="1:2" hidden="1" x14ac:dyDescent="0.25">
      <c r="A52" s="261">
        <v>43014</v>
      </c>
      <c r="B52" s="262">
        <v>3441</v>
      </c>
    </row>
    <row r="53" spans="1:2" hidden="1" x14ac:dyDescent="0.25">
      <c r="A53" s="261">
        <v>43017</v>
      </c>
      <c r="B53" s="262">
        <v>3441</v>
      </c>
    </row>
    <row r="54" spans="1:2" hidden="1" x14ac:dyDescent="0.25">
      <c r="A54" s="261">
        <v>43018</v>
      </c>
      <c r="B54" s="262">
        <v>3458</v>
      </c>
    </row>
    <row r="55" spans="1:2" hidden="1" x14ac:dyDescent="0.25">
      <c r="A55" s="261">
        <v>43019</v>
      </c>
      <c r="B55" s="262">
        <v>3484</v>
      </c>
    </row>
    <row r="56" spans="1:2" hidden="1" x14ac:dyDescent="0.25">
      <c r="A56" s="261">
        <v>43020</v>
      </c>
      <c r="B56" s="262">
        <v>3478</v>
      </c>
    </row>
    <row r="57" spans="1:2" hidden="1" x14ac:dyDescent="0.25">
      <c r="A57" s="261">
        <v>43021</v>
      </c>
      <c r="B57" s="262">
        <v>3478</v>
      </c>
    </row>
    <row r="58" spans="1:2" hidden="1" x14ac:dyDescent="0.25">
      <c r="A58" s="261">
        <v>43024</v>
      </c>
      <c r="B58" s="262">
        <v>3482</v>
      </c>
    </row>
    <row r="59" spans="1:2" hidden="1" x14ac:dyDescent="0.25">
      <c r="A59" s="261">
        <v>43025</v>
      </c>
      <c r="B59" s="262">
        <v>3477</v>
      </c>
    </row>
    <row r="60" spans="1:2" hidden="1" x14ac:dyDescent="0.25">
      <c r="A60" s="261">
        <v>43026</v>
      </c>
      <c r="B60" s="262">
        <v>3456</v>
      </c>
    </row>
    <row r="61" spans="1:2" hidden="1" x14ac:dyDescent="0.25">
      <c r="A61" s="261">
        <v>43027</v>
      </c>
      <c r="B61" s="262">
        <v>3458</v>
      </c>
    </row>
    <row r="62" spans="1:2" hidden="1" x14ac:dyDescent="0.25">
      <c r="A62" s="261">
        <v>43028</v>
      </c>
      <c r="B62" s="262">
        <v>3467</v>
      </c>
    </row>
    <row r="63" spans="1:2" hidden="1" x14ac:dyDescent="0.25">
      <c r="A63" s="261">
        <v>43031</v>
      </c>
      <c r="B63" s="262">
        <v>3464</v>
      </c>
    </row>
    <row r="64" spans="1:2" hidden="1" x14ac:dyDescent="0.25">
      <c r="A64" s="261">
        <v>43032</v>
      </c>
      <c r="B64" s="262">
        <v>3454</v>
      </c>
    </row>
    <row r="65" spans="1:2" hidden="1" x14ac:dyDescent="0.25">
      <c r="A65" s="261">
        <v>43033</v>
      </c>
      <c r="B65" s="262">
        <v>3456</v>
      </c>
    </row>
    <row r="66" spans="1:2" hidden="1" x14ac:dyDescent="0.25">
      <c r="A66" s="261">
        <v>43034</v>
      </c>
      <c r="B66" s="262">
        <v>3455</v>
      </c>
    </row>
    <row r="67" spans="1:2" hidden="1" x14ac:dyDescent="0.25">
      <c r="A67" s="261">
        <v>43035</v>
      </c>
      <c r="B67" s="262">
        <v>3453</v>
      </c>
    </row>
    <row r="68" spans="1:2" hidden="1" x14ac:dyDescent="0.25">
      <c r="A68" s="261">
        <v>43038</v>
      </c>
      <c r="B68" s="262">
        <v>3440</v>
      </c>
    </row>
    <row r="69" spans="1:2" hidden="1" x14ac:dyDescent="0.25">
      <c r="A69" s="261">
        <v>43039</v>
      </c>
      <c r="B69" s="262">
        <v>3448</v>
      </c>
    </row>
    <row r="70" spans="1:2" hidden="1" x14ac:dyDescent="0.25">
      <c r="A70" s="261">
        <v>43040</v>
      </c>
      <c r="B70" s="262">
        <v>3454</v>
      </c>
    </row>
    <row r="71" spans="1:2" hidden="1" x14ac:dyDescent="0.25">
      <c r="A71" s="261">
        <v>43041</v>
      </c>
      <c r="B71" s="262">
        <v>3470</v>
      </c>
    </row>
    <row r="72" spans="1:2" hidden="1" x14ac:dyDescent="0.25">
      <c r="A72" s="261">
        <v>43042</v>
      </c>
      <c r="B72" s="262">
        <v>3468</v>
      </c>
    </row>
    <row r="73" spans="1:2" hidden="1" x14ac:dyDescent="0.25">
      <c r="A73" s="261">
        <v>43045</v>
      </c>
      <c r="B73" s="262">
        <v>3453</v>
      </c>
    </row>
    <row r="74" spans="1:2" hidden="1" x14ac:dyDescent="0.25">
      <c r="A74" s="261">
        <v>43046</v>
      </c>
      <c r="B74" s="262">
        <v>3455</v>
      </c>
    </row>
    <row r="75" spans="1:2" hidden="1" x14ac:dyDescent="0.25">
      <c r="A75" s="261">
        <v>43047</v>
      </c>
      <c r="B75" s="262">
        <v>3452</v>
      </c>
    </row>
    <row r="76" spans="1:2" hidden="1" x14ac:dyDescent="0.25">
      <c r="A76" s="261">
        <v>43048</v>
      </c>
      <c r="B76" s="262">
        <v>3399</v>
      </c>
    </row>
    <row r="77" spans="1:2" hidden="1" x14ac:dyDescent="0.25">
      <c r="A77" s="261">
        <v>43049</v>
      </c>
      <c r="B77" s="262">
        <v>3392</v>
      </c>
    </row>
    <row r="78" spans="1:2" hidden="1" x14ac:dyDescent="0.25">
      <c r="A78" s="261">
        <v>43052</v>
      </c>
      <c r="B78" s="262">
        <v>3451</v>
      </c>
    </row>
    <row r="79" spans="1:2" hidden="1" x14ac:dyDescent="0.25">
      <c r="A79" s="261">
        <v>43053</v>
      </c>
      <c r="B79" s="262">
        <v>3451</v>
      </c>
    </row>
    <row r="80" spans="1:2" hidden="1" x14ac:dyDescent="0.25">
      <c r="A80" s="261">
        <v>43054</v>
      </c>
      <c r="B80" s="262">
        <v>3453</v>
      </c>
    </row>
    <row r="81" spans="1:2" hidden="1" x14ac:dyDescent="0.25">
      <c r="A81" s="261">
        <v>43055</v>
      </c>
      <c r="B81" s="262">
        <v>3460</v>
      </c>
    </row>
    <row r="82" spans="1:2" hidden="1" x14ac:dyDescent="0.25">
      <c r="A82" s="261">
        <v>43056</v>
      </c>
      <c r="B82" s="262">
        <v>3456</v>
      </c>
    </row>
    <row r="83" spans="1:2" hidden="1" x14ac:dyDescent="0.25">
      <c r="A83" s="261">
        <v>43059</v>
      </c>
      <c r="B83" s="262">
        <v>3458</v>
      </c>
    </row>
    <row r="84" spans="1:2" hidden="1" x14ac:dyDescent="0.25">
      <c r="A84" s="261">
        <v>43060</v>
      </c>
      <c r="B84" s="262">
        <v>3455</v>
      </c>
    </row>
    <row r="85" spans="1:2" hidden="1" x14ac:dyDescent="0.25">
      <c r="A85" s="261">
        <v>43061</v>
      </c>
      <c r="B85" s="262">
        <v>3457</v>
      </c>
    </row>
    <row r="86" spans="1:2" hidden="1" x14ac:dyDescent="0.25">
      <c r="A86" s="261">
        <v>43062</v>
      </c>
      <c r="B86" s="262">
        <v>3459</v>
      </c>
    </row>
    <row r="87" spans="1:2" hidden="1" x14ac:dyDescent="0.25">
      <c r="A87" s="261">
        <v>43063</v>
      </c>
      <c r="B87" s="262">
        <v>3483</v>
      </c>
    </row>
    <row r="88" spans="1:2" hidden="1" x14ac:dyDescent="0.25">
      <c r="A88" s="261">
        <v>43066</v>
      </c>
      <c r="B88" s="262">
        <v>3472</v>
      </c>
    </row>
    <row r="89" spans="1:2" hidden="1" x14ac:dyDescent="0.25">
      <c r="A89" s="261">
        <v>43067</v>
      </c>
      <c r="B89" s="262">
        <v>3472</v>
      </c>
    </row>
    <row r="90" spans="1:2" hidden="1" x14ac:dyDescent="0.25">
      <c r="A90" s="261">
        <v>43068</v>
      </c>
      <c r="B90" s="262">
        <v>3468</v>
      </c>
    </row>
    <row r="91" spans="1:2" hidden="1" x14ac:dyDescent="0.25">
      <c r="A91" s="261">
        <v>43069</v>
      </c>
      <c r="B91" s="262">
        <v>3466</v>
      </c>
    </row>
    <row r="92" spans="1:2" hidden="1" x14ac:dyDescent="0.25">
      <c r="A92" s="261">
        <v>43070</v>
      </c>
      <c r="B92" s="262">
        <v>3466</v>
      </c>
    </row>
    <row r="93" spans="1:2" hidden="1" x14ac:dyDescent="0.25">
      <c r="A93" s="261">
        <v>43073</v>
      </c>
      <c r="B93" s="262">
        <v>3404</v>
      </c>
    </row>
    <row r="94" spans="1:2" hidden="1" x14ac:dyDescent="0.25">
      <c r="A94" s="261">
        <v>43074</v>
      </c>
      <c r="B94" s="262">
        <v>3461</v>
      </c>
    </row>
    <row r="95" spans="1:2" hidden="1" x14ac:dyDescent="0.25">
      <c r="A95" s="261">
        <v>43075</v>
      </c>
      <c r="B95" s="262">
        <v>3462</v>
      </c>
    </row>
    <row r="96" spans="1:2" hidden="1" x14ac:dyDescent="0.25">
      <c r="A96" s="261">
        <v>43076</v>
      </c>
      <c r="B96" s="262">
        <v>3464</v>
      </c>
    </row>
    <row r="97" spans="1:2" hidden="1" x14ac:dyDescent="0.25">
      <c r="A97" s="261">
        <v>43077</v>
      </c>
      <c r="B97" s="262">
        <v>3462</v>
      </c>
    </row>
    <row r="98" spans="1:2" hidden="1" x14ac:dyDescent="0.25">
      <c r="A98" s="261">
        <v>43080</v>
      </c>
      <c r="B98" s="262">
        <v>3459</v>
      </c>
    </row>
    <row r="99" spans="1:2" hidden="1" x14ac:dyDescent="0.25">
      <c r="A99" s="261">
        <v>43081</v>
      </c>
      <c r="B99" s="262">
        <v>3461</v>
      </c>
    </row>
    <row r="100" spans="1:2" hidden="1" x14ac:dyDescent="0.25">
      <c r="A100" s="261">
        <v>43082</v>
      </c>
      <c r="B100" s="262">
        <v>3459</v>
      </c>
    </row>
    <row r="101" spans="1:2" hidden="1" x14ac:dyDescent="0.25">
      <c r="A101" s="261">
        <v>43083</v>
      </c>
      <c r="B101" s="262">
        <v>3461</v>
      </c>
    </row>
    <row r="102" spans="1:2" hidden="1" x14ac:dyDescent="0.25">
      <c r="A102" s="261">
        <v>43084</v>
      </c>
      <c r="B102" s="262">
        <v>3466</v>
      </c>
    </row>
    <row r="103" spans="1:2" hidden="1" x14ac:dyDescent="0.25">
      <c r="A103" s="261">
        <v>43087</v>
      </c>
      <c r="B103" s="262">
        <v>3466</v>
      </c>
    </row>
    <row r="104" spans="1:2" hidden="1" x14ac:dyDescent="0.25">
      <c r="A104" s="261">
        <v>43088</v>
      </c>
      <c r="B104" s="262">
        <v>3463</v>
      </c>
    </row>
    <row r="105" spans="1:2" hidden="1" x14ac:dyDescent="0.25">
      <c r="A105" s="261">
        <v>43089</v>
      </c>
      <c r="B105" s="262">
        <v>3466</v>
      </c>
    </row>
    <row r="106" spans="1:2" hidden="1" x14ac:dyDescent="0.25">
      <c r="A106" s="261">
        <v>43090</v>
      </c>
      <c r="B106" s="262">
        <v>3483</v>
      </c>
    </row>
    <row r="107" spans="1:2" hidden="1" x14ac:dyDescent="0.25">
      <c r="A107" s="261">
        <v>43091</v>
      </c>
      <c r="B107" s="262">
        <v>3472</v>
      </c>
    </row>
    <row r="108" spans="1:2" hidden="1" x14ac:dyDescent="0.25">
      <c r="A108" s="261">
        <v>43094</v>
      </c>
      <c r="B108" s="262">
        <v>3477</v>
      </c>
    </row>
    <row r="109" spans="1:2" hidden="1" x14ac:dyDescent="0.25">
      <c r="A109" s="261">
        <v>43095</v>
      </c>
      <c r="B109" s="262">
        <v>3504</v>
      </c>
    </row>
    <row r="110" spans="1:2" hidden="1" x14ac:dyDescent="0.25">
      <c r="A110" s="261">
        <v>43096</v>
      </c>
      <c r="B110" s="262">
        <v>3500</v>
      </c>
    </row>
    <row r="111" spans="1:2" hidden="1" x14ac:dyDescent="0.25">
      <c r="A111" s="261">
        <v>43097</v>
      </c>
      <c r="B111" s="262">
        <v>3493</v>
      </c>
    </row>
    <row r="112" spans="1:2" ht="14.25" hidden="1" customHeight="1" x14ac:dyDescent="0.25">
      <c r="A112" s="261">
        <v>43098</v>
      </c>
      <c r="B112" s="262">
        <v>3506</v>
      </c>
    </row>
    <row r="113" spans="1:2" x14ac:dyDescent="0.25">
      <c r="A113" s="261">
        <v>43102</v>
      </c>
      <c r="B113" s="262">
        <v>3520</v>
      </c>
    </row>
    <row r="114" spans="1:2" x14ac:dyDescent="0.25">
      <c r="A114" s="261">
        <v>43103</v>
      </c>
      <c r="B114" s="262">
        <v>3516</v>
      </c>
    </row>
    <row r="115" spans="1:2" x14ac:dyDescent="0.25">
      <c r="A115" s="261">
        <v>43104</v>
      </c>
      <c r="B115" s="262">
        <v>3523</v>
      </c>
    </row>
    <row r="116" spans="1:2" x14ac:dyDescent="0.25">
      <c r="A116" s="261">
        <v>43105</v>
      </c>
      <c r="B116" s="262">
        <v>3528</v>
      </c>
    </row>
    <row r="117" spans="1:2" x14ac:dyDescent="0.25">
      <c r="A117" s="261">
        <v>43108</v>
      </c>
      <c r="B117" s="262">
        <v>3530</v>
      </c>
    </row>
    <row r="118" spans="1:2" x14ac:dyDescent="0.25">
      <c r="A118" s="261">
        <v>43109</v>
      </c>
      <c r="B118" s="262">
        <v>3516</v>
      </c>
    </row>
    <row r="119" spans="1:2" x14ac:dyDescent="0.25">
      <c r="A119" s="261">
        <v>43110</v>
      </c>
      <c r="B119" s="262">
        <v>3509</v>
      </c>
    </row>
    <row r="120" spans="1:2" x14ac:dyDescent="0.25">
      <c r="A120" s="261">
        <v>43111</v>
      </c>
      <c r="B120" s="262">
        <v>3520</v>
      </c>
    </row>
    <row r="121" spans="1:2" x14ac:dyDescent="0.25">
      <c r="A121" s="261">
        <v>43112</v>
      </c>
      <c r="B121" s="262">
        <v>3526</v>
      </c>
    </row>
    <row r="122" spans="1:2" x14ac:dyDescent="0.25">
      <c r="A122" s="261">
        <v>43115</v>
      </c>
      <c r="B122" s="262">
        <v>3545</v>
      </c>
    </row>
    <row r="123" spans="1:2" x14ac:dyDescent="0.25">
      <c r="A123" s="261">
        <v>43116</v>
      </c>
      <c r="B123" s="262">
        <v>3561</v>
      </c>
    </row>
    <row r="124" spans="1:2" x14ac:dyDescent="0.25">
      <c r="A124" s="261">
        <v>43117</v>
      </c>
      <c r="B124" s="262">
        <v>3554</v>
      </c>
    </row>
    <row r="125" spans="1:2" x14ac:dyDescent="0.25">
      <c r="A125" s="261">
        <v>43118</v>
      </c>
      <c r="B125" s="262">
        <v>3559</v>
      </c>
    </row>
    <row r="126" spans="1:2" x14ac:dyDescent="0.25">
      <c r="A126" s="261">
        <v>43119</v>
      </c>
      <c r="B126" s="262">
        <v>3567</v>
      </c>
    </row>
    <row r="127" spans="1:2" x14ac:dyDescent="0.25">
      <c r="A127" s="261">
        <v>43122</v>
      </c>
      <c r="B127" s="262">
        <v>3576</v>
      </c>
    </row>
    <row r="128" spans="1:2" x14ac:dyDescent="0.25">
      <c r="A128" s="261">
        <v>43123</v>
      </c>
      <c r="B128" s="262">
        <v>3575</v>
      </c>
    </row>
    <row r="129" spans="1:2" x14ac:dyDescent="0.25">
      <c r="A129" s="261">
        <v>43124</v>
      </c>
      <c r="B129" s="262">
        <v>3575</v>
      </c>
    </row>
    <row r="130" spans="1:2" x14ac:dyDescent="0.25">
      <c r="A130" s="261">
        <v>43125</v>
      </c>
      <c r="B130" s="262">
        <v>3617</v>
      </c>
    </row>
    <row r="131" spans="1:2" x14ac:dyDescent="0.25">
      <c r="A131" s="261">
        <v>43126</v>
      </c>
      <c r="B131" s="262">
        <v>3621</v>
      </c>
    </row>
    <row r="132" spans="1:2" x14ac:dyDescent="0.25">
      <c r="A132" s="261">
        <v>43129</v>
      </c>
      <c r="B132" s="262">
        <v>3623</v>
      </c>
    </row>
    <row r="133" spans="1:2" x14ac:dyDescent="0.25">
      <c r="A133" s="261">
        <v>43130</v>
      </c>
      <c r="B133" s="262">
        <v>3613.47</v>
      </c>
    </row>
    <row r="134" spans="1:2" x14ac:dyDescent="0.25">
      <c r="A134" s="261">
        <v>43131</v>
      </c>
      <c r="B134" s="262">
        <v>3621</v>
      </c>
    </row>
    <row r="135" spans="1:2" x14ac:dyDescent="0.25">
      <c r="A135" s="261">
        <v>43132</v>
      </c>
      <c r="B135" s="262">
        <v>3637</v>
      </c>
    </row>
    <row r="136" spans="1:2" x14ac:dyDescent="0.25">
      <c r="A136" s="261">
        <v>43133</v>
      </c>
      <c r="B136" s="262">
        <v>3635</v>
      </c>
    </row>
    <row r="137" spans="1:2" x14ac:dyDescent="0.25">
      <c r="A137" s="261">
        <v>43136</v>
      </c>
      <c r="B137" s="262">
        <v>3634</v>
      </c>
    </row>
    <row r="138" spans="1:2" x14ac:dyDescent="0.25">
      <c r="A138" s="261">
        <v>43137</v>
      </c>
      <c r="B138" s="262">
        <v>3637</v>
      </c>
    </row>
    <row r="139" spans="1:2" x14ac:dyDescent="0.25">
      <c r="A139" s="261">
        <v>43138</v>
      </c>
      <c r="B139" s="262">
        <v>3659</v>
      </c>
    </row>
    <row r="140" spans="1:2" x14ac:dyDescent="0.25">
      <c r="A140" s="261">
        <v>43139</v>
      </c>
      <c r="B140" s="262">
        <v>3620</v>
      </c>
    </row>
    <row r="141" spans="1:2" x14ac:dyDescent="0.25">
      <c r="A141" s="261">
        <v>43140</v>
      </c>
      <c r="B141" s="262">
        <v>3618</v>
      </c>
    </row>
    <row r="142" spans="1:2" x14ac:dyDescent="0.25">
      <c r="A142" s="261">
        <v>43153</v>
      </c>
      <c r="B142" s="264">
        <v>3609</v>
      </c>
    </row>
    <row r="143" spans="1:2" x14ac:dyDescent="0.25">
      <c r="A143" s="261">
        <v>43158</v>
      </c>
      <c r="B143" s="264">
        <v>3631</v>
      </c>
    </row>
    <row r="144" spans="1:2" x14ac:dyDescent="0.25">
      <c r="A144" s="261">
        <v>43159</v>
      </c>
      <c r="B144" s="264">
        <v>3627</v>
      </c>
    </row>
    <row r="145" spans="1:2" x14ac:dyDescent="0.25">
      <c r="A145" s="261">
        <v>43160</v>
      </c>
      <c r="B145" s="264">
        <v>3618</v>
      </c>
    </row>
    <row r="146" spans="1:2" x14ac:dyDescent="0.25">
      <c r="A146" s="261">
        <v>43161</v>
      </c>
      <c r="B146" s="264">
        <v>3612</v>
      </c>
    </row>
    <row r="147" spans="1:2" x14ac:dyDescent="0.25">
      <c r="A147" s="261">
        <v>43162</v>
      </c>
      <c r="B147" s="264">
        <v>3625</v>
      </c>
    </row>
    <row r="148" spans="1:2" x14ac:dyDescent="0.25">
      <c r="A148" s="261">
        <v>43164</v>
      </c>
      <c r="B148" s="264">
        <v>3622</v>
      </c>
    </row>
    <row r="149" spans="1:2" x14ac:dyDescent="0.25">
      <c r="A149" s="261">
        <v>43165</v>
      </c>
      <c r="B149" s="264">
        <v>3621</v>
      </c>
    </row>
    <row r="150" spans="1:2" x14ac:dyDescent="0.25">
      <c r="A150" s="261">
        <v>43166</v>
      </c>
      <c r="B150" s="264">
        <v>3627</v>
      </c>
    </row>
    <row r="151" spans="1:2" x14ac:dyDescent="0.25">
      <c r="A151" s="261">
        <v>43167</v>
      </c>
      <c r="B151" s="264">
        <v>3626</v>
      </c>
    </row>
    <row r="152" spans="1:2" x14ac:dyDescent="0.25">
      <c r="A152" s="261">
        <v>43168</v>
      </c>
      <c r="B152" s="264">
        <v>3618</v>
      </c>
    </row>
    <row r="153" spans="1:2" x14ac:dyDescent="0.25">
      <c r="A153" s="261">
        <v>43171</v>
      </c>
      <c r="B153" s="264">
        <v>3625</v>
      </c>
    </row>
    <row r="154" spans="1:2" x14ac:dyDescent="0.25">
      <c r="A154" s="261">
        <v>43172</v>
      </c>
      <c r="B154" s="264">
        <v>3626</v>
      </c>
    </row>
    <row r="155" spans="1:2" x14ac:dyDescent="0.25">
      <c r="A155" s="261">
        <v>43173</v>
      </c>
      <c r="B155" s="264">
        <v>3634</v>
      </c>
    </row>
    <row r="156" spans="1:2" x14ac:dyDescent="0.25">
      <c r="A156" s="261">
        <v>43174</v>
      </c>
      <c r="B156" s="264">
        <v>3638</v>
      </c>
    </row>
    <row r="157" spans="1:2" x14ac:dyDescent="0.25">
      <c r="A157" s="261">
        <v>43175</v>
      </c>
      <c r="B157" s="264">
        <v>3628</v>
      </c>
    </row>
    <row r="158" spans="1:2" x14ac:dyDescent="0.25">
      <c r="A158" s="261">
        <v>43178</v>
      </c>
      <c r="B158" s="264">
        <v>3625</v>
      </c>
    </row>
    <row r="159" spans="1:2" x14ac:dyDescent="0.25">
      <c r="A159" s="261">
        <v>43179</v>
      </c>
      <c r="B159" s="264">
        <v>3630</v>
      </c>
    </row>
    <row r="160" spans="1:2" x14ac:dyDescent="0.25">
      <c r="A160" s="261">
        <v>43180</v>
      </c>
      <c r="B160" s="264">
        <v>3628</v>
      </c>
    </row>
    <row r="161" spans="1:2" x14ac:dyDescent="0.25">
      <c r="A161" s="261">
        <v>43181</v>
      </c>
      <c r="B161" s="264">
        <v>3636</v>
      </c>
    </row>
    <row r="162" spans="1:2" x14ac:dyDescent="0.25">
      <c r="A162" s="261">
        <v>43182</v>
      </c>
      <c r="B162" s="264">
        <v>3630</v>
      </c>
    </row>
    <row r="163" spans="1:2" x14ac:dyDescent="0.25">
      <c r="A163" s="261">
        <v>43185</v>
      </c>
      <c r="B163" s="264">
        <v>3643</v>
      </c>
    </row>
    <row r="164" spans="1:2" x14ac:dyDescent="0.25">
      <c r="A164" s="261">
        <v>43186</v>
      </c>
      <c r="B164" s="264">
        <v>3676</v>
      </c>
    </row>
    <row r="165" spans="1:2" x14ac:dyDescent="0.25">
      <c r="A165" s="261">
        <v>43187</v>
      </c>
      <c r="B165" s="264">
        <v>3665</v>
      </c>
    </row>
    <row r="166" spans="1:2" x14ac:dyDescent="0.25">
      <c r="A166" s="261">
        <v>43188</v>
      </c>
      <c r="B166" s="264">
        <v>3652</v>
      </c>
    </row>
    <row r="167" spans="1:2" x14ac:dyDescent="0.25">
      <c r="A167" s="261">
        <v>43189</v>
      </c>
      <c r="B167" s="264">
        <v>3665</v>
      </c>
    </row>
    <row r="168" spans="1:2" x14ac:dyDescent="0.25">
      <c r="A168" s="261">
        <v>43192</v>
      </c>
      <c r="B168" s="264">
        <v>3660</v>
      </c>
    </row>
    <row r="169" spans="1:2" x14ac:dyDescent="0.25">
      <c r="A169" s="261">
        <v>43193</v>
      </c>
      <c r="B169" s="264">
        <v>3658</v>
      </c>
    </row>
    <row r="170" spans="1:2" x14ac:dyDescent="0.25">
      <c r="A170" s="261">
        <v>43194</v>
      </c>
      <c r="B170" s="264">
        <v>3656</v>
      </c>
    </row>
    <row r="171" spans="1:2" x14ac:dyDescent="0.25">
      <c r="A171" s="261">
        <v>43195</v>
      </c>
      <c r="B171" s="264">
        <v>3647</v>
      </c>
    </row>
    <row r="172" spans="1:2" x14ac:dyDescent="0.25">
      <c r="A172" s="261">
        <v>43196</v>
      </c>
      <c r="B172" s="264">
        <v>3647</v>
      </c>
    </row>
    <row r="173" spans="1:2" x14ac:dyDescent="0.25">
      <c r="A173" s="261">
        <v>43200</v>
      </c>
      <c r="B173" s="264">
        <v>3650</v>
      </c>
    </row>
    <row r="174" spans="1:2" x14ac:dyDescent="0.25">
      <c r="A174" s="261">
        <v>43201</v>
      </c>
      <c r="B174" s="264">
        <v>3660</v>
      </c>
    </row>
    <row r="175" spans="1:2" x14ac:dyDescent="0.25">
      <c r="A175" s="261">
        <v>43202</v>
      </c>
      <c r="B175" s="264">
        <v>3661</v>
      </c>
    </row>
    <row r="176" spans="1:2" x14ac:dyDescent="0.25">
      <c r="A176" s="261">
        <v>43203</v>
      </c>
      <c r="B176" s="264">
        <v>3651</v>
      </c>
    </row>
    <row r="177" spans="1:2" x14ac:dyDescent="0.25">
      <c r="A177" s="261">
        <v>43206</v>
      </c>
      <c r="B177" s="264">
        <v>3656</v>
      </c>
    </row>
    <row r="178" spans="1:2" x14ac:dyDescent="0.25">
      <c r="A178" s="261">
        <v>43207</v>
      </c>
      <c r="B178" s="264">
        <v>3654</v>
      </c>
    </row>
    <row r="179" spans="1:2" x14ac:dyDescent="0.25">
      <c r="A179" s="261">
        <v>43208</v>
      </c>
      <c r="B179" s="264">
        <v>3652</v>
      </c>
    </row>
    <row r="180" spans="1:2" x14ac:dyDescent="0.25">
      <c r="A180" s="261">
        <v>43209</v>
      </c>
      <c r="B180" s="264">
        <v>3665</v>
      </c>
    </row>
    <row r="181" spans="1:2" x14ac:dyDescent="0.25">
      <c r="A181" s="261">
        <v>43210</v>
      </c>
      <c r="B181" s="264">
        <v>3653</v>
      </c>
    </row>
    <row r="182" spans="1:2" x14ac:dyDescent="0.25">
      <c r="A182" s="261">
        <v>43213</v>
      </c>
      <c r="B182" s="264">
        <v>3647</v>
      </c>
    </row>
    <row r="183" spans="1:2" x14ac:dyDescent="0.25">
      <c r="A183" s="261">
        <v>43214</v>
      </c>
      <c r="B183" s="264">
        <v>3637</v>
      </c>
    </row>
    <row r="184" spans="1:2" x14ac:dyDescent="0.25">
      <c r="A184" s="261">
        <v>43216</v>
      </c>
      <c r="B184" s="264">
        <v>3630</v>
      </c>
    </row>
    <row r="185" spans="1:2" x14ac:dyDescent="0.25">
      <c r="A185" s="261">
        <v>43217</v>
      </c>
      <c r="B185" s="264">
        <v>3623</v>
      </c>
    </row>
    <row r="186" spans="1:2" x14ac:dyDescent="0.25">
      <c r="A186" s="261">
        <v>43222</v>
      </c>
      <c r="B186" s="264">
        <v>3610</v>
      </c>
    </row>
    <row r="187" spans="1:2" x14ac:dyDescent="0.25">
      <c r="A187" s="261">
        <v>43223</v>
      </c>
      <c r="B187" s="264">
        <v>3605</v>
      </c>
    </row>
    <row r="188" spans="1:2" x14ac:dyDescent="0.25">
      <c r="A188" s="261">
        <v>43224</v>
      </c>
      <c r="B188" s="264">
        <v>3618</v>
      </c>
    </row>
    <row r="189" spans="1:2" x14ac:dyDescent="0.25">
      <c r="A189" s="261">
        <v>43227</v>
      </c>
      <c r="B189" s="264">
        <v>3615</v>
      </c>
    </row>
    <row r="190" spans="1:2" x14ac:dyDescent="0.25">
      <c r="A190" s="261">
        <v>43228</v>
      </c>
      <c r="B190" s="264">
        <v>3608</v>
      </c>
    </row>
    <row r="191" spans="1:2" x14ac:dyDescent="0.25">
      <c r="A191" s="261">
        <v>43229</v>
      </c>
      <c r="B191" s="264">
        <v>3604</v>
      </c>
    </row>
    <row r="192" spans="1:2" x14ac:dyDescent="0.25">
      <c r="A192" s="261">
        <v>43230</v>
      </c>
      <c r="B192" s="264">
        <v>3607</v>
      </c>
    </row>
    <row r="193" spans="1:2" x14ac:dyDescent="0.25">
      <c r="A193" s="261">
        <v>43231</v>
      </c>
      <c r="B193" s="264">
        <v>3618</v>
      </c>
    </row>
    <row r="194" spans="1:2" x14ac:dyDescent="0.25">
      <c r="A194" s="261">
        <v>43234</v>
      </c>
      <c r="B194" s="264">
        <v>3622</v>
      </c>
    </row>
    <row r="195" spans="1:2" x14ac:dyDescent="0.25">
      <c r="A195" s="261">
        <v>43235</v>
      </c>
      <c r="B195" s="264">
        <v>3618</v>
      </c>
    </row>
    <row r="196" spans="1:2" x14ac:dyDescent="0.25">
      <c r="A196" s="261">
        <v>43236</v>
      </c>
      <c r="B196" s="264">
        <v>3605</v>
      </c>
    </row>
    <row r="197" spans="1:2" x14ac:dyDescent="0.25">
      <c r="A197" s="261">
        <v>43237</v>
      </c>
      <c r="B197" s="264">
        <v>3611</v>
      </c>
    </row>
    <row r="198" spans="1:2" x14ac:dyDescent="0.25">
      <c r="A198" s="261">
        <v>43238</v>
      </c>
      <c r="B198" s="264">
        <v>3607</v>
      </c>
    </row>
    <row r="199" spans="1:2" x14ac:dyDescent="0.25">
      <c r="A199" s="261">
        <v>43241</v>
      </c>
      <c r="B199" s="264">
        <v>3598</v>
      </c>
    </row>
    <row r="200" spans="1:2" x14ac:dyDescent="0.25">
      <c r="A200" s="261">
        <v>43242</v>
      </c>
      <c r="B200" s="264">
        <v>3601</v>
      </c>
    </row>
    <row r="201" spans="1:2" x14ac:dyDescent="0.25">
      <c r="A201" s="261">
        <v>43243</v>
      </c>
      <c r="B201" s="264">
        <v>3603</v>
      </c>
    </row>
    <row r="202" spans="1:2" x14ac:dyDescent="0.25">
      <c r="A202" s="261">
        <v>43244</v>
      </c>
      <c r="B202" s="264">
        <v>3594</v>
      </c>
    </row>
    <row r="203" spans="1:2" x14ac:dyDescent="0.25">
      <c r="A203" s="261">
        <v>43245</v>
      </c>
      <c r="B203" s="264">
        <v>3596</v>
      </c>
    </row>
    <row r="204" spans="1:2" x14ac:dyDescent="0.25">
      <c r="A204" s="261">
        <v>43248</v>
      </c>
      <c r="B204" s="264">
        <v>3599</v>
      </c>
    </row>
    <row r="205" spans="1:2" x14ac:dyDescent="0.25">
      <c r="A205" s="261">
        <v>43249</v>
      </c>
      <c r="B205" s="264">
        <v>3591</v>
      </c>
    </row>
    <row r="206" spans="1:2" x14ac:dyDescent="0.25">
      <c r="A206" s="261">
        <v>43250</v>
      </c>
      <c r="B206" s="264">
        <v>3589</v>
      </c>
    </row>
    <row r="207" spans="1:2" x14ac:dyDescent="0.25">
      <c r="A207" s="261">
        <v>43251</v>
      </c>
      <c r="B207" s="264">
        <v>3587</v>
      </c>
    </row>
    <row r="208" spans="1:2" x14ac:dyDescent="0.25">
      <c r="A208" s="261">
        <v>43252</v>
      </c>
      <c r="B208" s="264">
        <v>3584</v>
      </c>
    </row>
    <row r="209" spans="1:2" x14ac:dyDescent="0.25">
      <c r="A209" s="261">
        <v>43255</v>
      </c>
      <c r="B209" s="264">
        <v>3586</v>
      </c>
    </row>
    <row r="210" spans="1:2" x14ac:dyDescent="0.25">
      <c r="A210" s="261">
        <v>43256</v>
      </c>
      <c r="B210" s="264">
        <v>3591</v>
      </c>
    </row>
    <row r="211" spans="1:2" x14ac:dyDescent="0.25">
      <c r="A211" s="261">
        <v>43257</v>
      </c>
      <c r="B211" s="264">
        <v>3595</v>
      </c>
    </row>
    <row r="212" spans="1:2" x14ac:dyDescent="0.25">
      <c r="A212" s="261">
        <v>43258</v>
      </c>
      <c r="B212" s="264">
        <v>3598</v>
      </c>
    </row>
    <row r="213" spans="1:2" x14ac:dyDescent="0.25">
      <c r="A213" s="261">
        <v>43259</v>
      </c>
      <c r="B213" s="264">
        <v>3589</v>
      </c>
    </row>
    <row r="214" spans="1:2" x14ac:dyDescent="0.25">
      <c r="A214" s="261">
        <v>43262</v>
      </c>
      <c r="B214" s="264">
        <v>3591</v>
      </c>
    </row>
    <row r="215" spans="1:2" x14ac:dyDescent="0.25">
      <c r="A215" s="261">
        <v>43263</v>
      </c>
      <c r="B215" s="264">
        <v>3592</v>
      </c>
    </row>
    <row r="216" spans="1:2" x14ac:dyDescent="0.25">
      <c r="A216" s="261">
        <v>43264</v>
      </c>
      <c r="B216" s="264">
        <v>3591</v>
      </c>
    </row>
    <row r="217" spans="1:2" x14ac:dyDescent="0.25">
      <c r="A217" s="261">
        <v>43265</v>
      </c>
      <c r="B217" s="264">
        <v>3597</v>
      </c>
    </row>
    <row r="218" spans="1:2" x14ac:dyDescent="0.25">
      <c r="A218" s="261">
        <v>43266</v>
      </c>
      <c r="B218" s="264">
        <v>3586</v>
      </c>
    </row>
    <row r="219" spans="1:2" x14ac:dyDescent="0.25">
      <c r="A219" s="261">
        <v>43269</v>
      </c>
      <c r="B219" s="264">
        <v>3576</v>
      </c>
    </row>
    <row r="220" spans="1:2" x14ac:dyDescent="0.25">
      <c r="A220" s="261">
        <v>43270</v>
      </c>
      <c r="B220" s="264">
        <v>3575</v>
      </c>
    </row>
    <row r="221" spans="1:2" x14ac:dyDescent="0.25">
      <c r="A221" s="261">
        <v>43271</v>
      </c>
      <c r="B221" s="264">
        <v>3560</v>
      </c>
    </row>
    <row r="222" spans="1:2" x14ac:dyDescent="0.25">
      <c r="A222" s="261">
        <v>43272</v>
      </c>
      <c r="B222" s="264">
        <v>3555</v>
      </c>
    </row>
    <row r="223" spans="1:2" x14ac:dyDescent="0.25">
      <c r="A223" s="261">
        <v>43276</v>
      </c>
      <c r="B223" s="264">
        <v>3535</v>
      </c>
    </row>
    <row r="224" spans="1:2" x14ac:dyDescent="0.25">
      <c r="A224" s="261">
        <v>43277</v>
      </c>
      <c r="B224" s="264">
        <v>3527</v>
      </c>
    </row>
    <row r="225" spans="1:2" x14ac:dyDescent="0.25">
      <c r="A225" s="261">
        <v>43278</v>
      </c>
      <c r="B225" s="264">
        <v>3507</v>
      </c>
    </row>
    <row r="226" spans="1:2" x14ac:dyDescent="0.25">
      <c r="A226" s="261">
        <v>43279</v>
      </c>
      <c r="B226" s="264">
        <v>3499</v>
      </c>
    </row>
    <row r="227" spans="1:2" x14ac:dyDescent="0.25">
      <c r="A227" s="261">
        <v>43280</v>
      </c>
      <c r="B227" s="264">
        <v>2491</v>
      </c>
    </row>
    <row r="228" spans="1:2" x14ac:dyDescent="0.25">
      <c r="A228" s="261">
        <v>43283</v>
      </c>
      <c r="B228" s="264">
        <v>3497</v>
      </c>
    </row>
    <row r="229" spans="1:2" x14ac:dyDescent="0.25">
      <c r="A229" s="261">
        <v>43284</v>
      </c>
      <c r="B229" s="264">
        <v>3469</v>
      </c>
    </row>
    <row r="230" spans="1:2" x14ac:dyDescent="0.25">
      <c r="A230" s="261">
        <v>43285</v>
      </c>
      <c r="B230" s="264">
        <v>3504</v>
      </c>
    </row>
    <row r="231" spans="1:2" x14ac:dyDescent="0.25">
      <c r="A231" s="261">
        <v>43286</v>
      </c>
      <c r="B231" s="264">
        <v>3503</v>
      </c>
    </row>
    <row r="232" spans="1:2" x14ac:dyDescent="0.25">
      <c r="A232" s="261">
        <v>43287</v>
      </c>
      <c r="B232" s="264">
        <v>3490</v>
      </c>
    </row>
    <row r="233" spans="1:2" x14ac:dyDescent="0.25">
      <c r="A233" s="261">
        <v>43291</v>
      </c>
      <c r="B233" s="264">
        <v>3514</v>
      </c>
    </row>
    <row r="234" spans="1:2" x14ac:dyDescent="0.25">
      <c r="A234" s="261">
        <v>43292</v>
      </c>
      <c r="B234" s="264">
        <v>3488</v>
      </c>
    </row>
    <row r="235" spans="1:2" x14ac:dyDescent="0.25">
      <c r="A235" s="261">
        <v>43293</v>
      </c>
      <c r="B235" s="264">
        <v>3471</v>
      </c>
    </row>
    <row r="236" spans="1:2" x14ac:dyDescent="0.25">
      <c r="A236" s="261">
        <v>43294</v>
      </c>
      <c r="B236" s="264">
        <v>3485</v>
      </c>
    </row>
    <row r="237" spans="1:2" x14ac:dyDescent="0.25">
      <c r="A237" s="261">
        <v>43297</v>
      </c>
      <c r="B237" s="264">
        <v>3475</v>
      </c>
    </row>
    <row r="238" spans="1:2" x14ac:dyDescent="0.25">
      <c r="A238" s="261">
        <v>43298</v>
      </c>
      <c r="B238" s="264">
        <v>3475</v>
      </c>
    </row>
    <row r="239" spans="1:2" x14ac:dyDescent="0.25">
      <c r="A239" s="261">
        <v>43299</v>
      </c>
      <c r="B239" s="264">
        <v>3468</v>
      </c>
    </row>
    <row r="240" spans="1:2" x14ac:dyDescent="0.25">
      <c r="A240" s="261">
        <v>43300</v>
      </c>
      <c r="B240" s="264">
        <v>3452</v>
      </c>
    </row>
    <row r="241" spans="1:2" x14ac:dyDescent="0.25">
      <c r="A241" s="261">
        <v>43301</v>
      </c>
      <c r="B241" s="264">
        <v>3424</v>
      </c>
    </row>
    <row r="242" spans="1:2" x14ac:dyDescent="0.25">
      <c r="A242" s="261">
        <v>43304</v>
      </c>
      <c r="B242" s="264">
        <v>3467</v>
      </c>
    </row>
    <row r="243" spans="1:2" x14ac:dyDescent="0.25">
      <c r="A243" s="261">
        <v>43305</v>
      </c>
      <c r="B243" s="264">
        <v>3444</v>
      </c>
    </row>
    <row r="244" spans="1:2" x14ac:dyDescent="0.25">
      <c r="A244" s="261">
        <v>43306</v>
      </c>
      <c r="B244" s="264">
        <v>3441</v>
      </c>
    </row>
    <row r="245" spans="1:2" x14ac:dyDescent="0.25">
      <c r="A245" s="261">
        <v>43307</v>
      </c>
      <c r="B245" s="264">
        <v>3454</v>
      </c>
    </row>
    <row r="246" spans="1:2" x14ac:dyDescent="0.25">
      <c r="A246" s="261">
        <v>43308</v>
      </c>
      <c r="B246" s="264">
        <v>3447</v>
      </c>
    </row>
    <row r="247" spans="1:2" x14ac:dyDescent="0.25">
      <c r="A247" s="261">
        <v>43311</v>
      </c>
      <c r="B247" s="264">
        <v>3432</v>
      </c>
    </row>
    <row r="248" spans="1:2" x14ac:dyDescent="0.25">
      <c r="A248" s="261">
        <v>43312</v>
      </c>
      <c r="B248" s="264">
        <v>3422</v>
      </c>
    </row>
    <row r="249" spans="1:2" x14ac:dyDescent="0.25">
      <c r="A249" s="261">
        <v>43313</v>
      </c>
      <c r="B249" s="264">
        <v>3446</v>
      </c>
    </row>
    <row r="250" spans="1:2" x14ac:dyDescent="0.25">
      <c r="A250" s="261">
        <v>43314</v>
      </c>
      <c r="B250" s="264">
        <v>3444</v>
      </c>
    </row>
    <row r="251" spans="1:2" x14ac:dyDescent="0.25">
      <c r="A251" s="261">
        <v>43315</v>
      </c>
      <c r="B251" s="264">
        <v>3424</v>
      </c>
    </row>
    <row r="252" spans="1:2" x14ac:dyDescent="0.25">
      <c r="A252" s="261">
        <v>43318</v>
      </c>
      <c r="B252" s="264">
        <v>3453</v>
      </c>
    </row>
    <row r="253" spans="1:2" x14ac:dyDescent="0.25">
      <c r="A253" s="261">
        <v>43319</v>
      </c>
      <c r="B253" s="264">
        <v>3428</v>
      </c>
    </row>
    <row r="254" spans="1:2" x14ac:dyDescent="0.25">
      <c r="A254" s="261">
        <v>43320</v>
      </c>
      <c r="B254" s="264">
        <v>3443</v>
      </c>
    </row>
    <row r="255" spans="1:2" x14ac:dyDescent="0.25">
      <c r="A255" s="261">
        <v>43321</v>
      </c>
      <c r="B255" s="264">
        <v>3441</v>
      </c>
    </row>
    <row r="256" spans="1:2" x14ac:dyDescent="0.25">
      <c r="A256" s="261">
        <v>43322</v>
      </c>
      <c r="B256" s="264">
        <v>3434</v>
      </c>
    </row>
    <row r="257" spans="1:2" x14ac:dyDescent="0.25">
      <c r="A257" s="261">
        <v>43325</v>
      </c>
      <c r="B257" s="264">
        <v>3421</v>
      </c>
    </row>
    <row r="258" spans="1:2" x14ac:dyDescent="0.25">
      <c r="A258" s="261">
        <v>43326</v>
      </c>
      <c r="B258" s="264">
        <v>3417</v>
      </c>
    </row>
    <row r="259" spans="1:2" x14ac:dyDescent="0.25">
      <c r="A259" s="261">
        <v>43327</v>
      </c>
      <c r="B259" s="264">
        <v>3407</v>
      </c>
    </row>
    <row r="260" spans="1:2" x14ac:dyDescent="0.25">
      <c r="A260" s="261">
        <v>43328</v>
      </c>
      <c r="B260" s="264">
        <v>3402</v>
      </c>
    </row>
    <row r="261" spans="1:2" x14ac:dyDescent="0.25">
      <c r="A261" s="261">
        <v>43329</v>
      </c>
      <c r="B261" s="264">
        <v>3413</v>
      </c>
    </row>
    <row r="262" spans="1:2" x14ac:dyDescent="0.25">
      <c r="A262" s="261">
        <v>43332</v>
      </c>
      <c r="B262" s="264">
        <v>3425</v>
      </c>
    </row>
    <row r="263" spans="1:2" x14ac:dyDescent="0.25">
      <c r="A263" s="261">
        <v>43333</v>
      </c>
      <c r="B263" s="264">
        <v>3429</v>
      </c>
    </row>
    <row r="264" spans="1:2" x14ac:dyDescent="0.25">
      <c r="A264" s="261">
        <v>43334</v>
      </c>
      <c r="B264" s="264">
        <v>3432</v>
      </c>
    </row>
    <row r="265" spans="1:2" x14ac:dyDescent="0.25">
      <c r="A265" s="261">
        <v>43335</v>
      </c>
      <c r="B265" s="264">
        <v>3417</v>
      </c>
    </row>
    <row r="266" spans="1:2" x14ac:dyDescent="0.25">
      <c r="A266" s="261">
        <v>43336</v>
      </c>
      <c r="B266" s="264">
        <v>3411</v>
      </c>
    </row>
    <row r="267" spans="1:2" x14ac:dyDescent="0.25">
      <c r="A267" s="261">
        <v>43339</v>
      </c>
      <c r="B267" s="264">
        <v>3449</v>
      </c>
    </row>
    <row r="268" spans="1:2" x14ac:dyDescent="0.25">
      <c r="A268" s="261">
        <v>43340</v>
      </c>
      <c r="B268" s="264">
        <v>3446</v>
      </c>
    </row>
    <row r="269" spans="1:2" x14ac:dyDescent="0.25">
      <c r="A269" s="261">
        <v>43341</v>
      </c>
      <c r="B269" s="264">
        <v>3449</v>
      </c>
    </row>
    <row r="270" spans="1:2" x14ac:dyDescent="0.25">
      <c r="A270" s="261">
        <v>43342</v>
      </c>
      <c r="B270" s="264">
        <v>3441</v>
      </c>
    </row>
    <row r="271" spans="1:2" x14ac:dyDescent="0.25">
      <c r="A271" s="261">
        <v>43343</v>
      </c>
      <c r="B271" s="264">
        <v>3439</v>
      </c>
    </row>
    <row r="272" spans="1:2" x14ac:dyDescent="0.25">
      <c r="A272" s="261">
        <v>43347</v>
      </c>
      <c r="B272" s="264">
        <v>3448</v>
      </c>
    </row>
    <row r="273" spans="1:2" x14ac:dyDescent="0.25">
      <c r="A273" s="261">
        <v>43348</v>
      </c>
      <c r="B273" s="264">
        <v>3440</v>
      </c>
    </row>
    <row r="274" spans="1:2" x14ac:dyDescent="0.25">
      <c r="A274" s="261">
        <v>43349</v>
      </c>
      <c r="B274" s="264">
        <v>3439</v>
      </c>
    </row>
    <row r="275" spans="1:2" x14ac:dyDescent="0.25">
      <c r="A275" s="261">
        <v>43350</v>
      </c>
      <c r="B275" s="264">
        <v>3440</v>
      </c>
    </row>
    <row r="276" spans="1:2" x14ac:dyDescent="0.25">
      <c r="A276" s="261">
        <v>43353</v>
      </c>
      <c r="B276" s="264">
        <v>3426</v>
      </c>
    </row>
    <row r="277" spans="1:2" x14ac:dyDescent="0.25">
      <c r="A277" s="261">
        <v>43354</v>
      </c>
      <c r="B277" s="264">
        <v>3421</v>
      </c>
    </row>
    <row r="278" spans="1:2" x14ac:dyDescent="0.25">
      <c r="A278" s="261">
        <v>43355</v>
      </c>
      <c r="B278" s="264">
        <v>3416</v>
      </c>
    </row>
    <row r="279" spans="1:2" x14ac:dyDescent="0.25">
      <c r="A279" s="261">
        <v>43356</v>
      </c>
      <c r="B279" s="264">
        <v>3429</v>
      </c>
    </row>
    <row r="280" spans="1:2" x14ac:dyDescent="0.25">
      <c r="A280" s="261">
        <v>43357</v>
      </c>
      <c r="B280" s="264">
        <v>3422</v>
      </c>
    </row>
    <row r="281" spans="1:2" x14ac:dyDescent="0.25">
      <c r="A281" s="261">
        <v>43360</v>
      </c>
      <c r="B281" s="264">
        <v>3417</v>
      </c>
    </row>
    <row r="282" spans="1:2" x14ac:dyDescent="0.25">
      <c r="A282" s="261">
        <v>43361</v>
      </c>
      <c r="B282" s="264">
        <v>3422</v>
      </c>
    </row>
    <row r="283" spans="1:2" x14ac:dyDescent="0.25">
      <c r="A283" s="261">
        <v>43362</v>
      </c>
      <c r="B283" s="264">
        <v>3426</v>
      </c>
    </row>
    <row r="284" spans="1:2" x14ac:dyDescent="0.25">
      <c r="A284" s="261">
        <v>43363</v>
      </c>
      <c r="B284" s="264">
        <v>3434</v>
      </c>
    </row>
    <row r="285" spans="1:2" x14ac:dyDescent="0.25">
      <c r="A285" s="261">
        <v>43364</v>
      </c>
      <c r="B285" s="264">
        <v>3443</v>
      </c>
    </row>
    <row r="286" spans="1:2" x14ac:dyDescent="0.25">
      <c r="A286" s="261">
        <v>43368</v>
      </c>
      <c r="B286" s="264">
        <v>3434</v>
      </c>
    </row>
    <row r="287" spans="1:2" x14ac:dyDescent="0.25">
      <c r="A287" s="261">
        <v>43369</v>
      </c>
      <c r="B287" s="264">
        <v>3427</v>
      </c>
    </row>
    <row r="288" spans="1:2" x14ac:dyDescent="0.25">
      <c r="A288" s="261">
        <v>43370</v>
      </c>
      <c r="B288" s="264">
        <v>3424</v>
      </c>
    </row>
    <row r="289" spans="1:2" x14ac:dyDescent="0.25">
      <c r="A289" s="261">
        <v>43371</v>
      </c>
      <c r="B289" s="264">
        <v>3418</v>
      </c>
    </row>
    <row r="290" spans="1:2" x14ac:dyDescent="0.25">
      <c r="A290" s="261">
        <v>43374</v>
      </c>
      <c r="B290" s="264">
        <v>3427</v>
      </c>
    </row>
    <row r="291" spans="1:2" x14ac:dyDescent="0.25">
      <c r="A291" s="261">
        <v>43375</v>
      </c>
      <c r="B291" s="264">
        <v>3427</v>
      </c>
    </row>
    <row r="292" spans="1:2" x14ac:dyDescent="0.25">
      <c r="A292" s="261">
        <v>43376</v>
      </c>
      <c r="B292" s="264">
        <v>3428</v>
      </c>
    </row>
    <row r="293" spans="1:2" x14ac:dyDescent="0.25">
      <c r="A293" s="261">
        <v>43377</v>
      </c>
      <c r="B293" s="264">
        <v>3429</v>
      </c>
    </row>
    <row r="294" spans="1:2" x14ac:dyDescent="0.25">
      <c r="A294" s="261">
        <v>43378</v>
      </c>
      <c r="B294" s="264">
        <v>3429</v>
      </c>
    </row>
    <row r="295" spans="1:2" x14ac:dyDescent="0.25">
      <c r="A295" s="261">
        <v>43381</v>
      </c>
      <c r="B295" s="264">
        <v>3416</v>
      </c>
    </row>
    <row r="296" spans="1:2" x14ac:dyDescent="0.25">
      <c r="A296" s="261">
        <v>43382</v>
      </c>
      <c r="B296" s="264">
        <v>3404</v>
      </c>
    </row>
    <row r="297" spans="1:2" x14ac:dyDescent="0.25">
      <c r="A297" s="261">
        <v>43383</v>
      </c>
      <c r="B297" s="264">
        <v>3403</v>
      </c>
    </row>
    <row r="298" spans="1:2" x14ac:dyDescent="0.25">
      <c r="A298" s="261">
        <v>43385</v>
      </c>
      <c r="B298" s="264">
        <v>3405</v>
      </c>
    </row>
    <row r="299" spans="1:2" x14ac:dyDescent="0.25">
      <c r="A299" s="261">
        <v>43388</v>
      </c>
      <c r="B299" s="264">
        <v>3405</v>
      </c>
    </row>
    <row r="300" spans="1:2" x14ac:dyDescent="0.25">
      <c r="A300" s="261">
        <v>43389</v>
      </c>
      <c r="B300" s="264">
        <v>3401</v>
      </c>
    </row>
    <row r="301" spans="1:2" x14ac:dyDescent="0.25">
      <c r="A301" s="261">
        <v>43390</v>
      </c>
      <c r="B301" s="264">
        <v>3403</v>
      </c>
    </row>
    <row r="302" spans="1:2" x14ac:dyDescent="0.25">
      <c r="A302" s="261">
        <v>43391</v>
      </c>
      <c r="B302" s="264">
        <v>3396</v>
      </c>
    </row>
    <row r="303" spans="1:2" x14ac:dyDescent="0.25">
      <c r="A303" s="261">
        <v>43392</v>
      </c>
      <c r="B303" s="264">
        <v>3396</v>
      </c>
    </row>
    <row r="304" spans="1:2" x14ac:dyDescent="0.25">
      <c r="A304" s="261">
        <v>43395</v>
      </c>
      <c r="B304" s="264">
        <v>3397</v>
      </c>
    </row>
    <row r="305" spans="1:4" x14ac:dyDescent="0.25">
      <c r="A305" s="261">
        <v>43396</v>
      </c>
      <c r="B305" s="264">
        <v>3393</v>
      </c>
    </row>
    <row r="306" spans="1:4" x14ac:dyDescent="0.25">
      <c r="A306" s="261">
        <v>43397</v>
      </c>
      <c r="B306" s="264">
        <v>3396</v>
      </c>
    </row>
    <row r="307" spans="1:4" x14ac:dyDescent="0.25">
      <c r="A307" s="261">
        <v>43398</v>
      </c>
      <c r="B307" s="264">
        <v>3393</v>
      </c>
      <c r="D307" s="327"/>
    </row>
    <row r="308" spans="1:4" x14ac:dyDescent="0.25">
      <c r="A308" s="261">
        <v>43399</v>
      </c>
      <c r="B308" s="264">
        <v>3385</v>
      </c>
    </row>
    <row r="309" spans="1:4" x14ac:dyDescent="0.25">
      <c r="A309" s="261">
        <v>43402</v>
      </c>
      <c r="B309" s="264">
        <v>3388</v>
      </c>
    </row>
    <row r="310" spans="1:4" x14ac:dyDescent="0.25">
      <c r="A310" s="261">
        <v>43403</v>
      </c>
      <c r="B310" s="264">
        <v>3380</v>
      </c>
    </row>
    <row r="311" spans="1:4" x14ac:dyDescent="0.25">
      <c r="A311" s="261">
        <v>43404</v>
      </c>
      <c r="B311" s="264">
        <v>3380</v>
      </c>
    </row>
    <row r="312" spans="1:4" x14ac:dyDescent="0.25">
      <c r="A312" s="261">
        <v>43405</v>
      </c>
      <c r="B312" s="264">
        <v>3380</v>
      </c>
    </row>
    <row r="313" spans="1:4" x14ac:dyDescent="0.25">
      <c r="A313" s="261">
        <v>43406</v>
      </c>
      <c r="B313" s="264">
        <v>3395</v>
      </c>
    </row>
    <row r="314" spans="1:4" x14ac:dyDescent="0.25">
      <c r="A314" s="261">
        <v>43409</v>
      </c>
      <c r="B314" s="264">
        <v>3399</v>
      </c>
    </row>
    <row r="315" spans="1:4" x14ac:dyDescent="0.25">
      <c r="A315" s="261">
        <v>43410</v>
      </c>
      <c r="B315" s="264">
        <v>3402</v>
      </c>
    </row>
    <row r="316" spans="1:4" x14ac:dyDescent="0.25">
      <c r="A316" s="261">
        <v>43411</v>
      </c>
      <c r="B316" s="264">
        <v>3394</v>
      </c>
    </row>
    <row r="317" spans="1:4" x14ac:dyDescent="0.25">
      <c r="A317" s="261">
        <v>43412</v>
      </c>
      <c r="B317" s="264">
        <v>3394</v>
      </c>
    </row>
    <row r="318" spans="1:4" x14ac:dyDescent="0.25">
      <c r="A318" s="261">
        <v>43413</v>
      </c>
      <c r="B318" s="264">
        <v>3381</v>
      </c>
    </row>
    <row r="319" spans="1:4" x14ac:dyDescent="0.25">
      <c r="A319" s="261">
        <v>43416</v>
      </c>
      <c r="B319" s="264">
        <v>3381</v>
      </c>
    </row>
    <row r="320" spans="1:4" x14ac:dyDescent="0.25">
      <c r="A320" s="261">
        <v>43417</v>
      </c>
      <c r="B320" s="264">
        <v>3381</v>
      </c>
    </row>
    <row r="321" spans="1:2" x14ac:dyDescent="0.25">
      <c r="A321" s="261">
        <v>43418</v>
      </c>
      <c r="B321" s="264">
        <v>3382</v>
      </c>
    </row>
    <row r="322" spans="1:2" x14ac:dyDescent="0.25">
      <c r="A322" s="261">
        <v>43419</v>
      </c>
      <c r="B322" s="264">
        <v>3392</v>
      </c>
    </row>
    <row r="323" spans="1:2" x14ac:dyDescent="0.25">
      <c r="A323" s="261">
        <v>43423</v>
      </c>
      <c r="B323" s="264">
        <v>3392</v>
      </c>
    </row>
    <row r="324" spans="1:2" x14ac:dyDescent="0.25">
      <c r="A324" s="261">
        <v>43424</v>
      </c>
      <c r="B324" s="264">
        <v>3392</v>
      </c>
    </row>
    <row r="325" spans="1:2" x14ac:dyDescent="0.25">
      <c r="A325" s="261">
        <v>43425</v>
      </c>
      <c r="B325" s="264">
        <v>3392</v>
      </c>
    </row>
    <row r="326" spans="1:2" x14ac:dyDescent="0.25">
      <c r="A326" s="261">
        <v>43426</v>
      </c>
      <c r="B326" s="264">
        <v>3401</v>
      </c>
    </row>
    <row r="327" spans="1:2" x14ac:dyDescent="0.25">
      <c r="A327" s="261">
        <v>43427</v>
      </c>
      <c r="B327" s="264">
        <v>3401</v>
      </c>
    </row>
    <row r="328" spans="1:2" x14ac:dyDescent="0.25">
      <c r="A328" s="261">
        <v>43430</v>
      </c>
      <c r="B328" s="264">
        <v>3387</v>
      </c>
    </row>
    <row r="329" spans="1:2" x14ac:dyDescent="0.25">
      <c r="A329" s="261">
        <v>43431</v>
      </c>
      <c r="B329" s="264">
        <v>3391</v>
      </c>
    </row>
    <row r="330" spans="1:2" x14ac:dyDescent="0.25">
      <c r="A330" s="261">
        <v>43432</v>
      </c>
      <c r="B330" s="264">
        <v>3385</v>
      </c>
    </row>
    <row r="331" spans="1:2" x14ac:dyDescent="0.25">
      <c r="A331" s="261">
        <v>43433</v>
      </c>
      <c r="B331" s="264">
        <v>3391</v>
      </c>
    </row>
    <row r="332" spans="1:2" x14ac:dyDescent="0.25">
      <c r="A332" s="261">
        <v>43434</v>
      </c>
      <c r="B332" s="264">
        <v>3388</v>
      </c>
    </row>
    <row r="333" spans="1:2" x14ac:dyDescent="0.25">
      <c r="A333" s="261">
        <v>43437</v>
      </c>
      <c r="B333" s="264">
        <v>3395</v>
      </c>
    </row>
    <row r="334" spans="1:2" x14ac:dyDescent="0.25">
      <c r="A334" s="261">
        <v>43438</v>
      </c>
      <c r="B334" s="264">
        <v>3424</v>
      </c>
    </row>
    <row r="335" spans="1:2" x14ac:dyDescent="0.25">
      <c r="A335" s="261">
        <v>43439</v>
      </c>
      <c r="B335" s="264">
        <v>3434</v>
      </c>
    </row>
    <row r="336" spans="1:2" x14ac:dyDescent="0.25">
      <c r="A336" s="261">
        <v>43440</v>
      </c>
      <c r="B336" s="264">
        <v>3418</v>
      </c>
    </row>
    <row r="337" spans="1:2" x14ac:dyDescent="0.25">
      <c r="A337" s="261">
        <v>43445</v>
      </c>
      <c r="B337" s="264">
        <v>3405</v>
      </c>
    </row>
    <row r="338" spans="1:2" x14ac:dyDescent="0.25">
      <c r="A338" s="261">
        <v>43446</v>
      </c>
      <c r="B338" s="264">
        <v>3405</v>
      </c>
    </row>
    <row r="339" spans="1:2" x14ac:dyDescent="0.25">
      <c r="A339" s="261">
        <v>43447</v>
      </c>
      <c r="B339" s="264">
        <v>3418</v>
      </c>
    </row>
    <row r="340" spans="1:2" x14ac:dyDescent="0.25">
      <c r="A340" s="261">
        <v>43448</v>
      </c>
      <c r="B340" s="264">
        <v>3409</v>
      </c>
    </row>
    <row r="341" spans="1:2" x14ac:dyDescent="0.25">
      <c r="A341" s="261">
        <v>43451</v>
      </c>
      <c r="B341" s="264">
        <v>3409</v>
      </c>
    </row>
    <row r="342" spans="1:2" x14ac:dyDescent="0.25">
      <c r="A342" s="261">
        <v>43452</v>
      </c>
      <c r="B342" s="264">
        <v>3410</v>
      </c>
    </row>
    <row r="343" spans="1:2" x14ac:dyDescent="0.25">
      <c r="A343" s="261">
        <v>43453</v>
      </c>
      <c r="B343" s="264">
        <v>3410</v>
      </c>
    </row>
    <row r="344" spans="1:2" x14ac:dyDescent="0.25">
      <c r="A344" s="261">
        <v>43454</v>
      </c>
      <c r="B344" s="264">
        <v>3410</v>
      </c>
    </row>
    <row r="345" spans="1:2" x14ac:dyDescent="0.25">
      <c r="A345" s="261">
        <v>43459</v>
      </c>
      <c r="B345" s="264">
        <v>3410</v>
      </c>
    </row>
    <row r="346" spans="1:2" x14ac:dyDescent="0.25">
      <c r="A346" s="261">
        <v>43460</v>
      </c>
      <c r="B346" s="264">
        <v>3409</v>
      </c>
    </row>
    <row r="347" spans="1:2" x14ac:dyDescent="0.25">
      <c r="A347" s="261">
        <v>43461</v>
      </c>
      <c r="B347" s="264">
        <v>3410</v>
      </c>
    </row>
    <row r="348" spans="1:2" x14ac:dyDescent="0.25">
      <c r="A348" s="261">
        <v>43462</v>
      </c>
      <c r="B348" s="264">
        <v>3412</v>
      </c>
    </row>
    <row r="349" spans="1:2" x14ac:dyDescent="0.25">
      <c r="A349" s="261">
        <v>43467</v>
      </c>
      <c r="B349" s="264">
        <v>3415</v>
      </c>
    </row>
    <row r="350" spans="1:2" x14ac:dyDescent="0.25">
      <c r="A350" s="261">
        <v>43468</v>
      </c>
      <c r="B350" s="264">
        <v>3405</v>
      </c>
    </row>
    <row r="351" spans="1:2" x14ac:dyDescent="0.25">
      <c r="A351" s="261">
        <v>43469</v>
      </c>
      <c r="B351" s="264">
        <v>3409</v>
      </c>
    </row>
    <row r="352" spans="1:2" x14ac:dyDescent="0.25">
      <c r="A352" s="261">
        <v>43472</v>
      </c>
      <c r="B352" s="264">
        <v>3410</v>
      </c>
    </row>
    <row r="353" spans="1:2" x14ac:dyDescent="0.25">
      <c r="A353" s="261">
        <v>43473</v>
      </c>
      <c r="B353" s="264">
        <v>3412</v>
      </c>
    </row>
    <row r="354" spans="1:2" x14ac:dyDescent="0.25">
      <c r="A354" s="261">
        <v>43474</v>
      </c>
      <c r="B354" s="264">
        <v>3422</v>
      </c>
    </row>
    <row r="355" spans="1:2" x14ac:dyDescent="0.25">
      <c r="A355" s="261">
        <v>43475</v>
      </c>
      <c r="B355" s="264">
        <v>3447</v>
      </c>
    </row>
    <row r="356" spans="1:2" x14ac:dyDescent="0.25">
      <c r="A356" s="261">
        <v>43480</v>
      </c>
      <c r="B356" s="264">
        <v>3447</v>
      </c>
    </row>
    <row r="357" spans="1:2" x14ac:dyDescent="0.25">
      <c r="A357" s="261">
        <v>43481</v>
      </c>
      <c r="B357" s="264">
        <v>3459</v>
      </c>
    </row>
    <row r="358" spans="1:2" x14ac:dyDescent="0.25">
      <c r="A358" s="261">
        <v>43482</v>
      </c>
      <c r="B358" s="264">
        <v>3462</v>
      </c>
    </row>
    <row r="359" spans="1:2" x14ac:dyDescent="0.25">
      <c r="A359" s="261">
        <v>43483</v>
      </c>
      <c r="B359" s="264">
        <v>3453</v>
      </c>
    </row>
    <row r="360" spans="1:2" x14ac:dyDescent="0.25">
      <c r="A360" s="261">
        <v>43486</v>
      </c>
      <c r="B360" s="264">
        <v>3440</v>
      </c>
    </row>
    <row r="361" spans="1:2" x14ac:dyDescent="0.25">
      <c r="A361" s="261">
        <v>43487</v>
      </c>
      <c r="B361" s="264">
        <v>3439</v>
      </c>
    </row>
    <row r="362" spans="1:2" x14ac:dyDescent="0.25">
      <c r="A362" s="261">
        <v>43489</v>
      </c>
      <c r="B362" s="264">
        <v>3450</v>
      </c>
    </row>
    <row r="363" spans="1:2" x14ac:dyDescent="0.25">
      <c r="A363" s="261">
        <v>43490</v>
      </c>
      <c r="B363" s="264">
        <v>3459</v>
      </c>
    </row>
    <row r="364" spans="1:2" x14ac:dyDescent="0.25">
      <c r="A364" s="261">
        <v>43493</v>
      </c>
      <c r="B364" s="264">
        <v>3472</v>
      </c>
    </row>
    <row r="365" spans="1:2" x14ac:dyDescent="0.25">
      <c r="A365" s="261">
        <v>43494</v>
      </c>
      <c r="B365" s="264">
        <v>3470</v>
      </c>
    </row>
    <row r="366" spans="1:2" x14ac:dyDescent="0.25">
      <c r="A366" s="261">
        <v>43495</v>
      </c>
      <c r="B366" s="264">
        <v>3487</v>
      </c>
    </row>
    <row r="367" spans="1:2" x14ac:dyDescent="0.25">
      <c r="A367" s="261">
        <v>43496</v>
      </c>
      <c r="B367" s="264">
        <v>3491</v>
      </c>
    </row>
    <row r="368" spans="1:2" x14ac:dyDescent="0.25">
      <c r="A368" s="261">
        <v>43497</v>
      </c>
      <c r="B368" s="264">
        <v>3476</v>
      </c>
    </row>
    <row r="369" spans="1:2" x14ac:dyDescent="0.25">
      <c r="A369" s="261">
        <v>43508</v>
      </c>
      <c r="B369" s="264">
        <v>3455</v>
      </c>
    </row>
    <row r="370" spans="1:2" x14ac:dyDescent="0.25">
      <c r="A370" s="261">
        <v>43509</v>
      </c>
      <c r="B370" s="264">
        <v>3464</v>
      </c>
    </row>
    <row r="371" spans="1:2" x14ac:dyDescent="0.25">
      <c r="A371" s="261">
        <v>43510</v>
      </c>
      <c r="B371" s="264">
        <v>3459</v>
      </c>
    </row>
    <row r="372" spans="1:2" x14ac:dyDescent="0.25">
      <c r="A372" s="261">
        <v>43511</v>
      </c>
      <c r="B372" s="264">
        <v>3453</v>
      </c>
    </row>
    <row r="373" spans="1:2" x14ac:dyDescent="0.25">
      <c r="A373" s="261">
        <v>43514</v>
      </c>
      <c r="B373" s="264">
        <v>3464</v>
      </c>
    </row>
    <row r="374" spans="1:2" x14ac:dyDescent="0.25">
      <c r="A374" s="261">
        <v>43515</v>
      </c>
      <c r="B374" s="264">
        <v>3455</v>
      </c>
    </row>
    <row r="375" spans="1:2" x14ac:dyDescent="0.25">
      <c r="A375" s="261">
        <v>43517</v>
      </c>
      <c r="B375" s="264">
        <v>3483</v>
      </c>
    </row>
    <row r="376" spans="1:2" x14ac:dyDescent="0.25">
      <c r="A376" s="261">
        <v>43521</v>
      </c>
      <c r="B376" s="264">
        <v>3504</v>
      </c>
    </row>
    <row r="377" spans="1:2" x14ac:dyDescent="0.25">
      <c r="A377" s="261">
        <v>43522</v>
      </c>
      <c r="B377" s="264">
        <v>3497</v>
      </c>
    </row>
    <row r="378" spans="1:2" x14ac:dyDescent="0.25">
      <c r="A378" s="261">
        <v>43523</v>
      </c>
      <c r="B378" s="264">
        <v>3498</v>
      </c>
    </row>
    <row r="379" spans="1:2" x14ac:dyDescent="0.25">
      <c r="A379" s="261">
        <v>43524</v>
      </c>
      <c r="B379" s="264">
        <v>3501</v>
      </c>
    </row>
    <row r="380" spans="1:2" x14ac:dyDescent="0.25">
      <c r="A380" s="261">
        <v>43525</v>
      </c>
      <c r="B380" s="264">
        <v>3493</v>
      </c>
    </row>
    <row r="381" spans="1:2" x14ac:dyDescent="0.25">
      <c r="A381" s="261">
        <v>43528</v>
      </c>
      <c r="B381" s="264">
        <v>3491</v>
      </c>
    </row>
    <row r="382" spans="1:2" x14ac:dyDescent="0.25">
      <c r="A382" s="261">
        <v>43529</v>
      </c>
      <c r="B382" s="264">
        <v>3491</v>
      </c>
    </row>
    <row r="383" spans="1:2" x14ac:dyDescent="0.25">
      <c r="A383" s="261">
        <v>43530</v>
      </c>
      <c r="B383" s="264">
        <v>3489</v>
      </c>
    </row>
    <row r="384" spans="1:2" x14ac:dyDescent="0.25">
      <c r="A384" s="261">
        <v>43531</v>
      </c>
      <c r="B384" s="264">
        <v>3489</v>
      </c>
    </row>
    <row r="385" spans="1:2" x14ac:dyDescent="0.25">
      <c r="A385" s="261">
        <v>43532</v>
      </c>
      <c r="B385" s="264">
        <v>3481</v>
      </c>
    </row>
    <row r="386" spans="1:2" x14ac:dyDescent="0.25">
      <c r="A386" s="261">
        <v>43535</v>
      </c>
      <c r="B386" s="264">
        <v>3480</v>
      </c>
    </row>
    <row r="387" spans="1:2" x14ac:dyDescent="0.25">
      <c r="A387" s="261">
        <v>43536</v>
      </c>
      <c r="B387" s="264">
        <v>3485</v>
      </c>
    </row>
    <row r="388" spans="1:2" x14ac:dyDescent="0.25">
      <c r="A388" s="261">
        <v>43537</v>
      </c>
      <c r="B388" s="264">
        <v>3487</v>
      </c>
    </row>
    <row r="389" spans="1:2" x14ac:dyDescent="0.25">
      <c r="A389" s="261">
        <v>43538</v>
      </c>
      <c r="B389" s="264">
        <v>3489</v>
      </c>
    </row>
    <row r="390" spans="1:2" x14ac:dyDescent="0.25">
      <c r="A390" s="261">
        <v>43539</v>
      </c>
      <c r="B390" s="264">
        <v>3478</v>
      </c>
    </row>
    <row r="391" spans="1:2" x14ac:dyDescent="0.25">
      <c r="A391" s="261">
        <v>43542</v>
      </c>
      <c r="B391" s="264">
        <v>3486</v>
      </c>
    </row>
    <row r="392" spans="1:2" x14ac:dyDescent="0.25">
      <c r="A392" s="261">
        <v>43543</v>
      </c>
      <c r="B392" s="264">
        <v>3485</v>
      </c>
    </row>
    <row r="393" spans="1:2" x14ac:dyDescent="0.25">
      <c r="A393" s="261">
        <v>43549</v>
      </c>
      <c r="B393" s="264">
        <v>3486</v>
      </c>
    </row>
    <row r="394" spans="1:2" x14ac:dyDescent="0.25">
      <c r="A394" s="261">
        <v>43550</v>
      </c>
      <c r="B394" s="264">
        <v>3488</v>
      </c>
    </row>
    <row r="395" spans="1:2" x14ac:dyDescent="0.25">
      <c r="A395" s="261">
        <v>43551</v>
      </c>
      <c r="B395" s="264">
        <v>3484</v>
      </c>
    </row>
    <row r="396" spans="1:2" x14ac:dyDescent="0.25">
      <c r="A396" s="261">
        <v>43552</v>
      </c>
      <c r="B396" s="264">
        <v>3475</v>
      </c>
    </row>
    <row r="397" spans="1:2" x14ac:dyDescent="0.25">
      <c r="A397" s="261">
        <v>43553</v>
      </c>
      <c r="B397" s="264">
        <v>3476</v>
      </c>
    </row>
    <row r="398" spans="1:2" x14ac:dyDescent="0.25">
      <c r="A398" s="261">
        <v>43556</v>
      </c>
      <c r="B398" s="264">
        <v>3489</v>
      </c>
    </row>
    <row r="399" spans="1:2" x14ac:dyDescent="0.25">
      <c r="A399" s="261">
        <v>43557</v>
      </c>
      <c r="B399" s="264">
        <v>3482</v>
      </c>
    </row>
    <row r="400" spans="1:2" x14ac:dyDescent="0.25">
      <c r="A400" s="261">
        <v>43559</v>
      </c>
      <c r="B400" s="264">
        <v>3486</v>
      </c>
    </row>
    <row r="401" spans="1:2" x14ac:dyDescent="0.25">
      <c r="A401" s="261">
        <v>43560</v>
      </c>
      <c r="B401" s="264">
        <v>3483</v>
      </c>
    </row>
    <row r="402" spans="1:2" x14ac:dyDescent="0.25">
      <c r="A402" s="261">
        <v>43563</v>
      </c>
      <c r="B402" s="264">
        <v>3483</v>
      </c>
    </row>
    <row r="403" spans="1:2" x14ac:dyDescent="0.25">
      <c r="A403" s="261">
        <v>43564</v>
      </c>
      <c r="B403" s="264">
        <v>3483</v>
      </c>
    </row>
    <row r="404" spans="1:2" x14ac:dyDescent="0.25">
      <c r="A404" s="261">
        <v>43565</v>
      </c>
      <c r="B404" s="264">
        <v>3485</v>
      </c>
    </row>
    <row r="405" spans="1:2" x14ac:dyDescent="0.25">
      <c r="A405" s="261">
        <v>43567</v>
      </c>
      <c r="B405" s="264">
        <v>3482</v>
      </c>
    </row>
    <row r="406" spans="1:2" x14ac:dyDescent="0.25">
      <c r="A406" s="261">
        <v>43571</v>
      </c>
      <c r="B406" s="264">
        <v>3487</v>
      </c>
    </row>
    <row r="407" spans="1:2" x14ac:dyDescent="0.25">
      <c r="A407" s="261">
        <v>43572</v>
      </c>
      <c r="B407" s="264">
        <v>3488</v>
      </c>
    </row>
    <row r="408" spans="1:2" x14ac:dyDescent="0.25">
      <c r="A408" s="261">
        <v>43573</v>
      </c>
      <c r="B408" s="264">
        <v>3496</v>
      </c>
    </row>
    <row r="409" spans="1:2" x14ac:dyDescent="0.25">
      <c r="A409" s="261">
        <v>43574</v>
      </c>
      <c r="B409" s="264">
        <v>3492</v>
      </c>
    </row>
    <row r="410" spans="1:2" x14ac:dyDescent="0.25">
      <c r="A410" s="261">
        <v>43577</v>
      </c>
      <c r="B410" s="264">
        <v>3492</v>
      </c>
    </row>
    <row r="411" spans="1:2" x14ac:dyDescent="0.25">
      <c r="A411" s="261">
        <v>43578</v>
      </c>
      <c r="B411" s="264">
        <v>3490</v>
      </c>
    </row>
    <row r="412" spans="1:2" x14ac:dyDescent="0.25">
      <c r="A412" s="261">
        <v>43579</v>
      </c>
      <c r="B412" s="264">
        <v>3486</v>
      </c>
    </row>
    <row r="413" spans="1:2" x14ac:dyDescent="0.25">
      <c r="A413" s="261">
        <v>43580</v>
      </c>
      <c r="B413" s="262">
        <v>3486</v>
      </c>
    </row>
    <row r="414" spans="1:2" x14ac:dyDescent="0.25">
      <c r="A414" s="261">
        <v>43581</v>
      </c>
      <c r="B414" s="262">
        <v>3487</v>
      </c>
    </row>
    <row r="415" spans="1:2" x14ac:dyDescent="0.25">
      <c r="A415" s="261">
        <v>43582</v>
      </c>
      <c r="B415" s="262">
        <v>3488</v>
      </c>
    </row>
    <row r="416" spans="1:2" x14ac:dyDescent="0.25">
      <c r="A416" s="261">
        <v>43583</v>
      </c>
      <c r="B416" s="262">
        <v>3489</v>
      </c>
    </row>
    <row r="417" spans="1:2" x14ac:dyDescent="0.25">
      <c r="A417" s="261">
        <v>43584</v>
      </c>
      <c r="B417" s="262">
        <v>3490</v>
      </c>
    </row>
    <row r="418" spans="1:2" x14ac:dyDescent="0.25">
      <c r="A418" s="261">
        <v>43585</v>
      </c>
      <c r="B418" s="262">
        <v>3491</v>
      </c>
    </row>
    <row r="419" spans="1:2" x14ac:dyDescent="0.25">
      <c r="A419" s="261">
        <v>43586</v>
      </c>
      <c r="B419" s="262">
        <v>3492</v>
      </c>
    </row>
    <row r="420" spans="1:2" x14ac:dyDescent="0.25">
      <c r="A420" s="261">
        <v>43587</v>
      </c>
      <c r="B420" s="262">
        <v>3493</v>
      </c>
    </row>
    <row r="421" spans="1:2" x14ac:dyDescent="0.25">
      <c r="A421" s="261">
        <v>43588</v>
      </c>
      <c r="B421" s="262">
        <v>3494</v>
      </c>
    </row>
    <row r="422" spans="1:2" x14ac:dyDescent="0.25">
      <c r="A422" s="261">
        <v>43589</v>
      </c>
      <c r="B422" s="262">
        <v>3495</v>
      </c>
    </row>
    <row r="423" spans="1:2" x14ac:dyDescent="0.25">
      <c r="A423" s="261">
        <v>43590</v>
      </c>
      <c r="B423" s="262">
        <v>3496</v>
      </c>
    </row>
    <row r="424" spans="1:2" x14ac:dyDescent="0.25">
      <c r="A424" s="261">
        <v>43591</v>
      </c>
      <c r="B424" s="262">
        <v>3497</v>
      </c>
    </row>
    <row r="425" spans="1:2" x14ac:dyDescent="0.25">
      <c r="A425" s="261">
        <v>43592</v>
      </c>
      <c r="B425" s="262">
        <v>3498</v>
      </c>
    </row>
    <row r="426" spans="1:2" x14ac:dyDescent="0.25">
      <c r="A426" s="261">
        <v>43593</v>
      </c>
      <c r="B426" s="262">
        <v>3499</v>
      </c>
    </row>
    <row r="427" spans="1:2" x14ac:dyDescent="0.25">
      <c r="A427" s="261">
        <v>43594</v>
      </c>
      <c r="B427" s="262">
        <v>3500</v>
      </c>
    </row>
    <row r="428" spans="1:2" x14ac:dyDescent="0.25">
      <c r="A428" s="261">
        <v>43595</v>
      </c>
      <c r="B428" s="262">
        <v>3501</v>
      </c>
    </row>
    <row r="429" spans="1:2" x14ac:dyDescent="0.25">
      <c r="A429" s="261">
        <v>43596</v>
      </c>
      <c r="B429" s="262">
        <v>3502</v>
      </c>
    </row>
    <row r="430" spans="1:2" x14ac:dyDescent="0.25">
      <c r="A430" s="261">
        <v>43597</v>
      </c>
      <c r="B430" s="262">
        <v>3503</v>
      </c>
    </row>
    <row r="431" spans="1:2" x14ac:dyDescent="0.25">
      <c r="A431" s="261">
        <v>43598</v>
      </c>
      <c r="B431" s="262">
        <v>3504</v>
      </c>
    </row>
    <row r="432" spans="1:2" x14ac:dyDescent="0.25">
      <c r="A432" s="261">
        <v>43599</v>
      </c>
      <c r="B432" s="262">
        <v>3505</v>
      </c>
    </row>
    <row r="433" spans="1:2" x14ac:dyDescent="0.25">
      <c r="A433" s="261">
        <v>43600</v>
      </c>
      <c r="B433" s="262">
        <v>3506</v>
      </c>
    </row>
    <row r="434" spans="1:2" x14ac:dyDescent="0.25">
      <c r="A434" s="261">
        <v>43601</v>
      </c>
      <c r="B434" s="262">
        <v>3507</v>
      </c>
    </row>
    <row r="435" spans="1:2" x14ac:dyDescent="0.25">
      <c r="A435" s="261">
        <v>43602</v>
      </c>
      <c r="B435" s="262">
        <v>3508</v>
      </c>
    </row>
    <row r="436" spans="1:2" x14ac:dyDescent="0.25">
      <c r="A436" s="261">
        <v>43603</v>
      </c>
      <c r="B436" s="262">
        <v>3509</v>
      </c>
    </row>
    <row r="437" spans="1:2" x14ac:dyDescent="0.25">
      <c r="A437" s="261">
        <v>43604</v>
      </c>
      <c r="B437" s="262">
        <v>3510</v>
      </c>
    </row>
    <row r="438" spans="1:2" x14ac:dyDescent="0.25">
      <c r="A438" s="261">
        <v>43605</v>
      </c>
      <c r="B438" s="262">
        <v>3511</v>
      </c>
    </row>
    <row r="439" spans="1:2" x14ac:dyDescent="0.25">
      <c r="A439" s="261">
        <v>43587</v>
      </c>
      <c r="B439" s="262">
        <v>3484</v>
      </c>
    </row>
    <row r="440" spans="1:2" x14ac:dyDescent="0.25">
      <c r="A440" s="261">
        <v>43588</v>
      </c>
      <c r="B440" s="262">
        <v>3482</v>
      </c>
    </row>
    <row r="441" spans="1:2" x14ac:dyDescent="0.25">
      <c r="A441" s="261">
        <v>43591</v>
      </c>
      <c r="B441" s="262">
        <v>3461</v>
      </c>
    </row>
    <row r="442" spans="1:2" x14ac:dyDescent="0.25">
      <c r="A442" s="261">
        <v>43592</v>
      </c>
      <c r="B442" s="262">
        <v>3472</v>
      </c>
    </row>
    <row r="443" spans="1:2" x14ac:dyDescent="0.25">
      <c r="A443" s="261">
        <v>43593</v>
      </c>
      <c r="B443" s="262">
        <v>3483</v>
      </c>
    </row>
    <row r="444" spans="1:2" x14ac:dyDescent="0.25">
      <c r="A444" s="261">
        <v>43594</v>
      </c>
      <c r="B444" s="262">
        <v>3475</v>
      </c>
    </row>
    <row r="445" spans="1:2" x14ac:dyDescent="0.25">
      <c r="A445" s="261">
        <v>43595</v>
      </c>
      <c r="B445" s="262">
        <v>3462</v>
      </c>
    </row>
    <row r="446" spans="1:2" x14ac:dyDescent="0.25">
      <c r="A446" s="261">
        <v>43598</v>
      </c>
      <c r="B446" s="262">
        <v>3431</v>
      </c>
    </row>
    <row r="447" spans="1:2" x14ac:dyDescent="0.25">
      <c r="A447" s="261">
        <v>43599</v>
      </c>
      <c r="B447" s="262">
        <v>3430</v>
      </c>
    </row>
    <row r="448" spans="1:2" x14ac:dyDescent="0.25">
      <c r="A448" s="261">
        <v>43600</v>
      </c>
      <c r="B448" s="262">
        <v>3421</v>
      </c>
    </row>
    <row r="449" spans="1:2" x14ac:dyDescent="0.25">
      <c r="A449" s="261">
        <v>43601</v>
      </c>
      <c r="B449" s="262">
        <v>3415</v>
      </c>
    </row>
    <row r="450" spans="1:2" x14ac:dyDescent="0.25">
      <c r="A450" s="261">
        <v>43602</v>
      </c>
      <c r="B450" s="262">
        <v>3416</v>
      </c>
    </row>
    <row r="451" spans="1:2" x14ac:dyDescent="0.25">
      <c r="A451" s="261">
        <v>43605</v>
      </c>
      <c r="B451" s="262">
        <v>3421</v>
      </c>
    </row>
    <row r="452" spans="1:2" x14ac:dyDescent="0.25">
      <c r="A452" s="261">
        <v>43606</v>
      </c>
      <c r="B452" s="262">
        <v>3420</v>
      </c>
    </row>
    <row r="453" spans="1:2" x14ac:dyDescent="0.25">
      <c r="A453" s="261">
        <v>43608</v>
      </c>
      <c r="B453" s="262">
        <v>3412</v>
      </c>
    </row>
    <row r="454" spans="1:2" x14ac:dyDescent="0.25">
      <c r="A454" s="261">
        <v>43609</v>
      </c>
      <c r="B454" s="262">
        <v>3414</v>
      </c>
    </row>
    <row r="455" spans="1:2" x14ac:dyDescent="0.25">
      <c r="A455" s="261">
        <v>43612</v>
      </c>
      <c r="B455" s="262">
        <v>3423</v>
      </c>
    </row>
    <row r="456" spans="1:2" x14ac:dyDescent="0.25">
      <c r="A456" s="261">
        <v>43613</v>
      </c>
      <c r="B456" s="262">
        <v>3418</v>
      </c>
    </row>
    <row r="457" spans="1:2" x14ac:dyDescent="0.25">
      <c r="A457" s="261">
        <v>43614</v>
      </c>
      <c r="B457" s="262">
        <v>3415</v>
      </c>
    </row>
    <row r="458" spans="1:2" x14ac:dyDescent="0.25">
      <c r="A458" s="261">
        <v>43615</v>
      </c>
      <c r="B458" s="262">
        <v>3417</v>
      </c>
    </row>
    <row r="459" spans="1:2" x14ac:dyDescent="0.25">
      <c r="A459" s="261">
        <v>43620</v>
      </c>
      <c r="B459" s="262">
        <v>3417</v>
      </c>
    </row>
    <row r="460" spans="1:2" x14ac:dyDescent="0.25">
      <c r="A460" s="261">
        <v>43621</v>
      </c>
      <c r="B460" s="262">
        <v>3417</v>
      </c>
    </row>
    <row r="461" spans="1:2" x14ac:dyDescent="0.25">
      <c r="A461" s="261">
        <v>43622</v>
      </c>
      <c r="B461" s="262">
        <v>3416</v>
      </c>
    </row>
    <row r="462" spans="1:2" x14ac:dyDescent="0.25">
      <c r="A462" s="261">
        <v>43623</v>
      </c>
      <c r="B462" s="262">
        <v>3415</v>
      </c>
    </row>
    <row r="463" spans="1:2" x14ac:dyDescent="0.25">
      <c r="A463" s="261">
        <v>43626</v>
      </c>
      <c r="B463" s="262">
        <v>3400</v>
      </c>
    </row>
    <row r="464" spans="1:2" x14ac:dyDescent="0.25">
      <c r="A464" s="261">
        <v>43627</v>
      </c>
      <c r="B464" s="262">
        <v>3405</v>
      </c>
    </row>
    <row r="465" spans="1:7" x14ac:dyDescent="0.25">
      <c r="A465" s="261">
        <v>43628</v>
      </c>
      <c r="B465" s="262">
        <v>3403</v>
      </c>
    </row>
    <row r="466" spans="1:7" x14ac:dyDescent="0.25">
      <c r="A466" s="261">
        <v>43629</v>
      </c>
      <c r="B466" s="262">
        <v>3398</v>
      </c>
    </row>
    <row r="467" spans="1:7" x14ac:dyDescent="0.25">
      <c r="A467" s="261">
        <v>43630</v>
      </c>
      <c r="B467" s="262">
        <v>3399</v>
      </c>
    </row>
    <row r="468" spans="1:7" x14ac:dyDescent="0.25">
      <c r="A468" s="261">
        <v>43634</v>
      </c>
      <c r="B468" s="262">
        <v>3403</v>
      </c>
    </row>
    <row r="469" spans="1:7" x14ac:dyDescent="0.25">
      <c r="A469" s="261">
        <v>43634</v>
      </c>
      <c r="B469" s="262">
        <v>3397</v>
      </c>
      <c r="G469" s="372"/>
    </row>
    <row r="470" spans="1:7" x14ac:dyDescent="0.25">
      <c r="A470" s="261">
        <v>43635</v>
      </c>
      <c r="B470" s="262">
        <v>3406</v>
      </c>
    </row>
    <row r="471" spans="1:7" x14ac:dyDescent="0.25">
      <c r="A471" s="261">
        <v>43636</v>
      </c>
      <c r="B471" s="262">
        <v>3411</v>
      </c>
    </row>
    <row r="472" spans="1:7" x14ac:dyDescent="0.25">
      <c r="A472" s="261">
        <v>43637</v>
      </c>
      <c r="B472" s="262">
        <v>3430</v>
      </c>
      <c r="F472" s="372"/>
    </row>
    <row r="473" spans="1:7" x14ac:dyDescent="0.25">
      <c r="A473" s="261">
        <v>43640</v>
      </c>
      <c r="B473" s="262">
        <v>3416</v>
      </c>
    </row>
    <row r="474" spans="1:7" x14ac:dyDescent="0.25">
      <c r="A474" s="261">
        <v>43641</v>
      </c>
      <c r="B474" s="262">
        <v>3416</v>
      </c>
    </row>
    <row r="475" spans="1:7" x14ac:dyDescent="0.25">
      <c r="A475" s="261">
        <v>43643</v>
      </c>
      <c r="B475" s="262">
        <v>3421</v>
      </c>
    </row>
    <row r="476" spans="1:7" x14ac:dyDescent="0.25">
      <c r="A476" s="261">
        <v>43644</v>
      </c>
      <c r="B476" s="262">
        <v>3471</v>
      </c>
    </row>
    <row r="477" spans="1:7" x14ac:dyDescent="0.25">
      <c r="A477" s="261">
        <v>43647</v>
      </c>
      <c r="B477" s="262">
        <v>3431</v>
      </c>
    </row>
    <row r="478" spans="1:7" x14ac:dyDescent="0.25">
      <c r="A478" s="261">
        <v>43648</v>
      </c>
      <c r="B478" s="262">
        <v>3416</v>
      </c>
    </row>
    <row r="479" spans="1:7" x14ac:dyDescent="0.25">
      <c r="A479" s="261">
        <v>43649</v>
      </c>
      <c r="B479" s="262">
        <v>3405</v>
      </c>
    </row>
    <row r="480" spans="1:7" x14ac:dyDescent="0.25">
      <c r="A480" s="261">
        <v>43650</v>
      </c>
      <c r="B480" s="262">
        <v>3414</v>
      </c>
    </row>
    <row r="481" spans="1:2" x14ac:dyDescent="0.25">
      <c r="A481" s="261">
        <v>43651</v>
      </c>
      <c r="B481" s="262">
        <v>3409</v>
      </c>
    </row>
    <row r="482" spans="1:2" x14ac:dyDescent="0.25">
      <c r="A482" s="261">
        <v>43654</v>
      </c>
      <c r="B482" s="262">
        <v>3404</v>
      </c>
    </row>
    <row r="483" spans="1:2" x14ac:dyDescent="0.25">
      <c r="A483" s="261">
        <v>43655</v>
      </c>
      <c r="B483" s="262">
        <v>3407</v>
      </c>
    </row>
    <row r="484" spans="1:2" x14ac:dyDescent="0.25">
      <c r="A484" s="261">
        <v>43656</v>
      </c>
      <c r="B484" s="262">
        <v>3402</v>
      </c>
    </row>
    <row r="485" spans="1:2" x14ac:dyDescent="0.25">
      <c r="A485" s="261">
        <v>43657</v>
      </c>
      <c r="B485" s="262">
        <v>3410</v>
      </c>
    </row>
    <row r="486" spans="1:2" x14ac:dyDescent="0.25">
      <c r="A486" s="261">
        <v>43658</v>
      </c>
      <c r="B486" s="262">
        <v>3406</v>
      </c>
    </row>
    <row r="487" spans="1:2" x14ac:dyDescent="0.25">
      <c r="A487" s="261">
        <v>43661</v>
      </c>
      <c r="B487" s="262">
        <v>3404</v>
      </c>
    </row>
    <row r="488" spans="1:2" x14ac:dyDescent="0.25">
      <c r="A488" s="261">
        <v>43662</v>
      </c>
      <c r="B488" s="262">
        <v>3405</v>
      </c>
    </row>
    <row r="489" spans="1:2" x14ac:dyDescent="0.25">
      <c r="A489" s="261">
        <v>43663</v>
      </c>
      <c r="B489" s="262">
        <v>3401</v>
      </c>
    </row>
    <row r="490" spans="1:2" x14ac:dyDescent="0.25">
      <c r="A490" s="261">
        <v>43664</v>
      </c>
      <c r="B490" s="262">
        <v>3407</v>
      </c>
    </row>
    <row r="491" spans="1:2" x14ac:dyDescent="0.25">
      <c r="A491" s="261">
        <v>43665</v>
      </c>
      <c r="B491" s="262">
        <v>3409</v>
      </c>
    </row>
    <row r="492" spans="1:2" x14ac:dyDescent="0.25">
      <c r="A492" s="261">
        <v>43668</v>
      </c>
      <c r="B492" s="262">
        <v>3409</v>
      </c>
    </row>
    <row r="493" spans="1:2" x14ac:dyDescent="0.25">
      <c r="A493" s="261">
        <v>43669</v>
      </c>
      <c r="B493" s="262">
        <v>3403</v>
      </c>
    </row>
    <row r="494" spans="1:2" x14ac:dyDescent="0.25">
      <c r="A494" s="261">
        <v>43670</v>
      </c>
      <c r="B494" s="262">
        <v>3403</v>
      </c>
    </row>
    <row r="495" spans="1:2" x14ac:dyDescent="0.25">
      <c r="A495" s="261">
        <v>43671</v>
      </c>
      <c r="B495" s="262">
        <v>3405</v>
      </c>
    </row>
    <row r="496" spans="1:2" x14ac:dyDescent="0.25">
      <c r="A496" s="261">
        <v>43672</v>
      </c>
      <c r="B496" s="262">
        <v>3405</v>
      </c>
    </row>
    <row r="497" spans="1:2" x14ac:dyDescent="0.25">
      <c r="A497" s="261">
        <v>43675</v>
      </c>
      <c r="B497" s="262">
        <v>3398</v>
      </c>
    </row>
    <row r="498" spans="1:2" x14ac:dyDescent="0.25">
      <c r="A498" s="261">
        <v>43676</v>
      </c>
      <c r="B498" s="262">
        <v>3398</v>
      </c>
    </row>
    <row r="499" spans="1:2" x14ac:dyDescent="0.25">
      <c r="A499" s="261">
        <v>43677</v>
      </c>
      <c r="B499" s="262">
        <v>3401</v>
      </c>
    </row>
    <row r="500" spans="1:2" x14ac:dyDescent="0.25">
      <c r="A500" s="261">
        <v>43678</v>
      </c>
      <c r="B500" s="262">
        <v>3392</v>
      </c>
    </row>
    <row r="501" spans="1:2" x14ac:dyDescent="0.25">
      <c r="A501" s="261">
        <v>43679</v>
      </c>
      <c r="B501" s="262">
        <v>3378</v>
      </c>
    </row>
    <row r="502" spans="1:2" x14ac:dyDescent="0.25">
      <c r="A502" s="261">
        <v>43682</v>
      </c>
      <c r="B502" s="262">
        <v>3347</v>
      </c>
    </row>
    <row r="503" spans="1:2" x14ac:dyDescent="0.25">
      <c r="A503" s="261">
        <v>43683</v>
      </c>
      <c r="B503" s="262">
        <v>3329</v>
      </c>
    </row>
    <row r="504" spans="1:2" x14ac:dyDescent="0.25">
      <c r="A504" s="261">
        <v>43684</v>
      </c>
      <c r="B504" s="262">
        <v>3325</v>
      </c>
    </row>
    <row r="505" spans="1:2" x14ac:dyDescent="0.25">
      <c r="A505" s="261">
        <v>43685</v>
      </c>
      <c r="B505" s="262">
        <v>3325</v>
      </c>
    </row>
    <row r="506" spans="1:2" x14ac:dyDescent="0.25">
      <c r="A506" s="261">
        <v>43686</v>
      </c>
      <c r="B506" s="262">
        <v>3320</v>
      </c>
    </row>
    <row r="507" spans="1:2" x14ac:dyDescent="0.25">
      <c r="A507" s="261">
        <v>43689</v>
      </c>
      <c r="B507" s="262">
        <v>3341</v>
      </c>
    </row>
    <row r="508" spans="1:2" x14ac:dyDescent="0.25">
      <c r="A508" s="261">
        <v>43690</v>
      </c>
      <c r="B508" s="262">
        <v>3315</v>
      </c>
    </row>
    <row r="509" spans="1:2" x14ac:dyDescent="0.25">
      <c r="A509" s="261">
        <v>43691</v>
      </c>
      <c r="B509" s="262">
        <v>3334</v>
      </c>
    </row>
    <row r="510" spans="1:2" x14ac:dyDescent="0.25">
      <c r="A510" s="261">
        <v>43692</v>
      </c>
      <c r="B510" s="262">
        <v>3330</v>
      </c>
    </row>
    <row r="511" spans="1:2" x14ac:dyDescent="0.25">
      <c r="A511" s="261">
        <v>43693</v>
      </c>
      <c r="B511" s="262">
        <v>3328</v>
      </c>
    </row>
    <row r="512" spans="1:2" x14ac:dyDescent="0.25">
      <c r="A512" s="261">
        <v>43696</v>
      </c>
      <c r="B512" s="262">
        <v>3324</v>
      </c>
    </row>
    <row r="513" spans="1:2" x14ac:dyDescent="0.25">
      <c r="A513" s="261">
        <v>43697</v>
      </c>
      <c r="B513" s="262">
        <v>3315</v>
      </c>
    </row>
    <row r="514" spans="1:2" x14ac:dyDescent="0.25">
      <c r="A514" s="261">
        <v>43698</v>
      </c>
      <c r="B514" s="262">
        <v>3318</v>
      </c>
    </row>
    <row r="515" spans="1:2" x14ac:dyDescent="0.25">
      <c r="A515" s="261">
        <v>43699</v>
      </c>
      <c r="B515" s="262">
        <v>3311</v>
      </c>
    </row>
    <row r="516" spans="1:2" x14ac:dyDescent="0.25">
      <c r="A516" s="261">
        <v>43700</v>
      </c>
      <c r="B516" s="262">
        <v>3300</v>
      </c>
    </row>
    <row r="517" spans="1:2" x14ac:dyDescent="0.25">
      <c r="A517" s="261">
        <v>43703</v>
      </c>
      <c r="B517" s="262">
        <v>3278</v>
      </c>
    </row>
    <row r="518" spans="1:2" x14ac:dyDescent="0.25">
      <c r="A518" s="261">
        <v>43704</v>
      </c>
      <c r="B518" s="262">
        <v>3271</v>
      </c>
    </row>
    <row r="519" spans="1:2" x14ac:dyDescent="0.25">
      <c r="A519" s="261">
        <v>43705</v>
      </c>
      <c r="B519" s="262">
        <v>3271</v>
      </c>
    </row>
    <row r="520" spans="1:2" x14ac:dyDescent="0.25">
      <c r="A520" s="261">
        <v>43706</v>
      </c>
      <c r="B520" s="262">
        <v>3266</v>
      </c>
    </row>
    <row r="521" spans="1:2" x14ac:dyDescent="0.25">
      <c r="A521" s="261">
        <v>43707</v>
      </c>
      <c r="B521" s="262">
        <v>3272</v>
      </c>
    </row>
    <row r="522" spans="1:2" x14ac:dyDescent="0.25">
      <c r="A522" s="261">
        <v>43711</v>
      </c>
      <c r="B522" s="262">
        <v>3260</v>
      </c>
    </row>
    <row r="523" spans="1:2" x14ac:dyDescent="0.25">
      <c r="A523" s="261">
        <v>43712</v>
      </c>
      <c r="B523" s="262">
        <v>3267</v>
      </c>
    </row>
    <row r="524" spans="1:2" x14ac:dyDescent="0.25">
      <c r="A524" s="261">
        <v>43713</v>
      </c>
      <c r="B524" s="262">
        <v>3282</v>
      </c>
    </row>
    <row r="525" spans="1:2" x14ac:dyDescent="0.25">
      <c r="A525" s="261">
        <v>43714</v>
      </c>
      <c r="B525" s="262">
        <v>3272</v>
      </c>
    </row>
    <row r="526" spans="1:2" x14ac:dyDescent="0.25">
      <c r="A526" s="261">
        <v>43717</v>
      </c>
      <c r="B526" s="262">
        <v>3286</v>
      </c>
    </row>
    <row r="527" spans="1:2" x14ac:dyDescent="0.25">
      <c r="A527" s="261">
        <v>43718</v>
      </c>
      <c r="B527" s="262">
        <v>3290</v>
      </c>
    </row>
    <row r="528" spans="1:2" x14ac:dyDescent="0.25">
      <c r="A528" s="261">
        <v>43719</v>
      </c>
      <c r="B528" s="262">
        <v>3289</v>
      </c>
    </row>
    <row r="529" spans="1:2" x14ac:dyDescent="0.25">
      <c r="A529" s="261">
        <v>43720</v>
      </c>
      <c r="B529" s="262">
        <v>3297</v>
      </c>
    </row>
    <row r="530" spans="1:2" x14ac:dyDescent="0.25">
      <c r="A530" s="261">
        <v>43721</v>
      </c>
      <c r="B530" s="262">
        <v>3310</v>
      </c>
    </row>
    <row r="531" spans="1:2" x14ac:dyDescent="0.25">
      <c r="A531" s="261">
        <v>43724</v>
      </c>
      <c r="B531" s="262">
        <v>3312</v>
      </c>
    </row>
    <row r="532" spans="1:2" x14ac:dyDescent="0.25">
      <c r="A532" s="261">
        <v>43725</v>
      </c>
      <c r="B532" s="262">
        <v>3312</v>
      </c>
    </row>
    <row r="533" spans="1:2" x14ac:dyDescent="0.25">
      <c r="A533" s="261">
        <v>43726</v>
      </c>
      <c r="B533" s="262">
        <v>3304</v>
      </c>
    </row>
    <row r="534" spans="1:2" x14ac:dyDescent="0.25">
      <c r="A534" s="261">
        <v>43727</v>
      </c>
      <c r="B534" s="262">
        <v>3297</v>
      </c>
    </row>
    <row r="535" spans="1:2" x14ac:dyDescent="0.25">
      <c r="A535" s="261">
        <v>43728</v>
      </c>
      <c r="B535" s="262">
        <v>3304</v>
      </c>
    </row>
    <row r="536" spans="1:2" x14ac:dyDescent="0.25">
      <c r="A536" s="261">
        <v>43731</v>
      </c>
      <c r="B536" s="262">
        <v>3290</v>
      </c>
    </row>
    <row r="537" spans="1:2" x14ac:dyDescent="0.25">
      <c r="A537" s="261">
        <v>43732</v>
      </c>
      <c r="B537" s="262">
        <v>3292</v>
      </c>
    </row>
    <row r="538" spans="1:2" x14ac:dyDescent="0.25">
      <c r="A538" s="261">
        <v>43733</v>
      </c>
      <c r="B538" s="262">
        <v>3291</v>
      </c>
    </row>
    <row r="539" spans="1:2" x14ac:dyDescent="0.25">
      <c r="A539" s="261">
        <v>43734</v>
      </c>
      <c r="B539" s="262">
        <v>3286</v>
      </c>
    </row>
    <row r="540" spans="1:2" x14ac:dyDescent="0.25">
      <c r="A540" s="261">
        <v>43735</v>
      </c>
      <c r="B540" s="262">
        <v>3282</v>
      </c>
    </row>
    <row r="541" spans="1:2" x14ac:dyDescent="0.25">
      <c r="A541" s="261">
        <v>43738</v>
      </c>
      <c r="B541" s="262">
        <v>3288</v>
      </c>
    </row>
    <row r="542" spans="1:2" x14ac:dyDescent="0.25">
      <c r="A542" s="261">
        <v>43739</v>
      </c>
      <c r="B542" s="262">
        <v>3276</v>
      </c>
    </row>
    <row r="543" spans="1:2" x14ac:dyDescent="0.25">
      <c r="A543" s="261">
        <v>43740</v>
      </c>
      <c r="B543" s="262">
        <v>3276</v>
      </c>
    </row>
    <row r="544" spans="1:2" x14ac:dyDescent="0.25">
      <c r="A544" s="261">
        <v>43741</v>
      </c>
      <c r="B544" s="262">
        <v>3276</v>
      </c>
    </row>
    <row r="545" spans="1:2" x14ac:dyDescent="0.25">
      <c r="A545" s="261">
        <v>43742</v>
      </c>
      <c r="B545" s="262">
        <v>3276</v>
      </c>
    </row>
    <row r="546" spans="1:2" x14ac:dyDescent="0.25">
      <c r="A546" s="261">
        <v>43745</v>
      </c>
      <c r="B546" s="262">
        <v>3276</v>
      </c>
    </row>
    <row r="547" spans="1:2" x14ac:dyDescent="0.25">
      <c r="A547" s="261">
        <v>43746</v>
      </c>
      <c r="B547" s="262">
        <v>3285</v>
      </c>
    </row>
    <row r="548" spans="1:2" x14ac:dyDescent="0.25">
      <c r="A548" s="261">
        <v>43747</v>
      </c>
      <c r="B548" s="262">
        <v>3277</v>
      </c>
    </row>
    <row r="549" spans="1:2" x14ac:dyDescent="0.25">
      <c r="A549" s="261">
        <v>43748</v>
      </c>
      <c r="B549" s="262">
        <v>3293</v>
      </c>
    </row>
    <row r="550" spans="1:2" x14ac:dyDescent="0.25">
      <c r="A550" s="261">
        <v>43749</v>
      </c>
      <c r="B550" s="262">
        <v>3298</v>
      </c>
    </row>
    <row r="551" spans="1:2" x14ac:dyDescent="0.25">
      <c r="A551" s="261">
        <v>43752</v>
      </c>
      <c r="B551" s="262">
        <v>3311</v>
      </c>
    </row>
    <row r="552" spans="1:2" x14ac:dyDescent="0.25">
      <c r="A552" s="261">
        <v>43753</v>
      </c>
      <c r="B552" s="262">
        <v>3310</v>
      </c>
    </row>
    <row r="553" spans="1:2" x14ac:dyDescent="0.25">
      <c r="A553" s="261">
        <v>43754</v>
      </c>
      <c r="B553" s="262">
        <v>3300</v>
      </c>
    </row>
    <row r="554" spans="1:2" x14ac:dyDescent="0.25">
      <c r="A554" s="261">
        <v>43755</v>
      </c>
      <c r="B554" s="262">
        <v>3299</v>
      </c>
    </row>
    <row r="555" spans="1:2" x14ac:dyDescent="0.25">
      <c r="A555" s="261">
        <v>43756</v>
      </c>
      <c r="B555" s="262">
        <v>3312</v>
      </c>
    </row>
    <row r="556" spans="1:2" x14ac:dyDescent="0.25">
      <c r="A556" s="261">
        <v>43759</v>
      </c>
      <c r="B556" s="262">
        <v>3313</v>
      </c>
    </row>
    <row r="557" spans="1:2" x14ac:dyDescent="0.25">
      <c r="A557" s="261">
        <v>43760</v>
      </c>
      <c r="B557" s="262">
        <v>3309</v>
      </c>
    </row>
    <row r="558" spans="1:2" x14ac:dyDescent="0.25">
      <c r="A558" s="261">
        <v>43761</v>
      </c>
      <c r="B558" s="262">
        <v>3307</v>
      </c>
    </row>
    <row r="559" spans="1:2" x14ac:dyDescent="0.25">
      <c r="A559" s="261">
        <v>43762</v>
      </c>
      <c r="B559" s="262">
        <v>3307</v>
      </c>
    </row>
    <row r="560" spans="1:2" x14ac:dyDescent="0.25">
      <c r="A560" s="261">
        <v>43763</v>
      </c>
      <c r="B560" s="262">
        <v>3310</v>
      </c>
    </row>
    <row r="561" spans="1:2" x14ac:dyDescent="0.25">
      <c r="A561" s="261">
        <v>43766</v>
      </c>
      <c r="B561" s="262">
        <v>3316</v>
      </c>
    </row>
    <row r="562" spans="1:2" x14ac:dyDescent="0.25">
      <c r="A562" s="261">
        <v>43767</v>
      </c>
      <c r="B562" s="262">
        <v>3317</v>
      </c>
    </row>
    <row r="563" spans="1:2" x14ac:dyDescent="0.25">
      <c r="A563" s="261">
        <v>43768</v>
      </c>
      <c r="B563" s="262">
        <v>3315</v>
      </c>
    </row>
    <row r="564" spans="1:2" x14ac:dyDescent="0.25">
      <c r="A564" s="261">
        <v>43769</v>
      </c>
      <c r="B564" s="262">
        <v>3323</v>
      </c>
    </row>
    <row r="565" spans="1:2" x14ac:dyDescent="0.25">
      <c r="A565" s="261">
        <v>43770</v>
      </c>
      <c r="B565" s="262">
        <v>3324</v>
      </c>
    </row>
    <row r="566" spans="1:2" x14ac:dyDescent="0.25">
      <c r="A566" s="261">
        <v>43773</v>
      </c>
      <c r="B566" s="262">
        <v>3332</v>
      </c>
    </row>
    <row r="567" spans="1:2" x14ac:dyDescent="0.25">
      <c r="A567" s="261">
        <v>43774</v>
      </c>
      <c r="B567" s="262">
        <v>3332</v>
      </c>
    </row>
    <row r="568" spans="1:2" x14ac:dyDescent="0.25">
      <c r="A568" s="261">
        <v>43775</v>
      </c>
      <c r="B568" s="262">
        <v>3345</v>
      </c>
    </row>
    <row r="569" spans="1:2" x14ac:dyDescent="0.25">
      <c r="A569" s="261">
        <v>43776</v>
      </c>
      <c r="B569" s="262">
        <v>3336</v>
      </c>
    </row>
    <row r="570" spans="1:2" x14ac:dyDescent="0.25">
      <c r="A570" s="261">
        <v>43777</v>
      </c>
      <c r="B570" s="262">
        <v>3355</v>
      </c>
    </row>
    <row r="571" spans="1:2" x14ac:dyDescent="0.25">
      <c r="A571" s="261">
        <v>43780</v>
      </c>
      <c r="B571" s="262">
        <v>3344</v>
      </c>
    </row>
    <row r="572" spans="1:2" x14ac:dyDescent="0.25">
      <c r="A572" s="261">
        <v>43781</v>
      </c>
      <c r="B572" s="262">
        <v>3342</v>
      </c>
    </row>
    <row r="573" spans="1:2" x14ac:dyDescent="0.25">
      <c r="A573" s="261">
        <v>43782</v>
      </c>
      <c r="B573" s="262">
        <v>3335</v>
      </c>
    </row>
    <row r="574" spans="1:2" x14ac:dyDescent="0.25">
      <c r="A574" s="261">
        <v>43783</v>
      </c>
      <c r="B574" s="262">
        <v>3334</v>
      </c>
    </row>
    <row r="575" spans="1:2" x14ac:dyDescent="0.25">
      <c r="A575" s="261">
        <v>43784</v>
      </c>
      <c r="B575" s="262">
        <v>3341</v>
      </c>
    </row>
    <row r="576" spans="1:2" x14ac:dyDescent="0.25">
      <c r="A576" s="261">
        <v>43787</v>
      </c>
      <c r="B576" s="262">
        <v>3340</v>
      </c>
    </row>
    <row r="577" spans="1:11" x14ac:dyDescent="0.25">
      <c r="A577" s="261">
        <v>43788</v>
      </c>
      <c r="B577" s="262">
        <v>3332</v>
      </c>
      <c r="K577" s="104" t="s">
        <v>1039</v>
      </c>
    </row>
    <row r="578" spans="1:11" x14ac:dyDescent="0.25">
      <c r="A578" s="261">
        <v>43789</v>
      </c>
      <c r="B578" s="262">
        <v>3330</v>
      </c>
    </row>
    <row r="579" spans="1:11" x14ac:dyDescent="0.25">
      <c r="A579" s="261">
        <v>43790</v>
      </c>
      <c r="B579" s="262">
        <v>3325</v>
      </c>
      <c r="K579" s="104" t="s">
        <v>1040</v>
      </c>
    </row>
    <row r="580" spans="1:11" x14ac:dyDescent="0.25">
      <c r="A580" s="261">
        <v>43791</v>
      </c>
      <c r="B580" s="262">
        <v>3331</v>
      </c>
      <c r="K580" s="104" t="s">
        <v>1037</v>
      </c>
    </row>
    <row r="581" spans="1:11" x14ac:dyDescent="0.25">
      <c r="A581" s="261">
        <v>43794</v>
      </c>
      <c r="B581" s="262">
        <v>3326</v>
      </c>
    </row>
    <row r="582" spans="1:11" x14ac:dyDescent="0.25">
      <c r="A582" s="261">
        <v>43795</v>
      </c>
      <c r="B582" s="262">
        <v>3328</v>
      </c>
    </row>
    <row r="583" spans="1:11" x14ac:dyDescent="0.25">
      <c r="A583" s="261">
        <v>43796</v>
      </c>
      <c r="B583" s="262">
        <v>3331</v>
      </c>
    </row>
    <row r="584" spans="1:11" x14ac:dyDescent="0.25">
      <c r="A584" s="261">
        <v>43797</v>
      </c>
      <c r="B584" s="262">
        <v>3331</v>
      </c>
    </row>
    <row r="585" spans="1:11" x14ac:dyDescent="0.25">
      <c r="A585" s="261">
        <v>43798</v>
      </c>
      <c r="B585" s="262">
        <v>3326</v>
      </c>
    </row>
    <row r="586" spans="1:11" x14ac:dyDescent="0.25">
      <c r="A586" s="261">
        <v>43801</v>
      </c>
      <c r="B586" s="262">
        <v>3327</v>
      </c>
    </row>
    <row r="587" spans="1:11" x14ac:dyDescent="0.25">
      <c r="A587" s="261">
        <v>43802</v>
      </c>
      <c r="B587" s="262">
        <v>3322</v>
      </c>
      <c r="H587" s="110"/>
    </row>
    <row r="588" spans="1:11" x14ac:dyDescent="0.25">
      <c r="A588" s="261">
        <v>43803</v>
      </c>
      <c r="B588" s="262">
        <v>3309</v>
      </c>
    </row>
    <row r="589" spans="1:11" x14ac:dyDescent="0.25">
      <c r="A589" s="261">
        <v>43804</v>
      </c>
      <c r="B589" s="262">
        <v>3315</v>
      </c>
    </row>
    <row r="590" spans="1:11" x14ac:dyDescent="0.25">
      <c r="A590" s="261">
        <v>43805</v>
      </c>
      <c r="B590" s="262">
        <v>3318</v>
      </c>
    </row>
    <row r="591" spans="1:11" x14ac:dyDescent="0.25">
      <c r="A591" s="261">
        <v>43808</v>
      </c>
      <c r="B591" s="262">
        <v>3323</v>
      </c>
    </row>
    <row r="592" spans="1:11" x14ac:dyDescent="0.25">
      <c r="A592" s="261">
        <v>43809</v>
      </c>
      <c r="B592" s="262">
        <v>3322</v>
      </c>
    </row>
    <row r="593" spans="1:2" x14ac:dyDescent="0.25">
      <c r="A593" s="261">
        <v>43810</v>
      </c>
      <c r="B593" s="262">
        <v>3323</v>
      </c>
    </row>
    <row r="594" spans="1:2" x14ac:dyDescent="0.25">
      <c r="A594" s="261">
        <v>43811</v>
      </c>
      <c r="B594" s="262">
        <v>3325</v>
      </c>
    </row>
    <row r="595" spans="1:2" x14ac:dyDescent="0.25">
      <c r="A595" s="261">
        <v>43812</v>
      </c>
      <c r="B595" s="262">
        <v>3351</v>
      </c>
    </row>
    <row r="596" spans="1:2" x14ac:dyDescent="0.25">
      <c r="A596" s="261">
        <v>43815</v>
      </c>
      <c r="B596" s="262">
        <v>3341</v>
      </c>
    </row>
    <row r="597" spans="1:2" x14ac:dyDescent="0.25">
      <c r="A597" s="261">
        <v>43816</v>
      </c>
      <c r="B597" s="262">
        <v>3342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442" activePane="bottomLeft" state="frozen"/>
      <selection pane="bottomLeft" activeCell="J1452" sqref="J1452"/>
    </sheetView>
  </sheetViews>
  <sheetFormatPr defaultColWidth="9.140625" defaultRowHeight="15.75" x14ac:dyDescent="0.25"/>
  <cols>
    <col min="1" max="1" width="14.140625" style="171" customWidth="1"/>
    <col min="2" max="2" width="18.7109375" style="38" bestFit="1" customWidth="1"/>
    <col min="3" max="3" width="12.42578125" style="52" customWidth="1"/>
    <col min="4" max="4" width="11.7109375" style="38" bestFit="1" customWidth="1"/>
    <col min="5" max="5" width="11.5703125" style="52" bestFit="1" customWidth="1"/>
    <col min="6" max="6" width="11.5703125" style="38" customWidth="1"/>
    <col min="7" max="7" width="12.28515625" style="25" customWidth="1"/>
    <col min="8" max="8" width="11.28515625" style="171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0" t="s">
        <v>749</v>
      </c>
      <c r="B1" s="410"/>
      <c r="C1" s="410"/>
      <c r="D1" s="410"/>
      <c r="E1" s="410"/>
      <c r="F1" s="410"/>
    </row>
    <row r="2" spans="1:6" ht="31.5" x14ac:dyDescent="0.25">
      <c r="A2" s="177" t="s">
        <v>751</v>
      </c>
      <c r="B2" s="5" t="s">
        <v>19</v>
      </c>
      <c r="C2" s="223" t="s">
        <v>20</v>
      </c>
      <c r="D2" s="5"/>
      <c r="E2" s="223"/>
      <c r="F2" s="5" t="s">
        <v>753</v>
      </c>
    </row>
    <row r="3" spans="1:6" ht="47.25" x14ac:dyDescent="0.25">
      <c r="A3" s="177" t="s">
        <v>21</v>
      </c>
      <c r="B3" s="411" t="s">
        <v>750</v>
      </c>
      <c r="C3" s="412"/>
      <c r="D3" s="5" t="s">
        <v>11</v>
      </c>
      <c r="E3" s="229" t="s">
        <v>1</v>
      </c>
      <c r="F3" s="5" t="s">
        <v>22</v>
      </c>
    </row>
    <row r="4" spans="1:6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x14ac:dyDescent="0.25">
      <c r="A5" s="178" t="s">
        <v>24</v>
      </c>
      <c r="B5" s="26">
        <f t="shared" ref="B5:B68" si="0">C5/F5</f>
        <v>8618.0136907971046</v>
      </c>
      <c r="C5" s="246">
        <v>52750</v>
      </c>
      <c r="D5" s="27"/>
      <c r="E5" s="246"/>
      <c r="F5" s="27">
        <v>6.1208999999999998</v>
      </c>
    </row>
    <row r="6" spans="1:6" hidden="1" x14ac:dyDescent="0.25">
      <c r="A6" s="179" t="s">
        <v>25</v>
      </c>
      <c r="B6" s="29">
        <f t="shared" si="0"/>
        <v>8569.0012906598713</v>
      </c>
      <c r="C6" s="214">
        <v>52450</v>
      </c>
      <c r="D6" s="30"/>
      <c r="E6" s="214"/>
      <c r="F6" s="30">
        <v>6.1208999999999998</v>
      </c>
    </row>
    <row r="7" spans="1:6" hidden="1" x14ac:dyDescent="0.25">
      <c r="A7" s="179" t="s">
        <v>26</v>
      </c>
      <c r="B7" s="29">
        <f t="shared" si="0"/>
        <v>8584.4801098290463</v>
      </c>
      <c r="C7" s="214">
        <v>52525</v>
      </c>
      <c r="D7" s="30"/>
      <c r="E7" s="214"/>
      <c r="F7" s="30">
        <v>6.1185999999999998</v>
      </c>
    </row>
    <row r="8" spans="1:6" hidden="1" x14ac:dyDescent="0.25">
      <c r="A8" s="179" t="s">
        <v>27</v>
      </c>
      <c r="B8" s="29">
        <f t="shared" si="0"/>
        <v>8530.2866856264918</v>
      </c>
      <c r="C8" s="214">
        <v>52190</v>
      </c>
      <c r="D8" s="30"/>
      <c r="E8" s="214"/>
      <c r="F8" s="30">
        <v>6.1181999999999999</v>
      </c>
    </row>
    <row r="9" spans="1:6" hidden="1" x14ac:dyDescent="0.25">
      <c r="A9" s="179" t="s">
        <v>28</v>
      </c>
      <c r="B9" s="29">
        <f t="shared" si="0"/>
        <v>8463.0095786066886</v>
      </c>
      <c r="C9" s="214">
        <v>51775</v>
      </c>
      <c r="D9" s="30"/>
      <c r="E9" s="214"/>
      <c r="F9" s="30">
        <v>6.1177999999999999</v>
      </c>
    </row>
    <row r="10" spans="1:6" ht="21.75" hidden="1" customHeight="1" x14ac:dyDescent="0.25">
      <c r="A10" s="179" t="s">
        <v>29</v>
      </c>
      <c r="B10" s="29">
        <f t="shared" si="0"/>
        <v>8503.3013009086753</v>
      </c>
      <c r="C10" s="214">
        <v>52030</v>
      </c>
      <c r="D10" s="30"/>
      <c r="E10" s="214"/>
      <c r="F10" s="30">
        <v>6.1188000000000002</v>
      </c>
    </row>
    <row r="11" spans="1:6" hidden="1" x14ac:dyDescent="0.25">
      <c r="A11" s="179" t="s">
        <v>30</v>
      </c>
      <c r="B11" s="29">
        <f t="shared" si="0"/>
        <v>8482.1647412539423</v>
      </c>
      <c r="C11" s="214">
        <v>51910</v>
      </c>
      <c r="D11" s="30"/>
      <c r="E11" s="214"/>
      <c r="F11" s="30">
        <v>6.1199000000000003</v>
      </c>
    </row>
    <row r="12" spans="1:6" hidden="1" x14ac:dyDescent="0.25">
      <c r="A12" s="179" t="s">
        <v>31</v>
      </c>
      <c r="B12" s="29">
        <f t="shared" si="0"/>
        <v>8486.2048123887162</v>
      </c>
      <c r="C12" s="214">
        <v>51950</v>
      </c>
      <c r="D12" s="30"/>
      <c r="E12" s="214"/>
      <c r="F12" s="30">
        <v>6.1216999999999997</v>
      </c>
    </row>
    <row r="13" spans="1:6" hidden="1" x14ac:dyDescent="0.25">
      <c r="A13" s="179" t="s">
        <v>32</v>
      </c>
      <c r="B13" s="29">
        <f t="shared" si="0"/>
        <v>8572.9003139717424</v>
      </c>
      <c r="C13" s="214">
        <v>52425</v>
      </c>
      <c r="D13" s="30"/>
      <c r="E13" s="214"/>
      <c r="F13" s="30">
        <v>6.1151999999999997</v>
      </c>
    </row>
    <row r="14" spans="1:6" hidden="1" x14ac:dyDescent="0.25">
      <c r="A14" s="179" t="s">
        <v>33</v>
      </c>
      <c r="B14" s="29">
        <f t="shared" si="0"/>
        <v>8588.3756270527283</v>
      </c>
      <c r="C14" s="214">
        <v>52560</v>
      </c>
      <c r="D14" s="30"/>
      <c r="E14" s="214"/>
      <c r="F14" s="30">
        <v>6.1199000000000003</v>
      </c>
    </row>
    <row r="15" spans="1:6" hidden="1" x14ac:dyDescent="0.25">
      <c r="A15" s="179" t="s">
        <v>34</v>
      </c>
      <c r="B15" s="29">
        <f t="shared" si="0"/>
        <v>8529.3300426589085</v>
      </c>
      <c r="C15" s="214">
        <v>52185</v>
      </c>
      <c r="D15" s="30"/>
      <c r="E15" s="214"/>
      <c r="F15" s="31">
        <v>6.1182999999999996</v>
      </c>
    </row>
    <row r="16" spans="1:6" hidden="1" x14ac:dyDescent="0.25">
      <c r="A16" s="179" t="s">
        <v>35</v>
      </c>
      <c r="B16" s="29">
        <f t="shared" si="0"/>
        <v>8524.1667892577516</v>
      </c>
      <c r="C16" s="214">
        <v>52150</v>
      </c>
      <c r="D16" s="30"/>
      <c r="E16" s="214"/>
      <c r="F16" s="31">
        <v>6.1178999999999997</v>
      </c>
    </row>
    <row r="17" spans="1:6" hidden="1" x14ac:dyDescent="0.25">
      <c r="A17" s="179" t="s">
        <v>36</v>
      </c>
      <c r="B17" s="29">
        <f t="shared" si="0"/>
        <v>8607.0261437908503</v>
      </c>
      <c r="C17" s="214">
        <v>52675</v>
      </c>
      <c r="D17" s="30"/>
      <c r="E17" s="214"/>
      <c r="F17" s="31">
        <v>6.12</v>
      </c>
    </row>
    <row r="18" spans="1:6" hidden="1" x14ac:dyDescent="0.25">
      <c r="A18" s="179" t="s">
        <v>37</v>
      </c>
      <c r="B18" s="29">
        <f t="shared" si="0"/>
        <v>8607.0261437908503</v>
      </c>
      <c r="C18" s="214">
        <v>52675</v>
      </c>
      <c r="D18" s="30"/>
      <c r="E18" s="214"/>
      <c r="F18" s="31">
        <v>6.12</v>
      </c>
    </row>
    <row r="19" spans="1:6" hidden="1" x14ac:dyDescent="0.25">
      <c r="A19" s="179" t="s">
        <v>38</v>
      </c>
      <c r="B19" s="29">
        <f t="shared" si="0"/>
        <v>8619.5627308081966</v>
      </c>
      <c r="C19" s="214">
        <v>52750</v>
      </c>
      <c r="D19" s="30"/>
      <c r="E19" s="214"/>
      <c r="F19" s="31">
        <v>6.1197999999999997</v>
      </c>
    </row>
    <row r="20" spans="1:6" hidden="1" x14ac:dyDescent="0.25">
      <c r="A20" s="179" t="s">
        <v>39</v>
      </c>
      <c r="B20" s="30">
        <f t="shared" si="0"/>
        <v>8570.4934129776611</v>
      </c>
      <c r="C20" s="214">
        <v>52370</v>
      </c>
      <c r="D20" s="30"/>
      <c r="E20" s="214"/>
      <c r="F20" s="31">
        <v>6.1105</v>
      </c>
    </row>
    <row r="21" spans="1:6" hidden="1" x14ac:dyDescent="0.25">
      <c r="A21" s="179" t="s">
        <v>40</v>
      </c>
      <c r="B21" s="30">
        <f t="shared" si="0"/>
        <v>8487.0818557678158</v>
      </c>
      <c r="C21" s="214">
        <v>51935</v>
      </c>
      <c r="D21" s="30"/>
      <c r="E21" s="214"/>
      <c r="F21" s="31">
        <v>6.1193</v>
      </c>
    </row>
    <row r="22" spans="1:6" hidden="1" x14ac:dyDescent="0.25">
      <c r="A22" s="179" t="s">
        <v>41</v>
      </c>
      <c r="B22" s="30">
        <f t="shared" si="0"/>
        <v>8526.5807063130196</v>
      </c>
      <c r="C22" s="214">
        <v>52175</v>
      </c>
      <c r="D22" s="30"/>
      <c r="E22" s="214"/>
      <c r="F22" s="31">
        <v>6.1191000000000004</v>
      </c>
    </row>
    <row r="23" spans="1:6" hidden="1" x14ac:dyDescent="0.25">
      <c r="A23" s="179" t="s">
        <v>42</v>
      </c>
      <c r="B23" s="30">
        <f t="shared" si="0"/>
        <v>8533.8739210044478</v>
      </c>
      <c r="C23" s="214">
        <v>52200</v>
      </c>
      <c r="D23" s="30"/>
      <c r="E23" s="214"/>
      <c r="F23" s="31">
        <v>6.1167999999999996</v>
      </c>
    </row>
    <row r="24" spans="1:6" hidden="1" x14ac:dyDescent="0.25">
      <c r="A24" s="180" t="s">
        <v>43</v>
      </c>
      <c r="B24" s="30">
        <f t="shared" si="0"/>
        <v>8575.7263615702814</v>
      </c>
      <c r="C24" s="214">
        <v>52450</v>
      </c>
      <c r="D24" s="30"/>
      <c r="E24" s="214"/>
      <c r="F24" s="31">
        <v>6.1161000000000003</v>
      </c>
    </row>
    <row r="25" spans="1:6" hidden="1" x14ac:dyDescent="0.25">
      <c r="A25" s="179" t="s">
        <v>44</v>
      </c>
      <c r="B25" s="30">
        <f t="shared" si="0"/>
        <v>8600.494733220843</v>
      </c>
      <c r="C25" s="214">
        <v>52500</v>
      </c>
      <c r="D25" s="30"/>
      <c r="E25" s="214"/>
      <c r="F25" s="31">
        <v>6.1043000000000003</v>
      </c>
    </row>
    <row r="26" spans="1:6" hidden="1" x14ac:dyDescent="0.25">
      <c r="A26" s="179" t="s">
        <v>45</v>
      </c>
      <c r="B26" s="30">
        <f t="shared" si="0"/>
        <v>8591.8541352397187</v>
      </c>
      <c r="C26" s="214">
        <v>52400</v>
      </c>
      <c r="D26" s="30"/>
      <c r="E26" s="214"/>
      <c r="F26" s="31">
        <v>6.0987999999999998</v>
      </c>
    </row>
    <row r="27" spans="1:6" hidden="1" x14ac:dyDescent="0.25">
      <c r="A27" s="179" t="s">
        <v>46</v>
      </c>
      <c r="B27" s="30">
        <f t="shared" si="0"/>
        <v>8585.6266605438377</v>
      </c>
      <c r="C27" s="214">
        <v>52350</v>
      </c>
      <c r="D27" s="30"/>
      <c r="E27" s="214"/>
      <c r="F27" s="31">
        <v>6.0974000000000004</v>
      </c>
    </row>
    <row r="28" spans="1:6" hidden="1" x14ac:dyDescent="0.25">
      <c r="A28" s="179" t="s">
        <v>47</v>
      </c>
      <c r="B28" s="30">
        <f t="shared" si="0"/>
        <v>8561.9810298992415</v>
      </c>
      <c r="C28" s="214">
        <v>52175</v>
      </c>
      <c r="D28" s="30"/>
      <c r="E28" s="214"/>
      <c r="F28" s="31">
        <v>6.0937999999999999</v>
      </c>
    </row>
    <row r="29" spans="1:6" hidden="1" x14ac:dyDescent="0.25">
      <c r="A29" s="179" t="s">
        <v>48</v>
      </c>
      <c r="B29" s="30">
        <f t="shared" si="0"/>
        <v>8581.0855155214285</v>
      </c>
      <c r="C29" s="214">
        <v>52300</v>
      </c>
      <c r="D29" s="30"/>
      <c r="E29" s="214"/>
      <c r="F29" s="31">
        <v>6.0948000000000002</v>
      </c>
    </row>
    <row r="30" spans="1:6" hidden="1" x14ac:dyDescent="0.25">
      <c r="A30" s="179" t="s">
        <v>49</v>
      </c>
      <c r="B30" s="30">
        <f t="shared" si="0"/>
        <v>8594.51919921234</v>
      </c>
      <c r="C30" s="214">
        <v>52375</v>
      </c>
      <c r="D30" s="30"/>
      <c r="E30" s="214"/>
      <c r="F30" s="31">
        <v>6.0940000000000003</v>
      </c>
    </row>
    <row r="31" spans="1:6" hidden="1" x14ac:dyDescent="0.25">
      <c r="A31" s="179" t="s">
        <v>50</v>
      </c>
      <c r="B31" s="30">
        <f t="shared" si="0"/>
        <v>8527.2718314254271</v>
      </c>
      <c r="C31" s="214">
        <v>51920</v>
      </c>
      <c r="D31" s="30"/>
      <c r="E31" s="214"/>
      <c r="F31" s="31">
        <v>6.0887000000000002</v>
      </c>
    </row>
    <row r="32" spans="1:6" hidden="1" x14ac:dyDescent="0.25">
      <c r="A32" s="180" t="s">
        <v>51</v>
      </c>
      <c r="B32" s="30">
        <f t="shared" si="0"/>
        <v>8525.1561986188754</v>
      </c>
      <c r="C32" s="214">
        <v>51850</v>
      </c>
      <c r="D32" s="30"/>
      <c r="E32" s="214"/>
      <c r="F32" s="31">
        <v>6.0819999999999999</v>
      </c>
    </row>
    <row r="33" spans="1:6" hidden="1" x14ac:dyDescent="0.25">
      <c r="A33" s="179" t="s">
        <v>52</v>
      </c>
      <c r="B33" s="30">
        <f t="shared" si="0"/>
        <v>8507.0357706470277</v>
      </c>
      <c r="C33" s="214">
        <v>51750</v>
      </c>
      <c r="D33" s="30"/>
      <c r="E33" s="214"/>
      <c r="F33" s="31">
        <v>6.0831999999999997</v>
      </c>
    </row>
    <row r="34" spans="1:6" hidden="1" x14ac:dyDescent="0.25">
      <c r="A34" s="179" t="s">
        <v>53</v>
      </c>
      <c r="B34" s="30">
        <f t="shared" si="0"/>
        <v>8477.366255144032</v>
      </c>
      <c r="C34" s="214">
        <v>51500</v>
      </c>
      <c r="D34" s="30"/>
      <c r="E34" s="214"/>
      <c r="F34" s="31">
        <v>6.0750000000000002</v>
      </c>
    </row>
    <row r="35" spans="1:6" hidden="1" x14ac:dyDescent="0.25">
      <c r="A35" s="179" t="s">
        <v>54</v>
      </c>
      <c r="B35" s="30">
        <f t="shared" si="0"/>
        <v>8524.0810424437623</v>
      </c>
      <c r="C35" s="214">
        <v>51875</v>
      </c>
      <c r="D35" s="30"/>
      <c r="E35" s="214"/>
      <c r="F35" s="31">
        <v>6.0857000000000001</v>
      </c>
    </row>
    <row r="36" spans="1:6" hidden="1" x14ac:dyDescent="0.25">
      <c r="A36" s="179" t="s">
        <v>55</v>
      </c>
      <c r="B36" s="30">
        <f t="shared" si="0"/>
        <v>8526.1396081520143</v>
      </c>
      <c r="C36" s="214">
        <v>51960</v>
      </c>
      <c r="D36" s="30"/>
      <c r="E36" s="214"/>
      <c r="F36" s="31">
        <v>6.0941999999999998</v>
      </c>
    </row>
    <row r="37" spans="1:6" hidden="1" x14ac:dyDescent="0.25">
      <c r="A37" s="179" t="s">
        <v>56</v>
      </c>
      <c r="B37" s="30">
        <f t="shared" si="0"/>
        <v>8530.5647132149134</v>
      </c>
      <c r="C37" s="214">
        <v>52010</v>
      </c>
      <c r="D37" s="30"/>
      <c r="E37" s="214"/>
      <c r="F37" s="31">
        <v>6.0968999999999998</v>
      </c>
    </row>
    <row r="38" spans="1:6" hidden="1" x14ac:dyDescent="0.25">
      <c r="A38" s="179" t="s">
        <v>57</v>
      </c>
      <c r="B38" s="30">
        <f t="shared" si="0"/>
        <v>8507.1125038967002</v>
      </c>
      <c r="C38" s="214">
        <v>51850</v>
      </c>
      <c r="D38" s="30"/>
      <c r="E38" s="214"/>
      <c r="F38" s="31">
        <v>6.0949</v>
      </c>
    </row>
    <row r="39" spans="1:6" hidden="1" x14ac:dyDescent="0.25">
      <c r="A39" s="179" t="s">
        <v>58</v>
      </c>
      <c r="B39" s="30">
        <f t="shared" si="0"/>
        <v>8470.1871701576692</v>
      </c>
      <c r="C39" s="214">
        <v>51680</v>
      </c>
      <c r="D39" s="30"/>
      <c r="E39" s="214"/>
      <c r="F39" s="31">
        <v>6.1013999999999999</v>
      </c>
    </row>
    <row r="40" spans="1:6" hidden="1" x14ac:dyDescent="0.25">
      <c r="A40" s="179" t="s">
        <v>59</v>
      </c>
      <c r="B40" s="30">
        <f t="shared" si="0"/>
        <v>8466.7235215009678</v>
      </c>
      <c r="C40" s="214">
        <v>51625</v>
      </c>
      <c r="D40" s="30"/>
      <c r="E40" s="214"/>
      <c r="F40" s="31">
        <v>6.0974000000000004</v>
      </c>
    </row>
    <row r="41" spans="1:6" hidden="1" x14ac:dyDescent="0.25">
      <c r="A41" s="180" t="s">
        <v>60</v>
      </c>
      <c r="B41" s="30">
        <f t="shared" si="0"/>
        <v>8453.5236688817786</v>
      </c>
      <c r="C41" s="214">
        <v>51520</v>
      </c>
      <c r="D41" s="30"/>
      <c r="E41" s="214"/>
      <c r="F41" s="31">
        <v>6.0945</v>
      </c>
    </row>
    <row r="42" spans="1:6" hidden="1" x14ac:dyDescent="0.25">
      <c r="A42" s="179" t="s">
        <v>61</v>
      </c>
      <c r="B42" s="30">
        <f t="shared" si="0"/>
        <v>8487.7328300648242</v>
      </c>
      <c r="C42" s="214">
        <v>51720</v>
      </c>
      <c r="D42" s="30"/>
      <c r="E42" s="214"/>
      <c r="F42" s="31">
        <v>6.0934999999999997</v>
      </c>
    </row>
    <row r="43" spans="1:6" hidden="1" x14ac:dyDescent="0.25">
      <c r="A43" s="179" t="s">
        <v>62</v>
      </c>
      <c r="B43" s="30">
        <f t="shared" si="0"/>
        <v>8504.909204347683</v>
      </c>
      <c r="C43" s="214">
        <v>51800</v>
      </c>
      <c r="D43" s="30"/>
      <c r="E43" s="214"/>
      <c r="F43" s="31">
        <v>6.0906000000000002</v>
      </c>
    </row>
    <row r="44" spans="1:6" hidden="1" x14ac:dyDescent="0.25">
      <c r="A44" s="179" t="s">
        <v>63</v>
      </c>
      <c r="B44" s="30">
        <f t="shared" si="0"/>
        <v>8492.2267006662823</v>
      </c>
      <c r="C44" s="214">
        <v>51620</v>
      </c>
      <c r="D44" s="30"/>
      <c r="E44" s="214"/>
      <c r="F44" s="31">
        <v>6.0785</v>
      </c>
    </row>
    <row r="45" spans="1:6" hidden="1" x14ac:dyDescent="0.25">
      <c r="A45" s="179" t="s">
        <v>64</v>
      </c>
      <c r="B45" s="30">
        <f t="shared" si="0"/>
        <v>8397.6358561812503</v>
      </c>
      <c r="C45" s="214">
        <v>51150</v>
      </c>
      <c r="D45" s="30"/>
      <c r="E45" s="214"/>
      <c r="F45" s="31">
        <v>6.0910000000000002</v>
      </c>
    </row>
    <row r="46" spans="1:6" hidden="1" x14ac:dyDescent="0.25">
      <c r="A46" s="179" t="s">
        <v>65</v>
      </c>
      <c r="B46" s="30">
        <f t="shared" si="0"/>
        <v>8329.7771066539735</v>
      </c>
      <c r="C46" s="214">
        <v>50750</v>
      </c>
      <c r="D46" s="30"/>
      <c r="E46" s="214"/>
      <c r="F46" s="31">
        <v>6.0926</v>
      </c>
    </row>
    <row r="47" spans="1:6" hidden="1" x14ac:dyDescent="0.25">
      <c r="A47" s="179" t="s">
        <v>66</v>
      </c>
      <c r="B47" s="30">
        <f t="shared" si="0"/>
        <v>8358.0962387746058</v>
      </c>
      <c r="C47" s="214">
        <v>50910</v>
      </c>
      <c r="D47" s="30"/>
      <c r="E47" s="214"/>
      <c r="F47" s="31">
        <v>6.0911</v>
      </c>
    </row>
    <row r="48" spans="1:6" hidden="1" x14ac:dyDescent="0.25">
      <c r="A48" s="179" t="s">
        <v>67</v>
      </c>
      <c r="B48" s="30">
        <f t="shared" si="0"/>
        <v>8303.1009406241283</v>
      </c>
      <c r="C48" s="214">
        <v>50580</v>
      </c>
      <c r="D48" s="30"/>
      <c r="E48" s="214"/>
      <c r="F48" s="31">
        <v>6.0917000000000003</v>
      </c>
    </row>
    <row r="49" spans="1:6" hidden="1" x14ac:dyDescent="0.25">
      <c r="A49" s="179" t="s">
        <v>68</v>
      </c>
      <c r="B49" s="30">
        <f t="shared" si="0"/>
        <v>8256.0525235945825</v>
      </c>
      <c r="C49" s="214">
        <v>50300</v>
      </c>
      <c r="D49" s="30"/>
      <c r="E49" s="214"/>
      <c r="F49" s="31">
        <v>6.0925000000000002</v>
      </c>
    </row>
    <row r="50" spans="1:6" hidden="1" x14ac:dyDescent="0.25">
      <c r="A50" s="179" t="s">
        <v>69</v>
      </c>
      <c r="B50" s="30">
        <f t="shared" si="0"/>
        <v>8331.0077646633945</v>
      </c>
      <c r="C50" s="214">
        <v>50750</v>
      </c>
      <c r="D50" s="30"/>
      <c r="E50" s="214"/>
      <c r="F50" s="31">
        <v>6.0917000000000003</v>
      </c>
    </row>
    <row r="51" spans="1:6" hidden="1" x14ac:dyDescent="0.25">
      <c r="A51" s="179" t="s">
        <v>70</v>
      </c>
      <c r="B51" s="30">
        <f t="shared" si="0"/>
        <v>8288.0635472911981</v>
      </c>
      <c r="C51" s="214">
        <v>50500</v>
      </c>
      <c r="D51" s="30"/>
      <c r="E51" s="214"/>
      <c r="F51" s="31">
        <v>6.0930999999999997</v>
      </c>
    </row>
    <row r="52" spans="1:6" hidden="1" x14ac:dyDescent="0.25">
      <c r="A52" s="180" t="s">
        <v>71</v>
      </c>
      <c r="B52" s="30">
        <f t="shared" si="0"/>
        <v>8368.6301549776726</v>
      </c>
      <c r="C52" s="214">
        <v>50975</v>
      </c>
      <c r="D52" s="30"/>
      <c r="E52" s="214"/>
      <c r="F52" s="31">
        <v>6.0911999999999997</v>
      </c>
    </row>
    <row r="53" spans="1:6" hidden="1" x14ac:dyDescent="0.25">
      <c r="A53" s="179" t="s">
        <v>72</v>
      </c>
      <c r="B53" s="30">
        <f t="shared" si="0"/>
        <v>8385.3072478991598</v>
      </c>
      <c r="C53" s="214">
        <v>51090</v>
      </c>
      <c r="D53" s="30"/>
      <c r="E53" s="214"/>
      <c r="F53" s="31">
        <v>6.0928000000000004</v>
      </c>
    </row>
    <row r="54" spans="1:6" hidden="1" x14ac:dyDescent="0.25">
      <c r="A54" s="179" t="s">
        <v>73</v>
      </c>
      <c r="B54" s="30">
        <f t="shared" si="0"/>
        <v>8372.031965343529</v>
      </c>
      <c r="C54" s="214">
        <v>51020</v>
      </c>
      <c r="D54" s="30"/>
      <c r="E54" s="214"/>
      <c r="F54" s="31">
        <v>6.0941000000000001</v>
      </c>
    </row>
    <row r="55" spans="1:6" hidden="1" x14ac:dyDescent="0.25">
      <c r="A55" s="179" t="s">
        <v>74</v>
      </c>
      <c r="B55" s="30">
        <f t="shared" si="0"/>
        <v>8339.3525510539112</v>
      </c>
      <c r="C55" s="214">
        <v>50800</v>
      </c>
      <c r="D55" s="30"/>
      <c r="E55" s="214"/>
      <c r="F55" s="31">
        <v>6.0915999999999997</v>
      </c>
    </row>
    <row r="56" spans="1:6" hidden="1" x14ac:dyDescent="0.25">
      <c r="A56" s="179" t="s">
        <v>75</v>
      </c>
      <c r="B56" s="30">
        <f t="shared" si="0"/>
        <v>8334.9750459679544</v>
      </c>
      <c r="C56" s="214">
        <v>50770</v>
      </c>
      <c r="D56" s="30"/>
      <c r="E56" s="214"/>
      <c r="F56" s="31">
        <v>6.0911999999999997</v>
      </c>
    </row>
    <row r="57" spans="1:6" hidden="1" x14ac:dyDescent="0.25">
      <c r="A57" s="180" t="s">
        <v>76</v>
      </c>
      <c r="B57" s="30">
        <f t="shared" si="0"/>
        <v>8348.5139415423491</v>
      </c>
      <c r="C57" s="214">
        <v>50870</v>
      </c>
      <c r="D57" s="30"/>
      <c r="E57" s="214"/>
      <c r="F57" s="31">
        <v>6.0933000000000002</v>
      </c>
    </row>
    <row r="58" spans="1:6" hidden="1" x14ac:dyDescent="0.25">
      <c r="A58" s="179" t="s">
        <v>77</v>
      </c>
      <c r="B58" s="30">
        <f t="shared" si="0"/>
        <v>8350.4291739836863</v>
      </c>
      <c r="C58" s="214">
        <v>50880</v>
      </c>
      <c r="D58" s="30"/>
      <c r="E58" s="214"/>
      <c r="F58" s="31">
        <v>6.0930999999999997</v>
      </c>
    </row>
    <row r="59" spans="1:6" hidden="1" x14ac:dyDescent="0.25">
      <c r="A59" s="179" t="s">
        <v>78</v>
      </c>
      <c r="B59" s="30">
        <f t="shared" si="0"/>
        <v>8290.5211325400087</v>
      </c>
      <c r="C59" s="214">
        <v>50510</v>
      </c>
      <c r="D59" s="30"/>
      <c r="E59" s="214"/>
      <c r="F59" s="31">
        <v>6.0925000000000002</v>
      </c>
    </row>
    <row r="60" spans="1:6" hidden="1" x14ac:dyDescent="0.25">
      <c r="A60" s="179" t="s">
        <v>79</v>
      </c>
      <c r="B60" s="30">
        <f t="shared" si="0"/>
        <v>8297.2298805303926</v>
      </c>
      <c r="C60" s="214">
        <v>50560</v>
      </c>
      <c r="D60" s="30"/>
      <c r="E60" s="214"/>
      <c r="F60" s="31">
        <v>6.0936000000000003</v>
      </c>
    </row>
    <row r="61" spans="1:6" hidden="1" x14ac:dyDescent="0.25">
      <c r="A61" s="179" t="s">
        <v>80</v>
      </c>
      <c r="B61" s="30">
        <f t="shared" si="0"/>
        <v>8365.7555610276613</v>
      </c>
      <c r="C61" s="214">
        <v>50960</v>
      </c>
      <c r="D61" s="30"/>
      <c r="E61" s="214"/>
      <c r="F61" s="31">
        <v>6.0914999999999999</v>
      </c>
    </row>
    <row r="62" spans="1:6" hidden="1" x14ac:dyDescent="0.25">
      <c r="A62" s="179" t="s">
        <v>81</v>
      </c>
      <c r="B62" s="30">
        <f t="shared" si="0"/>
        <v>8350.5713159968491</v>
      </c>
      <c r="C62" s="214">
        <v>50865</v>
      </c>
      <c r="D62" s="30"/>
      <c r="E62" s="214"/>
      <c r="F62" s="31">
        <v>6.0911999999999997</v>
      </c>
    </row>
    <row r="63" spans="1:6" hidden="1" x14ac:dyDescent="0.25">
      <c r="A63" s="179" t="s">
        <v>82</v>
      </c>
      <c r="B63" s="30">
        <f t="shared" si="0"/>
        <v>8394.8142427578514</v>
      </c>
      <c r="C63" s="214">
        <v>51090</v>
      </c>
      <c r="D63" s="30"/>
      <c r="E63" s="214"/>
      <c r="F63" s="31">
        <v>6.0858999999999996</v>
      </c>
    </row>
    <row r="64" spans="1:6" hidden="1" x14ac:dyDescent="0.25">
      <c r="A64" s="179" t="s">
        <v>83</v>
      </c>
      <c r="B64" s="30">
        <f t="shared" si="0"/>
        <v>8433.933365173998</v>
      </c>
      <c r="C64" s="214">
        <v>51210</v>
      </c>
      <c r="D64" s="30"/>
      <c r="E64" s="214"/>
      <c r="F64" s="31">
        <v>6.0719000000000003</v>
      </c>
    </row>
    <row r="65" spans="1:6" hidden="1" x14ac:dyDescent="0.25">
      <c r="A65" s="179" t="s">
        <v>84</v>
      </c>
      <c r="B65" s="30">
        <f t="shared" si="0"/>
        <v>8438.478010212486</v>
      </c>
      <c r="C65" s="214">
        <v>51230</v>
      </c>
      <c r="D65" s="30"/>
      <c r="E65" s="214"/>
      <c r="F65" s="31">
        <v>6.0709999999999997</v>
      </c>
    </row>
    <row r="66" spans="1:6" hidden="1" x14ac:dyDescent="0.25">
      <c r="A66" s="180" t="s">
        <v>85</v>
      </c>
      <c r="B66" s="30">
        <f t="shared" si="0"/>
        <v>8465.277205700635</v>
      </c>
      <c r="C66" s="214">
        <v>51380</v>
      </c>
      <c r="D66" s="30"/>
      <c r="E66" s="214"/>
      <c r="F66" s="31">
        <v>6.0694999999999997</v>
      </c>
    </row>
    <row r="67" spans="1:6" hidden="1" x14ac:dyDescent="0.25">
      <c r="A67" s="179" t="s">
        <v>86</v>
      </c>
      <c r="B67" s="30">
        <f t="shared" si="0"/>
        <v>8435.7974091814394</v>
      </c>
      <c r="C67" s="214">
        <v>51250</v>
      </c>
      <c r="D67" s="30"/>
      <c r="E67" s="214"/>
      <c r="F67" s="31">
        <v>6.0753000000000004</v>
      </c>
    </row>
    <row r="68" spans="1:6" hidden="1" x14ac:dyDescent="0.25">
      <c r="A68" s="179" t="s">
        <v>87</v>
      </c>
      <c r="B68" s="30">
        <f t="shared" si="0"/>
        <v>8453.1515061679602</v>
      </c>
      <c r="C68" s="214">
        <v>51325</v>
      </c>
      <c r="D68" s="30"/>
      <c r="E68" s="214"/>
      <c r="F68" s="31">
        <v>6.0716999999999999</v>
      </c>
    </row>
    <row r="69" spans="1:6" hidden="1" x14ac:dyDescent="0.25">
      <c r="A69" s="179" t="s">
        <v>88</v>
      </c>
      <c r="B69" s="30">
        <f t="shared" ref="B69:B132" si="1">C69/F69</f>
        <v>8476.6422876721354</v>
      </c>
      <c r="C69" s="214">
        <v>51460</v>
      </c>
      <c r="D69" s="30"/>
      <c r="E69" s="214"/>
      <c r="F69" s="31">
        <v>6.0708000000000002</v>
      </c>
    </row>
    <row r="70" spans="1:6" hidden="1" x14ac:dyDescent="0.25">
      <c r="A70" s="179" t="s">
        <v>89</v>
      </c>
      <c r="B70" s="30">
        <f t="shared" si="1"/>
        <v>8433.6754023291433</v>
      </c>
      <c r="C70" s="214">
        <v>51200</v>
      </c>
      <c r="D70" s="30"/>
      <c r="E70" s="214"/>
      <c r="F70" s="31">
        <v>6.0709</v>
      </c>
    </row>
    <row r="71" spans="1:6" hidden="1" x14ac:dyDescent="0.25">
      <c r="A71" s="179" t="s">
        <v>90</v>
      </c>
      <c r="B71" s="30">
        <f t="shared" si="1"/>
        <v>8417.7580100485957</v>
      </c>
      <c r="C71" s="214">
        <v>51100</v>
      </c>
      <c r="D71" s="30"/>
      <c r="E71" s="214"/>
      <c r="F71" s="31">
        <v>6.0705</v>
      </c>
    </row>
    <row r="72" spans="1:6" hidden="1" x14ac:dyDescent="0.25">
      <c r="A72" s="179" t="s">
        <v>91</v>
      </c>
      <c r="B72" s="30">
        <f t="shared" si="1"/>
        <v>8420.5847491110235</v>
      </c>
      <c r="C72" s="214">
        <v>51150</v>
      </c>
      <c r="D72" s="30"/>
      <c r="E72" s="214"/>
      <c r="F72" s="31">
        <v>6.0743999999999998</v>
      </c>
    </row>
    <row r="73" spans="1:6" hidden="1" x14ac:dyDescent="0.25">
      <c r="A73" s="179" t="s">
        <v>92</v>
      </c>
      <c r="B73" s="30">
        <f t="shared" si="1"/>
        <v>8459.7144691992289</v>
      </c>
      <c r="C73" s="214">
        <v>51375</v>
      </c>
      <c r="D73" s="30"/>
      <c r="E73" s="214"/>
      <c r="F73" s="31">
        <v>6.0728999999999997</v>
      </c>
    </row>
    <row r="74" spans="1:6" hidden="1" x14ac:dyDescent="0.25">
      <c r="A74" s="179" t="s">
        <v>93</v>
      </c>
      <c r="B74" s="30">
        <f t="shared" si="1"/>
        <v>8466.7984840995214</v>
      </c>
      <c r="C74" s="214">
        <v>51385</v>
      </c>
      <c r="D74" s="30"/>
      <c r="E74" s="214"/>
      <c r="F74" s="31">
        <v>6.069</v>
      </c>
    </row>
    <row r="75" spans="1:6" hidden="1" x14ac:dyDescent="0.25">
      <c r="A75" s="179" t="s">
        <v>94</v>
      </c>
      <c r="B75" s="30">
        <f t="shared" si="1"/>
        <v>8541.0249229907586</v>
      </c>
      <c r="C75" s="214">
        <v>51850</v>
      </c>
      <c r="D75" s="30"/>
      <c r="E75" s="214"/>
      <c r="F75" s="31">
        <v>6.0707000000000004</v>
      </c>
    </row>
    <row r="76" spans="1:6" hidden="1" x14ac:dyDescent="0.25">
      <c r="A76" s="179" t="s">
        <v>95</v>
      </c>
      <c r="B76" s="30">
        <f t="shared" si="1"/>
        <v>8572.4167462696405</v>
      </c>
      <c r="C76" s="214">
        <v>52050</v>
      </c>
      <c r="D76" s="30"/>
      <c r="E76" s="214"/>
      <c r="F76" s="31">
        <v>6.0717999999999996</v>
      </c>
    </row>
    <row r="77" spans="1:6" hidden="1" x14ac:dyDescent="0.25">
      <c r="A77" s="179" t="s">
        <v>96</v>
      </c>
      <c r="B77" s="30">
        <f t="shared" si="1"/>
        <v>8551.6127969424397</v>
      </c>
      <c r="C77" s="214">
        <v>51910</v>
      </c>
      <c r="D77" s="30"/>
      <c r="E77" s="214"/>
      <c r="F77" s="31">
        <v>6.0701999999999998</v>
      </c>
    </row>
    <row r="78" spans="1:6" hidden="1" x14ac:dyDescent="0.25">
      <c r="A78" s="179" t="s">
        <v>97</v>
      </c>
      <c r="B78" s="30">
        <f t="shared" si="1"/>
        <v>8568.1833146770259</v>
      </c>
      <c r="C78" s="214">
        <v>52050</v>
      </c>
      <c r="D78" s="30"/>
      <c r="E78" s="214"/>
      <c r="F78" s="31">
        <v>6.0747999999999998</v>
      </c>
    </row>
    <row r="79" spans="1:6" hidden="1" x14ac:dyDescent="0.25">
      <c r="A79" s="179" t="s">
        <v>98</v>
      </c>
      <c r="B79" s="30">
        <f t="shared" si="1"/>
        <v>8598.0907786919033</v>
      </c>
      <c r="C79" s="214">
        <v>52150</v>
      </c>
      <c r="D79" s="30"/>
      <c r="E79" s="214"/>
      <c r="F79" s="31">
        <v>6.0652999999999997</v>
      </c>
    </row>
    <row r="80" spans="1:6" hidden="1" x14ac:dyDescent="0.25">
      <c r="A80" s="180" t="s">
        <v>99</v>
      </c>
      <c r="B80" s="30">
        <f t="shared" si="1"/>
        <v>8645.1953711804817</v>
      </c>
      <c r="C80" s="247">
        <v>52370</v>
      </c>
      <c r="D80" s="32"/>
      <c r="E80" s="247"/>
      <c r="F80" s="31">
        <v>6.0576999999999996</v>
      </c>
    </row>
    <row r="81" spans="1:6" hidden="1" x14ac:dyDescent="0.25">
      <c r="A81" s="179" t="s">
        <v>100</v>
      </c>
      <c r="B81" s="30">
        <f t="shared" si="1"/>
        <v>8623.6832966778566</v>
      </c>
      <c r="C81" s="214">
        <v>52150</v>
      </c>
      <c r="D81" s="30"/>
      <c r="E81" s="214"/>
      <c r="F81" s="31">
        <v>6.0472999999999999</v>
      </c>
    </row>
    <row r="82" spans="1:6" hidden="1" x14ac:dyDescent="0.25">
      <c r="A82" s="179" t="s">
        <v>101</v>
      </c>
      <c r="B82" s="30">
        <f t="shared" si="1"/>
        <v>8610.5739831755</v>
      </c>
      <c r="C82" s="214">
        <v>52100</v>
      </c>
      <c r="D82" s="30"/>
      <c r="E82" s="214"/>
      <c r="F82" s="31">
        <v>6.0507</v>
      </c>
    </row>
    <row r="83" spans="1:6" hidden="1" x14ac:dyDescent="0.25">
      <c r="A83" s="179" t="s">
        <v>102</v>
      </c>
      <c r="B83" s="30">
        <f t="shared" si="1"/>
        <v>8617.4993391488224</v>
      </c>
      <c r="C83" s="214">
        <v>52160</v>
      </c>
      <c r="D83" s="30"/>
      <c r="E83" s="214"/>
      <c r="F83" s="31">
        <v>6.0528000000000004</v>
      </c>
    </row>
    <row r="84" spans="1:6" hidden="1" x14ac:dyDescent="0.25">
      <c r="A84" s="179" t="s">
        <v>103</v>
      </c>
      <c r="B84" s="30">
        <f t="shared" si="1"/>
        <v>8635.2217888543673</v>
      </c>
      <c r="C84" s="214">
        <v>52250</v>
      </c>
      <c r="D84" s="30"/>
      <c r="E84" s="214"/>
      <c r="F84" s="31">
        <v>6.0507999999999997</v>
      </c>
    </row>
    <row r="85" spans="1:6" hidden="1" x14ac:dyDescent="0.25">
      <c r="A85" s="179" t="s">
        <v>104</v>
      </c>
      <c r="B85" s="30">
        <f t="shared" si="1"/>
        <v>8604.6742256454327</v>
      </c>
      <c r="C85" s="214">
        <v>52060</v>
      </c>
      <c r="D85" s="30"/>
      <c r="E85" s="214"/>
      <c r="F85" s="31">
        <v>6.0502000000000002</v>
      </c>
    </row>
    <row r="86" spans="1:6" hidden="1" x14ac:dyDescent="0.25">
      <c r="A86" s="179" t="s">
        <v>105</v>
      </c>
      <c r="B86" s="30">
        <f t="shared" si="1"/>
        <v>8533.9204714763437</v>
      </c>
      <c r="C86" s="214">
        <v>51550</v>
      </c>
      <c r="D86" s="30"/>
      <c r="E86" s="214"/>
      <c r="F86" s="31">
        <v>6.0406000000000004</v>
      </c>
    </row>
    <row r="87" spans="1:6" hidden="1" x14ac:dyDescent="0.25">
      <c r="A87" s="179" t="s">
        <v>106</v>
      </c>
      <c r="B87" s="30">
        <f t="shared" si="1"/>
        <v>8609.6928237413049</v>
      </c>
      <c r="C87" s="214">
        <v>52105</v>
      </c>
      <c r="D87" s="30"/>
      <c r="E87" s="214"/>
      <c r="F87" s="31">
        <v>6.0518999999999998</v>
      </c>
    </row>
    <row r="88" spans="1:6" hidden="1" x14ac:dyDescent="0.25">
      <c r="A88" s="179" t="s">
        <v>107</v>
      </c>
      <c r="B88" s="30">
        <f t="shared" si="1"/>
        <v>8606.6861859626479</v>
      </c>
      <c r="C88" s="214">
        <v>52030</v>
      </c>
      <c r="D88" s="30"/>
      <c r="E88" s="214"/>
      <c r="F88" s="31">
        <v>6.0453000000000001</v>
      </c>
    </row>
    <row r="89" spans="1:6" hidden="1" x14ac:dyDescent="0.25">
      <c r="A89" s="180" t="s">
        <v>108</v>
      </c>
      <c r="B89" s="30">
        <f t="shared" si="1"/>
        <v>8573.0363112773484</v>
      </c>
      <c r="C89" s="214">
        <v>51800</v>
      </c>
      <c r="D89" s="30"/>
      <c r="E89" s="214"/>
      <c r="F89" s="31">
        <v>6.0422000000000002</v>
      </c>
    </row>
    <row r="90" spans="1:6" hidden="1" x14ac:dyDescent="0.25">
      <c r="A90" s="179" t="s">
        <v>109</v>
      </c>
      <c r="B90" s="30">
        <f t="shared" si="1"/>
        <v>8624.8282483818093</v>
      </c>
      <c r="C90" s="214">
        <v>52100</v>
      </c>
      <c r="D90" s="30"/>
      <c r="E90" s="214"/>
      <c r="F90" s="31">
        <v>6.0407000000000002</v>
      </c>
    </row>
    <row r="91" spans="1:6" hidden="1" x14ac:dyDescent="0.25">
      <c r="A91" s="179" t="s">
        <v>110</v>
      </c>
      <c r="B91" s="30">
        <f t="shared" si="1"/>
        <v>8566.8495142422853</v>
      </c>
      <c r="C91" s="214">
        <v>51850</v>
      </c>
      <c r="D91" s="30"/>
      <c r="E91" s="214"/>
      <c r="F91" s="31">
        <v>6.0523999999999996</v>
      </c>
    </row>
    <row r="92" spans="1:6" hidden="1" x14ac:dyDescent="0.25">
      <c r="A92" s="179" t="s">
        <v>111</v>
      </c>
      <c r="B92" s="30">
        <f t="shared" si="1"/>
        <v>8577.5406369763441</v>
      </c>
      <c r="C92" s="214">
        <v>51925</v>
      </c>
      <c r="D92" s="30"/>
      <c r="E92" s="214"/>
      <c r="F92" s="31">
        <v>6.0536000000000003</v>
      </c>
    </row>
    <row r="93" spans="1:6" hidden="1" x14ac:dyDescent="0.25">
      <c r="A93" s="179" t="s">
        <v>112</v>
      </c>
      <c r="B93" s="30">
        <f t="shared" si="1"/>
        <v>8524.9801744647102</v>
      </c>
      <c r="C93" s="214">
        <v>51600</v>
      </c>
      <c r="D93" s="30"/>
      <c r="E93" s="214"/>
      <c r="F93" s="31">
        <v>6.0528000000000004</v>
      </c>
    </row>
    <row r="94" spans="1:6" hidden="1" x14ac:dyDescent="0.25">
      <c r="A94" s="179" t="s">
        <v>113</v>
      </c>
      <c r="B94" s="30">
        <f t="shared" si="1"/>
        <v>8537.6734963648378</v>
      </c>
      <c r="C94" s="214">
        <v>51670</v>
      </c>
      <c r="D94" s="30"/>
      <c r="E94" s="214"/>
      <c r="F94" s="31">
        <v>6.0519999999999996</v>
      </c>
    </row>
    <row r="95" spans="1:6" hidden="1" x14ac:dyDescent="0.25">
      <c r="A95" s="179" t="s">
        <v>114</v>
      </c>
      <c r="B95" s="30">
        <f t="shared" si="1"/>
        <v>8493.6533121777084</v>
      </c>
      <c r="C95" s="214">
        <v>51390</v>
      </c>
      <c r="D95" s="30"/>
      <c r="E95" s="214"/>
      <c r="F95" s="31">
        <v>6.0503999999999998</v>
      </c>
    </row>
    <row r="96" spans="1:6" hidden="1" x14ac:dyDescent="0.25">
      <c r="A96" s="179" t="s">
        <v>115</v>
      </c>
      <c r="B96" s="30">
        <f t="shared" si="1"/>
        <v>8454.9164752730449</v>
      </c>
      <c r="C96" s="214">
        <v>51170</v>
      </c>
      <c r="D96" s="30"/>
      <c r="E96" s="214"/>
      <c r="F96" s="31">
        <v>6.0521000000000003</v>
      </c>
    </row>
    <row r="97" spans="1:6" hidden="1" x14ac:dyDescent="0.25">
      <c r="A97" s="179" t="s">
        <v>116</v>
      </c>
      <c r="B97" s="30">
        <f t="shared" si="1"/>
        <v>8391.2037037037044</v>
      </c>
      <c r="C97" s="214">
        <v>50750</v>
      </c>
      <c r="D97" s="30"/>
      <c r="E97" s="214"/>
      <c r="F97" s="31">
        <v>6.048</v>
      </c>
    </row>
    <row r="98" spans="1:6" hidden="1" x14ac:dyDescent="0.25">
      <c r="A98" s="180" t="s">
        <v>117</v>
      </c>
      <c r="B98" s="30">
        <f t="shared" si="1"/>
        <v>8420.2682563338312</v>
      </c>
      <c r="C98" s="247">
        <v>50850</v>
      </c>
      <c r="D98" s="32"/>
      <c r="E98" s="247"/>
      <c r="F98" s="31">
        <v>6.0389999999999997</v>
      </c>
    </row>
    <row r="99" spans="1:6" hidden="1" x14ac:dyDescent="0.25">
      <c r="A99" s="179" t="s">
        <v>118</v>
      </c>
      <c r="B99" s="30">
        <f t="shared" si="1"/>
        <v>8411.1454494372738</v>
      </c>
      <c r="C99" s="214">
        <v>50895</v>
      </c>
      <c r="D99" s="30"/>
      <c r="E99" s="214"/>
      <c r="F99" s="30">
        <v>6.0509000000000004</v>
      </c>
    </row>
    <row r="100" spans="1:6" hidden="1" x14ac:dyDescent="0.25">
      <c r="A100" s="179" t="s">
        <v>119</v>
      </c>
      <c r="B100" s="30">
        <f t="shared" si="1"/>
        <v>8399.2470153073864</v>
      </c>
      <c r="C100" s="214">
        <v>50865</v>
      </c>
      <c r="D100" s="30"/>
      <c r="E100" s="214"/>
      <c r="F100" s="30">
        <v>6.0559000000000003</v>
      </c>
    </row>
    <row r="101" spans="1:6" hidden="1" x14ac:dyDescent="0.25">
      <c r="A101" s="181" t="s">
        <v>120</v>
      </c>
      <c r="B101" s="30">
        <f t="shared" si="1"/>
        <v>8413.0965740312895</v>
      </c>
      <c r="C101" s="248">
        <v>50980</v>
      </c>
      <c r="D101" s="33"/>
      <c r="E101" s="248"/>
      <c r="F101" s="30">
        <v>6.0595999999999997</v>
      </c>
    </row>
    <row r="102" spans="1:6" hidden="1" x14ac:dyDescent="0.25">
      <c r="A102" s="179" t="s">
        <v>121</v>
      </c>
      <c r="B102" s="30">
        <f t="shared" si="1"/>
        <v>8399.7426124832946</v>
      </c>
      <c r="C102" s="214">
        <v>50910</v>
      </c>
      <c r="D102" s="30"/>
      <c r="E102" s="214"/>
      <c r="F102" s="30">
        <v>6.0609000000000002</v>
      </c>
    </row>
    <row r="103" spans="1:6" hidden="1" x14ac:dyDescent="0.25">
      <c r="A103" s="179" t="s">
        <v>122</v>
      </c>
      <c r="B103" s="30">
        <f t="shared" si="1"/>
        <v>8333.4708493539492</v>
      </c>
      <c r="C103" s="214">
        <v>50500</v>
      </c>
      <c r="D103" s="30"/>
      <c r="E103" s="214"/>
      <c r="F103" s="30">
        <v>6.0598999999999998</v>
      </c>
    </row>
    <row r="104" spans="1:6" hidden="1" x14ac:dyDescent="0.25">
      <c r="A104" s="181" t="s">
        <v>123</v>
      </c>
      <c r="B104" s="31">
        <f t="shared" si="1"/>
        <v>8347.2288719023945</v>
      </c>
      <c r="C104" s="214">
        <v>50560</v>
      </c>
      <c r="D104" s="30"/>
      <c r="E104" s="214"/>
      <c r="F104" s="30">
        <v>6.0571000000000002</v>
      </c>
    </row>
    <row r="105" spans="1:6" hidden="1" x14ac:dyDescent="0.25">
      <c r="A105" s="182" t="s">
        <v>124</v>
      </c>
      <c r="B105" s="31">
        <f t="shared" si="1"/>
        <v>8349.8317164917826</v>
      </c>
      <c r="C105" s="214">
        <v>50610</v>
      </c>
      <c r="D105" s="30"/>
      <c r="E105" s="214"/>
      <c r="F105" s="30">
        <v>6.0612000000000004</v>
      </c>
    </row>
    <row r="106" spans="1:6" hidden="1" x14ac:dyDescent="0.25">
      <c r="A106" s="182" t="s">
        <v>125</v>
      </c>
      <c r="B106" s="31">
        <f t="shared" si="1"/>
        <v>8349.5497872621127</v>
      </c>
      <c r="C106" s="214">
        <v>50630</v>
      </c>
      <c r="D106" s="30"/>
      <c r="E106" s="214"/>
      <c r="F106" s="30">
        <v>6.0637999999999996</v>
      </c>
    </row>
    <row r="107" spans="1:6" hidden="1" x14ac:dyDescent="0.25">
      <c r="A107" s="182" t="s">
        <v>126</v>
      </c>
      <c r="B107" s="31">
        <f t="shared" si="1"/>
        <v>8403.8604305864883</v>
      </c>
      <c r="C107" s="214">
        <v>50940</v>
      </c>
      <c r="D107" s="30"/>
      <c r="E107" s="214"/>
      <c r="F107" s="30">
        <v>6.0614999999999997</v>
      </c>
    </row>
    <row r="108" spans="1:6" hidden="1" x14ac:dyDescent="0.25">
      <c r="A108" s="182" t="s">
        <v>127</v>
      </c>
      <c r="B108" s="31">
        <f t="shared" si="1"/>
        <v>8378.4140387913976</v>
      </c>
      <c r="C108" s="214">
        <v>50800</v>
      </c>
      <c r="D108" s="30"/>
      <c r="E108" s="214"/>
      <c r="F108" s="30">
        <v>6.0632000000000001</v>
      </c>
    </row>
    <row r="109" spans="1:6" hidden="1" x14ac:dyDescent="0.25">
      <c r="A109" s="182" t="s">
        <v>128</v>
      </c>
      <c r="B109" s="31">
        <f t="shared" si="1"/>
        <v>8343.2264872708092</v>
      </c>
      <c r="C109" s="214">
        <v>50600</v>
      </c>
      <c r="D109" s="30"/>
      <c r="E109" s="214"/>
      <c r="F109" s="30">
        <v>6.0648</v>
      </c>
    </row>
    <row r="110" spans="1:6" hidden="1" x14ac:dyDescent="0.25">
      <c r="A110" s="182" t="s">
        <v>129</v>
      </c>
      <c r="B110" s="31">
        <f t="shared" si="1"/>
        <v>8284.9052565727743</v>
      </c>
      <c r="C110" s="214">
        <v>50325</v>
      </c>
      <c r="D110" s="30"/>
      <c r="E110" s="214"/>
      <c r="F110" s="30">
        <v>6.0743</v>
      </c>
    </row>
    <row r="111" spans="1:6" hidden="1" x14ac:dyDescent="0.25">
      <c r="A111" s="182" t="s">
        <v>130</v>
      </c>
      <c r="B111" s="31">
        <f t="shared" si="1"/>
        <v>8312.1471258295642</v>
      </c>
      <c r="C111" s="214">
        <v>50350</v>
      </c>
      <c r="D111" s="30"/>
      <c r="E111" s="214"/>
      <c r="F111" s="30">
        <v>6.0574000000000003</v>
      </c>
    </row>
    <row r="112" spans="1:6" hidden="1" x14ac:dyDescent="0.25">
      <c r="A112" s="182" t="s">
        <v>131</v>
      </c>
      <c r="B112" s="31">
        <f t="shared" si="1"/>
        <v>8159.7478701925438</v>
      </c>
      <c r="C112" s="214">
        <v>49710</v>
      </c>
      <c r="D112" s="30"/>
      <c r="E112" s="214"/>
      <c r="F112" s="30">
        <v>6.0921000000000003</v>
      </c>
    </row>
    <row r="113" spans="1:6" hidden="1" x14ac:dyDescent="0.25">
      <c r="A113" s="182" t="s">
        <v>132</v>
      </c>
      <c r="B113" s="31">
        <f t="shared" si="1"/>
        <v>8153.6896676182041</v>
      </c>
      <c r="C113" s="214">
        <v>49700</v>
      </c>
      <c r="D113" s="30"/>
      <c r="E113" s="214"/>
      <c r="F113" s="30">
        <v>6.0953999999999997</v>
      </c>
    </row>
    <row r="114" spans="1:6" hidden="1" x14ac:dyDescent="0.25">
      <c r="A114" s="182" t="s">
        <v>133</v>
      </c>
      <c r="B114" s="31">
        <f t="shared" si="1"/>
        <v>8079.832345525394</v>
      </c>
      <c r="C114" s="214">
        <v>49350</v>
      </c>
      <c r="D114" s="30"/>
      <c r="E114" s="214"/>
      <c r="F114" s="30">
        <v>6.1078000000000001</v>
      </c>
    </row>
    <row r="115" spans="1:6" hidden="1" x14ac:dyDescent="0.25">
      <c r="A115" s="182" t="s">
        <v>134</v>
      </c>
      <c r="B115" s="31">
        <f t="shared" si="1"/>
        <v>8015.1487944628552</v>
      </c>
      <c r="C115" s="214">
        <v>49100</v>
      </c>
      <c r="D115" s="30"/>
      <c r="E115" s="214"/>
      <c r="F115" s="30">
        <v>6.1258999999999997</v>
      </c>
    </row>
    <row r="116" spans="1:6" hidden="1" x14ac:dyDescent="0.25">
      <c r="A116" s="182" t="s">
        <v>135</v>
      </c>
      <c r="B116" s="31">
        <f t="shared" si="1"/>
        <v>8033.1276494754238</v>
      </c>
      <c r="C116" s="214">
        <v>49080</v>
      </c>
      <c r="D116" s="30"/>
      <c r="E116" s="214"/>
      <c r="F116" s="30">
        <v>6.1097000000000001</v>
      </c>
    </row>
    <row r="117" spans="1:6" hidden="1" x14ac:dyDescent="0.25">
      <c r="A117" s="183" t="s">
        <v>136</v>
      </c>
      <c r="B117" s="31">
        <f t="shared" si="1"/>
        <v>7907.4832585657632</v>
      </c>
      <c r="C117" s="214">
        <v>48650</v>
      </c>
      <c r="D117" s="30"/>
      <c r="E117" s="214"/>
      <c r="F117" s="30">
        <v>6.1524000000000001</v>
      </c>
    </row>
    <row r="118" spans="1:6" hidden="1" x14ac:dyDescent="0.25">
      <c r="A118" s="182" t="s">
        <v>137</v>
      </c>
      <c r="B118" s="31">
        <f t="shared" si="1"/>
        <v>7903.0370033166409</v>
      </c>
      <c r="C118" s="214">
        <v>48610</v>
      </c>
      <c r="D118" s="30"/>
      <c r="E118" s="214"/>
      <c r="F118" s="30">
        <v>6.1508000000000003</v>
      </c>
    </row>
    <row r="119" spans="1:6" hidden="1" x14ac:dyDescent="0.25">
      <c r="A119" s="182" t="s">
        <v>138</v>
      </c>
      <c r="B119" s="31">
        <f t="shared" si="1"/>
        <v>7990.1729495794216</v>
      </c>
      <c r="C119" s="214">
        <v>49110</v>
      </c>
      <c r="D119" s="30"/>
      <c r="E119" s="214"/>
      <c r="F119" s="30">
        <v>6.1463000000000001</v>
      </c>
    </row>
    <row r="120" spans="1:6" hidden="1" x14ac:dyDescent="0.25">
      <c r="A120" s="182" t="s">
        <v>139</v>
      </c>
      <c r="B120" s="31">
        <f t="shared" si="1"/>
        <v>7965.7980456026062</v>
      </c>
      <c r="C120" s="214">
        <v>48910</v>
      </c>
      <c r="D120" s="30"/>
      <c r="E120" s="214"/>
      <c r="F120" s="30">
        <v>6.14</v>
      </c>
    </row>
    <row r="121" spans="1:6" hidden="1" x14ac:dyDescent="0.25">
      <c r="A121" s="182" t="s">
        <v>140</v>
      </c>
      <c r="B121" s="31">
        <f t="shared" si="1"/>
        <v>8012.8205128205127</v>
      </c>
      <c r="C121" s="214">
        <v>49000</v>
      </c>
      <c r="D121" s="30"/>
      <c r="E121" s="214"/>
      <c r="F121" s="30">
        <v>6.1151999999999997</v>
      </c>
    </row>
    <row r="122" spans="1:6" hidden="1" x14ac:dyDescent="0.25">
      <c r="A122" s="182" t="s">
        <v>141</v>
      </c>
      <c r="B122" s="31">
        <f t="shared" si="1"/>
        <v>7631.7730961554225</v>
      </c>
      <c r="C122" s="214">
        <v>46550</v>
      </c>
      <c r="D122" s="30"/>
      <c r="E122" s="214"/>
      <c r="F122" s="30">
        <v>6.0994999999999999</v>
      </c>
    </row>
    <row r="123" spans="1:6" hidden="1" x14ac:dyDescent="0.25">
      <c r="A123" s="182" t="s">
        <v>142</v>
      </c>
      <c r="B123" s="31">
        <f t="shared" si="1"/>
        <v>7506.8555758683724</v>
      </c>
      <c r="C123" s="214">
        <v>45990</v>
      </c>
      <c r="D123" s="30"/>
      <c r="E123" s="214"/>
      <c r="F123" s="30">
        <v>6.1264000000000003</v>
      </c>
    </row>
    <row r="124" spans="1:6" hidden="1" x14ac:dyDescent="0.25">
      <c r="A124" s="183" t="s">
        <v>143</v>
      </c>
      <c r="B124" s="31">
        <f t="shared" si="1"/>
        <v>7235.8758445118974</v>
      </c>
      <c r="C124" s="214">
        <v>44340</v>
      </c>
      <c r="D124" s="30"/>
      <c r="E124" s="214"/>
      <c r="F124" s="30">
        <v>6.1277999999999997</v>
      </c>
    </row>
    <row r="125" spans="1:6" hidden="1" x14ac:dyDescent="0.25">
      <c r="A125" s="182" t="s">
        <v>144</v>
      </c>
      <c r="B125" s="31">
        <f t="shared" si="1"/>
        <v>7287.9506100441449</v>
      </c>
      <c r="C125" s="214">
        <v>44740</v>
      </c>
      <c r="D125" s="30"/>
      <c r="E125" s="214"/>
      <c r="F125" s="30">
        <v>6.1388999999999996</v>
      </c>
    </row>
    <row r="126" spans="1:6" hidden="1" x14ac:dyDescent="0.25">
      <c r="A126" s="182" t="s">
        <v>145</v>
      </c>
      <c r="B126" s="31">
        <f t="shared" si="1"/>
        <v>7214.0032224989009</v>
      </c>
      <c r="C126" s="214">
        <v>44325</v>
      </c>
      <c r="D126" s="30"/>
      <c r="E126" s="214"/>
      <c r="F126" s="30">
        <v>6.1443000000000003</v>
      </c>
    </row>
    <row r="127" spans="1:6" hidden="1" x14ac:dyDescent="0.25">
      <c r="A127" s="182" t="s">
        <v>146</v>
      </c>
      <c r="B127" s="31">
        <f t="shared" si="1"/>
        <v>7290.1049475262371</v>
      </c>
      <c r="C127" s="214">
        <v>44735</v>
      </c>
      <c r="D127" s="30"/>
      <c r="E127" s="214"/>
      <c r="F127" s="30">
        <v>6.1364000000000001</v>
      </c>
    </row>
    <row r="128" spans="1:6" hidden="1" x14ac:dyDescent="0.25">
      <c r="A128" s="182" t="s">
        <v>147</v>
      </c>
      <c r="B128" s="31">
        <f t="shared" si="1"/>
        <v>7333.8103291270972</v>
      </c>
      <c r="C128" s="214">
        <v>45100</v>
      </c>
      <c r="D128" s="30"/>
      <c r="E128" s="214"/>
      <c r="F128" s="30">
        <v>6.1496000000000004</v>
      </c>
    </row>
    <row r="129" spans="1:6" hidden="1" x14ac:dyDescent="0.25">
      <c r="A129" s="182" t="s">
        <v>148</v>
      </c>
      <c r="B129" s="31">
        <f t="shared" si="1"/>
        <v>7292.2399559713813</v>
      </c>
      <c r="C129" s="214">
        <v>45050</v>
      </c>
      <c r="D129" s="30"/>
      <c r="E129" s="214"/>
      <c r="F129" s="30">
        <v>6.1778000000000004</v>
      </c>
    </row>
    <row r="130" spans="1:6" hidden="1" x14ac:dyDescent="0.25">
      <c r="A130" s="179" t="s">
        <v>149</v>
      </c>
      <c r="B130" s="31">
        <f t="shared" si="1"/>
        <v>7389.6756067236111</v>
      </c>
      <c r="C130" s="214">
        <v>45765</v>
      </c>
      <c r="D130" s="30"/>
      <c r="E130" s="214"/>
      <c r="F130" s="30">
        <v>6.1931000000000003</v>
      </c>
    </row>
    <row r="131" spans="1:6" hidden="1" x14ac:dyDescent="0.25">
      <c r="A131" s="179" t="s">
        <v>150</v>
      </c>
      <c r="B131" s="31">
        <f t="shared" si="1"/>
        <v>7286.682295513664</v>
      </c>
      <c r="C131" s="214">
        <v>45380</v>
      </c>
      <c r="D131" s="30"/>
      <c r="E131" s="214"/>
      <c r="F131" s="30">
        <v>6.2278000000000002</v>
      </c>
    </row>
    <row r="132" spans="1:6" hidden="1" x14ac:dyDescent="0.25">
      <c r="A132" s="179" t="s">
        <v>151</v>
      </c>
      <c r="B132" s="31">
        <f t="shared" si="1"/>
        <v>7284.9915682967967</v>
      </c>
      <c r="C132" s="214">
        <v>45360</v>
      </c>
      <c r="D132" s="30"/>
      <c r="E132" s="214"/>
      <c r="F132" s="30">
        <v>6.2264999999999997</v>
      </c>
    </row>
    <row r="133" spans="1:6" hidden="1" x14ac:dyDescent="0.25">
      <c r="A133" s="179" t="s">
        <v>152</v>
      </c>
      <c r="B133" s="31">
        <f t="shared" ref="B133:B196" si="2">C133/F133</f>
        <v>7403.7313191956355</v>
      </c>
      <c r="C133" s="214">
        <v>45875</v>
      </c>
      <c r="D133" s="30"/>
      <c r="E133" s="214"/>
      <c r="F133" s="30">
        <v>6.1962000000000002</v>
      </c>
    </row>
    <row r="134" spans="1:6" hidden="1" x14ac:dyDescent="0.25">
      <c r="A134" s="180" t="s">
        <v>153</v>
      </c>
      <c r="B134" s="31">
        <f t="shared" si="2"/>
        <v>7492.7814430661529</v>
      </c>
      <c r="C134" s="214">
        <v>46450</v>
      </c>
      <c r="D134" s="30"/>
      <c r="E134" s="214"/>
      <c r="F134" s="30">
        <v>6.1993</v>
      </c>
    </row>
    <row r="135" spans="1:6" hidden="1" x14ac:dyDescent="0.25">
      <c r="A135" s="180" t="s">
        <v>154</v>
      </c>
      <c r="B135" s="31">
        <f t="shared" si="2"/>
        <v>7465.4986392695528</v>
      </c>
      <c r="C135" s="214">
        <v>46360</v>
      </c>
      <c r="D135" s="30"/>
      <c r="E135" s="214"/>
      <c r="F135" s="30">
        <v>6.2099000000000002</v>
      </c>
    </row>
    <row r="136" spans="1:6" hidden="1" x14ac:dyDescent="0.25">
      <c r="A136" s="179" t="s">
        <v>155</v>
      </c>
      <c r="B136" s="31">
        <f t="shared" si="2"/>
        <v>7500.4832785617627</v>
      </c>
      <c r="C136" s="214">
        <v>46560</v>
      </c>
      <c r="D136" s="30"/>
      <c r="E136" s="214"/>
      <c r="F136" s="30">
        <v>6.2076000000000002</v>
      </c>
    </row>
    <row r="137" spans="1:6" hidden="1" x14ac:dyDescent="0.25">
      <c r="A137" s="179" t="s">
        <v>156</v>
      </c>
      <c r="B137" s="31">
        <f t="shared" si="2"/>
        <v>7571.1202036148079</v>
      </c>
      <c r="C137" s="214">
        <v>47000</v>
      </c>
      <c r="D137" s="30"/>
      <c r="E137" s="214"/>
      <c r="F137" s="30">
        <v>6.2077999999999998</v>
      </c>
    </row>
    <row r="138" spans="1:6" hidden="1" x14ac:dyDescent="0.25">
      <c r="A138" s="179" t="s">
        <v>157</v>
      </c>
      <c r="B138" s="31">
        <f t="shared" si="2"/>
        <v>7563.8633292580917</v>
      </c>
      <c r="C138" s="214">
        <v>47020</v>
      </c>
      <c r="D138" s="30"/>
      <c r="E138" s="214"/>
      <c r="F138" s="30">
        <v>6.2164000000000001</v>
      </c>
    </row>
    <row r="139" spans="1:6" hidden="1" x14ac:dyDescent="0.25">
      <c r="A139" s="179" t="s">
        <v>158</v>
      </c>
      <c r="B139" s="31">
        <f t="shared" si="2"/>
        <v>7598.2209043736102</v>
      </c>
      <c r="C139" s="214">
        <v>47150</v>
      </c>
      <c r="D139" s="30"/>
      <c r="E139" s="214"/>
      <c r="F139" s="30">
        <v>6.2054</v>
      </c>
    </row>
    <row r="140" spans="1:6" hidden="1" x14ac:dyDescent="0.25">
      <c r="A140" s="179" t="s">
        <v>159</v>
      </c>
      <c r="B140" s="31">
        <f t="shared" si="2"/>
        <v>7567.6896763158747</v>
      </c>
      <c r="C140" s="214">
        <v>46900</v>
      </c>
      <c r="D140" s="30"/>
      <c r="E140" s="214"/>
      <c r="F140" s="30">
        <v>6.1974</v>
      </c>
    </row>
    <row r="141" spans="1:6" hidden="1" x14ac:dyDescent="0.25">
      <c r="A141" s="179" t="s">
        <v>160</v>
      </c>
      <c r="B141" s="31">
        <f t="shared" si="2"/>
        <v>7620.5362898027597</v>
      </c>
      <c r="C141" s="214">
        <v>47290</v>
      </c>
      <c r="D141" s="30"/>
      <c r="E141" s="214"/>
      <c r="F141" s="30">
        <v>6.2055999999999996</v>
      </c>
    </row>
    <row r="142" spans="1:6" hidden="1" x14ac:dyDescent="0.25">
      <c r="A142" s="179" t="s">
        <v>161</v>
      </c>
      <c r="B142" s="31">
        <f t="shared" si="2"/>
        <v>7660.1020917537562</v>
      </c>
      <c r="C142" s="214">
        <v>47570</v>
      </c>
      <c r="D142" s="30"/>
      <c r="E142" s="214"/>
      <c r="F142" s="30">
        <v>6.2100999999999997</v>
      </c>
    </row>
    <row r="143" spans="1:6" hidden="1" x14ac:dyDescent="0.25">
      <c r="A143" s="179" t="s">
        <v>162</v>
      </c>
      <c r="B143" s="31">
        <f t="shared" si="2"/>
        <v>7673.1914344268907</v>
      </c>
      <c r="C143" s="214">
        <v>47550</v>
      </c>
      <c r="D143" s="30"/>
      <c r="E143" s="214"/>
      <c r="F143" s="30">
        <v>6.1969000000000003</v>
      </c>
    </row>
    <row r="144" spans="1:6" hidden="1" x14ac:dyDescent="0.25">
      <c r="A144" s="179" t="s">
        <v>163</v>
      </c>
      <c r="B144" s="31">
        <f t="shared" si="2"/>
        <v>7634.7570905690191</v>
      </c>
      <c r="C144" s="214">
        <v>47350</v>
      </c>
      <c r="D144" s="30"/>
      <c r="E144" s="214"/>
      <c r="F144" s="30">
        <v>6.2019000000000002</v>
      </c>
    </row>
    <row r="145" spans="1:6" hidden="1" x14ac:dyDescent="0.25">
      <c r="A145" s="179" t="s">
        <v>164</v>
      </c>
      <c r="B145" s="31">
        <f t="shared" si="2"/>
        <v>7650.5421453465851</v>
      </c>
      <c r="C145" s="214">
        <v>47415</v>
      </c>
      <c r="D145" s="30"/>
      <c r="E145" s="214"/>
      <c r="F145" s="30">
        <v>6.1976000000000004</v>
      </c>
    </row>
    <row r="146" spans="1:6" hidden="1" x14ac:dyDescent="0.25">
      <c r="A146" s="179" t="s">
        <v>165</v>
      </c>
      <c r="B146" s="31">
        <f t="shared" si="2"/>
        <v>7799.7971569779602</v>
      </c>
      <c r="C146" s="214">
        <v>48450</v>
      </c>
      <c r="D146" s="30"/>
      <c r="E146" s="214"/>
      <c r="F146" s="30">
        <v>6.2117000000000004</v>
      </c>
    </row>
    <row r="147" spans="1:6" hidden="1" x14ac:dyDescent="0.25">
      <c r="A147" s="179" t="s">
        <v>166</v>
      </c>
      <c r="B147" s="31">
        <f t="shared" si="2"/>
        <v>7678.4362974770165</v>
      </c>
      <c r="C147" s="214">
        <v>47690</v>
      </c>
      <c r="D147" s="30"/>
      <c r="E147" s="214"/>
      <c r="F147" s="30">
        <v>6.2108999999999996</v>
      </c>
    </row>
    <row r="148" spans="1:6" hidden="1" x14ac:dyDescent="0.25">
      <c r="A148" s="179" t="s">
        <v>167</v>
      </c>
      <c r="B148" s="31">
        <f t="shared" si="2"/>
        <v>7622.4607868346611</v>
      </c>
      <c r="C148" s="214">
        <v>47430</v>
      </c>
      <c r="D148" s="30"/>
      <c r="E148" s="214"/>
      <c r="F148" s="30">
        <v>6.2224000000000004</v>
      </c>
    </row>
    <row r="149" spans="1:6" hidden="1" x14ac:dyDescent="0.25">
      <c r="A149" s="179" t="s">
        <v>168</v>
      </c>
      <c r="B149" s="31">
        <f t="shared" si="2"/>
        <v>7683.2853998296887</v>
      </c>
      <c r="C149" s="214">
        <v>47820</v>
      </c>
      <c r="D149" s="30"/>
      <c r="E149" s="214"/>
      <c r="F149" s="30">
        <v>6.2239000000000004</v>
      </c>
    </row>
    <row r="150" spans="1:6" hidden="1" x14ac:dyDescent="0.25">
      <c r="A150" s="179" t="s">
        <v>169</v>
      </c>
      <c r="B150" s="31">
        <f t="shared" si="2"/>
        <v>7702.5744930612509</v>
      </c>
      <c r="C150" s="214">
        <v>47900</v>
      </c>
      <c r="D150" s="30"/>
      <c r="E150" s="214"/>
      <c r="F150" s="30">
        <v>6.2187000000000001</v>
      </c>
    </row>
    <row r="151" spans="1:6" hidden="1" x14ac:dyDescent="0.25">
      <c r="A151" s="179" t="s">
        <v>170</v>
      </c>
      <c r="B151" s="31">
        <f t="shared" si="2"/>
        <v>7746.0827641623137</v>
      </c>
      <c r="C151" s="214">
        <v>48200</v>
      </c>
      <c r="D151" s="30"/>
      <c r="E151" s="214"/>
      <c r="F151" s="30">
        <v>6.2225000000000001</v>
      </c>
    </row>
    <row r="152" spans="1:6" hidden="1" x14ac:dyDescent="0.25">
      <c r="A152" s="179" t="s">
        <v>171</v>
      </c>
      <c r="B152" s="31">
        <f t="shared" si="2"/>
        <v>7719.1291074154424</v>
      </c>
      <c r="C152" s="214">
        <v>48040</v>
      </c>
      <c r="D152" s="30"/>
      <c r="E152" s="214"/>
      <c r="F152" s="30">
        <v>6.2234999999999996</v>
      </c>
    </row>
    <row r="153" spans="1:6" hidden="1" x14ac:dyDescent="0.25">
      <c r="A153" s="179" t="s">
        <v>172</v>
      </c>
      <c r="B153" s="31">
        <f t="shared" si="2"/>
        <v>7716.6036041813641</v>
      </c>
      <c r="C153" s="214">
        <v>48130</v>
      </c>
      <c r="D153" s="30"/>
      <c r="E153" s="214"/>
      <c r="F153" s="30">
        <v>6.2371999999999996</v>
      </c>
    </row>
    <row r="154" spans="1:6" hidden="1" x14ac:dyDescent="0.25">
      <c r="A154" s="179" t="s">
        <v>173</v>
      </c>
      <c r="B154" s="31">
        <f t="shared" si="2"/>
        <v>7756.1327561327562</v>
      </c>
      <c r="C154" s="214">
        <v>48375</v>
      </c>
      <c r="D154" s="30"/>
      <c r="E154" s="214"/>
      <c r="F154" s="30">
        <v>6.2370000000000001</v>
      </c>
    </row>
    <row r="155" spans="1:6" hidden="1" x14ac:dyDescent="0.25">
      <c r="A155" s="179" t="s">
        <v>174</v>
      </c>
      <c r="B155" s="31">
        <f t="shared" si="2"/>
        <v>7986.9900983753651</v>
      </c>
      <c r="C155" s="214">
        <v>49850</v>
      </c>
      <c r="D155" s="30"/>
      <c r="E155" s="214"/>
      <c r="F155" s="30">
        <v>6.2413999999999996</v>
      </c>
    </row>
    <row r="156" spans="1:6" hidden="1" x14ac:dyDescent="0.25">
      <c r="A156" s="179" t="s">
        <v>175</v>
      </c>
      <c r="B156" s="31">
        <f t="shared" si="2"/>
        <v>8090.8218740006405</v>
      </c>
      <c r="C156" s="214">
        <v>50600</v>
      </c>
      <c r="D156" s="30"/>
      <c r="E156" s="214"/>
      <c r="F156" s="30">
        <v>6.2539999999999996</v>
      </c>
    </row>
    <row r="157" spans="1:6" hidden="1" x14ac:dyDescent="0.25">
      <c r="A157" s="179" t="s">
        <v>176</v>
      </c>
      <c r="B157" s="31">
        <f t="shared" si="2"/>
        <v>7982.8099491020839</v>
      </c>
      <c r="C157" s="214">
        <v>49875</v>
      </c>
      <c r="D157" s="30"/>
      <c r="E157" s="214"/>
      <c r="F157" s="30">
        <v>6.2477999999999998</v>
      </c>
    </row>
    <row r="158" spans="1:6" hidden="1" x14ac:dyDescent="0.25">
      <c r="A158" s="179" t="s">
        <v>177</v>
      </c>
      <c r="B158" s="31">
        <f t="shared" si="2"/>
        <v>7949.275594076822</v>
      </c>
      <c r="C158" s="214">
        <v>49710</v>
      </c>
      <c r="D158" s="30"/>
      <c r="E158" s="214"/>
      <c r="F158" s="30">
        <v>6.2534000000000001</v>
      </c>
    </row>
    <row r="159" spans="1:6" hidden="1" x14ac:dyDescent="0.25">
      <c r="A159" s="179" t="s">
        <v>178</v>
      </c>
      <c r="B159" s="31">
        <f t="shared" si="2"/>
        <v>7936.0260752859976</v>
      </c>
      <c r="C159" s="214">
        <v>49670</v>
      </c>
      <c r="D159" s="30"/>
      <c r="E159" s="214"/>
      <c r="F159" s="30">
        <v>6.2587999999999999</v>
      </c>
    </row>
    <row r="160" spans="1:6" hidden="1" x14ac:dyDescent="0.25">
      <c r="A160" s="179" t="s">
        <v>179</v>
      </c>
      <c r="B160" s="31">
        <f t="shared" si="2"/>
        <v>7896.9668867818946</v>
      </c>
      <c r="C160" s="214">
        <v>49390</v>
      </c>
      <c r="D160" s="30"/>
      <c r="E160" s="214"/>
      <c r="F160" s="30">
        <v>6.2542999999999997</v>
      </c>
    </row>
    <row r="161" spans="1:6" hidden="1" x14ac:dyDescent="0.25">
      <c r="A161" s="179" t="s">
        <v>180</v>
      </c>
      <c r="B161" s="31">
        <f t="shared" si="2"/>
        <v>7904.5679744744984</v>
      </c>
      <c r="C161" s="214">
        <v>49300</v>
      </c>
      <c r="D161" s="30"/>
      <c r="E161" s="214"/>
      <c r="F161" s="30">
        <v>6.2369000000000003</v>
      </c>
    </row>
    <row r="162" spans="1:6" hidden="1" x14ac:dyDescent="0.25">
      <c r="A162" s="179" t="s">
        <v>181</v>
      </c>
      <c r="B162" s="31">
        <f t="shared" si="2"/>
        <v>7860.3813627447826</v>
      </c>
      <c r="C162" s="214">
        <v>48890</v>
      </c>
      <c r="D162" s="30"/>
      <c r="E162" s="214"/>
      <c r="F162" s="30">
        <v>6.2198000000000002</v>
      </c>
    </row>
    <row r="163" spans="1:6" hidden="1" x14ac:dyDescent="0.25">
      <c r="A163" s="179" t="s">
        <v>182</v>
      </c>
      <c r="B163" s="31">
        <f t="shared" si="2"/>
        <v>7925.0974791803728</v>
      </c>
      <c r="C163" s="214">
        <v>49390</v>
      </c>
      <c r="D163" s="30"/>
      <c r="E163" s="214"/>
      <c r="F163" s="30">
        <v>6.2321</v>
      </c>
    </row>
    <row r="164" spans="1:6" hidden="1" x14ac:dyDescent="0.25">
      <c r="A164" s="179" t="s">
        <v>183</v>
      </c>
      <c r="B164" s="31">
        <f t="shared" si="2"/>
        <v>8070.3386975147205</v>
      </c>
      <c r="C164" s="214">
        <v>50300</v>
      </c>
      <c r="D164" s="30"/>
      <c r="E164" s="214"/>
      <c r="F164" s="30">
        <v>6.2327000000000004</v>
      </c>
    </row>
    <row r="165" spans="1:6" hidden="1" x14ac:dyDescent="0.25">
      <c r="A165" s="179" t="s">
        <v>184</v>
      </c>
      <c r="B165" s="31">
        <f t="shared" si="2"/>
        <v>8090.8405880749679</v>
      </c>
      <c r="C165" s="214">
        <v>50465</v>
      </c>
      <c r="D165" s="30"/>
      <c r="E165" s="214"/>
      <c r="F165" s="30">
        <v>6.2373000000000003</v>
      </c>
    </row>
    <row r="166" spans="1:6" hidden="1" x14ac:dyDescent="0.25">
      <c r="A166" s="179" t="s">
        <v>185</v>
      </c>
      <c r="B166" s="31">
        <f t="shared" si="2"/>
        <v>8044.6478760138125</v>
      </c>
      <c r="C166" s="214">
        <v>50090</v>
      </c>
      <c r="D166" s="30"/>
      <c r="E166" s="214"/>
      <c r="F166" s="30">
        <v>6.2264999999999997</v>
      </c>
    </row>
    <row r="167" spans="1:6" hidden="1" x14ac:dyDescent="0.25">
      <c r="A167" s="179" t="s">
        <v>186</v>
      </c>
      <c r="B167" s="31">
        <f t="shared" si="2"/>
        <v>8107.4135937299243</v>
      </c>
      <c r="C167" s="214">
        <v>50480</v>
      </c>
      <c r="D167" s="30"/>
      <c r="E167" s="214"/>
      <c r="F167" s="30">
        <v>6.2263999999999999</v>
      </c>
    </row>
    <row r="168" spans="1:6" hidden="1" x14ac:dyDescent="0.25">
      <c r="A168" s="179" t="s">
        <v>187</v>
      </c>
      <c r="B168" s="31">
        <f t="shared" si="2"/>
        <v>8109.9518459069013</v>
      </c>
      <c r="C168" s="214">
        <v>50525</v>
      </c>
      <c r="D168" s="30"/>
      <c r="E168" s="214"/>
      <c r="F168" s="30">
        <v>6.23</v>
      </c>
    </row>
    <row r="169" spans="1:6" hidden="1" x14ac:dyDescent="0.25">
      <c r="A169" s="179" t="s">
        <v>188</v>
      </c>
      <c r="B169" s="30">
        <f t="shared" si="2"/>
        <v>8126.7549137585238</v>
      </c>
      <c r="C169" s="214">
        <v>50650</v>
      </c>
      <c r="D169" s="30"/>
      <c r="E169" s="214"/>
      <c r="F169" s="30">
        <v>6.2324999999999999</v>
      </c>
    </row>
    <row r="170" spans="1:6" hidden="1" x14ac:dyDescent="0.25">
      <c r="A170" s="179" t="s">
        <v>189</v>
      </c>
      <c r="B170" s="30">
        <f t="shared" si="2"/>
        <v>8108.5850888029654</v>
      </c>
      <c r="C170" s="214">
        <v>50540</v>
      </c>
      <c r="D170" s="30"/>
      <c r="E170" s="214"/>
      <c r="F170" s="30">
        <v>6.2328999999999999</v>
      </c>
    </row>
    <row r="171" spans="1:6" hidden="1" x14ac:dyDescent="0.25">
      <c r="A171" s="179" t="s">
        <v>190</v>
      </c>
      <c r="B171" s="30">
        <f t="shared" si="2"/>
        <v>7999.8717455431579</v>
      </c>
      <c r="C171" s="214">
        <v>49900</v>
      </c>
      <c r="D171" s="30"/>
      <c r="E171" s="214"/>
      <c r="F171" s="30">
        <v>6.2375999999999996</v>
      </c>
    </row>
    <row r="172" spans="1:6" hidden="1" x14ac:dyDescent="0.25">
      <c r="A172" s="179" t="s">
        <v>191</v>
      </c>
      <c r="B172" s="30">
        <f t="shared" si="2"/>
        <v>7998.6532634312916</v>
      </c>
      <c r="C172" s="214">
        <v>49890</v>
      </c>
      <c r="D172" s="30"/>
      <c r="E172" s="214"/>
      <c r="F172" s="30">
        <v>6.2373000000000003</v>
      </c>
    </row>
    <row r="173" spans="1:6" hidden="1" x14ac:dyDescent="0.25">
      <c r="A173" s="179" t="s">
        <v>192</v>
      </c>
      <c r="B173" s="30">
        <f t="shared" si="2"/>
        <v>8012.7073773385109</v>
      </c>
      <c r="C173" s="214">
        <v>49940</v>
      </c>
      <c r="D173" s="30"/>
      <c r="E173" s="214"/>
      <c r="F173" s="30">
        <v>6.2325999999999997</v>
      </c>
    </row>
    <row r="174" spans="1:6" hidden="1" x14ac:dyDescent="0.25">
      <c r="A174" s="179" t="s">
        <v>193</v>
      </c>
      <c r="B174" s="31">
        <f t="shared" si="2"/>
        <v>8111.0113512473554</v>
      </c>
      <c r="C174" s="214">
        <v>50590</v>
      </c>
      <c r="D174" s="30"/>
      <c r="E174" s="214"/>
      <c r="F174" s="30">
        <v>6.2371999999999996</v>
      </c>
    </row>
    <row r="175" spans="1:6" hidden="1" x14ac:dyDescent="0.25">
      <c r="A175" s="179" t="s">
        <v>194</v>
      </c>
      <c r="B175" s="31">
        <f t="shared" si="2"/>
        <v>8089.3435525767245</v>
      </c>
      <c r="C175" s="214">
        <v>50450</v>
      </c>
      <c r="D175" s="30"/>
      <c r="E175" s="214"/>
      <c r="F175" s="30">
        <v>6.2366000000000001</v>
      </c>
    </row>
    <row r="176" spans="1:6" hidden="1" x14ac:dyDescent="0.25">
      <c r="A176" s="179" t="s">
        <v>195</v>
      </c>
      <c r="B176" s="31">
        <f t="shared" si="2"/>
        <v>8056.6821089078758</v>
      </c>
      <c r="C176" s="214">
        <v>50260</v>
      </c>
      <c r="D176" s="30"/>
      <c r="E176" s="214"/>
      <c r="F176" s="30">
        <v>6.2382999999999997</v>
      </c>
    </row>
    <row r="177" spans="1:6" hidden="1" x14ac:dyDescent="0.25">
      <c r="A177" s="179" t="s">
        <v>196</v>
      </c>
      <c r="B177" s="31">
        <f t="shared" si="2"/>
        <v>7981.9180883010677</v>
      </c>
      <c r="C177" s="214">
        <v>49970</v>
      </c>
      <c r="D177" s="30"/>
      <c r="E177" s="214"/>
      <c r="F177" s="30">
        <v>6.2603999999999997</v>
      </c>
    </row>
    <row r="178" spans="1:6" hidden="1" x14ac:dyDescent="0.25">
      <c r="A178" s="179" t="s">
        <v>197</v>
      </c>
      <c r="B178" s="31">
        <f t="shared" si="2"/>
        <v>7963.2539199025232</v>
      </c>
      <c r="C178" s="214">
        <v>49670</v>
      </c>
      <c r="D178" s="30"/>
      <c r="E178" s="214"/>
      <c r="F178" s="30">
        <v>6.2374000000000001</v>
      </c>
    </row>
    <row r="179" spans="1:6" hidden="1" x14ac:dyDescent="0.25">
      <c r="A179" s="179" t="s">
        <v>198</v>
      </c>
      <c r="B179" s="31">
        <f t="shared" si="2"/>
        <v>8015.7497959249004</v>
      </c>
      <c r="C179" s="214">
        <v>50080</v>
      </c>
      <c r="D179" s="30"/>
      <c r="E179" s="214"/>
      <c r="F179" s="30">
        <v>6.2477</v>
      </c>
    </row>
    <row r="180" spans="1:6" hidden="1" x14ac:dyDescent="0.25">
      <c r="A180" s="179" t="s">
        <v>199</v>
      </c>
      <c r="B180" s="31">
        <f t="shared" si="2"/>
        <v>7995.5225073958582</v>
      </c>
      <c r="C180" s="214">
        <v>50000</v>
      </c>
      <c r="D180" s="30"/>
      <c r="E180" s="214"/>
      <c r="F180" s="30">
        <v>6.2534999999999998</v>
      </c>
    </row>
    <row r="181" spans="1:6" hidden="1" x14ac:dyDescent="0.25">
      <c r="A181" s="179" t="s">
        <v>200</v>
      </c>
      <c r="B181" s="31">
        <f t="shared" si="2"/>
        <v>7999.1679201203324</v>
      </c>
      <c r="C181" s="214">
        <v>49990</v>
      </c>
      <c r="D181" s="30"/>
      <c r="E181" s="214"/>
      <c r="F181" s="30">
        <v>6.2493999999999996</v>
      </c>
    </row>
    <row r="182" spans="1:6" hidden="1" x14ac:dyDescent="0.25">
      <c r="A182" s="179" t="s">
        <v>201</v>
      </c>
      <c r="B182" s="31">
        <f t="shared" si="2"/>
        <v>7985.9945321118521</v>
      </c>
      <c r="C182" s="214">
        <v>49950</v>
      </c>
      <c r="D182" s="30"/>
      <c r="E182" s="214"/>
      <c r="F182" s="30">
        <v>6.2546999999999997</v>
      </c>
    </row>
    <row r="183" spans="1:6" hidden="1" x14ac:dyDescent="0.25">
      <c r="A183" s="179" t="s">
        <v>202</v>
      </c>
      <c r="B183" s="31">
        <f t="shared" si="2"/>
        <v>7824.3908678135185</v>
      </c>
      <c r="C183" s="214">
        <v>48940</v>
      </c>
      <c r="D183" s="30"/>
      <c r="E183" s="214"/>
      <c r="F183" s="30">
        <v>6.2548000000000004</v>
      </c>
    </row>
    <row r="184" spans="1:6" hidden="1" x14ac:dyDescent="0.25">
      <c r="A184" s="179" t="s">
        <v>203</v>
      </c>
      <c r="B184" s="31">
        <f t="shared" si="2"/>
        <v>7766.8890742285239</v>
      </c>
      <c r="C184" s="214">
        <v>48425</v>
      </c>
      <c r="D184" s="30"/>
      <c r="E184" s="214"/>
      <c r="F184" s="30">
        <v>6.2347999999999999</v>
      </c>
    </row>
    <row r="185" spans="1:6" hidden="1" x14ac:dyDescent="0.25">
      <c r="A185" s="179" t="s">
        <v>204</v>
      </c>
      <c r="B185" s="31">
        <f t="shared" si="2"/>
        <v>7801.6805102581811</v>
      </c>
      <c r="C185" s="214">
        <v>48560</v>
      </c>
      <c r="D185" s="30"/>
      <c r="E185" s="214"/>
      <c r="F185" s="30">
        <v>6.2243000000000004</v>
      </c>
    </row>
    <row r="186" spans="1:6" hidden="1" x14ac:dyDescent="0.25">
      <c r="A186" s="179" t="s">
        <v>205</v>
      </c>
      <c r="B186" s="31">
        <f t="shared" si="2"/>
        <v>7817.1659763028611</v>
      </c>
      <c r="C186" s="214">
        <v>48690</v>
      </c>
      <c r="D186" s="30"/>
      <c r="E186" s="214"/>
      <c r="F186" s="30">
        <v>6.2286000000000001</v>
      </c>
    </row>
    <row r="187" spans="1:6" hidden="1" x14ac:dyDescent="0.25">
      <c r="A187" s="179" t="s">
        <v>206</v>
      </c>
      <c r="B187" s="31">
        <f t="shared" si="2"/>
        <v>7893.6786231301276</v>
      </c>
      <c r="C187" s="214">
        <v>49075</v>
      </c>
      <c r="D187" s="30"/>
      <c r="E187" s="214"/>
      <c r="F187" s="30">
        <v>6.2169999999999996</v>
      </c>
    </row>
    <row r="188" spans="1:6" hidden="1" x14ac:dyDescent="0.25">
      <c r="A188" s="179" t="s">
        <v>207</v>
      </c>
      <c r="B188" s="31">
        <f t="shared" si="2"/>
        <v>7889.5241162734519</v>
      </c>
      <c r="C188" s="214">
        <v>48990</v>
      </c>
      <c r="D188" s="30"/>
      <c r="E188" s="214"/>
      <c r="F188" s="30">
        <v>6.2095000000000002</v>
      </c>
    </row>
    <row r="189" spans="1:6" hidden="1" x14ac:dyDescent="0.25">
      <c r="A189" s="179" t="s">
        <v>208</v>
      </c>
      <c r="B189" s="31">
        <f t="shared" si="2"/>
        <v>7935.4215315242773</v>
      </c>
      <c r="C189" s="214">
        <v>49275</v>
      </c>
      <c r="D189" s="30"/>
      <c r="E189" s="214"/>
      <c r="F189" s="30">
        <v>6.2095000000000002</v>
      </c>
    </row>
    <row r="190" spans="1:6" hidden="1" x14ac:dyDescent="0.25">
      <c r="A190" s="179" t="s">
        <v>209</v>
      </c>
      <c r="B190" s="31">
        <f t="shared" si="2"/>
        <v>7931.2119116914018</v>
      </c>
      <c r="C190" s="214">
        <v>49325</v>
      </c>
      <c r="D190" s="30"/>
      <c r="E190" s="214"/>
      <c r="F190" s="30">
        <v>6.2191000000000001</v>
      </c>
    </row>
    <row r="191" spans="1:6" hidden="1" x14ac:dyDescent="0.25">
      <c r="A191" s="179" t="s">
        <v>210</v>
      </c>
      <c r="B191" s="31">
        <f t="shared" si="2"/>
        <v>7884.8530568351443</v>
      </c>
      <c r="C191" s="214">
        <v>49125</v>
      </c>
      <c r="D191" s="30"/>
      <c r="E191" s="214"/>
      <c r="F191" s="30">
        <v>6.2302999999999997</v>
      </c>
    </row>
    <row r="192" spans="1:6" hidden="1" x14ac:dyDescent="0.25">
      <c r="A192" s="179" t="s">
        <v>211</v>
      </c>
      <c r="B192" s="31">
        <f t="shared" si="2"/>
        <v>7973.8646032332117</v>
      </c>
      <c r="C192" s="214">
        <v>49670</v>
      </c>
      <c r="D192" s="30"/>
      <c r="E192" s="214"/>
      <c r="F192" s="30">
        <v>6.2290999999999999</v>
      </c>
    </row>
    <row r="193" spans="1:6" hidden="1" x14ac:dyDescent="0.25">
      <c r="A193" s="179" t="s">
        <v>212</v>
      </c>
      <c r="B193" s="31">
        <f t="shared" si="2"/>
        <v>8135.3347246749072</v>
      </c>
      <c r="C193" s="214">
        <v>50675</v>
      </c>
      <c r="D193" s="30"/>
      <c r="E193" s="214"/>
      <c r="F193" s="30">
        <v>6.2290000000000001</v>
      </c>
    </row>
    <row r="194" spans="1:6" hidden="1" x14ac:dyDescent="0.25">
      <c r="A194" s="179" t="s">
        <v>213</v>
      </c>
      <c r="B194" s="31">
        <f t="shared" si="2"/>
        <v>8082.1389549456899</v>
      </c>
      <c r="C194" s="214">
        <v>50300</v>
      </c>
      <c r="D194" s="30"/>
      <c r="E194" s="214"/>
      <c r="F194" s="30">
        <v>6.2236000000000002</v>
      </c>
    </row>
    <row r="195" spans="1:6" hidden="1" x14ac:dyDescent="0.25">
      <c r="A195" s="179" t="s">
        <v>214</v>
      </c>
      <c r="B195" s="31">
        <f t="shared" si="2"/>
        <v>8055.6313938362209</v>
      </c>
      <c r="C195" s="214">
        <v>50160</v>
      </c>
      <c r="D195" s="30"/>
      <c r="E195" s="214"/>
      <c r="F195" s="30">
        <v>6.2267000000000001</v>
      </c>
    </row>
    <row r="196" spans="1:6" hidden="1" x14ac:dyDescent="0.25">
      <c r="A196" s="179" t="s">
        <v>215</v>
      </c>
      <c r="B196" s="31">
        <f t="shared" si="2"/>
        <v>8111.2287116328298</v>
      </c>
      <c r="C196" s="214">
        <v>50580</v>
      </c>
      <c r="D196" s="30"/>
      <c r="E196" s="214"/>
      <c r="F196" s="30">
        <v>6.2358000000000002</v>
      </c>
    </row>
    <row r="197" spans="1:6" hidden="1" x14ac:dyDescent="0.25">
      <c r="A197" s="179" t="s">
        <v>216</v>
      </c>
      <c r="B197" s="31">
        <f t="shared" ref="B197:B260" si="3">C197/F197</f>
        <v>8131.6740264953833</v>
      </c>
      <c r="C197" s="214">
        <v>50640</v>
      </c>
      <c r="D197" s="30"/>
      <c r="E197" s="214"/>
      <c r="F197" s="30">
        <v>6.2275</v>
      </c>
    </row>
    <row r="198" spans="1:6" hidden="1" x14ac:dyDescent="0.25">
      <c r="A198" s="179" t="s">
        <v>217</v>
      </c>
      <c r="B198" s="31">
        <f t="shared" si="3"/>
        <v>8156.9686159186231</v>
      </c>
      <c r="C198" s="214">
        <v>50760</v>
      </c>
      <c r="D198" s="30"/>
      <c r="E198" s="214"/>
      <c r="F198" s="30">
        <v>6.2229000000000001</v>
      </c>
    </row>
    <row r="199" spans="1:6" hidden="1" x14ac:dyDescent="0.25">
      <c r="A199" s="179" t="s">
        <v>218</v>
      </c>
      <c r="B199" s="31">
        <f t="shared" si="3"/>
        <v>8315.7487798199127</v>
      </c>
      <c r="C199" s="214">
        <v>51625</v>
      </c>
      <c r="D199" s="30"/>
      <c r="E199" s="214"/>
      <c r="F199" s="30">
        <v>6.2081</v>
      </c>
    </row>
    <row r="200" spans="1:6" hidden="1" x14ac:dyDescent="0.25">
      <c r="A200" s="179" t="s">
        <v>219</v>
      </c>
      <c r="B200" s="31">
        <f t="shared" si="3"/>
        <v>8295.5773044613925</v>
      </c>
      <c r="C200" s="214">
        <v>51450</v>
      </c>
      <c r="D200" s="30"/>
      <c r="E200" s="214"/>
      <c r="F200" s="30">
        <v>6.2020999999999997</v>
      </c>
    </row>
    <row r="201" spans="1:6" hidden="1" x14ac:dyDescent="0.25">
      <c r="A201" s="179" t="s">
        <v>220</v>
      </c>
      <c r="B201" s="31">
        <f t="shared" si="3"/>
        <v>8381.084213237189</v>
      </c>
      <c r="C201" s="214">
        <v>52070</v>
      </c>
      <c r="D201" s="30"/>
      <c r="E201" s="214"/>
      <c r="F201" s="30">
        <v>6.2127999999999997</v>
      </c>
    </row>
    <row r="202" spans="1:6" hidden="1" x14ac:dyDescent="0.25">
      <c r="A202" s="179" t="s">
        <v>221</v>
      </c>
      <c r="B202" s="31">
        <f t="shared" si="3"/>
        <v>8405.1516223429917</v>
      </c>
      <c r="C202" s="214">
        <v>52275</v>
      </c>
      <c r="D202" s="30"/>
      <c r="E202" s="214"/>
      <c r="F202" s="30">
        <v>6.2194000000000003</v>
      </c>
    </row>
    <row r="203" spans="1:6" hidden="1" x14ac:dyDescent="0.25">
      <c r="A203" s="179" t="s">
        <v>222</v>
      </c>
      <c r="B203" s="31">
        <f t="shared" si="3"/>
        <v>8331.4550664906455</v>
      </c>
      <c r="C203" s="214">
        <v>51750</v>
      </c>
      <c r="D203" s="30"/>
      <c r="E203" s="214"/>
      <c r="F203" s="30">
        <v>6.2114000000000003</v>
      </c>
    </row>
    <row r="204" spans="1:6" hidden="1" x14ac:dyDescent="0.25">
      <c r="A204" s="179" t="s">
        <v>223</v>
      </c>
      <c r="B204" s="31">
        <f t="shared" si="3"/>
        <v>8319.8968074814584</v>
      </c>
      <c r="C204" s="214">
        <v>51600</v>
      </c>
      <c r="D204" s="30"/>
      <c r="E204" s="214"/>
      <c r="F204" s="30">
        <v>6.202</v>
      </c>
    </row>
    <row r="205" spans="1:6" hidden="1" x14ac:dyDescent="0.25">
      <c r="A205" s="179" t="s">
        <v>224</v>
      </c>
      <c r="B205" s="31">
        <f t="shared" si="3"/>
        <v>8321.6456287985038</v>
      </c>
      <c r="C205" s="214">
        <v>51620</v>
      </c>
      <c r="D205" s="30"/>
      <c r="E205" s="214"/>
      <c r="F205" s="30">
        <v>6.2031000000000001</v>
      </c>
    </row>
    <row r="206" spans="1:6" hidden="1" x14ac:dyDescent="0.25">
      <c r="A206" s="179" t="s">
        <v>225</v>
      </c>
      <c r="B206" s="31">
        <f t="shared" si="3"/>
        <v>8270.9556688391294</v>
      </c>
      <c r="C206" s="214">
        <v>51270</v>
      </c>
      <c r="D206" s="30"/>
      <c r="E206" s="214"/>
      <c r="F206" s="30">
        <v>6.1988000000000003</v>
      </c>
    </row>
    <row r="207" spans="1:6" hidden="1" x14ac:dyDescent="0.25">
      <c r="A207" s="179" t="s">
        <v>226</v>
      </c>
      <c r="B207" s="31">
        <f t="shared" si="3"/>
        <v>8310.7519597406372</v>
      </c>
      <c r="C207" s="214">
        <v>51525</v>
      </c>
      <c r="D207" s="30"/>
      <c r="E207" s="214"/>
      <c r="F207" s="30">
        <v>6.1997999999999998</v>
      </c>
    </row>
    <row r="208" spans="1:6" hidden="1" x14ac:dyDescent="0.25">
      <c r="A208" s="179" t="s">
        <v>227</v>
      </c>
      <c r="B208" s="31">
        <f t="shared" si="3"/>
        <v>8321.5183347296515</v>
      </c>
      <c r="C208" s="214">
        <v>51650</v>
      </c>
      <c r="D208" s="30"/>
      <c r="E208" s="214"/>
      <c r="F208" s="30">
        <v>6.2068000000000003</v>
      </c>
    </row>
    <row r="209" spans="1:6" hidden="1" x14ac:dyDescent="0.25">
      <c r="A209" s="179" t="s">
        <v>228</v>
      </c>
      <c r="B209" s="31">
        <f t="shared" si="3"/>
        <v>8203.0558194200712</v>
      </c>
      <c r="C209" s="214">
        <v>50950</v>
      </c>
      <c r="D209" s="30"/>
      <c r="E209" s="214"/>
      <c r="F209" s="30">
        <v>6.2111000000000001</v>
      </c>
    </row>
    <row r="210" spans="1:6" hidden="1" x14ac:dyDescent="0.25">
      <c r="A210" s="179" t="s">
        <v>229</v>
      </c>
      <c r="B210" s="31">
        <f t="shared" si="3"/>
        <v>8201.9993882708986</v>
      </c>
      <c r="C210" s="214">
        <v>50950</v>
      </c>
      <c r="D210" s="30"/>
      <c r="E210" s="214"/>
      <c r="F210" s="30">
        <v>6.2119</v>
      </c>
    </row>
    <row r="211" spans="1:6" hidden="1" x14ac:dyDescent="0.25">
      <c r="A211" s="179" t="s">
        <v>230</v>
      </c>
      <c r="B211" s="31">
        <f t="shared" si="3"/>
        <v>8114.2507132610135</v>
      </c>
      <c r="C211" s="214">
        <v>50340</v>
      </c>
      <c r="D211" s="30"/>
      <c r="E211" s="214"/>
      <c r="F211" s="30">
        <v>6.2039</v>
      </c>
    </row>
    <row r="212" spans="1:6" hidden="1" x14ac:dyDescent="0.25">
      <c r="A212" s="179" t="s">
        <v>231</v>
      </c>
      <c r="B212" s="30">
        <f t="shared" si="3"/>
        <v>8098.3136566430976</v>
      </c>
      <c r="C212" s="214">
        <v>50280</v>
      </c>
      <c r="D212" s="30"/>
      <c r="E212" s="214"/>
      <c r="F212" s="30">
        <v>6.2087000000000003</v>
      </c>
    </row>
    <row r="213" spans="1:6" hidden="1" x14ac:dyDescent="0.25">
      <c r="A213" s="179" t="s">
        <v>232</v>
      </c>
      <c r="B213" s="30">
        <f t="shared" si="3"/>
        <v>8035.2823555971236</v>
      </c>
      <c r="C213" s="214">
        <v>49830</v>
      </c>
      <c r="D213" s="30"/>
      <c r="E213" s="214"/>
      <c r="F213" s="30">
        <v>6.2013999999999996</v>
      </c>
    </row>
    <row r="214" spans="1:6" hidden="1" x14ac:dyDescent="0.25">
      <c r="A214" s="179" t="s">
        <v>233</v>
      </c>
      <c r="B214" s="30">
        <f t="shared" si="3"/>
        <v>8077.2452003607777</v>
      </c>
      <c r="C214" s="214">
        <v>50150</v>
      </c>
      <c r="D214" s="30"/>
      <c r="E214" s="214"/>
      <c r="F214" s="30">
        <v>6.2088000000000001</v>
      </c>
    </row>
    <row r="215" spans="1:6" hidden="1" x14ac:dyDescent="0.25">
      <c r="A215" s="179" t="s">
        <v>234</v>
      </c>
      <c r="B215" s="30">
        <f t="shared" si="3"/>
        <v>8078.430107873648</v>
      </c>
      <c r="C215" s="214">
        <v>50100</v>
      </c>
      <c r="D215" s="30"/>
      <c r="E215" s="214"/>
      <c r="F215" s="30">
        <v>6.2016999999999998</v>
      </c>
    </row>
    <row r="216" spans="1:6" hidden="1" x14ac:dyDescent="0.25">
      <c r="A216" s="179" t="s">
        <v>235</v>
      </c>
      <c r="B216" s="30">
        <f t="shared" si="3"/>
        <v>8164.450755131018</v>
      </c>
      <c r="C216" s="214">
        <v>50600</v>
      </c>
      <c r="D216" s="30"/>
      <c r="E216" s="214"/>
      <c r="F216" s="30">
        <v>6.1976000000000004</v>
      </c>
    </row>
    <row r="217" spans="1:6" hidden="1" x14ac:dyDescent="0.25">
      <c r="A217" s="179" t="s">
        <v>236</v>
      </c>
      <c r="B217" s="30">
        <f t="shared" si="3"/>
        <v>8188.7858007260993</v>
      </c>
      <c r="C217" s="214">
        <v>50750</v>
      </c>
      <c r="D217" s="30"/>
      <c r="E217" s="214"/>
      <c r="F217" s="30">
        <v>6.1974999999999998</v>
      </c>
    </row>
    <row r="218" spans="1:6" hidden="1" x14ac:dyDescent="0.25">
      <c r="A218" s="179" t="s">
        <v>237</v>
      </c>
      <c r="B218" s="30">
        <f t="shared" si="3"/>
        <v>8153.0956726808699</v>
      </c>
      <c r="C218" s="214">
        <v>50475</v>
      </c>
      <c r="D218" s="30"/>
      <c r="E218" s="214"/>
      <c r="F218" s="30">
        <v>6.1909000000000001</v>
      </c>
    </row>
    <row r="219" spans="1:6" hidden="1" x14ac:dyDescent="0.25">
      <c r="A219" s="179" t="s">
        <v>238</v>
      </c>
      <c r="B219" s="30">
        <f t="shared" si="3"/>
        <v>8199.7703417379635</v>
      </c>
      <c r="C219" s="214">
        <v>50700</v>
      </c>
      <c r="D219" s="30"/>
      <c r="E219" s="214"/>
      <c r="F219" s="30">
        <v>6.1830999999999996</v>
      </c>
    </row>
    <row r="220" spans="1:6" hidden="1" x14ac:dyDescent="0.25">
      <c r="A220" s="179" t="s">
        <v>239</v>
      </c>
      <c r="B220" s="30">
        <f t="shared" si="3"/>
        <v>8156.6134485045532</v>
      </c>
      <c r="C220" s="214">
        <v>50425</v>
      </c>
      <c r="D220" s="30"/>
      <c r="E220" s="214"/>
      <c r="F220" s="30">
        <v>6.1821000000000002</v>
      </c>
    </row>
    <row r="221" spans="1:6" hidden="1" x14ac:dyDescent="0.25">
      <c r="A221" s="179" t="s">
        <v>240</v>
      </c>
      <c r="B221" s="30">
        <f t="shared" si="3"/>
        <v>8201.6578163450322</v>
      </c>
      <c r="C221" s="214">
        <v>50660</v>
      </c>
      <c r="D221" s="30"/>
      <c r="E221" s="214"/>
      <c r="F221" s="30">
        <v>6.1768000000000001</v>
      </c>
    </row>
    <row r="222" spans="1:6" hidden="1" x14ac:dyDescent="0.25">
      <c r="A222" s="179" t="s">
        <v>241</v>
      </c>
      <c r="B222" s="30">
        <f t="shared" si="3"/>
        <v>8201.9361523020143</v>
      </c>
      <c r="C222" s="214">
        <v>50665</v>
      </c>
      <c r="D222" s="30"/>
      <c r="E222" s="214"/>
      <c r="F222" s="30">
        <v>6.1772</v>
      </c>
    </row>
    <row r="223" spans="1:6" hidden="1" x14ac:dyDescent="0.25">
      <c r="A223" s="179" t="s">
        <v>242</v>
      </c>
      <c r="B223" s="30">
        <f t="shared" si="3"/>
        <v>8190.0877278171629</v>
      </c>
      <c r="C223" s="214">
        <v>50600</v>
      </c>
      <c r="D223" s="30"/>
      <c r="E223" s="214"/>
      <c r="F223" s="30">
        <v>6.1782000000000004</v>
      </c>
    </row>
    <row r="224" spans="1:6" hidden="1" x14ac:dyDescent="0.25">
      <c r="A224" s="179" t="s">
        <v>243</v>
      </c>
      <c r="B224" s="30">
        <f t="shared" si="3"/>
        <v>8206.1408478060312</v>
      </c>
      <c r="C224" s="214">
        <v>50700</v>
      </c>
      <c r="D224" s="30"/>
      <c r="E224" s="214"/>
      <c r="F224" s="30">
        <v>6.1783000000000001</v>
      </c>
    </row>
    <row r="225" spans="1:6" hidden="1" x14ac:dyDescent="0.25">
      <c r="A225" s="179" t="s">
        <v>244</v>
      </c>
      <c r="B225" s="30">
        <f t="shared" si="3"/>
        <v>8168.9707145519669</v>
      </c>
      <c r="C225" s="214">
        <v>50405</v>
      </c>
      <c r="D225" s="30"/>
      <c r="E225" s="214"/>
      <c r="F225" s="30">
        <v>6.1703000000000001</v>
      </c>
    </row>
    <row r="226" spans="1:6" hidden="1" x14ac:dyDescent="0.25">
      <c r="A226" s="179" t="s">
        <v>245</v>
      </c>
      <c r="B226" s="30">
        <f t="shared" si="3"/>
        <v>8159.7532267229481</v>
      </c>
      <c r="C226" s="214">
        <v>50260</v>
      </c>
      <c r="D226" s="30"/>
      <c r="E226" s="214"/>
      <c r="F226" s="30">
        <v>6.1595000000000004</v>
      </c>
    </row>
    <row r="227" spans="1:6" hidden="1" x14ac:dyDescent="0.25">
      <c r="A227" s="179" t="s">
        <v>246</v>
      </c>
      <c r="B227" s="30">
        <f t="shared" si="3"/>
        <v>8148.7008142212999</v>
      </c>
      <c r="C227" s="214">
        <v>50240</v>
      </c>
      <c r="D227" s="30"/>
      <c r="E227" s="214"/>
      <c r="F227" s="30">
        <v>6.1654</v>
      </c>
    </row>
    <row r="228" spans="1:6" hidden="1" x14ac:dyDescent="0.25">
      <c r="A228" s="179" t="s">
        <v>247</v>
      </c>
      <c r="B228" s="30">
        <f t="shared" si="3"/>
        <v>8201.4365107738304</v>
      </c>
      <c r="C228" s="214">
        <v>50470</v>
      </c>
      <c r="D228" s="30"/>
      <c r="E228" s="214"/>
      <c r="F228" s="30">
        <v>6.1538000000000004</v>
      </c>
    </row>
    <row r="229" spans="1:6" hidden="1" x14ac:dyDescent="0.25">
      <c r="A229" s="179" t="s">
        <v>248</v>
      </c>
      <c r="B229" s="30">
        <f t="shared" si="3"/>
        <v>8136.93026879626</v>
      </c>
      <c r="C229" s="214">
        <v>50130</v>
      </c>
      <c r="D229" s="30"/>
      <c r="E229" s="214"/>
      <c r="F229" s="30">
        <v>6.1608000000000001</v>
      </c>
    </row>
    <row r="230" spans="1:6" hidden="1" x14ac:dyDescent="0.25">
      <c r="A230" s="179" t="s">
        <v>249</v>
      </c>
      <c r="B230" s="30">
        <f t="shared" si="3"/>
        <v>8109.7303786379416</v>
      </c>
      <c r="C230" s="214">
        <v>49990</v>
      </c>
      <c r="D230" s="30"/>
      <c r="E230" s="214"/>
      <c r="F230" s="30">
        <v>6.1642000000000001</v>
      </c>
    </row>
    <row r="231" spans="1:6" hidden="1" x14ac:dyDescent="0.25">
      <c r="A231" s="179" t="s">
        <v>250</v>
      </c>
      <c r="B231" s="30">
        <f t="shared" si="3"/>
        <v>8039.8908523908531</v>
      </c>
      <c r="C231" s="214">
        <v>49500</v>
      </c>
      <c r="D231" s="30"/>
      <c r="E231" s="214"/>
      <c r="F231" s="30">
        <v>6.1567999999999996</v>
      </c>
    </row>
    <row r="232" spans="1:6" hidden="1" x14ac:dyDescent="0.25">
      <c r="A232" s="179" t="s">
        <v>251</v>
      </c>
      <c r="B232" s="30">
        <f t="shared" si="3"/>
        <v>8014.7584682400366</v>
      </c>
      <c r="C232" s="214">
        <v>49310</v>
      </c>
      <c r="D232" s="30"/>
      <c r="E232" s="214"/>
      <c r="F232" s="30">
        <v>6.1524000000000001</v>
      </c>
    </row>
    <row r="233" spans="1:6" hidden="1" x14ac:dyDescent="0.25">
      <c r="A233" s="179" t="s">
        <v>252</v>
      </c>
      <c r="B233" s="30">
        <f t="shared" si="3"/>
        <v>8052.1846634349477</v>
      </c>
      <c r="C233" s="214">
        <v>49500</v>
      </c>
      <c r="D233" s="30"/>
      <c r="E233" s="214"/>
      <c r="F233" s="30">
        <v>6.1474000000000002</v>
      </c>
    </row>
    <row r="234" spans="1:6" hidden="1" x14ac:dyDescent="0.25">
      <c r="A234" s="179" t="s">
        <v>253</v>
      </c>
      <c r="B234" s="30">
        <f t="shared" si="3"/>
        <v>8073.9980783949713</v>
      </c>
      <c r="C234" s="214">
        <v>49580</v>
      </c>
      <c r="D234" s="30"/>
      <c r="E234" s="214"/>
      <c r="F234" s="30">
        <v>6.1406999999999998</v>
      </c>
    </row>
    <row r="235" spans="1:6" hidden="1" x14ac:dyDescent="0.25">
      <c r="A235" s="179" t="s">
        <v>254</v>
      </c>
      <c r="B235" s="30">
        <f t="shared" si="3"/>
        <v>8083.9395270875038</v>
      </c>
      <c r="C235" s="214">
        <v>49675</v>
      </c>
      <c r="D235" s="30"/>
      <c r="E235" s="214"/>
      <c r="F235" s="30">
        <v>6.1448999999999998</v>
      </c>
    </row>
    <row r="236" spans="1:6" hidden="1" x14ac:dyDescent="0.25">
      <c r="A236" s="179" t="s">
        <v>255</v>
      </c>
      <c r="B236" s="30">
        <f t="shared" si="3"/>
        <v>8271.1726384364829</v>
      </c>
      <c r="C236" s="214">
        <v>50785</v>
      </c>
      <c r="D236" s="30"/>
      <c r="E236" s="214"/>
      <c r="F236" s="30">
        <v>6.14</v>
      </c>
    </row>
    <row r="237" spans="1:6" hidden="1" x14ac:dyDescent="0.25">
      <c r="A237" s="179" t="s">
        <v>256</v>
      </c>
      <c r="B237" s="30">
        <f t="shared" si="3"/>
        <v>8320.6131661849249</v>
      </c>
      <c r="C237" s="214">
        <v>51240</v>
      </c>
      <c r="D237" s="30"/>
      <c r="E237" s="214"/>
      <c r="F237" s="30">
        <v>6.1581999999999999</v>
      </c>
    </row>
    <row r="238" spans="1:6" hidden="1" x14ac:dyDescent="0.25">
      <c r="A238" s="179" t="s">
        <v>257</v>
      </c>
      <c r="B238" s="30">
        <f t="shared" si="3"/>
        <v>8332.657003262615</v>
      </c>
      <c r="C238" s="214">
        <v>51335</v>
      </c>
      <c r="D238" s="30"/>
      <c r="E238" s="214"/>
      <c r="F238" s="30">
        <v>6.1607000000000003</v>
      </c>
    </row>
    <row r="239" spans="1:6" hidden="1" x14ac:dyDescent="0.25">
      <c r="A239" s="179" t="s">
        <v>258</v>
      </c>
      <c r="B239" s="30">
        <f t="shared" si="3"/>
        <v>8303.1317547252602</v>
      </c>
      <c r="C239" s="214">
        <v>51090</v>
      </c>
      <c r="D239" s="30"/>
      <c r="E239" s="214"/>
      <c r="F239" s="30">
        <v>6.1531000000000002</v>
      </c>
    </row>
    <row r="240" spans="1:6" hidden="1" x14ac:dyDescent="0.25">
      <c r="A240" s="179" t="s">
        <v>259</v>
      </c>
      <c r="B240" s="30">
        <f t="shared" si="3"/>
        <v>8250.5729564553094</v>
      </c>
      <c r="C240" s="214">
        <v>50760</v>
      </c>
      <c r="D240" s="30"/>
      <c r="E240" s="214"/>
      <c r="F240" s="30">
        <v>6.1523000000000003</v>
      </c>
    </row>
    <row r="241" spans="1:6" hidden="1" x14ac:dyDescent="0.25">
      <c r="A241" s="179" t="s">
        <v>260</v>
      </c>
      <c r="B241" s="30">
        <f t="shared" si="3"/>
        <v>8245.4255388422207</v>
      </c>
      <c r="C241" s="214">
        <v>50650</v>
      </c>
      <c r="D241" s="30"/>
      <c r="E241" s="214"/>
      <c r="F241" s="30">
        <v>6.1428000000000003</v>
      </c>
    </row>
    <row r="242" spans="1:6" hidden="1" x14ac:dyDescent="0.25">
      <c r="A242" s="179" t="s">
        <v>261</v>
      </c>
      <c r="B242" s="30">
        <f t="shared" si="3"/>
        <v>8180.516458662154</v>
      </c>
      <c r="C242" s="214">
        <v>50275</v>
      </c>
      <c r="D242" s="30"/>
      <c r="E242" s="214"/>
      <c r="F242" s="30">
        <v>6.1456999999999997</v>
      </c>
    </row>
    <row r="243" spans="1:6" hidden="1" x14ac:dyDescent="0.25">
      <c r="A243" s="179" t="s">
        <v>262</v>
      </c>
      <c r="B243" s="30">
        <f t="shared" si="3"/>
        <v>8191.9203423197696</v>
      </c>
      <c r="C243" s="249">
        <v>50350</v>
      </c>
      <c r="D243" s="34"/>
      <c r="E243" s="249"/>
      <c r="F243" s="30">
        <v>6.1463000000000001</v>
      </c>
    </row>
    <row r="244" spans="1:6" hidden="1" x14ac:dyDescent="0.25">
      <c r="A244" s="179" t="s">
        <v>263</v>
      </c>
      <c r="B244" s="30">
        <f t="shared" si="3"/>
        <v>8189.3660664865047</v>
      </c>
      <c r="C244" s="249">
        <v>50304</v>
      </c>
      <c r="D244" s="34"/>
      <c r="E244" s="249"/>
      <c r="F244" s="30">
        <v>6.1425999999999998</v>
      </c>
    </row>
    <row r="245" spans="1:6" hidden="1" x14ac:dyDescent="0.25">
      <c r="A245" s="179" t="s">
        <v>264</v>
      </c>
      <c r="B245" s="30">
        <f t="shared" si="3"/>
        <v>8196.0548355097326</v>
      </c>
      <c r="C245" s="214">
        <v>50400</v>
      </c>
      <c r="D245" s="30"/>
      <c r="E245" s="214"/>
      <c r="F245" s="30">
        <v>6.1493000000000002</v>
      </c>
    </row>
    <row r="246" spans="1:6" hidden="1" x14ac:dyDescent="0.25">
      <c r="A246" s="179" t="s">
        <v>265</v>
      </c>
      <c r="B246" s="30">
        <f t="shared" si="3"/>
        <v>8193.6912729819087</v>
      </c>
      <c r="C246" s="214">
        <v>50315</v>
      </c>
      <c r="D246" s="30"/>
      <c r="E246" s="214"/>
      <c r="F246" s="30">
        <v>6.1406999999999998</v>
      </c>
    </row>
    <row r="247" spans="1:6" hidden="1" x14ac:dyDescent="0.25">
      <c r="A247" s="179" t="s">
        <v>266</v>
      </c>
      <c r="B247" s="30">
        <f t="shared" si="3"/>
        <v>8216.9482696877949</v>
      </c>
      <c r="C247" s="214">
        <v>50480</v>
      </c>
      <c r="D247" s="30"/>
      <c r="E247" s="214"/>
      <c r="F247" s="30">
        <v>6.1433999999999997</v>
      </c>
    </row>
    <row r="248" spans="1:6" hidden="1" x14ac:dyDescent="0.25">
      <c r="A248" s="179" t="s">
        <v>267</v>
      </c>
      <c r="B248" s="30">
        <f t="shared" si="3"/>
        <v>8213.1273124378604</v>
      </c>
      <c r="C248" s="214">
        <v>50390</v>
      </c>
      <c r="D248" s="30"/>
      <c r="E248" s="214"/>
      <c r="F248" s="30">
        <v>6.1353</v>
      </c>
    </row>
    <row r="249" spans="1:6" hidden="1" x14ac:dyDescent="0.25">
      <c r="A249" s="179" t="s">
        <v>268</v>
      </c>
      <c r="B249" s="30">
        <f t="shared" si="3"/>
        <v>8096.6348895950459</v>
      </c>
      <c r="C249" s="214">
        <v>49685</v>
      </c>
      <c r="D249" s="30"/>
      <c r="E249" s="214"/>
      <c r="F249" s="30">
        <v>6.1364999999999998</v>
      </c>
    </row>
    <row r="250" spans="1:6" hidden="1" x14ac:dyDescent="0.25">
      <c r="A250" s="179" t="s">
        <v>269</v>
      </c>
      <c r="B250" s="30">
        <f t="shared" si="3"/>
        <v>8084.7595762021192</v>
      </c>
      <c r="C250" s="214">
        <v>49600</v>
      </c>
      <c r="D250" s="30"/>
      <c r="E250" s="214"/>
      <c r="F250" s="30">
        <v>6.1349999999999998</v>
      </c>
    </row>
    <row r="251" spans="1:6" hidden="1" x14ac:dyDescent="0.25">
      <c r="A251" s="179" t="s">
        <v>270</v>
      </c>
      <c r="B251" s="30">
        <f t="shared" si="3"/>
        <v>8025.8077129869498</v>
      </c>
      <c r="C251" s="214">
        <v>49260</v>
      </c>
      <c r="D251" s="30"/>
      <c r="E251" s="214"/>
      <c r="F251" s="30">
        <v>6.1376999999999997</v>
      </c>
    </row>
    <row r="252" spans="1:6" hidden="1" x14ac:dyDescent="0.25">
      <c r="A252" s="179" t="s">
        <v>271</v>
      </c>
      <c r="B252" s="30">
        <f t="shared" si="3"/>
        <v>7950.9036781571795</v>
      </c>
      <c r="C252" s="214">
        <v>48875</v>
      </c>
      <c r="D252" s="30"/>
      <c r="E252" s="214"/>
      <c r="F252" s="30">
        <v>6.1471</v>
      </c>
    </row>
    <row r="253" spans="1:6" hidden="1" x14ac:dyDescent="0.25">
      <c r="A253" s="179" t="s">
        <v>272</v>
      </c>
      <c r="B253" s="30">
        <f t="shared" si="3"/>
        <v>8013.1277518724928</v>
      </c>
      <c r="C253" s="214">
        <v>49320</v>
      </c>
      <c r="D253" s="30"/>
      <c r="E253" s="214"/>
      <c r="F253" s="30">
        <v>6.1548999999999996</v>
      </c>
    </row>
    <row r="254" spans="1:6" hidden="1" x14ac:dyDescent="0.25">
      <c r="A254" s="179" t="s">
        <v>273</v>
      </c>
      <c r="B254" s="30">
        <f t="shared" si="3"/>
        <v>8130.0945284154695</v>
      </c>
      <c r="C254" s="214">
        <v>49970</v>
      </c>
      <c r="D254" s="30"/>
      <c r="E254" s="214"/>
      <c r="F254" s="30">
        <v>6.1463000000000001</v>
      </c>
    </row>
    <row r="255" spans="1:6" hidden="1" x14ac:dyDescent="0.25">
      <c r="A255" s="179" t="s">
        <v>274</v>
      </c>
      <c r="B255" s="30">
        <f t="shared" si="3"/>
        <v>8107.0079458121654</v>
      </c>
      <c r="C255" s="214">
        <v>49790</v>
      </c>
      <c r="D255" s="30"/>
      <c r="E255" s="214"/>
      <c r="F255" s="30">
        <v>6.1416000000000004</v>
      </c>
    </row>
    <row r="256" spans="1:6" hidden="1" x14ac:dyDescent="0.25">
      <c r="A256" s="179" t="s">
        <v>275</v>
      </c>
      <c r="B256" s="30">
        <f t="shared" si="3"/>
        <v>8057.5551284974426</v>
      </c>
      <c r="C256" s="214">
        <v>49475</v>
      </c>
      <c r="D256" s="30"/>
      <c r="E256" s="214"/>
      <c r="F256" s="30">
        <v>6.1402000000000001</v>
      </c>
    </row>
    <row r="257" spans="1:6" hidden="1" x14ac:dyDescent="0.25">
      <c r="A257" s="179" t="s">
        <v>276</v>
      </c>
      <c r="B257" s="30">
        <f t="shared" si="3"/>
        <v>7939.3514974838363</v>
      </c>
      <c r="C257" s="214">
        <v>48750</v>
      </c>
      <c r="D257" s="30"/>
      <c r="E257" s="214"/>
      <c r="F257" s="30">
        <v>6.1402999999999999</v>
      </c>
    </row>
    <row r="258" spans="1:6" hidden="1" x14ac:dyDescent="0.25">
      <c r="A258" s="179" t="s">
        <v>277</v>
      </c>
      <c r="B258" s="30">
        <f t="shared" si="3"/>
        <v>7932.7627168288473</v>
      </c>
      <c r="C258" s="214">
        <v>48750</v>
      </c>
      <c r="D258" s="30"/>
      <c r="E258" s="214"/>
      <c r="F258" s="30">
        <v>6.1454000000000004</v>
      </c>
    </row>
    <row r="259" spans="1:6" hidden="1" x14ac:dyDescent="0.25">
      <c r="A259" s="179" t="s">
        <v>278</v>
      </c>
      <c r="B259" s="30">
        <f t="shared" si="3"/>
        <v>7899.1103724704271</v>
      </c>
      <c r="C259" s="214">
        <v>48480</v>
      </c>
      <c r="D259" s="30"/>
      <c r="E259" s="214"/>
      <c r="F259" s="30">
        <v>6.1374000000000004</v>
      </c>
    </row>
    <row r="260" spans="1:6" hidden="1" x14ac:dyDescent="0.25">
      <c r="A260" s="179" t="s">
        <v>279</v>
      </c>
      <c r="B260" s="30">
        <f t="shared" si="3"/>
        <v>7916.5240632995974</v>
      </c>
      <c r="C260" s="214">
        <v>48575</v>
      </c>
      <c r="D260" s="30"/>
      <c r="E260" s="214"/>
      <c r="F260" s="30">
        <v>6.1359000000000004</v>
      </c>
    </row>
    <row r="261" spans="1:6" hidden="1" x14ac:dyDescent="0.25">
      <c r="A261" s="179" t="s">
        <v>280</v>
      </c>
      <c r="B261" s="30">
        <f t="shared" ref="B261:B324" si="4">C261/F261</f>
        <v>7908.7118003518608</v>
      </c>
      <c r="C261" s="214">
        <v>48550</v>
      </c>
      <c r="D261" s="30"/>
      <c r="E261" s="214"/>
      <c r="F261" s="30">
        <v>6.1387999999999998</v>
      </c>
    </row>
    <row r="262" spans="1:6" hidden="1" x14ac:dyDescent="0.25">
      <c r="A262" s="179" t="s">
        <v>281</v>
      </c>
      <c r="B262" s="30">
        <f t="shared" si="4"/>
        <v>7858.794035293351</v>
      </c>
      <c r="C262" s="214">
        <v>48275</v>
      </c>
      <c r="D262" s="30"/>
      <c r="E262" s="214"/>
      <c r="F262" s="30">
        <v>6.1428000000000003</v>
      </c>
    </row>
    <row r="263" spans="1:6" hidden="1" x14ac:dyDescent="0.25">
      <c r="A263" s="179" t="s">
        <v>282</v>
      </c>
      <c r="B263" s="30">
        <f t="shared" si="4"/>
        <v>7934.7031592625681</v>
      </c>
      <c r="C263" s="214">
        <v>48850</v>
      </c>
      <c r="D263" s="30"/>
      <c r="E263" s="214"/>
      <c r="F263" s="30">
        <v>6.1565000000000003</v>
      </c>
    </row>
    <row r="264" spans="1:6" hidden="1" x14ac:dyDescent="0.25">
      <c r="A264" s="179" t="s">
        <v>283</v>
      </c>
      <c r="B264" s="30">
        <f t="shared" si="4"/>
        <v>7939.1451654938755</v>
      </c>
      <c r="C264" s="214">
        <v>48740</v>
      </c>
      <c r="D264" s="30"/>
      <c r="E264" s="214"/>
      <c r="F264" s="30">
        <v>6.1391999999999998</v>
      </c>
    </row>
    <row r="265" spans="1:6" hidden="1" x14ac:dyDescent="0.25">
      <c r="A265" s="179" t="s">
        <v>284</v>
      </c>
      <c r="B265" s="30">
        <f t="shared" si="4"/>
        <v>7898.4232473286429</v>
      </c>
      <c r="C265" s="214">
        <v>48490</v>
      </c>
      <c r="D265" s="30"/>
      <c r="E265" s="214"/>
      <c r="F265" s="30">
        <v>6.1391999999999998</v>
      </c>
    </row>
    <row r="266" spans="1:6" hidden="1" x14ac:dyDescent="0.25">
      <c r="A266" s="179" t="s">
        <v>285</v>
      </c>
      <c r="B266" s="30">
        <f t="shared" si="4"/>
        <v>7883.7633567891589</v>
      </c>
      <c r="C266" s="214">
        <v>48400</v>
      </c>
      <c r="D266" s="30"/>
      <c r="E266" s="214"/>
      <c r="F266" s="30">
        <v>6.1391999999999998</v>
      </c>
    </row>
    <row r="267" spans="1:6" hidden="1" x14ac:dyDescent="0.25">
      <c r="A267" s="179" t="s">
        <v>286</v>
      </c>
      <c r="B267" s="30">
        <f t="shared" si="4"/>
        <v>7920.4130831378689</v>
      </c>
      <c r="C267" s="214">
        <v>48625</v>
      </c>
      <c r="D267" s="30"/>
      <c r="E267" s="214"/>
      <c r="F267" s="30">
        <v>6.1391999999999998</v>
      </c>
    </row>
    <row r="268" spans="1:6" hidden="1" x14ac:dyDescent="0.25">
      <c r="A268" s="179" t="s">
        <v>287</v>
      </c>
      <c r="B268" s="30">
        <f t="shared" si="4"/>
        <v>7900.0521240552516</v>
      </c>
      <c r="C268" s="214">
        <v>48500</v>
      </c>
      <c r="D268" s="30"/>
      <c r="E268" s="214"/>
      <c r="F268" s="30">
        <v>6.1391999999999998</v>
      </c>
    </row>
    <row r="269" spans="1:6" hidden="1" x14ac:dyDescent="0.25">
      <c r="A269" s="179" t="s">
        <v>288</v>
      </c>
      <c r="B269" s="30">
        <f t="shared" si="4"/>
        <v>7943.2173573103992</v>
      </c>
      <c r="C269" s="214">
        <v>48765</v>
      </c>
      <c r="D269" s="30"/>
      <c r="E269" s="214"/>
      <c r="F269" s="30">
        <v>6.1391999999999998</v>
      </c>
    </row>
    <row r="270" spans="1:6" hidden="1" x14ac:dyDescent="0.25">
      <c r="A270" s="179" t="s">
        <v>289</v>
      </c>
      <c r="B270" s="30">
        <f t="shared" si="4"/>
        <v>7860.9590826166277</v>
      </c>
      <c r="C270" s="214">
        <v>48260</v>
      </c>
      <c r="D270" s="30"/>
      <c r="E270" s="214"/>
      <c r="F270" s="30">
        <v>6.1391999999999998</v>
      </c>
    </row>
    <row r="271" spans="1:6" hidden="1" x14ac:dyDescent="0.25">
      <c r="A271" s="179" t="s">
        <v>290</v>
      </c>
      <c r="B271" s="30">
        <f t="shared" si="4"/>
        <v>7783.4193169202636</v>
      </c>
      <c r="C271" s="214">
        <v>47675</v>
      </c>
      <c r="D271" s="30"/>
      <c r="E271" s="214"/>
      <c r="F271" s="30">
        <v>6.1252000000000004</v>
      </c>
    </row>
    <row r="272" spans="1:6" hidden="1" x14ac:dyDescent="0.25">
      <c r="A272" s="179" t="s">
        <v>291</v>
      </c>
      <c r="B272" s="30">
        <f t="shared" si="4"/>
        <v>7779.1022354305114</v>
      </c>
      <c r="C272" s="214">
        <v>47640</v>
      </c>
      <c r="D272" s="30"/>
      <c r="E272" s="214"/>
      <c r="F272" s="30">
        <v>6.1241000000000003</v>
      </c>
    </row>
    <row r="273" spans="1:6" hidden="1" x14ac:dyDescent="0.25">
      <c r="A273" s="179" t="s">
        <v>292</v>
      </c>
      <c r="B273" s="30">
        <f t="shared" si="4"/>
        <v>7785.995330688479</v>
      </c>
      <c r="C273" s="214">
        <v>47690</v>
      </c>
      <c r="D273" s="30"/>
      <c r="E273" s="214"/>
      <c r="F273" s="30">
        <v>6.1250999999999998</v>
      </c>
    </row>
    <row r="274" spans="1:6" hidden="1" x14ac:dyDescent="0.25">
      <c r="A274" s="179" t="s">
        <v>293</v>
      </c>
      <c r="B274" s="30">
        <f t="shared" si="4"/>
        <v>7838.1072204702541</v>
      </c>
      <c r="C274" s="214">
        <v>47970</v>
      </c>
      <c r="D274" s="30"/>
      <c r="E274" s="214"/>
      <c r="F274" s="30">
        <v>6.1200999999999999</v>
      </c>
    </row>
    <row r="275" spans="1:6" hidden="1" x14ac:dyDescent="0.25">
      <c r="A275" s="179" t="s">
        <v>294</v>
      </c>
      <c r="B275" s="30">
        <f t="shared" si="4"/>
        <v>7835.2233733128542</v>
      </c>
      <c r="C275" s="214">
        <v>47950</v>
      </c>
      <c r="D275" s="30"/>
      <c r="E275" s="214"/>
      <c r="F275" s="30">
        <v>6.1197999999999997</v>
      </c>
    </row>
    <row r="276" spans="1:6" hidden="1" x14ac:dyDescent="0.25">
      <c r="A276" s="179" t="s">
        <v>295</v>
      </c>
      <c r="B276" s="30">
        <f t="shared" si="4"/>
        <v>7849.2743200836812</v>
      </c>
      <c r="C276" s="214">
        <v>48025</v>
      </c>
      <c r="D276" s="30"/>
      <c r="E276" s="214"/>
      <c r="F276" s="30">
        <v>6.1184000000000003</v>
      </c>
    </row>
    <row r="277" spans="1:6" hidden="1" x14ac:dyDescent="0.25">
      <c r="A277" s="179" t="s">
        <v>296</v>
      </c>
      <c r="B277" s="30">
        <f t="shared" si="4"/>
        <v>7824.4805205421226</v>
      </c>
      <c r="C277" s="214">
        <v>47860</v>
      </c>
      <c r="D277" s="30"/>
      <c r="E277" s="214"/>
      <c r="F277" s="30">
        <v>6.1166999999999998</v>
      </c>
    </row>
    <row r="278" spans="1:6" hidden="1" x14ac:dyDescent="0.25">
      <c r="A278" s="179" t="s">
        <v>297</v>
      </c>
      <c r="B278" s="30">
        <f t="shared" si="4"/>
        <v>7874.8528064895982</v>
      </c>
      <c r="C278" s="214">
        <v>48150</v>
      </c>
      <c r="D278" s="30"/>
      <c r="E278" s="214"/>
      <c r="F278" s="30">
        <v>6.1143999999999998</v>
      </c>
    </row>
    <row r="279" spans="1:6" hidden="1" x14ac:dyDescent="0.25">
      <c r="A279" s="179" t="s">
        <v>298</v>
      </c>
      <c r="B279" s="30">
        <f t="shared" si="4"/>
        <v>7889.0961450356699</v>
      </c>
      <c r="C279" s="214">
        <v>48215</v>
      </c>
      <c r="D279" s="30"/>
      <c r="E279" s="214"/>
      <c r="F279" s="30">
        <v>6.1116000000000001</v>
      </c>
    </row>
    <row r="280" spans="1:6" hidden="1" x14ac:dyDescent="0.25">
      <c r="A280" s="179" t="s">
        <v>299</v>
      </c>
      <c r="B280" s="30">
        <f t="shared" si="4"/>
        <v>7918.185831303239</v>
      </c>
      <c r="C280" s="214">
        <v>48430</v>
      </c>
      <c r="D280" s="30"/>
      <c r="E280" s="214"/>
      <c r="F280" s="30">
        <v>6.1162999999999998</v>
      </c>
    </row>
    <row r="281" spans="1:6" hidden="1" x14ac:dyDescent="0.25">
      <c r="A281" s="179" t="s">
        <v>300</v>
      </c>
      <c r="B281" s="30">
        <f t="shared" si="4"/>
        <v>7906.5735455274043</v>
      </c>
      <c r="C281" s="214">
        <v>48340</v>
      </c>
      <c r="D281" s="30"/>
      <c r="E281" s="214"/>
      <c r="F281" s="30">
        <v>6.1139000000000001</v>
      </c>
    </row>
    <row r="282" spans="1:6" hidden="1" x14ac:dyDescent="0.25">
      <c r="A282" s="179" t="s">
        <v>301</v>
      </c>
      <c r="B282" s="30">
        <f t="shared" si="4"/>
        <v>7883.6411178297112</v>
      </c>
      <c r="C282" s="214">
        <v>48240</v>
      </c>
      <c r="D282" s="30"/>
      <c r="E282" s="214"/>
      <c r="F282" s="30">
        <v>6.1189999999999998</v>
      </c>
    </row>
    <row r="283" spans="1:6" hidden="1" x14ac:dyDescent="0.25">
      <c r="A283" s="179" t="s">
        <v>302</v>
      </c>
      <c r="B283" s="30">
        <f t="shared" si="4"/>
        <v>7906.9083302008603</v>
      </c>
      <c r="C283" s="214">
        <v>48380</v>
      </c>
      <c r="D283" s="30"/>
      <c r="E283" s="214"/>
      <c r="F283" s="30">
        <v>6.1186999999999996</v>
      </c>
    </row>
    <row r="284" spans="1:6" hidden="1" x14ac:dyDescent="0.25">
      <c r="A284" s="179" t="s">
        <v>303</v>
      </c>
      <c r="B284" s="30">
        <f t="shared" si="4"/>
        <v>7842.0148826559825</v>
      </c>
      <c r="C284" s="214">
        <v>47950</v>
      </c>
      <c r="D284" s="30"/>
      <c r="E284" s="214"/>
      <c r="F284" s="30">
        <v>6.1144999999999996</v>
      </c>
    </row>
    <row r="285" spans="1:6" hidden="1" x14ac:dyDescent="0.25">
      <c r="A285" s="179" t="s">
        <v>304</v>
      </c>
      <c r="B285" s="30">
        <f t="shared" si="4"/>
        <v>7839.7212543554006</v>
      </c>
      <c r="C285" s="214">
        <v>47925</v>
      </c>
      <c r="D285" s="30"/>
      <c r="E285" s="214"/>
      <c r="F285" s="30">
        <v>6.1131000000000002</v>
      </c>
    </row>
    <row r="286" spans="1:6" hidden="1" x14ac:dyDescent="0.25">
      <c r="A286" s="179" t="s">
        <v>305</v>
      </c>
      <c r="B286" s="30">
        <f t="shared" si="4"/>
        <v>7850.9223404081495</v>
      </c>
      <c r="C286" s="214">
        <v>48050</v>
      </c>
      <c r="D286" s="30"/>
      <c r="E286" s="214"/>
      <c r="F286" s="30">
        <v>6.1203000000000003</v>
      </c>
    </row>
    <row r="287" spans="1:6" hidden="1" x14ac:dyDescent="0.25">
      <c r="A287" s="179" t="s">
        <v>306</v>
      </c>
      <c r="B287" s="30">
        <f t="shared" si="4"/>
        <v>7890.2215831100066</v>
      </c>
      <c r="C287" s="214">
        <v>48285</v>
      </c>
      <c r="D287" s="30"/>
      <c r="E287" s="214"/>
      <c r="F287" s="30">
        <v>6.1196000000000002</v>
      </c>
    </row>
    <row r="288" spans="1:6" hidden="1" x14ac:dyDescent="0.25">
      <c r="A288" s="179" t="s">
        <v>307</v>
      </c>
      <c r="B288" s="30">
        <f t="shared" si="4"/>
        <v>7825.6756536347475</v>
      </c>
      <c r="C288" s="214">
        <v>47980</v>
      </c>
      <c r="D288" s="30"/>
      <c r="E288" s="214"/>
      <c r="F288" s="30">
        <v>6.1311</v>
      </c>
    </row>
    <row r="289" spans="1:6" hidden="1" x14ac:dyDescent="0.25">
      <c r="A289" s="179" t="s">
        <v>308</v>
      </c>
      <c r="B289" s="30">
        <f t="shared" si="4"/>
        <v>7850.275061623599</v>
      </c>
      <c r="C289" s="214">
        <v>48090</v>
      </c>
      <c r="D289" s="30"/>
      <c r="E289" s="214"/>
      <c r="F289" s="30">
        <v>6.1258999999999997</v>
      </c>
    </row>
    <row r="290" spans="1:6" hidden="1" x14ac:dyDescent="0.25">
      <c r="A290" s="179" t="s">
        <v>309</v>
      </c>
      <c r="B290" s="30">
        <f t="shared" si="4"/>
        <v>7835.1693186454504</v>
      </c>
      <c r="C290" s="214">
        <v>48010</v>
      </c>
      <c r="D290" s="30"/>
      <c r="E290" s="214"/>
      <c r="F290" s="30">
        <v>6.1275000000000004</v>
      </c>
    </row>
    <row r="291" spans="1:6" hidden="1" x14ac:dyDescent="0.25">
      <c r="A291" s="179" t="s">
        <v>310</v>
      </c>
      <c r="B291" s="30">
        <f t="shared" si="4"/>
        <v>7780.439707296403</v>
      </c>
      <c r="C291" s="214">
        <v>47740</v>
      </c>
      <c r="D291" s="30"/>
      <c r="E291" s="214"/>
      <c r="F291" s="30">
        <v>6.1359000000000004</v>
      </c>
    </row>
    <row r="292" spans="1:6" hidden="1" x14ac:dyDescent="0.25">
      <c r="A292" s="179" t="s">
        <v>311</v>
      </c>
      <c r="B292" s="30">
        <f t="shared" si="4"/>
        <v>7864.893530227625</v>
      </c>
      <c r="C292" s="214">
        <v>48200</v>
      </c>
      <c r="D292" s="30"/>
      <c r="E292" s="214"/>
      <c r="F292" s="30">
        <v>6.1284999999999998</v>
      </c>
    </row>
    <row r="293" spans="1:6" hidden="1" x14ac:dyDescent="0.25">
      <c r="A293" s="179" t="s">
        <v>312</v>
      </c>
      <c r="B293" s="30">
        <f t="shared" si="4"/>
        <v>7832.1221523638442</v>
      </c>
      <c r="C293" s="214">
        <v>47960</v>
      </c>
      <c r="D293" s="30"/>
      <c r="E293" s="214"/>
      <c r="F293" s="30">
        <v>6.1234999999999999</v>
      </c>
    </row>
    <row r="294" spans="1:6" hidden="1" x14ac:dyDescent="0.25">
      <c r="A294" s="179" t="s">
        <v>313</v>
      </c>
      <c r="B294" s="30">
        <f t="shared" si="4"/>
        <v>7820.5400460656356</v>
      </c>
      <c r="C294" s="214">
        <v>47875</v>
      </c>
      <c r="D294" s="30"/>
      <c r="E294" s="214"/>
      <c r="F294" s="30">
        <v>6.1216999999999997</v>
      </c>
    </row>
    <row r="295" spans="1:6" hidden="1" x14ac:dyDescent="0.25">
      <c r="A295" s="179" t="s">
        <v>314</v>
      </c>
      <c r="B295" s="30">
        <f t="shared" si="4"/>
        <v>7835.9975833972867</v>
      </c>
      <c r="C295" s="214">
        <v>47990</v>
      </c>
      <c r="D295" s="30"/>
      <c r="E295" s="214"/>
      <c r="F295" s="30">
        <v>6.1242999999999999</v>
      </c>
    </row>
    <row r="296" spans="1:6" hidden="1" x14ac:dyDescent="0.25">
      <c r="A296" s="179" t="s">
        <v>315</v>
      </c>
      <c r="B296" s="30">
        <f t="shared" si="4"/>
        <v>7836.0645034928511</v>
      </c>
      <c r="C296" s="214">
        <v>48010</v>
      </c>
      <c r="D296" s="30"/>
      <c r="E296" s="214"/>
      <c r="F296" s="30">
        <v>6.1268000000000002</v>
      </c>
    </row>
    <row r="297" spans="1:6" hidden="1" x14ac:dyDescent="0.25">
      <c r="A297" s="179" t="s">
        <v>316</v>
      </c>
      <c r="B297" s="30">
        <f t="shared" si="4"/>
        <v>7868.0616668296343</v>
      </c>
      <c r="C297" s="214">
        <v>48280</v>
      </c>
      <c r="D297" s="30"/>
      <c r="E297" s="214"/>
      <c r="F297" s="30">
        <v>6.1361999999999997</v>
      </c>
    </row>
    <row r="298" spans="1:6" hidden="1" x14ac:dyDescent="0.25">
      <c r="A298" s="179" t="s">
        <v>317</v>
      </c>
      <c r="B298" s="30">
        <f t="shared" si="4"/>
        <v>7823.3952427500817</v>
      </c>
      <c r="C298" s="214">
        <v>48020</v>
      </c>
      <c r="D298" s="30"/>
      <c r="E298" s="214"/>
      <c r="F298" s="30">
        <v>6.1379999999999999</v>
      </c>
    </row>
    <row r="299" spans="1:6" hidden="1" x14ac:dyDescent="0.25">
      <c r="A299" s="179" t="s">
        <v>318</v>
      </c>
      <c r="B299" s="30">
        <f t="shared" si="4"/>
        <v>7779.0451360599645</v>
      </c>
      <c r="C299" s="214">
        <v>47740</v>
      </c>
      <c r="D299" s="30"/>
      <c r="E299" s="214"/>
      <c r="F299" s="30">
        <v>6.1369999999999996</v>
      </c>
    </row>
    <row r="300" spans="1:6" hidden="1" x14ac:dyDescent="0.25">
      <c r="A300" s="179" t="s">
        <v>319</v>
      </c>
      <c r="B300" s="30">
        <f t="shared" si="4"/>
        <v>7770.0444980521906</v>
      </c>
      <c r="C300" s="214">
        <v>47670</v>
      </c>
      <c r="D300" s="30"/>
      <c r="E300" s="214"/>
      <c r="F300" s="30">
        <v>6.1351000000000004</v>
      </c>
    </row>
    <row r="301" spans="1:6" hidden="1" x14ac:dyDescent="0.25">
      <c r="A301" s="179" t="s">
        <v>320</v>
      </c>
      <c r="B301" s="30">
        <f t="shared" si="4"/>
        <v>7662.2742801366521</v>
      </c>
      <c r="C301" s="214">
        <v>47100</v>
      </c>
      <c r="D301" s="30"/>
      <c r="E301" s="214"/>
      <c r="F301" s="30">
        <v>6.1470000000000002</v>
      </c>
    </row>
    <row r="302" spans="1:6" hidden="1" x14ac:dyDescent="0.25">
      <c r="A302" s="179" t="s">
        <v>321</v>
      </c>
      <c r="B302" s="30">
        <f t="shared" si="4"/>
        <v>7395.8485720323142</v>
      </c>
      <c r="C302" s="214">
        <v>45500</v>
      </c>
      <c r="D302" s="30"/>
      <c r="E302" s="214"/>
      <c r="F302" s="30">
        <v>6.1520999999999999</v>
      </c>
    </row>
    <row r="303" spans="1:6" hidden="1" x14ac:dyDescent="0.25">
      <c r="A303" s="179" t="s">
        <v>322</v>
      </c>
      <c r="B303" s="30">
        <f t="shared" si="4"/>
        <v>7567.5675675675675</v>
      </c>
      <c r="C303" s="214">
        <v>46480</v>
      </c>
      <c r="D303" s="30"/>
      <c r="E303" s="214"/>
      <c r="F303" s="30">
        <v>6.1420000000000003</v>
      </c>
    </row>
    <row r="304" spans="1:6" hidden="1" x14ac:dyDescent="0.25">
      <c r="A304" s="179" t="s">
        <v>323</v>
      </c>
      <c r="B304" s="30">
        <f t="shared" si="4"/>
        <v>7553.4596308642986</v>
      </c>
      <c r="C304" s="214">
        <v>46450</v>
      </c>
      <c r="D304" s="30"/>
      <c r="E304" s="214"/>
      <c r="F304" s="30">
        <v>6.1494999999999997</v>
      </c>
    </row>
    <row r="305" spans="1:6" hidden="1" x14ac:dyDescent="0.25">
      <c r="A305" s="179" t="s">
        <v>324</v>
      </c>
      <c r="B305" s="30">
        <f t="shared" si="4"/>
        <v>7584.0049395554406</v>
      </c>
      <c r="C305" s="214">
        <v>46675</v>
      </c>
      <c r="D305" s="30"/>
      <c r="E305" s="214"/>
      <c r="F305" s="30">
        <v>6.1543999999999999</v>
      </c>
    </row>
    <row r="306" spans="1:6" hidden="1" x14ac:dyDescent="0.25">
      <c r="A306" s="179" t="s">
        <v>325</v>
      </c>
      <c r="B306" s="30">
        <f t="shared" si="4"/>
        <v>7613.7931034482763</v>
      </c>
      <c r="C306" s="214">
        <v>46920</v>
      </c>
      <c r="D306" s="30"/>
      <c r="E306" s="214"/>
      <c r="F306" s="30">
        <v>6.1624999999999996</v>
      </c>
    </row>
    <row r="307" spans="1:6" hidden="1" x14ac:dyDescent="0.25">
      <c r="A307" s="179" t="s">
        <v>326</v>
      </c>
      <c r="B307" s="30">
        <f t="shared" si="4"/>
        <v>7613.7396157840085</v>
      </c>
      <c r="C307" s="214">
        <v>46925</v>
      </c>
      <c r="D307" s="30"/>
      <c r="E307" s="214"/>
      <c r="F307" s="30">
        <v>6.1631999999999998</v>
      </c>
    </row>
    <row r="308" spans="1:6" hidden="1" x14ac:dyDescent="0.25">
      <c r="A308" s="179" t="s">
        <v>327</v>
      </c>
      <c r="B308" s="30">
        <f t="shared" si="4"/>
        <v>7522.2597482345718</v>
      </c>
      <c r="C308" s="214">
        <v>46550</v>
      </c>
      <c r="D308" s="30"/>
      <c r="E308" s="214"/>
      <c r="F308" s="30">
        <v>6.1882999999999999</v>
      </c>
    </row>
    <row r="309" spans="1:6" hidden="1" x14ac:dyDescent="0.25">
      <c r="A309" s="179" t="s">
        <v>328</v>
      </c>
      <c r="B309" s="30">
        <f t="shared" si="4"/>
        <v>7606.7421188128428</v>
      </c>
      <c r="C309" s="214">
        <v>46980</v>
      </c>
      <c r="D309" s="30"/>
      <c r="E309" s="214"/>
      <c r="F309" s="30">
        <v>6.1760999999999999</v>
      </c>
    </row>
    <row r="310" spans="1:6" hidden="1" x14ac:dyDescent="0.25">
      <c r="A310" s="179" t="s">
        <v>329</v>
      </c>
      <c r="B310" s="30">
        <f t="shared" si="4"/>
        <v>7577.1038984118777</v>
      </c>
      <c r="C310" s="214">
        <v>46900</v>
      </c>
      <c r="D310" s="30"/>
      <c r="E310" s="214"/>
      <c r="F310" s="30">
        <v>6.1897000000000002</v>
      </c>
    </row>
    <row r="311" spans="1:6" hidden="1" x14ac:dyDescent="0.25">
      <c r="A311" s="179" t="s">
        <v>330</v>
      </c>
      <c r="B311" s="30">
        <f t="shared" si="4"/>
        <v>7594.8548897938081</v>
      </c>
      <c r="C311" s="214">
        <v>47000</v>
      </c>
      <c r="D311" s="30"/>
      <c r="E311" s="214"/>
      <c r="F311" s="30">
        <v>6.1883999999999997</v>
      </c>
    </row>
    <row r="312" spans="1:6" hidden="1" x14ac:dyDescent="0.25">
      <c r="A312" s="179" t="s">
        <v>331</v>
      </c>
      <c r="B312" s="30">
        <f t="shared" si="4"/>
        <v>7603.9025020594745</v>
      </c>
      <c r="C312" s="214">
        <v>47075</v>
      </c>
      <c r="D312" s="30"/>
      <c r="E312" s="214"/>
      <c r="F312" s="30">
        <v>6.1909000000000001</v>
      </c>
    </row>
    <row r="313" spans="1:6" hidden="1" x14ac:dyDescent="0.25">
      <c r="A313" s="179" t="s">
        <v>332</v>
      </c>
      <c r="B313" s="30">
        <f t="shared" si="4"/>
        <v>7502.3020629715193</v>
      </c>
      <c r="C313" s="214">
        <v>46440</v>
      </c>
      <c r="D313" s="30"/>
      <c r="E313" s="214"/>
      <c r="F313" s="30">
        <v>6.1901000000000002</v>
      </c>
    </row>
    <row r="314" spans="1:6" hidden="1" x14ac:dyDescent="0.25">
      <c r="A314" s="179" t="s">
        <v>333</v>
      </c>
      <c r="B314" s="30">
        <f t="shared" si="4"/>
        <v>7466.3481713418769</v>
      </c>
      <c r="C314" s="214">
        <v>46260</v>
      </c>
      <c r="D314" s="30"/>
      <c r="E314" s="214"/>
      <c r="F314" s="30">
        <v>6.1958000000000002</v>
      </c>
    </row>
    <row r="315" spans="1:6" hidden="1" x14ac:dyDescent="0.25">
      <c r="A315" s="179" t="s">
        <v>334</v>
      </c>
      <c r="B315" s="30">
        <f t="shared" si="4"/>
        <v>7466.6495019551685</v>
      </c>
      <c r="C315" s="214">
        <v>46400</v>
      </c>
      <c r="D315" s="30"/>
      <c r="E315" s="214"/>
      <c r="F315" s="30">
        <v>6.2142999999999997</v>
      </c>
    </row>
    <row r="316" spans="1:6" hidden="1" x14ac:dyDescent="0.25">
      <c r="A316" s="179" t="s">
        <v>335</v>
      </c>
      <c r="B316" s="30">
        <f t="shared" si="4"/>
        <v>7432.8670204212895</v>
      </c>
      <c r="C316" s="214">
        <v>46225</v>
      </c>
      <c r="D316" s="30"/>
      <c r="E316" s="214"/>
      <c r="F316" s="30">
        <v>6.2190000000000003</v>
      </c>
    </row>
    <row r="317" spans="1:6" hidden="1" x14ac:dyDescent="0.25">
      <c r="A317" s="179" t="s">
        <v>336</v>
      </c>
      <c r="B317" s="30">
        <f t="shared" si="4"/>
        <v>7508.3184645802194</v>
      </c>
      <c r="C317" s="214">
        <v>46710</v>
      </c>
      <c r="D317" s="30"/>
      <c r="E317" s="214"/>
      <c r="F317" s="30">
        <v>6.2210999999999999</v>
      </c>
    </row>
    <row r="318" spans="1:6" hidden="1" x14ac:dyDescent="0.25">
      <c r="A318" s="179" t="s">
        <v>337</v>
      </c>
      <c r="B318" s="30">
        <f t="shared" si="4"/>
        <v>7466.8807707747892</v>
      </c>
      <c r="C318" s="214">
        <v>46500</v>
      </c>
      <c r="D318" s="30"/>
      <c r="E318" s="214"/>
      <c r="F318" s="30">
        <v>6.2275</v>
      </c>
    </row>
    <row r="319" spans="1:6" hidden="1" x14ac:dyDescent="0.25">
      <c r="A319" s="179" t="s">
        <v>338</v>
      </c>
      <c r="B319" s="30">
        <f t="shared" si="4"/>
        <v>7459.4438006952496</v>
      </c>
      <c r="C319" s="214">
        <v>46350</v>
      </c>
      <c r="D319" s="30"/>
      <c r="E319" s="214"/>
      <c r="F319" s="30">
        <v>6.2135999999999996</v>
      </c>
    </row>
    <row r="320" spans="1:6" hidden="1" x14ac:dyDescent="0.25">
      <c r="A320" s="179" t="s">
        <v>339</v>
      </c>
      <c r="B320" s="30">
        <f t="shared" si="4"/>
        <v>7461.9412001610963</v>
      </c>
      <c r="C320" s="214">
        <v>46320</v>
      </c>
      <c r="D320" s="30"/>
      <c r="E320" s="214"/>
      <c r="F320" s="30">
        <v>6.2074999999999996</v>
      </c>
    </row>
    <row r="321" spans="1:6" hidden="1" x14ac:dyDescent="0.25">
      <c r="A321" s="179" t="s">
        <v>340</v>
      </c>
      <c r="B321" s="30">
        <f t="shared" si="4"/>
        <v>7450.0273602214565</v>
      </c>
      <c r="C321" s="214">
        <v>46290</v>
      </c>
      <c r="D321" s="30"/>
      <c r="E321" s="214"/>
      <c r="F321" s="30">
        <v>6.2134</v>
      </c>
    </row>
    <row r="322" spans="1:6" hidden="1" x14ac:dyDescent="0.25">
      <c r="A322" s="179" t="s">
        <v>341</v>
      </c>
      <c r="B322" s="30">
        <f t="shared" si="4"/>
        <v>7396.1597172009324</v>
      </c>
      <c r="C322" s="214">
        <v>46030</v>
      </c>
      <c r="D322" s="30"/>
      <c r="E322" s="214"/>
      <c r="F322" s="30">
        <v>6.2234999999999996</v>
      </c>
    </row>
    <row r="323" spans="1:6" hidden="1" x14ac:dyDescent="0.25">
      <c r="A323" s="179" t="s">
        <v>342</v>
      </c>
      <c r="B323" s="30">
        <f t="shared" si="4"/>
        <v>7436.8772371094119</v>
      </c>
      <c r="C323" s="214">
        <v>46125</v>
      </c>
      <c r="D323" s="30"/>
      <c r="E323" s="214"/>
      <c r="F323" s="30">
        <v>6.2022000000000004</v>
      </c>
    </row>
    <row r="324" spans="1:6" hidden="1" x14ac:dyDescent="0.25">
      <c r="A324" s="184" t="s">
        <v>343</v>
      </c>
      <c r="B324" s="30">
        <f t="shared" si="4"/>
        <v>7510.8507994901329</v>
      </c>
      <c r="C324" s="250">
        <v>46550</v>
      </c>
      <c r="D324" s="35"/>
      <c r="E324" s="250"/>
      <c r="F324" s="30">
        <v>6.1977000000000002</v>
      </c>
    </row>
    <row r="325" spans="1:6" hidden="1" x14ac:dyDescent="0.25">
      <c r="A325" s="179" t="s">
        <v>344</v>
      </c>
      <c r="B325" s="30">
        <f t="shared" ref="B325:B339" si="5">C325/F325</f>
        <v>7411.2768419699114</v>
      </c>
      <c r="C325" s="214">
        <v>46110</v>
      </c>
      <c r="D325" s="30"/>
      <c r="E325" s="214"/>
      <c r="F325" s="30">
        <v>6.2215999999999996</v>
      </c>
    </row>
    <row r="326" spans="1:6" hidden="1" x14ac:dyDescent="0.25">
      <c r="A326" s="179" t="s">
        <v>345</v>
      </c>
      <c r="B326" s="30">
        <f t="shared" si="5"/>
        <v>7349.8648300720906</v>
      </c>
      <c r="C326" s="214">
        <v>45675</v>
      </c>
      <c r="D326" s="30"/>
      <c r="E326" s="214"/>
      <c r="F326" s="30">
        <v>6.2144000000000004</v>
      </c>
    </row>
    <row r="327" spans="1:6" hidden="1" x14ac:dyDescent="0.25">
      <c r="A327" s="179" t="s">
        <v>346</v>
      </c>
      <c r="B327" s="30">
        <f t="shared" si="5"/>
        <v>7342.6404521520699</v>
      </c>
      <c r="C327" s="214">
        <v>45600</v>
      </c>
      <c r="D327" s="30"/>
      <c r="E327" s="214"/>
      <c r="F327" s="30">
        <v>6.2103000000000002</v>
      </c>
    </row>
    <row r="328" spans="1:6" hidden="1" x14ac:dyDescent="0.25">
      <c r="A328" s="179" t="s">
        <v>347</v>
      </c>
      <c r="B328" s="30">
        <f t="shared" si="5"/>
        <v>7319.5063476483929</v>
      </c>
      <c r="C328" s="214">
        <v>45490</v>
      </c>
      <c r="D328" s="30"/>
      <c r="E328" s="214"/>
      <c r="F328" s="30">
        <v>6.2149000000000001</v>
      </c>
    </row>
    <row r="329" spans="1:6" hidden="1" x14ac:dyDescent="0.25">
      <c r="A329" s="179" t="s">
        <v>348</v>
      </c>
      <c r="B329" s="30">
        <f t="shared" si="5"/>
        <v>7279.9033427305685</v>
      </c>
      <c r="C329" s="214">
        <v>45190</v>
      </c>
      <c r="D329" s="30"/>
      <c r="E329" s="214"/>
      <c r="F329" s="30">
        <v>6.2074999999999996</v>
      </c>
    </row>
    <row r="330" spans="1:6" hidden="1" x14ac:dyDescent="0.25">
      <c r="A330" s="179" t="s">
        <v>349</v>
      </c>
      <c r="B330" s="30">
        <f t="shared" si="5"/>
        <v>7235.2087699500235</v>
      </c>
      <c r="C330" s="214">
        <v>44880</v>
      </c>
      <c r="D330" s="30"/>
      <c r="E330" s="214"/>
      <c r="F330" s="30">
        <v>6.2030000000000003</v>
      </c>
    </row>
    <row r="331" spans="1:6" hidden="1" x14ac:dyDescent="0.25">
      <c r="A331" s="179" t="s">
        <v>350</v>
      </c>
      <c r="B331" s="30">
        <f t="shared" si="5"/>
        <v>7135.8267716535429</v>
      </c>
      <c r="C331" s="214">
        <v>44225</v>
      </c>
      <c r="D331" s="30"/>
      <c r="E331" s="214"/>
      <c r="F331" s="30">
        <v>6.1976000000000004</v>
      </c>
    </row>
    <row r="332" spans="1:6" hidden="1" x14ac:dyDescent="0.25">
      <c r="A332" s="179" t="s">
        <v>351</v>
      </c>
      <c r="B332" s="30">
        <f t="shared" si="5"/>
        <v>6620.1865659597815</v>
      </c>
      <c r="C332" s="214">
        <v>41020</v>
      </c>
      <c r="D332" s="30"/>
      <c r="E332" s="214"/>
      <c r="F332" s="30">
        <v>6.1962000000000002</v>
      </c>
    </row>
    <row r="333" spans="1:6" hidden="1" x14ac:dyDescent="0.25">
      <c r="A333" s="179" t="s">
        <v>352</v>
      </c>
      <c r="B333" s="30">
        <f t="shared" si="5"/>
        <v>6660.4157910052054</v>
      </c>
      <c r="C333" s="214">
        <v>41200</v>
      </c>
      <c r="D333" s="30"/>
      <c r="E333" s="214"/>
      <c r="F333" s="30">
        <v>6.1858000000000004</v>
      </c>
    </row>
    <row r="334" spans="1:6" hidden="1" x14ac:dyDescent="0.25">
      <c r="A334" s="179" t="s">
        <v>353</v>
      </c>
      <c r="B334" s="30">
        <f t="shared" si="5"/>
        <v>6653.9954576937325</v>
      </c>
      <c r="C334" s="214">
        <v>41310</v>
      </c>
      <c r="D334" s="30"/>
      <c r="E334" s="214"/>
      <c r="F334" s="30">
        <v>6.2083000000000004</v>
      </c>
    </row>
    <row r="335" spans="1:6" hidden="1" x14ac:dyDescent="0.25">
      <c r="A335" s="179" t="s">
        <v>354</v>
      </c>
      <c r="B335" s="30">
        <f t="shared" si="5"/>
        <v>6743.5056584362146</v>
      </c>
      <c r="C335" s="214">
        <v>41950</v>
      </c>
      <c r="D335" s="30"/>
      <c r="E335" s="214"/>
      <c r="F335" s="30">
        <v>6.2207999999999997</v>
      </c>
    </row>
    <row r="336" spans="1:6" hidden="1" x14ac:dyDescent="0.25">
      <c r="A336" s="179" t="s">
        <v>355</v>
      </c>
      <c r="B336" s="30">
        <f t="shared" si="5"/>
        <v>6715.577436689513</v>
      </c>
      <c r="C336" s="214">
        <v>41740</v>
      </c>
      <c r="D336" s="30"/>
      <c r="E336" s="214"/>
      <c r="F336" s="30">
        <v>6.2153999999999998</v>
      </c>
    </row>
    <row r="337" spans="1:6" hidden="1" x14ac:dyDescent="0.25">
      <c r="A337" s="179" t="s">
        <v>356</v>
      </c>
      <c r="B337" s="30">
        <f t="shared" si="5"/>
        <v>6697.6714246632655</v>
      </c>
      <c r="C337" s="214">
        <v>41620</v>
      </c>
      <c r="D337" s="30"/>
      <c r="E337" s="214"/>
      <c r="F337" s="30">
        <v>6.2141000000000002</v>
      </c>
    </row>
    <row r="338" spans="1:6" hidden="1" x14ac:dyDescent="0.25">
      <c r="A338" s="179" t="s">
        <v>357</v>
      </c>
      <c r="B338" s="30">
        <f t="shared" si="5"/>
        <v>6751.0786270848093</v>
      </c>
      <c r="C338" s="214">
        <v>41935</v>
      </c>
      <c r="D338" s="30"/>
      <c r="E338" s="214"/>
      <c r="F338" s="30">
        <v>6.2115999999999998</v>
      </c>
    </row>
    <row r="339" spans="1:6" hidden="1" x14ac:dyDescent="0.25">
      <c r="A339" s="179" t="s">
        <v>358</v>
      </c>
      <c r="B339" s="30">
        <f t="shared" si="5"/>
        <v>6643.6375321336754</v>
      </c>
      <c r="C339" s="214">
        <v>41350</v>
      </c>
      <c r="D339" s="30"/>
      <c r="E339" s="214"/>
      <c r="F339" s="30">
        <v>6.2240000000000002</v>
      </c>
    </row>
    <row r="340" spans="1:6" hidden="1" x14ac:dyDescent="0.25">
      <c r="A340" s="176" t="s">
        <v>359</v>
      </c>
      <c r="B340" s="30">
        <v>6843.24</v>
      </c>
      <c r="C340" s="214"/>
      <c r="D340" s="30"/>
      <c r="E340" s="214"/>
      <c r="F340" s="30"/>
    </row>
    <row r="341" spans="1:6" hidden="1" x14ac:dyDescent="0.25">
      <c r="A341" s="176" t="s">
        <v>360</v>
      </c>
      <c r="B341" s="30">
        <v>6843.24</v>
      </c>
      <c r="C341" s="214"/>
      <c r="D341" s="30"/>
      <c r="E341" s="214"/>
      <c r="F341" s="30"/>
    </row>
    <row r="342" spans="1:6" hidden="1" x14ac:dyDescent="0.25">
      <c r="A342" s="176" t="s">
        <v>361</v>
      </c>
      <c r="B342" s="30">
        <v>6843.24</v>
      </c>
      <c r="C342" s="214"/>
      <c r="D342" s="30"/>
      <c r="E342" s="214"/>
      <c r="F342" s="30"/>
    </row>
    <row r="343" spans="1:6" hidden="1" x14ac:dyDescent="0.25">
      <c r="A343" s="176" t="s">
        <v>362</v>
      </c>
      <c r="B343" s="30">
        <v>6843.24</v>
      </c>
      <c r="C343" s="214"/>
      <c r="D343" s="30"/>
      <c r="E343" s="214"/>
      <c r="F343" s="30"/>
    </row>
    <row r="344" spans="1:6" hidden="1" x14ac:dyDescent="0.25">
      <c r="A344" s="176" t="s">
        <v>363</v>
      </c>
      <c r="B344" s="30">
        <v>6843.24</v>
      </c>
      <c r="C344" s="214"/>
      <c r="D344" s="30"/>
      <c r="E344" s="214"/>
      <c r="F344" s="30"/>
    </row>
    <row r="345" spans="1:6" hidden="1" x14ac:dyDescent="0.25">
      <c r="A345" s="176" t="s">
        <v>364</v>
      </c>
      <c r="B345" s="30">
        <v>6843.24</v>
      </c>
      <c r="C345" s="214"/>
      <c r="D345" s="30"/>
      <c r="E345" s="214"/>
      <c r="F345" s="30"/>
    </row>
    <row r="346" spans="1:6" hidden="1" x14ac:dyDescent="0.25">
      <c r="A346" s="176" t="s">
        <v>365</v>
      </c>
      <c r="B346" s="30">
        <v>6843.24</v>
      </c>
      <c r="C346" s="214"/>
      <c r="D346" s="30"/>
      <c r="E346" s="214"/>
      <c r="F346" s="30"/>
    </row>
    <row r="347" spans="1:6" hidden="1" x14ac:dyDescent="0.25">
      <c r="A347" s="176" t="s">
        <v>366</v>
      </c>
      <c r="B347" s="30">
        <v>6843.24</v>
      </c>
      <c r="C347" s="214"/>
      <c r="D347" s="30"/>
      <c r="E347" s="214"/>
      <c r="F347" s="30"/>
    </row>
    <row r="348" spans="1:6" hidden="1" x14ac:dyDescent="0.25">
      <c r="A348" s="176" t="s">
        <v>367</v>
      </c>
      <c r="B348" s="30">
        <v>6843.24</v>
      </c>
      <c r="C348" s="214"/>
      <c r="D348" s="30"/>
      <c r="E348" s="214"/>
      <c r="F348" s="30"/>
    </row>
    <row r="349" spans="1:6" hidden="1" x14ac:dyDescent="0.25">
      <c r="A349" s="176" t="s">
        <v>368</v>
      </c>
      <c r="B349" s="30">
        <v>6843.24</v>
      </c>
      <c r="C349" s="214"/>
      <c r="D349" s="30"/>
      <c r="E349" s="214"/>
      <c r="F349" s="30"/>
    </row>
    <row r="350" spans="1:6" hidden="1" x14ac:dyDescent="0.25">
      <c r="A350" s="176" t="s">
        <v>369</v>
      </c>
      <c r="B350" s="30">
        <v>6843.24</v>
      </c>
      <c r="C350" s="214"/>
      <c r="D350" s="30"/>
      <c r="E350" s="214"/>
      <c r="F350" s="30"/>
    </row>
    <row r="351" spans="1:6" hidden="1" x14ac:dyDescent="0.25">
      <c r="A351" s="176" t="s">
        <v>370</v>
      </c>
      <c r="B351" s="30">
        <v>6843.24</v>
      </c>
      <c r="C351" s="214"/>
      <c r="D351" s="30"/>
      <c r="E351" s="214"/>
      <c r="F351" s="30"/>
    </row>
    <row r="352" spans="1:6" hidden="1" x14ac:dyDescent="0.25">
      <c r="A352" s="176" t="s">
        <v>371</v>
      </c>
      <c r="B352" s="30">
        <v>6843.24</v>
      </c>
      <c r="C352" s="214"/>
      <c r="D352" s="30"/>
      <c r="E352" s="214"/>
      <c r="F352" s="30"/>
    </row>
    <row r="353" spans="1:6" hidden="1" x14ac:dyDescent="0.25">
      <c r="A353" s="176" t="s">
        <v>372</v>
      </c>
      <c r="B353" s="30">
        <v>6843.24</v>
      </c>
      <c r="C353" s="214"/>
      <c r="D353" s="30"/>
      <c r="E353" s="214"/>
      <c r="F353" s="30"/>
    </row>
    <row r="354" spans="1:6" hidden="1" x14ac:dyDescent="0.25">
      <c r="A354" s="176" t="s">
        <v>373</v>
      </c>
      <c r="B354" s="30">
        <v>6843.24</v>
      </c>
      <c r="C354" s="214"/>
      <c r="D354" s="30"/>
      <c r="E354" s="214"/>
      <c r="F354" s="30"/>
    </row>
    <row r="355" spans="1:6" hidden="1" x14ac:dyDescent="0.25">
      <c r="A355" s="176" t="s">
        <v>374</v>
      </c>
      <c r="B355" s="30">
        <v>6843.24</v>
      </c>
      <c r="C355" s="214"/>
      <c r="D355" s="30"/>
      <c r="E355" s="214"/>
      <c r="F355" s="30"/>
    </row>
    <row r="356" spans="1:6" hidden="1" x14ac:dyDescent="0.25">
      <c r="A356" s="176" t="s">
        <v>375</v>
      </c>
      <c r="B356" s="30">
        <v>6843.24</v>
      </c>
      <c r="C356" s="214"/>
      <c r="D356" s="30"/>
      <c r="E356" s="214"/>
      <c r="F356" s="30"/>
    </row>
    <row r="357" spans="1:6" hidden="1" x14ac:dyDescent="0.25">
      <c r="A357" s="176" t="s">
        <v>376</v>
      </c>
      <c r="B357" s="30">
        <v>6843.24</v>
      </c>
      <c r="C357" s="214"/>
      <c r="D357" s="30"/>
      <c r="E357" s="214"/>
      <c r="F357" s="30"/>
    </row>
    <row r="358" spans="1:6" hidden="1" x14ac:dyDescent="0.25">
      <c r="A358" s="176" t="s">
        <v>377</v>
      </c>
      <c r="B358" s="30">
        <v>6843.24</v>
      </c>
      <c r="C358" s="214"/>
      <c r="D358" s="30"/>
      <c r="E358" s="214"/>
      <c r="F358" s="30"/>
    </row>
    <row r="359" spans="1:6" hidden="1" x14ac:dyDescent="0.25">
      <c r="A359" s="176" t="s">
        <v>378</v>
      </c>
      <c r="B359" s="30">
        <v>6843.24</v>
      </c>
      <c r="C359" s="214"/>
      <c r="D359" s="30"/>
      <c r="E359" s="214"/>
      <c r="F359" s="30"/>
    </row>
    <row r="360" spans="1:6" hidden="1" x14ac:dyDescent="0.25">
      <c r="A360" s="176" t="s">
        <v>379</v>
      </c>
      <c r="B360" s="30">
        <v>6843.24</v>
      </c>
      <c r="C360" s="214"/>
      <c r="D360" s="30"/>
      <c r="E360" s="214"/>
      <c r="F360" s="30"/>
    </row>
    <row r="361" spans="1:6" hidden="1" x14ac:dyDescent="0.25">
      <c r="A361" s="176" t="s">
        <v>380</v>
      </c>
      <c r="B361" s="30">
        <v>6843.24</v>
      </c>
      <c r="C361" s="214"/>
      <c r="D361" s="30"/>
      <c r="E361" s="214"/>
      <c r="F361" s="30"/>
    </row>
    <row r="362" spans="1:6" hidden="1" x14ac:dyDescent="0.25">
      <c r="A362" s="176" t="s">
        <v>381</v>
      </c>
      <c r="B362" s="30">
        <v>6843.24</v>
      </c>
      <c r="C362" s="214"/>
      <c r="D362" s="30"/>
      <c r="E362" s="214"/>
      <c r="F362" s="30"/>
    </row>
    <row r="363" spans="1:6" hidden="1" x14ac:dyDescent="0.25">
      <c r="A363" s="176" t="s">
        <v>382</v>
      </c>
      <c r="B363" s="30">
        <v>6843.24</v>
      </c>
      <c r="C363" s="214"/>
      <c r="D363" s="30"/>
      <c r="E363" s="214"/>
      <c r="F363" s="30"/>
    </row>
    <row r="364" spans="1:6" hidden="1" x14ac:dyDescent="0.25">
      <c r="A364" s="176" t="s">
        <v>383</v>
      </c>
      <c r="B364" s="30">
        <v>6843.24</v>
      </c>
      <c r="C364" s="214"/>
      <c r="D364" s="30"/>
      <c r="E364" s="214"/>
      <c r="F364" s="30"/>
    </row>
    <row r="365" spans="1:6" hidden="1" x14ac:dyDescent="0.25">
      <c r="A365" s="176" t="s">
        <v>384</v>
      </c>
      <c r="B365" s="30">
        <v>6843.24</v>
      </c>
      <c r="C365" s="214"/>
      <c r="D365" s="30"/>
      <c r="E365" s="214"/>
      <c r="F365" s="30"/>
    </row>
    <row r="366" spans="1:6" hidden="1" x14ac:dyDescent="0.25">
      <c r="A366" s="176" t="s">
        <v>385</v>
      </c>
      <c r="B366" s="30">
        <v>6843.24</v>
      </c>
      <c r="C366" s="214"/>
      <c r="D366" s="30"/>
      <c r="E366" s="214"/>
      <c r="F366" s="30"/>
    </row>
    <row r="367" spans="1:6" hidden="1" x14ac:dyDescent="0.25">
      <c r="A367" s="176" t="s">
        <v>386</v>
      </c>
      <c r="B367" s="30">
        <v>6843.24</v>
      </c>
      <c r="C367" s="214"/>
      <c r="D367" s="30"/>
      <c r="E367" s="214"/>
      <c r="F367" s="30"/>
    </row>
    <row r="368" spans="1:6" hidden="1" x14ac:dyDescent="0.25">
      <c r="A368" s="176" t="s">
        <v>387</v>
      </c>
      <c r="B368" s="30">
        <v>6843.24</v>
      </c>
      <c r="C368" s="214"/>
      <c r="D368" s="30"/>
      <c r="E368" s="214"/>
      <c r="F368" s="30"/>
    </row>
    <row r="369" spans="1:6" hidden="1" x14ac:dyDescent="0.25">
      <c r="A369" s="176" t="s">
        <v>388</v>
      </c>
      <c r="B369" s="30">
        <v>6843.24</v>
      </c>
      <c r="C369" s="214"/>
      <c r="D369" s="30"/>
      <c r="E369" s="214"/>
      <c r="F369" s="30"/>
    </row>
    <row r="370" spans="1:6" hidden="1" x14ac:dyDescent="0.25">
      <c r="A370" s="176" t="s">
        <v>389</v>
      </c>
      <c r="B370" s="30">
        <v>6843.24</v>
      </c>
      <c r="C370" s="214"/>
      <c r="D370" s="30"/>
      <c r="E370" s="214"/>
      <c r="F370" s="30"/>
    </row>
    <row r="371" spans="1:6" hidden="1" x14ac:dyDescent="0.25">
      <c r="A371" s="176" t="s">
        <v>390</v>
      </c>
      <c r="B371" s="30">
        <v>6843.24</v>
      </c>
      <c r="C371" s="214"/>
      <c r="D371" s="30"/>
      <c r="E371" s="214"/>
      <c r="F371" s="30"/>
    </row>
    <row r="372" spans="1:6" hidden="1" x14ac:dyDescent="0.25">
      <c r="A372" s="176" t="s">
        <v>391</v>
      </c>
      <c r="B372" s="30">
        <v>6843.24</v>
      </c>
      <c r="C372" s="214"/>
      <c r="D372" s="30"/>
      <c r="E372" s="214"/>
      <c r="F372" s="30"/>
    </row>
    <row r="373" spans="1:6" hidden="1" x14ac:dyDescent="0.25">
      <c r="A373" s="176" t="s">
        <v>392</v>
      </c>
      <c r="B373" s="30">
        <v>6843.24</v>
      </c>
      <c r="C373" s="214"/>
      <c r="D373" s="30"/>
      <c r="E373" s="214"/>
      <c r="F373" s="30"/>
    </row>
    <row r="374" spans="1:6" hidden="1" x14ac:dyDescent="0.25">
      <c r="A374" s="176" t="s">
        <v>393</v>
      </c>
      <c r="B374" s="30">
        <v>6843.24</v>
      </c>
      <c r="C374" s="214"/>
      <c r="D374" s="30"/>
      <c r="E374" s="214"/>
      <c r="F374" s="30"/>
    </row>
    <row r="375" spans="1:6" hidden="1" x14ac:dyDescent="0.25">
      <c r="A375" s="176" t="s">
        <v>394</v>
      </c>
      <c r="B375" s="30">
        <v>6843.24</v>
      </c>
      <c r="C375" s="214"/>
      <c r="D375" s="30"/>
      <c r="E375" s="214"/>
      <c r="F375" s="30"/>
    </row>
    <row r="376" spans="1:6" hidden="1" x14ac:dyDescent="0.25">
      <c r="A376" s="176" t="s">
        <v>395</v>
      </c>
      <c r="B376" s="30">
        <v>6843.24</v>
      </c>
      <c r="C376" s="214"/>
      <c r="D376" s="30"/>
      <c r="E376" s="214"/>
      <c r="F376" s="30"/>
    </row>
    <row r="377" spans="1:6" hidden="1" x14ac:dyDescent="0.25">
      <c r="A377" s="176" t="s">
        <v>396</v>
      </c>
      <c r="B377" s="30">
        <v>6843.24</v>
      </c>
      <c r="C377" s="214"/>
      <c r="D377" s="30"/>
      <c r="E377" s="214"/>
      <c r="F377" s="30"/>
    </row>
    <row r="378" spans="1:6" hidden="1" x14ac:dyDescent="0.25">
      <c r="A378" s="176" t="s">
        <v>397</v>
      </c>
      <c r="B378" s="30">
        <v>6843.24</v>
      </c>
      <c r="C378" s="214"/>
      <c r="D378" s="30"/>
      <c r="E378" s="214"/>
      <c r="F378" s="30"/>
    </row>
    <row r="379" spans="1:6" hidden="1" x14ac:dyDescent="0.25">
      <c r="A379" s="176" t="s">
        <v>398</v>
      </c>
      <c r="B379" s="30">
        <v>6843.24</v>
      </c>
      <c r="C379" s="214"/>
      <c r="D379" s="30"/>
      <c r="E379" s="214"/>
      <c r="F379" s="30"/>
    </row>
    <row r="380" spans="1:6" hidden="1" x14ac:dyDescent="0.25">
      <c r="A380" s="176" t="s">
        <v>399</v>
      </c>
      <c r="B380" s="30">
        <v>6843.24</v>
      </c>
      <c r="C380" s="214"/>
      <c r="D380" s="30"/>
      <c r="E380" s="214"/>
      <c r="F380" s="30"/>
    </row>
    <row r="381" spans="1:6" hidden="1" x14ac:dyDescent="0.25">
      <c r="A381" s="176" t="s">
        <v>400</v>
      </c>
      <c r="B381" s="30">
        <v>6843.24</v>
      </c>
      <c r="C381" s="214"/>
      <c r="D381" s="30"/>
      <c r="E381" s="214"/>
      <c r="F381" s="30"/>
    </row>
    <row r="382" spans="1:6" hidden="1" x14ac:dyDescent="0.25">
      <c r="A382" s="176" t="s">
        <v>401</v>
      </c>
      <c r="B382" s="30">
        <v>6843.24</v>
      </c>
      <c r="C382" s="214"/>
      <c r="D382" s="30"/>
      <c r="E382" s="214"/>
      <c r="F382" s="30"/>
    </row>
    <row r="383" spans="1:6" hidden="1" x14ac:dyDescent="0.25">
      <c r="A383" s="176" t="s">
        <v>402</v>
      </c>
      <c r="B383" s="30">
        <v>6843.24</v>
      </c>
      <c r="C383" s="214"/>
      <c r="D383" s="30"/>
      <c r="E383" s="214"/>
      <c r="F383" s="30"/>
    </row>
    <row r="384" spans="1:6" hidden="1" x14ac:dyDescent="0.25">
      <c r="A384" s="176" t="s">
        <v>403</v>
      </c>
      <c r="B384" s="30">
        <v>6843.24</v>
      </c>
      <c r="C384" s="214"/>
      <c r="D384" s="30"/>
      <c r="E384" s="214"/>
      <c r="F384" s="30"/>
    </row>
    <row r="385" spans="1:6" hidden="1" x14ac:dyDescent="0.25">
      <c r="A385" s="176" t="s">
        <v>404</v>
      </c>
      <c r="B385" s="30">
        <v>6843.24</v>
      </c>
      <c r="C385" s="214"/>
      <c r="D385" s="30"/>
      <c r="E385" s="214"/>
      <c r="F385" s="30"/>
    </row>
    <row r="386" spans="1:6" hidden="1" x14ac:dyDescent="0.25">
      <c r="A386" s="176" t="s">
        <v>405</v>
      </c>
      <c r="B386" s="30">
        <v>6843.24</v>
      </c>
      <c r="C386" s="214"/>
      <c r="D386" s="30"/>
      <c r="E386" s="214"/>
      <c r="F386" s="30"/>
    </row>
    <row r="387" spans="1:6" hidden="1" x14ac:dyDescent="0.25">
      <c r="A387" s="176" t="s">
        <v>406</v>
      </c>
      <c r="B387" s="30">
        <v>6843.24</v>
      </c>
      <c r="C387" s="214"/>
      <c r="D387" s="30"/>
      <c r="E387" s="214"/>
      <c r="F387" s="30"/>
    </row>
    <row r="388" spans="1:6" hidden="1" x14ac:dyDescent="0.25">
      <c r="A388" s="176" t="s">
        <v>407</v>
      </c>
      <c r="B388" s="30">
        <v>6843.24</v>
      </c>
      <c r="C388" s="214"/>
      <c r="D388" s="30"/>
      <c r="E388" s="214"/>
      <c r="F388" s="30"/>
    </row>
    <row r="389" spans="1:6" hidden="1" x14ac:dyDescent="0.25">
      <c r="A389" s="176" t="s">
        <v>408</v>
      </c>
      <c r="B389" s="30">
        <v>6843.24</v>
      </c>
      <c r="C389" s="214"/>
      <c r="D389" s="30"/>
      <c r="E389" s="214"/>
      <c r="F389" s="30"/>
    </row>
    <row r="390" spans="1:6" hidden="1" x14ac:dyDescent="0.25">
      <c r="A390" s="176" t="s">
        <v>409</v>
      </c>
      <c r="B390" s="30">
        <v>6843.24</v>
      </c>
      <c r="C390" s="214"/>
      <c r="D390" s="30"/>
      <c r="E390" s="214"/>
      <c r="F390" s="30"/>
    </row>
    <row r="391" spans="1:6" hidden="1" x14ac:dyDescent="0.25">
      <c r="A391" s="176" t="s">
        <v>410</v>
      </c>
      <c r="B391" s="30">
        <v>6843.24</v>
      </c>
      <c r="C391" s="214"/>
      <c r="D391" s="30"/>
      <c r="E391" s="214"/>
      <c r="F391" s="30"/>
    </row>
    <row r="392" spans="1:6" hidden="1" x14ac:dyDescent="0.25">
      <c r="A392" s="176" t="s">
        <v>411</v>
      </c>
      <c r="B392" s="30">
        <v>6843.24</v>
      </c>
      <c r="C392" s="214"/>
      <c r="D392" s="30"/>
      <c r="E392" s="214"/>
      <c r="F392" s="30"/>
    </row>
    <row r="393" spans="1:6" hidden="1" x14ac:dyDescent="0.25">
      <c r="A393" s="176" t="s">
        <v>412</v>
      </c>
      <c r="B393" s="30">
        <v>6843.24</v>
      </c>
      <c r="C393" s="214"/>
      <c r="D393" s="30"/>
      <c r="E393" s="214"/>
      <c r="F393" s="30"/>
    </row>
    <row r="394" spans="1:6" hidden="1" x14ac:dyDescent="0.25">
      <c r="A394" s="176" t="s">
        <v>413</v>
      </c>
      <c r="B394" s="30">
        <v>6843.24</v>
      </c>
      <c r="C394" s="214"/>
      <c r="D394" s="30"/>
      <c r="E394" s="214"/>
      <c r="F394" s="30"/>
    </row>
    <row r="395" spans="1:6" hidden="1" x14ac:dyDescent="0.25">
      <c r="A395" s="176" t="s">
        <v>414</v>
      </c>
      <c r="B395" s="30">
        <v>6843.24</v>
      </c>
      <c r="C395" s="214"/>
      <c r="D395" s="30"/>
      <c r="E395" s="214"/>
      <c r="F395" s="30"/>
    </row>
    <row r="396" spans="1:6" hidden="1" x14ac:dyDescent="0.25">
      <c r="A396" s="176" t="s">
        <v>415</v>
      </c>
      <c r="B396" s="30">
        <v>6843.24</v>
      </c>
      <c r="C396" s="214"/>
      <c r="D396" s="30"/>
      <c r="E396" s="214"/>
      <c r="F396" s="30"/>
    </row>
    <row r="397" spans="1:6" hidden="1" x14ac:dyDescent="0.25">
      <c r="A397" s="176" t="s">
        <v>416</v>
      </c>
      <c r="B397" s="30">
        <v>6843.24</v>
      </c>
      <c r="C397" s="214"/>
      <c r="D397" s="30"/>
      <c r="E397" s="214"/>
      <c r="F397" s="30"/>
    </row>
    <row r="398" spans="1:6" hidden="1" x14ac:dyDescent="0.25">
      <c r="A398" s="176" t="s">
        <v>417</v>
      </c>
      <c r="B398" s="30">
        <v>6843.24</v>
      </c>
      <c r="C398" s="214"/>
      <c r="D398" s="30"/>
      <c r="E398" s="214"/>
      <c r="F398" s="30"/>
    </row>
    <row r="399" spans="1:6" hidden="1" x14ac:dyDescent="0.25">
      <c r="A399" s="176" t="s">
        <v>418</v>
      </c>
      <c r="B399" s="30">
        <v>6843.24</v>
      </c>
      <c r="C399" s="214"/>
      <c r="D399" s="30"/>
      <c r="E399" s="214"/>
      <c r="F399" s="30"/>
    </row>
    <row r="400" spans="1:6" hidden="1" x14ac:dyDescent="0.25">
      <c r="A400" s="176" t="s">
        <v>419</v>
      </c>
      <c r="B400" s="30">
        <v>6843.24</v>
      </c>
      <c r="C400" s="214"/>
      <c r="D400" s="30"/>
      <c r="E400" s="214"/>
      <c r="F400" s="30"/>
    </row>
    <row r="401" spans="1:6" hidden="1" x14ac:dyDescent="0.25">
      <c r="A401" s="176" t="s">
        <v>420</v>
      </c>
      <c r="B401" s="30">
        <v>6843.24</v>
      </c>
      <c r="C401" s="214"/>
      <c r="D401" s="30"/>
      <c r="E401" s="214"/>
      <c r="F401" s="30"/>
    </row>
    <row r="402" spans="1:6" hidden="1" x14ac:dyDescent="0.25">
      <c r="A402" s="176" t="s">
        <v>421</v>
      </c>
      <c r="B402" s="30">
        <v>6843.24</v>
      </c>
      <c r="C402" s="214"/>
      <c r="D402" s="30"/>
      <c r="E402" s="214"/>
      <c r="F402" s="30"/>
    </row>
    <row r="403" spans="1:6" hidden="1" x14ac:dyDescent="0.25">
      <c r="A403" s="176" t="s">
        <v>422</v>
      </c>
      <c r="B403" s="30">
        <v>6843.24</v>
      </c>
      <c r="C403" s="214"/>
      <c r="D403" s="30"/>
      <c r="E403" s="214"/>
      <c r="F403" s="30"/>
    </row>
    <row r="404" spans="1:6" hidden="1" x14ac:dyDescent="0.25">
      <c r="A404" s="176" t="s">
        <v>423</v>
      </c>
      <c r="B404" s="30">
        <v>6843.24</v>
      </c>
      <c r="C404" s="214"/>
      <c r="D404" s="30"/>
      <c r="E404" s="214"/>
      <c r="F404" s="30"/>
    </row>
    <row r="405" spans="1:6" hidden="1" x14ac:dyDescent="0.25">
      <c r="A405" s="176" t="s">
        <v>424</v>
      </c>
      <c r="B405" s="30">
        <v>6843.24</v>
      </c>
      <c r="C405" s="214"/>
      <c r="D405" s="30"/>
      <c r="E405" s="214"/>
      <c r="F405" s="30"/>
    </row>
    <row r="406" spans="1:6" hidden="1" x14ac:dyDescent="0.25">
      <c r="A406" s="176" t="s">
        <v>425</v>
      </c>
      <c r="B406" s="30">
        <v>6843.24</v>
      </c>
      <c r="C406" s="214"/>
      <c r="D406" s="30"/>
      <c r="E406" s="214"/>
      <c r="F406" s="30"/>
    </row>
    <row r="407" spans="1:6" hidden="1" x14ac:dyDescent="0.25">
      <c r="A407" s="176" t="s">
        <v>426</v>
      </c>
      <c r="B407" s="30">
        <v>6843.24</v>
      </c>
      <c r="C407" s="214"/>
      <c r="D407" s="30"/>
      <c r="E407" s="214"/>
      <c r="F407" s="30"/>
    </row>
    <row r="408" spans="1:6" hidden="1" x14ac:dyDescent="0.25">
      <c r="A408" s="176" t="s">
        <v>427</v>
      </c>
      <c r="B408" s="30">
        <v>6843.24</v>
      </c>
      <c r="C408" s="214"/>
      <c r="D408" s="30"/>
      <c r="E408" s="214"/>
      <c r="F408" s="30"/>
    </row>
    <row r="409" spans="1:6" hidden="1" x14ac:dyDescent="0.25">
      <c r="A409" s="176" t="s">
        <v>428</v>
      </c>
      <c r="B409" s="30">
        <v>6843.24</v>
      </c>
      <c r="C409" s="214"/>
      <c r="D409" s="30"/>
      <c r="E409" s="214"/>
      <c r="F409" s="30"/>
    </row>
    <row r="410" spans="1:6" hidden="1" x14ac:dyDescent="0.25">
      <c r="A410" s="176" t="s">
        <v>429</v>
      </c>
      <c r="B410" s="30">
        <v>6843.24</v>
      </c>
      <c r="C410" s="214"/>
      <c r="D410" s="30"/>
      <c r="E410" s="214"/>
      <c r="F410" s="30"/>
    </row>
    <row r="411" spans="1:6" hidden="1" x14ac:dyDescent="0.25">
      <c r="A411" s="176" t="s">
        <v>430</v>
      </c>
      <c r="B411" s="30">
        <v>6843.24</v>
      </c>
      <c r="C411" s="214"/>
      <c r="D411" s="30"/>
      <c r="E411" s="214"/>
      <c r="F411" s="30"/>
    </row>
    <row r="412" spans="1:6" hidden="1" x14ac:dyDescent="0.25">
      <c r="A412" s="176" t="s">
        <v>431</v>
      </c>
      <c r="B412" s="30">
        <v>6843.24</v>
      </c>
      <c r="C412" s="214"/>
      <c r="D412" s="30"/>
      <c r="E412" s="214"/>
      <c r="F412" s="30"/>
    </row>
    <row r="413" spans="1:6" hidden="1" x14ac:dyDescent="0.25">
      <c r="A413" s="176" t="s">
        <v>432</v>
      </c>
      <c r="B413" s="30">
        <v>6843.24</v>
      </c>
      <c r="C413" s="214"/>
      <c r="D413" s="30"/>
      <c r="E413" s="214"/>
      <c r="F413" s="30"/>
    </row>
    <row r="414" spans="1:6" hidden="1" x14ac:dyDescent="0.25">
      <c r="A414" s="176" t="s">
        <v>433</v>
      </c>
      <c r="B414" s="30">
        <v>6843.24</v>
      </c>
      <c r="C414" s="214"/>
      <c r="D414" s="30"/>
      <c r="E414" s="214"/>
      <c r="F414" s="30"/>
    </row>
    <row r="415" spans="1:6" hidden="1" x14ac:dyDescent="0.25">
      <c r="A415" s="176" t="s">
        <v>434</v>
      </c>
      <c r="B415" s="30">
        <v>6843.24</v>
      </c>
      <c r="C415" s="214"/>
      <c r="D415" s="30"/>
      <c r="E415" s="214"/>
      <c r="F415" s="30"/>
    </row>
    <row r="416" spans="1:6" hidden="1" x14ac:dyDescent="0.25">
      <c r="A416" s="176" t="s">
        <v>435</v>
      </c>
      <c r="B416" s="30">
        <v>6843.24</v>
      </c>
      <c r="C416" s="214"/>
      <c r="D416" s="30"/>
      <c r="E416" s="214"/>
      <c r="F416" s="30"/>
    </row>
    <row r="417" spans="1:6" hidden="1" x14ac:dyDescent="0.25">
      <c r="A417" s="176" t="s">
        <v>436</v>
      </c>
      <c r="B417" s="30">
        <v>6843.24</v>
      </c>
      <c r="C417" s="214"/>
      <c r="D417" s="30"/>
      <c r="E417" s="214"/>
      <c r="F417" s="30"/>
    </row>
    <row r="418" spans="1:6" hidden="1" x14ac:dyDescent="0.25">
      <c r="A418" s="176" t="s">
        <v>437</v>
      </c>
      <c r="B418" s="30">
        <v>6843.24</v>
      </c>
      <c r="C418" s="214"/>
      <c r="D418" s="30"/>
      <c r="E418" s="214"/>
      <c r="F418" s="30"/>
    </row>
    <row r="419" spans="1:6" hidden="1" x14ac:dyDescent="0.25">
      <c r="A419" s="176" t="s">
        <v>438</v>
      </c>
      <c r="B419" s="30">
        <v>6843.24</v>
      </c>
      <c r="C419" s="214"/>
      <c r="D419" s="30"/>
      <c r="E419" s="214"/>
      <c r="F419" s="30"/>
    </row>
    <row r="420" spans="1:6" hidden="1" x14ac:dyDescent="0.25">
      <c r="A420" s="176" t="s">
        <v>439</v>
      </c>
      <c r="B420" s="30">
        <v>6843.24</v>
      </c>
      <c r="C420" s="214"/>
      <c r="D420" s="30"/>
      <c r="E420" s="214"/>
      <c r="F420" s="30"/>
    </row>
    <row r="421" spans="1:6" hidden="1" x14ac:dyDescent="0.25">
      <c r="A421" s="176" t="s">
        <v>440</v>
      </c>
      <c r="B421" s="30">
        <v>6843.24</v>
      </c>
      <c r="C421" s="214"/>
      <c r="D421" s="30"/>
      <c r="E421" s="214"/>
      <c r="F421" s="30"/>
    </row>
    <row r="422" spans="1:6" hidden="1" x14ac:dyDescent="0.25">
      <c r="A422" s="176" t="s">
        <v>441</v>
      </c>
      <c r="B422" s="30">
        <v>6843.24</v>
      </c>
      <c r="C422" s="214"/>
      <c r="D422" s="30"/>
      <c r="E422" s="214"/>
      <c r="F422" s="30"/>
    </row>
    <row r="423" spans="1:6" hidden="1" x14ac:dyDescent="0.25">
      <c r="A423" s="176" t="s">
        <v>442</v>
      </c>
      <c r="B423" s="30">
        <v>6843.24</v>
      </c>
      <c r="C423" s="214"/>
      <c r="D423" s="30"/>
      <c r="E423" s="214"/>
      <c r="F423" s="30"/>
    </row>
    <row r="424" spans="1:6" hidden="1" x14ac:dyDescent="0.25">
      <c r="A424" s="176" t="s">
        <v>443</v>
      </c>
      <c r="B424" s="30">
        <v>6843.24</v>
      </c>
      <c r="C424" s="214"/>
      <c r="D424" s="30"/>
      <c r="E424" s="214"/>
      <c r="F424" s="30"/>
    </row>
    <row r="425" spans="1:6" hidden="1" x14ac:dyDescent="0.25">
      <c r="A425" s="176" t="s">
        <v>444</v>
      </c>
      <c r="B425" s="30">
        <v>6843.24</v>
      </c>
      <c r="C425" s="214"/>
      <c r="D425" s="30"/>
      <c r="E425" s="214"/>
      <c r="F425" s="30"/>
    </row>
    <row r="426" spans="1:6" hidden="1" x14ac:dyDescent="0.25">
      <c r="A426" s="176" t="s">
        <v>445</v>
      </c>
      <c r="B426" s="30">
        <v>6843.24</v>
      </c>
      <c r="C426" s="214"/>
      <c r="D426" s="30"/>
      <c r="E426" s="214"/>
      <c r="F426" s="30"/>
    </row>
    <row r="427" spans="1:6" hidden="1" x14ac:dyDescent="0.25">
      <c r="A427" s="176" t="s">
        <v>446</v>
      </c>
      <c r="B427" s="30">
        <v>6843.24</v>
      </c>
      <c r="C427" s="214"/>
      <c r="D427" s="30"/>
      <c r="E427" s="214"/>
      <c r="F427" s="30"/>
    </row>
    <row r="428" spans="1:6" hidden="1" x14ac:dyDescent="0.25">
      <c r="A428" s="176" t="s">
        <v>447</v>
      </c>
      <c r="B428" s="30">
        <v>6843.24</v>
      </c>
      <c r="C428" s="214"/>
      <c r="D428" s="30"/>
      <c r="E428" s="214"/>
      <c r="F428" s="30"/>
    </row>
    <row r="429" spans="1:6" hidden="1" x14ac:dyDescent="0.25">
      <c r="A429" s="176" t="s">
        <v>448</v>
      </c>
      <c r="B429" s="30">
        <v>6843.24</v>
      </c>
      <c r="C429" s="214"/>
      <c r="D429" s="30"/>
      <c r="E429" s="214"/>
      <c r="F429" s="30"/>
    </row>
    <row r="430" spans="1:6" hidden="1" x14ac:dyDescent="0.25">
      <c r="A430" s="176" t="s">
        <v>449</v>
      </c>
      <c r="B430" s="30">
        <v>6843.24</v>
      </c>
      <c r="C430" s="214"/>
      <c r="D430" s="30"/>
      <c r="E430" s="214"/>
      <c r="F430" s="30"/>
    </row>
    <row r="431" spans="1:6" hidden="1" x14ac:dyDescent="0.25">
      <c r="A431" s="176" t="s">
        <v>450</v>
      </c>
      <c r="B431" s="30">
        <v>6843.24</v>
      </c>
      <c r="C431" s="214"/>
      <c r="D431" s="30"/>
      <c r="E431" s="214"/>
      <c r="F431" s="30"/>
    </row>
    <row r="432" spans="1:6" hidden="1" x14ac:dyDescent="0.25">
      <c r="A432" s="176" t="s">
        <v>451</v>
      </c>
      <c r="B432" s="30">
        <v>6843.24</v>
      </c>
      <c r="C432" s="214"/>
      <c r="D432" s="30"/>
      <c r="E432" s="214"/>
      <c r="F432" s="30"/>
    </row>
    <row r="433" spans="1:6" hidden="1" x14ac:dyDescent="0.25">
      <c r="A433" s="176" t="s">
        <v>452</v>
      </c>
      <c r="B433" s="30">
        <v>6843.24</v>
      </c>
      <c r="C433" s="214"/>
      <c r="D433" s="30"/>
      <c r="E433" s="214"/>
      <c r="F433" s="30"/>
    </row>
    <row r="434" spans="1:6" hidden="1" x14ac:dyDescent="0.25">
      <c r="A434" s="176" t="s">
        <v>453</v>
      </c>
      <c r="B434" s="30">
        <v>6843.24</v>
      </c>
      <c r="C434" s="214"/>
      <c r="D434" s="30"/>
      <c r="E434" s="214"/>
      <c r="F434" s="30"/>
    </row>
    <row r="435" spans="1:6" hidden="1" x14ac:dyDescent="0.25">
      <c r="A435" s="176" t="s">
        <v>454</v>
      </c>
      <c r="B435" s="30">
        <v>6843.24</v>
      </c>
      <c r="C435" s="214"/>
      <c r="D435" s="30"/>
      <c r="E435" s="214"/>
      <c r="F435" s="30"/>
    </row>
    <row r="436" spans="1:6" hidden="1" x14ac:dyDescent="0.25">
      <c r="A436" s="176" t="s">
        <v>455</v>
      </c>
      <c r="B436" s="30">
        <v>6843.24</v>
      </c>
      <c r="C436" s="214"/>
      <c r="D436" s="30"/>
      <c r="E436" s="214"/>
      <c r="F436" s="30"/>
    </row>
    <row r="437" spans="1:6" hidden="1" x14ac:dyDescent="0.25">
      <c r="A437" s="176" t="s">
        <v>456</v>
      </c>
      <c r="B437" s="30">
        <v>6843.24</v>
      </c>
      <c r="C437" s="214"/>
      <c r="D437" s="30"/>
      <c r="E437" s="214"/>
      <c r="F437" s="30"/>
    </row>
    <row r="438" spans="1:6" hidden="1" x14ac:dyDescent="0.25">
      <c r="A438" s="176" t="s">
        <v>457</v>
      </c>
      <c r="B438" s="30">
        <v>6843.24</v>
      </c>
      <c r="C438" s="214"/>
      <c r="D438" s="30"/>
      <c r="E438" s="214"/>
      <c r="F438" s="30"/>
    </row>
    <row r="439" spans="1:6" hidden="1" x14ac:dyDescent="0.25">
      <c r="A439" s="176" t="s">
        <v>458</v>
      </c>
      <c r="B439" s="30">
        <v>6843.24</v>
      </c>
      <c r="C439" s="214"/>
      <c r="D439" s="30"/>
      <c r="E439" s="214"/>
      <c r="F439" s="30"/>
    </row>
    <row r="440" spans="1:6" hidden="1" x14ac:dyDescent="0.25">
      <c r="A440" s="176" t="s">
        <v>459</v>
      </c>
      <c r="B440" s="30">
        <v>6843.24</v>
      </c>
      <c r="C440" s="214"/>
      <c r="D440" s="30"/>
      <c r="E440" s="214"/>
      <c r="F440" s="30"/>
    </row>
    <row r="441" spans="1:6" hidden="1" x14ac:dyDescent="0.25">
      <c r="A441" s="176" t="s">
        <v>460</v>
      </c>
      <c r="B441" s="30">
        <v>6843.24</v>
      </c>
      <c r="C441" s="214"/>
      <c r="D441" s="30"/>
      <c r="E441" s="214"/>
      <c r="F441" s="30"/>
    </row>
    <row r="442" spans="1:6" hidden="1" x14ac:dyDescent="0.25">
      <c r="A442" s="176" t="s">
        <v>461</v>
      </c>
      <c r="B442" s="30">
        <v>6843.24</v>
      </c>
      <c r="C442" s="214"/>
      <c r="D442" s="30"/>
      <c r="E442" s="214"/>
      <c r="F442" s="30"/>
    </row>
    <row r="443" spans="1:6" hidden="1" x14ac:dyDescent="0.25">
      <c r="A443" s="176" t="s">
        <v>462</v>
      </c>
      <c r="B443" s="30">
        <v>6843.24</v>
      </c>
      <c r="C443" s="214"/>
      <c r="D443" s="30"/>
      <c r="E443" s="214"/>
      <c r="F443" s="30"/>
    </row>
    <row r="444" spans="1:6" hidden="1" x14ac:dyDescent="0.25">
      <c r="A444" s="176" t="s">
        <v>463</v>
      </c>
      <c r="B444" s="30">
        <v>6843.24</v>
      </c>
      <c r="C444" s="214"/>
      <c r="D444" s="30"/>
      <c r="E444" s="214"/>
      <c r="F444" s="30"/>
    </row>
    <row r="445" spans="1:6" hidden="1" x14ac:dyDescent="0.25">
      <c r="A445" s="179" t="s">
        <v>464</v>
      </c>
      <c r="B445" s="30">
        <v>6828.48</v>
      </c>
      <c r="C445" s="214"/>
      <c r="D445" s="30"/>
      <c r="E445" s="214"/>
      <c r="F445" s="30"/>
    </row>
    <row r="446" spans="1:6" hidden="1" x14ac:dyDescent="0.25">
      <c r="A446" s="179" t="s">
        <v>465</v>
      </c>
      <c r="B446" s="30">
        <v>6878.41</v>
      </c>
      <c r="C446" s="214"/>
      <c r="D446" s="30"/>
      <c r="E446" s="214"/>
      <c r="F446" s="30"/>
    </row>
    <row r="447" spans="1:6" hidden="1" x14ac:dyDescent="0.25">
      <c r="A447" s="179" t="s">
        <v>466</v>
      </c>
      <c r="B447" s="30">
        <v>6911.25</v>
      </c>
      <c r="C447" s="214"/>
      <c r="D447" s="30"/>
      <c r="E447" s="214"/>
      <c r="F447" s="30"/>
    </row>
    <row r="448" spans="1:6" hidden="1" x14ac:dyDescent="0.25">
      <c r="A448" s="179" t="s">
        <v>467</v>
      </c>
      <c r="B448" s="30">
        <v>6397.95</v>
      </c>
      <c r="C448" s="214"/>
      <c r="D448" s="30"/>
      <c r="E448" s="214"/>
      <c r="F448" s="30"/>
    </row>
    <row r="449" spans="1:6" hidden="1" x14ac:dyDescent="0.25">
      <c r="A449" s="179" t="s">
        <v>468</v>
      </c>
      <c r="B449" s="30">
        <v>6606.3</v>
      </c>
      <c r="C449" s="214"/>
      <c r="D449" s="30"/>
      <c r="E449" s="214"/>
      <c r="F449" s="30"/>
    </row>
    <row r="450" spans="1:6" hidden="1" x14ac:dyDescent="0.25">
      <c r="A450" s="179" t="s">
        <v>469</v>
      </c>
      <c r="B450" s="30">
        <v>6618.95</v>
      </c>
      <c r="C450" s="214"/>
      <c r="D450" s="30"/>
      <c r="E450" s="214"/>
      <c r="F450" s="30"/>
    </row>
    <row r="451" spans="1:6" hidden="1" x14ac:dyDescent="0.25">
      <c r="A451" s="179" t="s">
        <v>470</v>
      </c>
      <c r="B451" s="30">
        <v>6549</v>
      </c>
      <c r="C451" s="214"/>
      <c r="D451" s="30"/>
      <c r="E451" s="214"/>
      <c r="F451" s="30"/>
    </row>
    <row r="452" spans="1:6" hidden="1" x14ac:dyDescent="0.25">
      <c r="A452" s="179" t="s">
        <v>471</v>
      </c>
      <c r="B452" s="30">
        <v>6305</v>
      </c>
      <c r="C452" s="214"/>
      <c r="D452" s="30"/>
      <c r="E452" s="214"/>
      <c r="F452" s="30"/>
    </row>
    <row r="453" spans="1:6" hidden="1" x14ac:dyDescent="0.25">
      <c r="A453" s="179" t="s">
        <v>472</v>
      </c>
      <c r="B453" s="30">
        <v>6383</v>
      </c>
      <c r="C453" s="214"/>
      <c r="D453" s="30"/>
      <c r="E453" s="214"/>
      <c r="F453" s="30"/>
    </row>
    <row r="454" spans="1:6" hidden="1" x14ac:dyDescent="0.25">
      <c r="A454" s="179" t="s">
        <v>473</v>
      </c>
      <c r="B454" s="30">
        <v>6226.95</v>
      </c>
      <c r="C454" s="214"/>
      <c r="D454" s="30"/>
      <c r="E454" s="214"/>
      <c r="F454" s="30"/>
    </row>
    <row r="455" spans="1:6" hidden="1" x14ac:dyDescent="0.25">
      <c r="A455" s="179" t="s">
        <v>474</v>
      </c>
      <c r="B455" s="30">
        <v>6144.92</v>
      </c>
      <c r="C455" s="214"/>
      <c r="D455" s="30"/>
      <c r="E455" s="214"/>
      <c r="F455" s="30"/>
    </row>
    <row r="456" spans="1:6" hidden="1" x14ac:dyDescent="0.25">
      <c r="A456" s="179" t="s">
        <v>475</v>
      </c>
      <c r="B456" s="30">
        <v>6077.26</v>
      </c>
      <c r="C456" s="214"/>
      <c r="D456" s="30"/>
      <c r="E456" s="214"/>
      <c r="F456" s="30"/>
    </row>
    <row r="457" spans="1:6" hidden="1" x14ac:dyDescent="0.25">
      <c r="A457" s="179" t="s">
        <v>476</v>
      </c>
      <c r="B457" s="30">
        <v>6121.43</v>
      </c>
      <c r="C457" s="214"/>
      <c r="D457" s="30"/>
      <c r="E457" s="214"/>
      <c r="F457" s="30"/>
    </row>
    <row r="458" spans="1:6" hidden="1" x14ac:dyDescent="0.25">
      <c r="A458" s="179" t="s">
        <v>477</v>
      </c>
      <c r="B458" s="30">
        <v>6141.0929999999998</v>
      </c>
      <c r="C458" s="214"/>
      <c r="D458" s="30"/>
      <c r="E458" s="214"/>
      <c r="F458" s="30"/>
    </row>
    <row r="459" spans="1:6" hidden="1" x14ac:dyDescent="0.25">
      <c r="A459" s="179" t="s">
        <v>478</v>
      </c>
      <c r="B459" s="30">
        <v>6043.17</v>
      </c>
      <c r="C459" s="214"/>
      <c r="D459" s="30"/>
      <c r="E459" s="214"/>
      <c r="F459" s="30"/>
    </row>
    <row r="460" spans="1:6" hidden="1" x14ac:dyDescent="0.25">
      <c r="A460" s="179" t="s">
        <v>479</v>
      </c>
      <c r="B460" s="30">
        <v>5990.82</v>
      </c>
      <c r="C460" s="214"/>
      <c r="D460" s="30"/>
      <c r="E460" s="214"/>
      <c r="F460" s="30"/>
    </row>
    <row r="461" spans="1:6" hidden="1" x14ac:dyDescent="0.25">
      <c r="A461" s="179" t="s">
        <v>480</v>
      </c>
      <c r="B461" s="30">
        <v>5990.82</v>
      </c>
      <c r="C461" s="214"/>
      <c r="D461" s="30"/>
      <c r="E461" s="214"/>
      <c r="F461" s="30"/>
    </row>
    <row r="462" spans="1:6" hidden="1" x14ac:dyDescent="0.25">
      <c r="A462" s="179" t="s">
        <v>481</v>
      </c>
      <c r="B462" s="30">
        <v>6097.27</v>
      </c>
      <c r="C462" s="214"/>
      <c r="D462" s="30"/>
      <c r="E462" s="214"/>
      <c r="F462" s="30"/>
    </row>
    <row r="463" spans="1:6" hidden="1" x14ac:dyDescent="0.25">
      <c r="A463" s="179" t="s">
        <v>482</v>
      </c>
      <c r="B463" s="30">
        <v>6063.107</v>
      </c>
      <c r="C463" s="214"/>
      <c r="D463" s="30"/>
      <c r="E463" s="214"/>
      <c r="F463" s="30"/>
    </row>
    <row r="464" spans="1:6" hidden="1" x14ac:dyDescent="0.25">
      <c r="A464" s="179" t="s">
        <v>483</v>
      </c>
      <c r="B464" s="30">
        <v>6150.96</v>
      </c>
      <c r="C464" s="214"/>
      <c r="D464" s="30"/>
      <c r="E464" s="214"/>
      <c r="F464" s="30"/>
    </row>
    <row r="465" spans="1:6" hidden="1" x14ac:dyDescent="0.25">
      <c r="A465" s="179" t="s">
        <v>484</v>
      </c>
      <c r="B465" s="30">
        <v>6144.2889999999998</v>
      </c>
      <c r="C465" s="214"/>
      <c r="D465" s="30"/>
      <c r="E465" s="214"/>
      <c r="F465" s="30"/>
    </row>
    <row r="466" spans="1:6" hidden="1" x14ac:dyDescent="0.25">
      <c r="A466" s="179" t="s">
        <v>485</v>
      </c>
      <c r="B466" s="30">
        <v>6172.36</v>
      </c>
      <c r="C466" s="214"/>
      <c r="D466" s="30"/>
      <c r="E466" s="214"/>
      <c r="F466" s="30"/>
    </row>
    <row r="467" spans="1:6" hidden="1" x14ac:dyDescent="0.25">
      <c r="A467" s="179" t="s">
        <v>486</v>
      </c>
      <c r="B467" s="30">
        <v>6147.18</v>
      </c>
      <c r="C467" s="214"/>
      <c r="D467" s="30"/>
      <c r="E467" s="214"/>
      <c r="F467" s="30"/>
    </row>
    <row r="468" spans="1:6" hidden="1" x14ac:dyDescent="0.25">
      <c r="A468" s="179" t="s">
        <v>487</v>
      </c>
      <c r="B468" s="30">
        <v>6178.97</v>
      </c>
      <c r="C468" s="214"/>
      <c r="D468" s="30"/>
      <c r="E468" s="214"/>
      <c r="F468" s="30"/>
    </row>
    <row r="469" spans="1:6" hidden="1" x14ac:dyDescent="0.25">
      <c r="A469" s="179" t="s">
        <v>488</v>
      </c>
      <c r="B469" s="30">
        <v>6195.15</v>
      </c>
      <c r="C469" s="214"/>
      <c r="D469" s="30"/>
      <c r="E469" s="214"/>
      <c r="F469" s="30"/>
    </row>
    <row r="470" spans="1:6" hidden="1" x14ac:dyDescent="0.25">
      <c r="A470" s="179" t="s">
        <v>489</v>
      </c>
      <c r="B470" s="30">
        <v>6434.42</v>
      </c>
      <c r="C470" s="214"/>
      <c r="D470" s="30"/>
      <c r="E470" s="214"/>
      <c r="F470" s="30"/>
    </row>
    <row r="471" spans="1:6" hidden="1" x14ac:dyDescent="0.25">
      <c r="A471" s="179" t="s">
        <v>490</v>
      </c>
      <c r="B471" s="30">
        <v>6385.2</v>
      </c>
      <c r="C471" s="214"/>
      <c r="D471" s="30"/>
      <c r="E471" s="214"/>
      <c r="F471" s="30"/>
    </row>
    <row r="472" spans="1:6" hidden="1" x14ac:dyDescent="0.25">
      <c r="A472" s="179" t="s">
        <v>491</v>
      </c>
      <c r="B472" s="30">
        <v>6445.75</v>
      </c>
      <c r="C472" s="214"/>
      <c r="D472" s="30"/>
      <c r="E472" s="214"/>
      <c r="F472" s="30"/>
    </row>
    <row r="473" spans="1:6" hidden="1" x14ac:dyDescent="0.25">
      <c r="A473" s="179" t="s">
        <v>492</v>
      </c>
      <c r="B473" s="30">
        <v>6427.53</v>
      </c>
      <c r="C473" s="214"/>
      <c r="D473" s="30"/>
      <c r="E473" s="214"/>
      <c r="F473" s="30"/>
    </row>
    <row r="474" spans="1:6" hidden="1" x14ac:dyDescent="0.25">
      <c r="A474" s="179" t="s">
        <v>493</v>
      </c>
      <c r="B474" s="30">
        <v>6375.67</v>
      </c>
      <c r="C474" s="214"/>
      <c r="D474" s="30"/>
      <c r="E474" s="214"/>
      <c r="F474" s="30"/>
    </row>
    <row r="475" spans="1:6" hidden="1" x14ac:dyDescent="0.25">
      <c r="A475" s="179" t="s">
        <v>494</v>
      </c>
      <c r="B475" s="30">
        <v>6373.37</v>
      </c>
      <c r="C475" s="214"/>
      <c r="D475" s="30"/>
      <c r="E475" s="214"/>
      <c r="F475" s="30"/>
    </row>
    <row r="476" spans="1:6" hidden="1" x14ac:dyDescent="0.25">
      <c r="A476" s="179" t="s">
        <v>495</v>
      </c>
      <c r="B476" s="30">
        <v>6451.15</v>
      </c>
      <c r="C476" s="214"/>
      <c r="D476" s="30"/>
      <c r="E476" s="214"/>
      <c r="F476" s="30"/>
    </row>
    <row r="477" spans="1:6" hidden="1" x14ac:dyDescent="0.25">
      <c r="A477" s="179" t="s">
        <v>496</v>
      </c>
      <c r="B477" s="30">
        <v>6409.37</v>
      </c>
      <c r="C477" s="214"/>
      <c r="D477" s="30"/>
      <c r="E477" s="214"/>
      <c r="F477" s="30"/>
    </row>
    <row r="478" spans="1:6" hidden="1" x14ac:dyDescent="0.25">
      <c r="A478" s="179" t="s">
        <v>497</v>
      </c>
      <c r="B478" s="30">
        <v>6289.56</v>
      </c>
      <c r="C478" s="214"/>
      <c r="D478" s="30"/>
      <c r="E478" s="214"/>
      <c r="F478" s="30"/>
    </row>
    <row r="479" spans="1:6" hidden="1" x14ac:dyDescent="0.25">
      <c r="A479" s="179" t="s">
        <v>498</v>
      </c>
      <c r="B479" s="30">
        <v>6289.74</v>
      </c>
      <c r="C479" s="214"/>
      <c r="D479" s="30"/>
      <c r="E479" s="214"/>
      <c r="F479" s="30"/>
    </row>
    <row r="480" spans="1:6" hidden="1" x14ac:dyDescent="0.25">
      <c r="A480" s="179" t="s">
        <v>499</v>
      </c>
      <c r="B480" s="30">
        <v>6093.75</v>
      </c>
      <c r="C480" s="214"/>
      <c r="D480" s="30"/>
      <c r="E480" s="214"/>
      <c r="F480" s="30"/>
    </row>
    <row r="481" spans="1:6" hidden="1" x14ac:dyDescent="0.25">
      <c r="A481" s="179" t="s">
        <v>500</v>
      </c>
      <c r="B481" s="30">
        <v>6116.63</v>
      </c>
      <c r="C481" s="214"/>
      <c r="D481" s="30"/>
      <c r="E481" s="214"/>
      <c r="F481" s="30"/>
    </row>
    <row r="482" spans="1:6" hidden="1" x14ac:dyDescent="0.25">
      <c r="A482" s="179" t="s">
        <v>501</v>
      </c>
      <c r="B482" s="30">
        <v>6080.45</v>
      </c>
      <c r="C482" s="214"/>
      <c r="D482" s="30"/>
      <c r="E482" s="214"/>
      <c r="F482" s="30" t="s">
        <v>502</v>
      </c>
    </row>
    <row r="483" spans="1:6" hidden="1" x14ac:dyDescent="0.25">
      <c r="A483" s="179" t="s">
        <v>503</v>
      </c>
      <c r="B483" s="30">
        <v>5964.36</v>
      </c>
      <c r="C483" s="214"/>
      <c r="D483" s="30"/>
      <c r="E483" s="214"/>
      <c r="F483" s="30"/>
    </row>
    <row r="484" spans="1:6" hidden="1" x14ac:dyDescent="0.25">
      <c r="A484" s="179" t="s">
        <v>504</v>
      </c>
      <c r="B484" s="30">
        <v>6014.1</v>
      </c>
      <c r="C484" s="214"/>
      <c r="D484" s="30"/>
      <c r="E484" s="214"/>
      <c r="F484" s="30"/>
    </row>
    <row r="485" spans="1:6" hidden="1" x14ac:dyDescent="0.25">
      <c r="A485" s="179" t="s">
        <v>505</v>
      </c>
      <c r="B485" s="30">
        <v>6191.59</v>
      </c>
      <c r="C485" s="214"/>
      <c r="D485" s="30"/>
      <c r="E485" s="214"/>
      <c r="F485" s="30"/>
    </row>
    <row r="486" spans="1:6" hidden="1" x14ac:dyDescent="0.25">
      <c r="A486" s="179" t="s">
        <v>506</v>
      </c>
      <c r="B486" s="30">
        <v>6327.308</v>
      </c>
      <c r="C486" s="214"/>
      <c r="D486" s="30"/>
      <c r="E486" s="214"/>
      <c r="F486" s="30"/>
    </row>
    <row r="487" spans="1:6" hidden="1" x14ac:dyDescent="0.25">
      <c r="A487" s="179" t="s">
        <v>507</v>
      </c>
      <c r="B487" s="30">
        <v>6254.72</v>
      </c>
      <c r="C487" s="214"/>
      <c r="D487" s="30"/>
      <c r="E487" s="214"/>
      <c r="F487" s="30"/>
    </row>
    <row r="488" spans="1:6" hidden="1" x14ac:dyDescent="0.25">
      <c r="A488" s="179" t="s">
        <v>508</v>
      </c>
      <c r="B488" s="30">
        <v>6262.28</v>
      </c>
      <c r="C488" s="214"/>
      <c r="D488" s="30"/>
      <c r="E488" s="214"/>
      <c r="F488" s="30"/>
    </row>
    <row r="489" spans="1:6" hidden="1" x14ac:dyDescent="0.25">
      <c r="A489" s="179" t="s">
        <v>509</v>
      </c>
      <c r="B489" s="30">
        <v>6206.54</v>
      </c>
      <c r="C489" s="214"/>
      <c r="D489" s="30"/>
      <c r="E489" s="214"/>
      <c r="F489" s="30"/>
    </row>
    <row r="490" spans="1:6" hidden="1" x14ac:dyDescent="0.25">
      <c r="A490" s="179" t="s">
        <v>510</v>
      </c>
      <c r="B490" s="30">
        <v>6146.65</v>
      </c>
      <c r="C490" s="214"/>
      <c r="D490" s="30"/>
      <c r="E490" s="214"/>
      <c r="F490" s="30"/>
    </row>
    <row r="491" spans="1:6" hidden="1" x14ac:dyDescent="0.25">
      <c r="A491" s="179" t="s">
        <v>511</v>
      </c>
      <c r="B491" s="30">
        <v>6142.8</v>
      </c>
      <c r="C491" s="214"/>
      <c r="D491" s="30"/>
      <c r="E491" s="214"/>
      <c r="F491" s="30"/>
    </row>
    <row r="492" spans="1:6" hidden="1" x14ac:dyDescent="0.25">
      <c r="A492" s="179" t="s">
        <v>512</v>
      </c>
      <c r="B492" s="30">
        <v>6166.96</v>
      </c>
      <c r="C492" s="214"/>
      <c r="D492" s="30"/>
      <c r="E492" s="214"/>
      <c r="F492" s="30"/>
    </row>
    <row r="493" spans="1:6" hidden="1" x14ac:dyDescent="0.25">
      <c r="A493" s="179" t="s">
        <v>513</v>
      </c>
      <c r="B493" s="30">
        <v>6079.66</v>
      </c>
      <c r="C493" s="214"/>
      <c r="D493" s="30"/>
      <c r="E493" s="214"/>
      <c r="F493" s="30"/>
    </row>
    <row r="494" spans="1:6" hidden="1" x14ac:dyDescent="0.25">
      <c r="A494" s="179" t="s">
        <v>514</v>
      </c>
      <c r="B494" s="30">
        <v>6092.06</v>
      </c>
      <c r="C494" s="214"/>
      <c r="D494" s="30"/>
      <c r="E494" s="214"/>
      <c r="F494" s="30"/>
    </row>
    <row r="495" spans="1:6" hidden="1" x14ac:dyDescent="0.25">
      <c r="A495" s="179" t="s">
        <v>515</v>
      </c>
      <c r="B495" s="30">
        <v>6099.0780000000004</v>
      </c>
      <c r="C495" s="214"/>
      <c r="D495" s="30"/>
      <c r="E495" s="214"/>
      <c r="F495" s="30"/>
    </row>
    <row r="496" spans="1:6" hidden="1" x14ac:dyDescent="0.25">
      <c r="A496" s="179" t="s">
        <v>516</v>
      </c>
      <c r="B496" s="30">
        <v>6071.5</v>
      </c>
      <c r="C496" s="214"/>
      <c r="D496" s="30"/>
      <c r="E496" s="214"/>
      <c r="F496" s="30"/>
    </row>
    <row r="497" spans="1:6" hidden="1" x14ac:dyDescent="0.25">
      <c r="A497" s="179" t="s">
        <v>517</v>
      </c>
      <c r="B497" s="30">
        <v>5980.94</v>
      </c>
      <c r="C497" s="214"/>
      <c r="D497" s="30"/>
      <c r="E497" s="214"/>
      <c r="F497" s="30"/>
    </row>
    <row r="498" spans="1:6" hidden="1" x14ac:dyDescent="0.25">
      <c r="A498" s="179" t="s">
        <v>518</v>
      </c>
      <c r="B498" s="30">
        <v>5956.19</v>
      </c>
      <c r="C498" s="214"/>
      <c r="D498" s="30"/>
      <c r="E498" s="214"/>
      <c r="F498" s="30"/>
    </row>
    <row r="499" spans="1:6" hidden="1" x14ac:dyDescent="0.25">
      <c r="A499" s="179" t="s">
        <v>519</v>
      </c>
      <c r="B499" s="30">
        <v>5888.72</v>
      </c>
      <c r="C499" s="214"/>
      <c r="D499" s="30"/>
      <c r="E499" s="214"/>
      <c r="F499" s="30"/>
    </row>
    <row r="500" spans="1:6" hidden="1" x14ac:dyDescent="0.25">
      <c r="A500" s="179" t="s">
        <v>520</v>
      </c>
      <c r="B500" s="30">
        <v>5882.35</v>
      </c>
      <c r="C500" s="214"/>
      <c r="D500" s="30"/>
      <c r="E500" s="214"/>
      <c r="F500" s="30"/>
    </row>
    <row r="501" spans="1:6" hidden="1" x14ac:dyDescent="0.25">
      <c r="A501" s="179" t="s">
        <v>521</v>
      </c>
      <c r="B501" s="30">
        <v>5855.43</v>
      </c>
      <c r="C501" s="214"/>
      <c r="D501" s="30"/>
      <c r="E501" s="214"/>
      <c r="F501" s="30"/>
    </row>
    <row r="502" spans="1:6" hidden="1" x14ac:dyDescent="0.25">
      <c r="A502" s="179" t="s">
        <v>522</v>
      </c>
      <c r="B502" s="30">
        <v>5723.9</v>
      </c>
      <c r="C502" s="214"/>
      <c r="D502" s="30"/>
      <c r="E502" s="214"/>
      <c r="F502" s="30"/>
    </row>
    <row r="503" spans="1:6" hidden="1" x14ac:dyDescent="0.25">
      <c r="A503" s="179" t="s">
        <v>523</v>
      </c>
      <c r="B503" s="30">
        <v>5690.99</v>
      </c>
      <c r="C503" s="214"/>
      <c r="D503" s="30"/>
      <c r="E503" s="214"/>
      <c r="F503" s="30"/>
    </row>
    <row r="504" spans="1:6" hidden="1" x14ac:dyDescent="0.25">
      <c r="A504" s="179" t="s">
        <v>524</v>
      </c>
      <c r="B504" s="30">
        <v>5476.62</v>
      </c>
      <c r="C504" s="214"/>
      <c r="D504" s="30"/>
      <c r="E504" s="214"/>
      <c r="F504" s="30"/>
    </row>
    <row r="505" spans="1:6" hidden="1" x14ac:dyDescent="0.25">
      <c r="A505" s="179" t="s">
        <v>525</v>
      </c>
      <c r="B505" s="30">
        <v>5431.97</v>
      </c>
      <c r="C505" s="214"/>
      <c r="D505" s="30"/>
      <c r="E505" s="214"/>
      <c r="F505" s="30"/>
    </row>
    <row r="506" spans="1:6" hidden="1" x14ac:dyDescent="0.25">
      <c r="A506" s="179" t="s">
        <v>526</v>
      </c>
      <c r="B506" s="30">
        <v>5419.93</v>
      </c>
      <c r="C506" s="214"/>
      <c r="D506" s="30"/>
      <c r="E506" s="214"/>
      <c r="F506" s="30"/>
    </row>
    <row r="507" spans="1:6" hidden="1" x14ac:dyDescent="0.25">
      <c r="A507" s="179" t="s">
        <v>527</v>
      </c>
      <c r="B507" s="30">
        <v>5432.42</v>
      </c>
      <c r="C507" s="214"/>
      <c r="D507" s="30"/>
      <c r="E507" s="214"/>
      <c r="F507" s="30"/>
    </row>
    <row r="508" spans="1:6" hidden="1" x14ac:dyDescent="0.25">
      <c r="A508" s="179" t="s">
        <v>528</v>
      </c>
      <c r="B508" s="30">
        <v>5280.84</v>
      </c>
      <c r="C508" s="214"/>
      <c r="D508" s="30"/>
      <c r="E508" s="214"/>
      <c r="F508" s="30"/>
    </row>
    <row r="509" spans="1:6" hidden="1" x14ac:dyDescent="0.25">
      <c r="A509" s="179" t="s">
        <v>529</v>
      </c>
      <c r="B509" s="30">
        <v>5280.59</v>
      </c>
      <c r="C509" s="214"/>
      <c r="D509" s="30"/>
      <c r="E509" s="214"/>
      <c r="F509" s="30"/>
    </row>
    <row r="510" spans="1:6" hidden="1" x14ac:dyDescent="0.25">
      <c r="A510" s="179" t="s">
        <v>530</v>
      </c>
      <c r="B510" s="30">
        <v>5382.3069999999998</v>
      </c>
      <c r="C510" s="214"/>
      <c r="D510" s="30"/>
      <c r="E510" s="214"/>
      <c r="F510" s="30"/>
    </row>
    <row r="511" spans="1:6" hidden="1" x14ac:dyDescent="0.25">
      <c r="A511" s="179" t="s">
        <v>531</v>
      </c>
      <c r="B511" s="30">
        <v>5494.63</v>
      </c>
      <c r="C511" s="214"/>
      <c r="D511" s="30"/>
      <c r="E511" s="214"/>
      <c r="F511" s="30"/>
    </row>
    <row r="512" spans="1:6" hidden="1" x14ac:dyDescent="0.25">
      <c r="A512" s="179" t="s">
        <v>532</v>
      </c>
      <c r="B512" s="30">
        <v>5495.72</v>
      </c>
      <c r="C512" s="214"/>
      <c r="D512" s="30"/>
      <c r="E512" s="214"/>
      <c r="F512" s="30"/>
    </row>
    <row r="513" spans="1:6" hidden="1" x14ac:dyDescent="0.25">
      <c r="A513" s="179" t="s">
        <v>533</v>
      </c>
      <c r="B513" s="30">
        <v>5408.36</v>
      </c>
      <c r="C513" s="214"/>
      <c r="D513" s="30"/>
      <c r="E513" s="214"/>
      <c r="F513" s="30"/>
    </row>
    <row r="514" spans="1:6" hidden="1" x14ac:dyDescent="0.25">
      <c r="A514" s="179" t="s">
        <v>534</v>
      </c>
      <c r="B514" s="30">
        <v>5493.24</v>
      </c>
      <c r="C514" s="214"/>
      <c r="D514" s="30"/>
      <c r="E514" s="214"/>
      <c r="F514" s="30"/>
    </row>
    <row r="515" spans="1:6" hidden="1" x14ac:dyDescent="0.25">
      <c r="A515" s="179" t="s">
        <v>535</v>
      </c>
      <c r="B515" s="30">
        <v>5527.22</v>
      </c>
      <c r="C515" s="214"/>
      <c r="D515" s="30"/>
      <c r="E515" s="214"/>
      <c r="F515" s="30"/>
    </row>
    <row r="516" spans="1:6" hidden="1" x14ac:dyDescent="0.25">
      <c r="A516" s="179" t="s">
        <v>536</v>
      </c>
      <c r="B516" s="30">
        <v>5449.92</v>
      </c>
      <c r="C516" s="214"/>
      <c r="D516" s="30"/>
      <c r="E516" s="214"/>
      <c r="F516" s="30"/>
    </row>
    <row r="517" spans="1:6" hidden="1" x14ac:dyDescent="0.25">
      <c r="A517" s="179" t="s">
        <v>537</v>
      </c>
      <c r="B517" s="30">
        <v>5437.55</v>
      </c>
      <c r="C517" s="214"/>
      <c r="D517" s="30"/>
      <c r="E517" s="214"/>
      <c r="F517" s="30"/>
    </row>
    <row r="518" spans="1:6" hidden="1" x14ac:dyDescent="0.25">
      <c r="A518" s="179" t="s">
        <v>538</v>
      </c>
      <c r="B518" s="30">
        <v>5518.35</v>
      </c>
      <c r="C518" s="214"/>
      <c r="D518" s="30"/>
      <c r="E518" s="214"/>
      <c r="F518" s="30"/>
    </row>
    <row r="519" spans="1:6" hidden="1" x14ac:dyDescent="0.25">
      <c r="A519" s="179" t="s">
        <v>539</v>
      </c>
      <c r="B519" s="30">
        <v>5432.95</v>
      </c>
      <c r="C519" s="214"/>
      <c r="D519" s="30"/>
      <c r="E519" s="214"/>
      <c r="F519" s="30"/>
    </row>
    <row r="520" spans="1:6" hidden="1" x14ac:dyDescent="0.25">
      <c r="A520" s="179" t="s">
        <v>540</v>
      </c>
      <c r="B520" s="30">
        <v>5485.05</v>
      </c>
      <c r="C520" s="214"/>
      <c r="D520" s="30"/>
      <c r="E520" s="214"/>
      <c r="F520" s="30"/>
    </row>
    <row r="521" spans="1:6" hidden="1" x14ac:dyDescent="0.25">
      <c r="A521" s="179" t="s">
        <v>541</v>
      </c>
      <c r="B521" s="30">
        <v>5483.5</v>
      </c>
      <c r="C521" s="214"/>
      <c r="D521" s="30"/>
      <c r="E521" s="214"/>
      <c r="F521" s="30"/>
    </row>
    <row r="522" spans="1:6" hidden="1" x14ac:dyDescent="0.25">
      <c r="A522" s="179" t="s">
        <v>542</v>
      </c>
      <c r="B522" s="30">
        <v>5496.72</v>
      </c>
      <c r="C522" s="214"/>
      <c r="D522" s="30"/>
      <c r="E522" s="214"/>
      <c r="F522" s="30"/>
    </row>
    <row r="523" spans="1:6" hidden="1" x14ac:dyDescent="0.25">
      <c r="A523" s="179" t="s">
        <v>543</v>
      </c>
      <c r="B523" s="30">
        <v>5611.1</v>
      </c>
      <c r="C523" s="214"/>
      <c r="D523" s="30"/>
      <c r="E523" s="214"/>
      <c r="F523" s="30"/>
    </row>
    <row r="524" spans="1:6" hidden="1" x14ac:dyDescent="0.25">
      <c r="A524" s="179" t="s">
        <v>544</v>
      </c>
      <c r="B524" s="30">
        <v>5580.97</v>
      </c>
      <c r="C524" s="214"/>
      <c r="D524" s="30"/>
      <c r="E524" s="214"/>
      <c r="F524" s="30"/>
    </row>
    <row r="525" spans="1:6" hidden="1" x14ac:dyDescent="0.25">
      <c r="A525" s="179" t="s">
        <v>545</v>
      </c>
      <c r="B525" s="30">
        <v>5487.88</v>
      </c>
      <c r="C525" s="214"/>
      <c r="D525" s="30"/>
      <c r="E525" s="214"/>
      <c r="F525" s="30"/>
    </row>
    <row r="526" spans="1:6" hidden="1" x14ac:dyDescent="0.25">
      <c r="A526" s="179" t="s">
        <v>546</v>
      </c>
      <c r="B526" s="30">
        <v>5468.55</v>
      </c>
      <c r="C526" s="214"/>
      <c r="D526" s="30"/>
      <c r="E526" s="214"/>
      <c r="F526" s="30"/>
    </row>
    <row r="527" spans="1:6" hidden="1" x14ac:dyDescent="0.25">
      <c r="A527" s="179" t="s">
        <v>547</v>
      </c>
      <c r="B527" s="30">
        <v>5446.93</v>
      </c>
      <c r="C527" s="214"/>
      <c r="D527" s="30"/>
      <c r="E527" s="214"/>
      <c r="F527" s="30"/>
    </row>
    <row r="528" spans="1:6" hidden="1" x14ac:dyDescent="0.25">
      <c r="A528" s="179" t="s">
        <v>548</v>
      </c>
      <c r="B528" s="30">
        <v>5545.97</v>
      </c>
      <c r="C528" s="214"/>
      <c r="D528" s="30"/>
      <c r="E528" s="214"/>
      <c r="F528" s="30"/>
    </row>
    <row r="529" spans="1:6" hidden="1" x14ac:dyDescent="0.25">
      <c r="A529" s="179" t="s">
        <v>549</v>
      </c>
      <c r="B529" s="30">
        <v>5603.43</v>
      </c>
      <c r="C529" s="214"/>
      <c r="D529" s="30"/>
      <c r="E529" s="214"/>
      <c r="F529" s="30"/>
    </row>
    <row r="530" spans="1:6" hidden="1" x14ac:dyDescent="0.25">
      <c r="A530" s="179" t="s">
        <v>550</v>
      </c>
      <c r="B530" s="30">
        <v>5569.201</v>
      </c>
      <c r="C530" s="214"/>
      <c r="D530" s="30"/>
      <c r="E530" s="214"/>
      <c r="F530" s="30"/>
    </row>
    <row r="531" spans="1:6" hidden="1" x14ac:dyDescent="0.25">
      <c r="A531" s="179" t="s">
        <v>551</v>
      </c>
      <c r="B531" s="30">
        <v>5607.28</v>
      </c>
      <c r="C531" s="214"/>
      <c r="D531" s="30"/>
      <c r="E531" s="214"/>
      <c r="F531" s="30"/>
    </row>
    <row r="532" spans="1:6" hidden="1" x14ac:dyDescent="0.25">
      <c r="A532" s="179" t="s">
        <v>552</v>
      </c>
      <c r="B532" s="30">
        <v>5573.69</v>
      </c>
      <c r="C532" s="214"/>
      <c r="D532" s="30"/>
      <c r="E532" s="214"/>
      <c r="F532" s="30"/>
    </row>
    <row r="533" spans="1:6" hidden="1" x14ac:dyDescent="0.25">
      <c r="A533" s="179" t="s">
        <v>553</v>
      </c>
      <c r="B533" s="30">
        <v>5532.3</v>
      </c>
      <c r="C533" s="214"/>
      <c r="D533" s="30"/>
      <c r="E533" s="214"/>
      <c r="F533" s="30"/>
    </row>
    <row r="534" spans="1:6" hidden="1" x14ac:dyDescent="0.25">
      <c r="A534" s="179" t="s">
        <v>554</v>
      </c>
      <c r="B534" s="30">
        <v>5626.01</v>
      </c>
      <c r="C534" s="214"/>
      <c r="D534" s="30"/>
      <c r="E534" s="214"/>
      <c r="F534" s="30"/>
    </row>
    <row r="535" spans="1:6" hidden="1" x14ac:dyDescent="0.25">
      <c r="A535" s="179" t="s">
        <v>555</v>
      </c>
      <c r="B535" s="30">
        <v>5548.23</v>
      </c>
      <c r="C535" s="214"/>
      <c r="D535" s="30"/>
      <c r="E535" s="214"/>
      <c r="F535" s="30"/>
    </row>
    <row r="536" spans="1:6" hidden="1" x14ac:dyDescent="0.25">
      <c r="A536" s="179" t="s">
        <v>556</v>
      </c>
      <c r="B536" s="30">
        <v>5533.44</v>
      </c>
      <c r="C536" s="214"/>
      <c r="D536" s="30"/>
      <c r="E536" s="214"/>
      <c r="F536" s="30"/>
    </row>
    <row r="537" spans="1:6" hidden="1" x14ac:dyDescent="0.25">
      <c r="A537" s="179" t="s">
        <v>557</v>
      </c>
      <c r="B537" s="30">
        <v>5530.83</v>
      </c>
      <c r="C537" s="214"/>
      <c r="D537" s="30"/>
      <c r="E537" s="214"/>
      <c r="F537" s="30"/>
    </row>
    <row r="538" spans="1:6" hidden="1" x14ac:dyDescent="0.25">
      <c r="A538" s="179" t="s">
        <v>558</v>
      </c>
      <c r="B538" s="30">
        <v>5482.47</v>
      </c>
      <c r="C538" s="214"/>
      <c r="D538" s="30"/>
      <c r="E538" s="214"/>
      <c r="F538" s="30"/>
    </row>
    <row r="539" spans="1:6" hidden="1" x14ac:dyDescent="0.25">
      <c r="A539" s="179" t="s">
        <v>559</v>
      </c>
      <c r="B539" s="30">
        <v>5417.48</v>
      </c>
      <c r="C539" s="214"/>
      <c r="D539" s="30"/>
      <c r="E539" s="214"/>
      <c r="F539" s="30"/>
    </row>
    <row r="540" spans="1:6" hidden="1" x14ac:dyDescent="0.25">
      <c r="A540" s="179" t="s">
        <v>560</v>
      </c>
      <c r="B540" s="30">
        <v>5349.88</v>
      </c>
      <c r="C540" s="214"/>
      <c r="D540" s="30"/>
      <c r="E540" s="214"/>
      <c r="F540" s="30"/>
    </row>
    <row r="541" spans="1:6" hidden="1" x14ac:dyDescent="0.25">
      <c r="A541" s="179" t="s">
        <v>561</v>
      </c>
      <c r="B541" s="30">
        <v>5300.56</v>
      </c>
      <c r="C541" s="214"/>
      <c r="D541" s="30"/>
      <c r="E541" s="214"/>
      <c r="F541" s="30"/>
    </row>
    <row r="542" spans="1:6" hidden="1" x14ac:dyDescent="0.25">
      <c r="A542" s="179" t="s">
        <v>562</v>
      </c>
      <c r="B542" s="30">
        <v>5283.96</v>
      </c>
      <c r="C542" s="214"/>
      <c r="D542" s="30"/>
      <c r="E542" s="214"/>
      <c r="F542" s="30"/>
    </row>
    <row r="543" spans="1:6" hidden="1" x14ac:dyDescent="0.25">
      <c r="A543" s="179" t="s">
        <v>563</v>
      </c>
      <c r="B543" s="30">
        <v>5250.96</v>
      </c>
      <c r="C543" s="214"/>
      <c r="D543" s="30"/>
      <c r="E543" s="214"/>
      <c r="F543" s="30"/>
    </row>
    <row r="544" spans="1:6" hidden="1" x14ac:dyDescent="0.25">
      <c r="A544" s="179" t="s">
        <v>564</v>
      </c>
      <c r="B544" s="30">
        <v>5296.09</v>
      </c>
      <c r="C544" s="214"/>
      <c r="D544" s="30"/>
      <c r="E544" s="214"/>
      <c r="F544" s="30"/>
    </row>
    <row r="545" spans="1:6" hidden="1" x14ac:dyDescent="0.25">
      <c r="A545" s="179" t="s">
        <v>565</v>
      </c>
      <c r="B545" s="30">
        <v>5283.91</v>
      </c>
      <c r="C545" s="214"/>
      <c r="D545" s="30"/>
      <c r="E545" s="214"/>
      <c r="F545" s="30"/>
    </row>
    <row r="546" spans="1:6" hidden="1" x14ac:dyDescent="0.25">
      <c r="A546" s="179" t="s">
        <v>566</v>
      </c>
      <c r="B546" s="30">
        <v>5279.36</v>
      </c>
      <c r="C546" s="214"/>
      <c r="D546" s="30"/>
      <c r="E546" s="214"/>
      <c r="F546" s="30"/>
    </row>
    <row r="547" spans="1:6" hidden="1" x14ac:dyDescent="0.25">
      <c r="A547" s="179" t="s">
        <v>567</v>
      </c>
      <c r="B547" s="30">
        <v>5298.0879999999997</v>
      </c>
      <c r="C547" s="214"/>
      <c r="D547" s="30"/>
      <c r="E547" s="214"/>
      <c r="F547" s="30"/>
    </row>
    <row r="548" spans="1:6" hidden="1" x14ac:dyDescent="0.25">
      <c r="A548" s="179" t="s">
        <v>568</v>
      </c>
      <c r="B548" s="30">
        <v>5301.88</v>
      </c>
      <c r="C548" s="214"/>
      <c r="D548" s="30"/>
      <c r="E548" s="214"/>
      <c r="F548" s="30"/>
    </row>
    <row r="549" spans="1:6" hidden="1" x14ac:dyDescent="0.25">
      <c r="A549" s="179" t="s">
        <v>569</v>
      </c>
      <c r="B549" s="30">
        <v>5302.12</v>
      </c>
      <c r="C549" s="214"/>
      <c r="D549" s="30"/>
      <c r="E549" s="214"/>
      <c r="F549" s="30"/>
    </row>
    <row r="550" spans="1:6" hidden="1" x14ac:dyDescent="0.25">
      <c r="A550" s="179" t="s">
        <v>570</v>
      </c>
      <c r="B550" s="30">
        <v>5282.518</v>
      </c>
      <c r="C550" s="214"/>
      <c r="D550" s="30"/>
      <c r="E550" s="214"/>
      <c r="F550" s="30"/>
    </row>
    <row r="551" spans="1:6" hidden="1" x14ac:dyDescent="0.25">
      <c r="A551" s="179" t="s">
        <v>571</v>
      </c>
      <c r="B551" s="30">
        <v>5282.9179999999997</v>
      </c>
      <c r="C551" s="214"/>
      <c r="D551" s="30"/>
      <c r="E551" s="214"/>
      <c r="F551" s="30"/>
    </row>
    <row r="552" spans="1:6" hidden="1" x14ac:dyDescent="0.25">
      <c r="A552" s="179" t="s">
        <v>572</v>
      </c>
      <c r="B552" s="30">
        <v>5286.31</v>
      </c>
      <c r="C552" s="214"/>
      <c r="D552" s="30"/>
      <c r="E552" s="214"/>
      <c r="F552" s="30"/>
    </row>
    <row r="553" spans="1:6" hidden="1" x14ac:dyDescent="0.25">
      <c r="A553" s="179" t="s">
        <v>573</v>
      </c>
      <c r="B553" s="30">
        <v>5385.0230000000001</v>
      </c>
      <c r="C553" s="214"/>
      <c r="D553" s="30"/>
      <c r="E553" s="214"/>
      <c r="F553" s="30"/>
    </row>
    <row r="554" spans="1:6" hidden="1" x14ac:dyDescent="0.25">
      <c r="A554" s="179" t="s">
        <v>574</v>
      </c>
      <c r="B554" s="30">
        <v>5359.61</v>
      </c>
      <c r="C554" s="214"/>
      <c r="D554" s="30"/>
      <c r="E554" s="214"/>
      <c r="F554" s="30"/>
    </row>
    <row r="555" spans="1:6" hidden="1" x14ac:dyDescent="0.25">
      <c r="A555" s="179" t="s">
        <v>575</v>
      </c>
      <c r="B555" s="30">
        <v>5341.97</v>
      </c>
      <c r="C555" s="214"/>
      <c r="D555" s="30"/>
      <c r="E555" s="214"/>
      <c r="F555" s="30"/>
    </row>
    <row r="556" spans="1:6" hidden="1" x14ac:dyDescent="0.25">
      <c r="A556" s="179" t="s">
        <v>576</v>
      </c>
      <c r="B556" s="30">
        <v>5345.95</v>
      </c>
      <c r="C556" s="214"/>
      <c r="D556" s="30"/>
      <c r="E556" s="214"/>
      <c r="F556" s="30"/>
    </row>
    <row r="557" spans="1:6" hidden="1" x14ac:dyDescent="0.25">
      <c r="A557" s="179" t="s">
        <v>577</v>
      </c>
      <c r="B557" s="30">
        <v>5339.4</v>
      </c>
      <c r="C557" s="214"/>
      <c r="D557" s="30"/>
      <c r="E557" s="214"/>
      <c r="F557" s="30"/>
    </row>
    <row r="558" spans="1:6" hidden="1" x14ac:dyDescent="0.25">
      <c r="A558" s="179" t="s">
        <v>578</v>
      </c>
      <c r="B558" s="30">
        <v>5450.57</v>
      </c>
      <c r="C558" s="214"/>
      <c r="D558" s="30"/>
      <c r="E558" s="214"/>
      <c r="F558" s="30"/>
    </row>
    <row r="559" spans="1:6" hidden="1" x14ac:dyDescent="0.25">
      <c r="A559" s="179" t="s">
        <v>579</v>
      </c>
      <c r="B559" s="30">
        <v>5453.12</v>
      </c>
      <c r="C559" s="214"/>
      <c r="D559" s="30"/>
      <c r="E559" s="214"/>
      <c r="F559" s="30"/>
    </row>
    <row r="560" spans="1:6" hidden="1" x14ac:dyDescent="0.25">
      <c r="A560" s="179" t="s">
        <v>580</v>
      </c>
      <c r="B560" s="30">
        <v>5404.07</v>
      </c>
      <c r="C560" s="214"/>
      <c r="D560" s="30"/>
      <c r="E560" s="214"/>
      <c r="F560" s="30"/>
    </row>
    <row r="561" spans="1:6" hidden="1" x14ac:dyDescent="0.25">
      <c r="A561" s="179" t="s">
        <v>581</v>
      </c>
      <c r="B561" s="30">
        <v>5415.67</v>
      </c>
      <c r="C561" s="214"/>
      <c r="D561" s="30"/>
      <c r="E561" s="214"/>
      <c r="F561" s="30"/>
    </row>
    <row r="562" spans="1:6" hidden="1" x14ac:dyDescent="0.25">
      <c r="A562" s="179" t="s">
        <v>582</v>
      </c>
      <c r="B562" s="30">
        <v>5419.3</v>
      </c>
      <c r="C562" s="214"/>
      <c r="D562" s="30"/>
      <c r="E562" s="214"/>
      <c r="F562" s="30"/>
    </row>
    <row r="563" spans="1:6" hidden="1" x14ac:dyDescent="0.25">
      <c r="A563" s="179" t="s">
        <v>583</v>
      </c>
      <c r="B563" s="30">
        <v>5491.93</v>
      </c>
      <c r="C563" s="214"/>
      <c r="D563" s="30"/>
      <c r="E563" s="214"/>
      <c r="F563" s="30"/>
    </row>
    <row r="564" spans="1:6" hidden="1" x14ac:dyDescent="0.25">
      <c r="A564" s="179" t="s">
        <v>584</v>
      </c>
      <c r="B564" s="30">
        <v>5484.98</v>
      </c>
      <c r="C564" s="214"/>
      <c r="D564" s="30"/>
      <c r="E564" s="214"/>
      <c r="F564" s="30"/>
    </row>
    <row r="565" spans="1:6" hidden="1" x14ac:dyDescent="0.25">
      <c r="A565" s="179" t="s">
        <v>585</v>
      </c>
      <c r="B565" s="30">
        <v>5451.8</v>
      </c>
      <c r="C565" s="214"/>
      <c r="D565" s="30"/>
      <c r="E565" s="214"/>
      <c r="F565" s="30"/>
    </row>
    <row r="566" spans="1:6" hidden="1" x14ac:dyDescent="0.25">
      <c r="A566" s="179" t="s">
        <v>586</v>
      </c>
      <c r="B566" s="30">
        <v>5480.86</v>
      </c>
      <c r="C566" s="214"/>
      <c r="D566" s="30"/>
      <c r="E566" s="214"/>
      <c r="F566" s="30"/>
    </row>
    <row r="567" spans="1:6" hidden="1" x14ac:dyDescent="0.25">
      <c r="A567" s="179" t="s">
        <v>587</v>
      </c>
      <c r="B567" s="30">
        <v>5428.97</v>
      </c>
      <c r="C567" s="214"/>
      <c r="D567" s="30"/>
      <c r="E567" s="214"/>
      <c r="F567" s="30"/>
    </row>
    <row r="568" spans="1:6" hidden="1" x14ac:dyDescent="0.25">
      <c r="A568" s="179" t="s">
        <v>588</v>
      </c>
      <c r="B568" s="30">
        <v>5448.94</v>
      </c>
      <c r="C568" s="214"/>
      <c r="D568" s="30"/>
      <c r="E568" s="214"/>
      <c r="F568" s="30"/>
    </row>
    <row r="569" spans="1:6" hidden="1" x14ac:dyDescent="0.25">
      <c r="A569" s="179" t="s">
        <v>589</v>
      </c>
      <c r="B569" s="30">
        <v>5415.1779999999999</v>
      </c>
      <c r="C569" s="214"/>
      <c r="D569" s="30"/>
      <c r="E569" s="214"/>
      <c r="F569" s="30"/>
    </row>
    <row r="570" spans="1:6" hidden="1" x14ac:dyDescent="0.25">
      <c r="A570" s="179" t="s">
        <v>590</v>
      </c>
      <c r="B570" s="30">
        <v>5671.97</v>
      </c>
      <c r="C570" s="214"/>
      <c r="D570" s="30"/>
      <c r="E570" s="214"/>
      <c r="F570" s="30"/>
    </row>
    <row r="571" spans="1:6" hidden="1" x14ac:dyDescent="0.25">
      <c r="A571" s="179" t="s">
        <v>591</v>
      </c>
      <c r="B571" s="30">
        <v>5777.51</v>
      </c>
      <c r="C571" s="214"/>
      <c r="D571" s="30"/>
      <c r="E571" s="214"/>
      <c r="F571" s="30"/>
    </row>
    <row r="572" spans="1:6" hidden="1" x14ac:dyDescent="0.25">
      <c r="A572" s="179" t="s">
        <v>592</v>
      </c>
      <c r="B572" s="30">
        <v>5729.23</v>
      </c>
      <c r="C572" s="214"/>
      <c r="D572" s="30"/>
      <c r="E572" s="214"/>
      <c r="F572" s="30"/>
    </row>
    <row r="573" spans="1:6" hidden="1" x14ac:dyDescent="0.25">
      <c r="A573" s="179" t="s">
        <v>593</v>
      </c>
      <c r="B573" s="30">
        <v>5622.88</v>
      </c>
      <c r="C573" s="214"/>
      <c r="D573" s="30"/>
      <c r="E573" s="214"/>
      <c r="F573" s="30"/>
    </row>
    <row r="574" spans="1:6" hidden="1" x14ac:dyDescent="0.25">
      <c r="A574" s="179" t="s">
        <v>594</v>
      </c>
      <c r="B574" s="30">
        <v>5662.0240000000003</v>
      </c>
      <c r="C574" s="214"/>
      <c r="D574" s="30"/>
      <c r="E574" s="214"/>
      <c r="F574" s="30"/>
    </row>
    <row r="575" spans="1:6" hidden="1" x14ac:dyDescent="0.25">
      <c r="A575" s="179" t="s">
        <v>595</v>
      </c>
      <c r="B575" s="30">
        <v>5696.94</v>
      </c>
      <c r="C575" s="214"/>
      <c r="D575" s="30"/>
      <c r="E575" s="214"/>
      <c r="F575" s="30"/>
    </row>
    <row r="576" spans="1:6" hidden="1" x14ac:dyDescent="0.25">
      <c r="A576" s="179" t="s">
        <v>596</v>
      </c>
      <c r="B576" s="30">
        <v>5759.65</v>
      </c>
      <c r="C576" s="214"/>
      <c r="D576" s="30"/>
      <c r="E576" s="214"/>
      <c r="F576" s="30"/>
    </row>
    <row r="577" spans="1:6" hidden="1" x14ac:dyDescent="0.25">
      <c r="A577" s="179" t="s">
        <v>597</v>
      </c>
      <c r="B577" s="30">
        <v>5677.076</v>
      </c>
      <c r="C577" s="214"/>
      <c r="D577" s="30"/>
      <c r="E577" s="214"/>
      <c r="F577" s="30"/>
    </row>
    <row r="578" spans="1:6" hidden="1" x14ac:dyDescent="0.25">
      <c r="A578" s="179" t="s">
        <v>598</v>
      </c>
      <c r="B578" s="30">
        <v>5664.42</v>
      </c>
      <c r="C578" s="214"/>
      <c r="D578" s="30"/>
      <c r="E578" s="214"/>
      <c r="F578" s="30"/>
    </row>
    <row r="579" spans="1:6" hidden="1" x14ac:dyDescent="0.25">
      <c r="A579" s="179" t="s">
        <v>599</v>
      </c>
      <c r="B579" s="30">
        <v>5755.79</v>
      </c>
      <c r="C579" s="214"/>
      <c r="D579" s="30"/>
      <c r="E579" s="214"/>
      <c r="F579" s="30"/>
    </row>
    <row r="580" spans="1:6" hidden="1" x14ac:dyDescent="0.25">
      <c r="A580" s="179" t="s">
        <v>600</v>
      </c>
      <c r="B580" s="30">
        <v>5883.53</v>
      </c>
      <c r="C580" s="214"/>
      <c r="D580" s="30"/>
      <c r="E580" s="214"/>
      <c r="F580" s="30"/>
    </row>
    <row r="581" spans="1:6" hidden="1" x14ac:dyDescent="0.25">
      <c r="A581" s="179" t="s">
        <v>601</v>
      </c>
      <c r="B581" s="30">
        <v>5839.97</v>
      </c>
      <c r="C581" s="214"/>
      <c r="D581" s="30"/>
      <c r="E581" s="214"/>
      <c r="F581" s="30"/>
    </row>
    <row r="582" spans="1:6" hidden="1" x14ac:dyDescent="0.25">
      <c r="A582" s="179" t="s">
        <v>602</v>
      </c>
      <c r="B582" s="30">
        <v>5826.1080000000002</v>
      </c>
      <c r="C582" s="214"/>
      <c r="D582" s="30"/>
      <c r="E582" s="214"/>
      <c r="F582" s="30"/>
    </row>
    <row r="583" spans="1:6" hidden="1" x14ac:dyDescent="0.25">
      <c r="A583" s="179" t="s">
        <v>603</v>
      </c>
      <c r="B583" s="30">
        <v>5852.76</v>
      </c>
      <c r="C583" s="214"/>
      <c r="D583" s="30"/>
      <c r="E583" s="214"/>
      <c r="F583" s="30"/>
    </row>
    <row r="584" spans="1:6" hidden="1" x14ac:dyDescent="0.25">
      <c r="A584" s="179" t="s">
        <v>604</v>
      </c>
      <c r="B584" s="30">
        <v>5732.28</v>
      </c>
      <c r="C584" s="214"/>
      <c r="D584" s="30"/>
      <c r="E584" s="214"/>
      <c r="F584" s="30"/>
    </row>
    <row r="585" spans="1:6" hidden="1" x14ac:dyDescent="0.25">
      <c r="A585" s="179" t="s">
        <v>605</v>
      </c>
      <c r="B585" s="30">
        <v>5744.34</v>
      </c>
      <c r="C585" s="214"/>
      <c r="D585" s="30"/>
      <c r="E585" s="214"/>
      <c r="F585" s="30"/>
    </row>
    <row r="586" spans="1:6" hidden="1" x14ac:dyDescent="0.25">
      <c r="A586" s="179" t="s">
        <v>606</v>
      </c>
      <c r="B586" s="30">
        <v>5763.39</v>
      </c>
      <c r="C586" s="214"/>
      <c r="D586" s="30"/>
      <c r="E586" s="214"/>
      <c r="F586" s="30"/>
    </row>
    <row r="587" spans="1:6" hidden="1" x14ac:dyDescent="0.25">
      <c r="A587" s="179" t="s">
        <v>607</v>
      </c>
      <c r="B587" s="30">
        <v>5759.91</v>
      </c>
      <c r="C587" s="214"/>
      <c r="D587" s="30"/>
      <c r="E587" s="214"/>
      <c r="F587" s="30"/>
    </row>
    <row r="588" spans="1:6" hidden="1" x14ac:dyDescent="0.25">
      <c r="A588" s="179" t="s">
        <v>608</v>
      </c>
      <c r="B588" s="30">
        <v>5733.32</v>
      </c>
      <c r="C588" s="214"/>
      <c r="D588" s="30"/>
      <c r="E588" s="214"/>
      <c r="F588" s="30"/>
    </row>
    <row r="589" spans="1:6" hidden="1" x14ac:dyDescent="0.25">
      <c r="A589" s="179" t="s">
        <v>609</v>
      </c>
      <c r="B589" s="30">
        <v>5667.76</v>
      </c>
      <c r="C589" s="214"/>
      <c r="D589" s="30"/>
      <c r="E589" s="214"/>
      <c r="F589" s="30"/>
    </row>
    <row r="590" spans="1:6" hidden="1" x14ac:dyDescent="0.25">
      <c r="A590" s="179" t="s">
        <v>610</v>
      </c>
      <c r="B590" s="30">
        <v>5693.9059999999999</v>
      </c>
      <c r="C590" s="214"/>
      <c r="D590" s="30"/>
      <c r="E590" s="214"/>
      <c r="F590" s="30"/>
    </row>
    <row r="591" spans="1:6" hidden="1" x14ac:dyDescent="0.25">
      <c r="A591" s="179" t="s">
        <v>611</v>
      </c>
      <c r="B591" s="30">
        <v>5689.5</v>
      </c>
      <c r="C591" s="214"/>
      <c r="D591" s="30"/>
      <c r="E591" s="214"/>
      <c r="F591" s="30"/>
    </row>
    <row r="592" spans="1:6" hidden="1" x14ac:dyDescent="0.25">
      <c r="A592" s="179" t="s">
        <v>612</v>
      </c>
      <c r="B592" s="30">
        <v>5647.49</v>
      </c>
      <c r="C592" s="214"/>
      <c r="D592" s="30"/>
      <c r="E592" s="214"/>
      <c r="F592" s="30"/>
    </row>
    <row r="593" spans="1:6" hidden="1" x14ac:dyDescent="0.25">
      <c r="A593" s="179" t="s">
        <v>613</v>
      </c>
      <c r="B593" s="30">
        <v>5661.3069999999998</v>
      </c>
      <c r="C593" s="214"/>
      <c r="D593" s="30"/>
      <c r="E593" s="214"/>
      <c r="F593" s="30"/>
    </row>
    <row r="594" spans="1:6" hidden="1" x14ac:dyDescent="0.25">
      <c r="A594" s="179" t="s">
        <v>614</v>
      </c>
      <c r="B594" s="30">
        <v>5529.69</v>
      </c>
      <c r="C594" s="214"/>
      <c r="D594" s="30"/>
      <c r="E594" s="214"/>
      <c r="F594" s="30"/>
    </row>
    <row r="595" spans="1:6" hidden="1" x14ac:dyDescent="0.25">
      <c r="A595" s="179" t="s">
        <v>615</v>
      </c>
      <c r="B595" s="30">
        <v>5558.0420000000004</v>
      </c>
      <c r="C595" s="214"/>
      <c r="D595" s="30"/>
      <c r="E595" s="214"/>
      <c r="F595" s="30"/>
    </row>
    <row r="596" spans="1:6" hidden="1" x14ac:dyDescent="0.25">
      <c r="A596" s="179" t="s">
        <v>616</v>
      </c>
      <c r="B596" s="30">
        <v>5533.34</v>
      </c>
      <c r="C596" s="214"/>
      <c r="D596" s="30"/>
      <c r="E596" s="214"/>
      <c r="F596" s="30"/>
    </row>
    <row r="597" spans="1:6" hidden="1" x14ac:dyDescent="0.25">
      <c r="A597" s="179" t="s">
        <v>617</v>
      </c>
      <c r="B597" s="30">
        <v>5691.25</v>
      </c>
      <c r="C597" s="214"/>
      <c r="D597" s="30"/>
      <c r="E597" s="214"/>
      <c r="F597" s="30"/>
    </row>
    <row r="598" spans="1:6" hidden="1" x14ac:dyDescent="0.25">
      <c r="A598" s="179" t="s">
        <v>618</v>
      </c>
      <c r="B598" s="30">
        <v>5676.27</v>
      </c>
      <c r="C598" s="214"/>
      <c r="D598" s="30"/>
      <c r="E598" s="214"/>
      <c r="F598" s="30"/>
    </row>
    <row r="599" spans="1:6" hidden="1" x14ac:dyDescent="0.25">
      <c r="A599" s="179" t="s">
        <v>619</v>
      </c>
      <c r="B599" s="30">
        <v>5677.27</v>
      </c>
      <c r="C599" s="214"/>
      <c r="D599" s="30"/>
      <c r="E599" s="214"/>
      <c r="F599" s="30"/>
    </row>
    <row r="600" spans="1:6" hidden="1" x14ac:dyDescent="0.25">
      <c r="A600" s="179" t="s">
        <v>620</v>
      </c>
      <c r="B600" s="30">
        <v>5672.13</v>
      </c>
      <c r="C600" s="214"/>
      <c r="D600" s="30"/>
      <c r="E600" s="214"/>
      <c r="F600" s="30"/>
    </row>
    <row r="601" spans="1:6" hidden="1" x14ac:dyDescent="0.25">
      <c r="A601" s="179" t="s">
        <v>621</v>
      </c>
      <c r="B601" s="30">
        <v>5755.36</v>
      </c>
      <c r="C601" s="214"/>
      <c r="D601" s="30"/>
      <c r="E601" s="214"/>
      <c r="F601" s="30"/>
    </row>
    <row r="602" spans="1:6" hidden="1" x14ac:dyDescent="0.25">
      <c r="A602" s="179" t="s">
        <v>622</v>
      </c>
      <c r="B602" s="30">
        <v>5772.4</v>
      </c>
      <c r="C602" s="214"/>
      <c r="D602" s="30"/>
      <c r="E602" s="214"/>
      <c r="F602" s="30"/>
    </row>
    <row r="603" spans="1:6" hidden="1" x14ac:dyDescent="0.25">
      <c r="A603" s="179" t="s">
        <v>623</v>
      </c>
      <c r="B603" s="30">
        <v>5806.16</v>
      </c>
      <c r="C603" s="214"/>
      <c r="D603" s="30"/>
      <c r="E603" s="214"/>
      <c r="F603" s="30"/>
    </row>
    <row r="604" spans="1:6" hidden="1" x14ac:dyDescent="0.25">
      <c r="A604" s="179" t="s">
        <v>624</v>
      </c>
      <c r="B604" s="30">
        <v>5797.41</v>
      </c>
      <c r="C604" s="214"/>
      <c r="D604" s="30"/>
      <c r="E604" s="214"/>
      <c r="F604" s="30"/>
    </row>
    <row r="605" spans="1:6" hidden="1" x14ac:dyDescent="0.25">
      <c r="A605" s="179" t="s">
        <v>625</v>
      </c>
      <c r="B605" s="30">
        <v>5773.0150000000003</v>
      </c>
      <c r="C605" s="214"/>
      <c r="D605" s="30"/>
      <c r="E605" s="214"/>
      <c r="F605" s="30"/>
    </row>
    <row r="606" spans="1:6" hidden="1" x14ac:dyDescent="0.25">
      <c r="A606" s="179" t="s">
        <v>626</v>
      </c>
      <c r="B606" s="30">
        <v>5767.72</v>
      </c>
      <c r="C606" s="214"/>
      <c r="D606" s="30"/>
      <c r="E606" s="214"/>
      <c r="F606" s="30"/>
    </row>
    <row r="607" spans="1:6" hidden="1" x14ac:dyDescent="0.25">
      <c r="A607" s="179" t="s">
        <v>627</v>
      </c>
      <c r="B607" s="30">
        <v>5688.44</v>
      </c>
      <c r="C607" s="214"/>
      <c r="D607" s="30"/>
      <c r="E607" s="214"/>
      <c r="F607" s="30"/>
    </row>
    <row r="608" spans="1:6" hidden="1" x14ac:dyDescent="0.25">
      <c r="A608" s="179" t="s">
        <v>628</v>
      </c>
      <c r="B608" s="30">
        <v>5758.46</v>
      </c>
      <c r="C608" s="214"/>
      <c r="D608" s="30"/>
      <c r="E608" s="214"/>
      <c r="F608" s="30"/>
    </row>
    <row r="609" spans="1:6" hidden="1" x14ac:dyDescent="0.25">
      <c r="A609" s="179" t="s">
        <v>629</v>
      </c>
      <c r="B609" s="30">
        <v>5659.34</v>
      </c>
      <c r="C609" s="214"/>
      <c r="D609" s="30"/>
      <c r="E609" s="214"/>
      <c r="F609" s="30"/>
    </row>
    <row r="610" spans="1:6" hidden="1" x14ac:dyDescent="0.25">
      <c r="A610" s="179" t="s">
        <v>630</v>
      </c>
      <c r="B610" s="30">
        <v>5662.8090000000002</v>
      </c>
      <c r="C610" s="214"/>
      <c r="D610" s="30"/>
      <c r="E610" s="214"/>
      <c r="F610" s="30"/>
    </row>
    <row r="611" spans="1:6" hidden="1" x14ac:dyDescent="0.25">
      <c r="A611" s="179" t="s">
        <v>631</v>
      </c>
      <c r="B611" s="30">
        <v>5521.61</v>
      </c>
      <c r="C611" s="214"/>
      <c r="D611" s="30"/>
      <c r="E611" s="214"/>
      <c r="F611" s="30"/>
    </row>
    <row r="612" spans="1:6" hidden="1" x14ac:dyDescent="0.25">
      <c r="A612" s="179" t="s">
        <v>632</v>
      </c>
      <c r="B612" s="30">
        <v>5479.5349999999999</v>
      </c>
      <c r="C612" s="214"/>
      <c r="D612" s="30"/>
      <c r="E612" s="214"/>
      <c r="F612" s="30"/>
    </row>
    <row r="613" spans="1:6" hidden="1" x14ac:dyDescent="0.25">
      <c r="A613" s="179" t="s">
        <v>633</v>
      </c>
      <c r="B613" s="30">
        <v>5487.68</v>
      </c>
      <c r="C613" s="214"/>
      <c r="D613" s="30"/>
      <c r="E613" s="214"/>
      <c r="F613" s="30"/>
    </row>
    <row r="614" spans="1:6" hidden="1" x14ac:dyDescent="0.25">
      <c r="A614" s="179" t="s">
        <v>634</v>
      </c>
      <c r="B614" s="30">
        <v>5522.2070000000003</v>
      </c>
      <c r="C614" s="214"/>
      <c r="D614" s="30"/>
      <c r="E614" s="214"/>
      <c r="F614" s="30"/>
    </row>
    <row r="615" spans="1:6" hidden="1" x14ac:dyDescent="0.25">
      <c r="A615" s="179" t="s">
        <v>635</v>
      </c>
      <c r="B615" s="30">
        <v>5403.25</v>
      </c>
      <c r="C615" s="214"/>
      <c r="D615" s="30"/>
      <c r="E615" s="214"/>
      <c r="F615" s="30"/>
    </row>
    <row r="616" spans="1:6" hidden="1" x14ac:dyDescent="0.25">
      <c r="A616" s="179" t="s">
        <v>636</v>
      </c>
      <c r="B616" s="30">
        <v>5450.9549999999999</v>
      </c>
      <c r="C616" s="214"/>
      <c r="D616" s="30"/>
      <c r="E616" s="214"/>
      <c r="F616" s="30"/>
    </row>
    <row r="617" spans="1:6" hidden="1" x14ac:dyDescent="0.25">
      <c r="A617" s="179" t="s">
        <v>637</v>
      </c>
      <c r="B617" s="30">
        <v>5440.0780000000004</v>
      </c>
      <c r="C617" s="214"/>
      <c r="D617" s="30"/>
      <c r="E617" s="214"/>
      <c r="F617" s="30"/>
    </row>
    <row r="618" spans="1:6" hidden="1" x14ac:dyDescent="0.25">
      <c r="A618" s="179" t="s">
        <v>638</v>
      </c>
      <c r="B618" s="30">
        <v>5406.31</v>
      </c>
      <c r="C618" s="214"/>
      <c r="D618" s="30"/>
      <c r="E618" s="214"/>
      <c r="F618" s="30"/>
    </row>
    <row r="619" spans="1:6" hidden="1" x14ac:dyDescent="0.25">
      <c r="A619" s="179" t="s">
        <v>639</v>
      </c>
      <c r="B619" s="30">
        <v>5390.44</v>
      </c>
      <c r="C619" s="214"/>
      <c r="D619" s="30"/>
      <c r="E619" s="214"/>
      <c r="F619" s="30"/>
    </row>
    <row r="620" spans="1:6" hidden="1" x14ac:dyDescent="0.25">
      <c r="A620" s="179" t="s">
        <v>640</v>
      </c>
      <c r="B620" s="30">
        <v>5385.54</v>
      </c>
      <c r="C620" s="214"/>
      <c r="D620" s="30"/>
      <c r="E620" s="214"/>
      <c r="F620" s="30"/>
    </row>
    <row r="621" spans="1:6" hidden="1" x14ac:dyDescent="0.25">
      <c r="A621" s="179" t="s">
        <v>641</v>
      </c>
      <c r="B621" s="30">
        <v>5368.32</v>
      </c>
      <c r="C621" s="214"/>
      <c r="D621" s="30"/>
      <c r="E621" s="214"/>
      <c r="F621" s="30"/>
    </row>
    <row r="622" spans="1:6" hidden="1" x14ac:dyDescent="0.25">
      <c r="A622" s="179" t="s">
        <v>642</v>
      </c>
      <c r="B622" s="30">
        <v>5419.38</v>
      </c>
      <c r="C622" s="214"/>
      <c r="D622" s="30"/>
      <c r="E622" s="214"/>
      <c r="F622" s="30"/>
    </row>
    <row r="623" spans="1:6" hidden="1" x14ac:dyDescent="0.25">
      <c r="A623" s="179" t="s">
        <v>643</v>
      </c>
      <c r="B623" s="30">
        <v>5467.02</v>
      </c>
      <c r="C623" s="214"/>
      <c r="D623" s="30"/>
      <c r="E623" s="214"/>
      <c r="F623" s="30"/>
    </row>
    <row r="624" spans="1:6" hidden="1" x14ac:dyDescent="0.25">
      <c r="A624" s="179" t="s">
        <v>644</v>
      </c>
      <c r="B624" s="30">
        <v>5451.66</v>
      </c>
      <c r="C624" s="214"/>
      <c r="D624" s="30"/>
      <c r="E624" s="214"/>
      <c r="F624" s="30"/>
    </row>
    <row r="625" spans="1:6" hidden="1" x14ac:dyDescent="0.25">
      <c r="A625" s="179" t="s">
        <v>645</v>
      </c>
      <c r="B625" s="30">
        <v>5432.27</v>
      </c>
      <c r="C625" s="214"/>
      <c r="D625" s="30"/>
      <c r="E625" s="214"/>
      <c r="F625" s="30"/>
    </row>
    <row r="626" spans="1:6" hidden="1" x14ac:dyDescent="0.25">
      <c r="A626" s="179" t="s">
        <v>646</v>
      </c>
      <c r="B626" s="30">
        <v>5429.62</v>
      </c>
      <c r="C626" s="214"/>
      <c r="D626" s="30"/>
      <c r="E626" s="214"/>
      <c r="F626" s="30"/>
    </row>
    <row r="627" spans="1:6" hidden="1" x14ac:dyDescent="0.25">
      <c r="A627" s="179" t="s">
        <v>647</v>
      </c>
      <c r="B627" s="30">
        <v>5364.06</v>
      </c>
      <c r="C627" s="214"/>
      <c r="D627" s="30"/>
      <c r="E627" s="214"/>
      <c r="F627" s="30"/>
    </row>
    <row r="628" spans="1:6" hidden="1" x14ac:dyDescent="0.25">
      <c r="A628" s="179" t="s">
        <v>648</v>
      </c>
      <c r="B628" s="30">
        <v>5373.06</v>
      </c>
      <c r="C628" s="214"/>
      <c r="D628" s="30"/>
      <c r="E628" s="214"/>
      <c r="F628" s="30"/>
    </row>
    <row r="629" spans="1:6" hidden="1" x14ac:dyDescent="0.25">
      <c r="A629" s="179" t="s">
        <v>649</v>
      </c>
      <c r="B629" s="30">
        <v>5359</v>
      </c>
      <c r="C629" s="214"/>
      <c r="D629" s="30"/>
      <c r="E629" s="214"/>
      <c r="F629" s="30"/>
    </row>
    <row r="630" spans="1:6" hidden="1" x14ac:dyDescent="0.25">
      <c r="A630" s="179" t="s">
        <v>650</v>
      </c>
      <c r="B630" s="30">
        <v>5519.23</v>
      </c>
      <c r="C630" s="214"/>
      <c r="D630" s="30"/>
      <c r="E630" s="214"/>
      <c r="F630" s="30"/>
    </row>
    <row r="631" spans="1:6" hidden="1" x14ac:dyDescent="0.25">
      <c r="A631" s="179" t="s">
        <v>651</v>
      </c>
      <c r="B631" s="30">
        <v>5488.47</v>
      </c>
      <c r="C631" s="214"/>
      <c r="D631" s="30"/>
      <c r="E631" s="214"/>
      <c r="F631" s="30"/>
    </row>
    <row r="632" spans="1:6" hidden="1" x14ac:dyDescent="0.25">
      <c r="A632" s="179" t="s">
        <v>652</v>
      </c>
      <c r="B632" s="30">
        <v>5412.14</v>
      </c>
      <c r="C632" s="214"/>
      <c r="D632" s="30"/>
      <c r="E632" s="214"/>
      <c r="F632" s="30"/>
    </row>
    <row r="633" spans="1:6" hidden="1" x14ac:dyDescent="0.25">
      <c r="A633" s="179" t="s">
        <v>653</v>
      </c>
      <c r="B633" s="30">
        <v>5386.2</v>
      </c>
      <c r="C633" s="214"/>
      <c r="D633" s="30"/>
      <c r="E633" s="214"/>
      <c r="F633" s="30"/>
    </row>
    <row r="634" spans="1:6" hidden="1" x14ac:dyDescent="0.25">
      <c r="A634" s="179" t="s">
        <v>654</v>
      </c>
      <c r="B634" s="30">
        <v>5390.0690000000004</v>
      </c>
      <c r="C634" s="214"/>
      <c r="D634" s="30"/>
      <c r="E634" s="214"/>
      <c r="F634" s="30"/>
    </row>
    <row r="635" spans="1:6" hidden="1" x14ac:dyDescent="0.25">
      <c r="A635" s="179" t="s">
        <v>655</v>
      </c>
      <c r="B635" s="30">
        <v>5356.81</v>
      </c>
      <c r="C635" s="214"/>
      <c r="D635" s="30"/>
      <c r="E635" s="214"/>
      <c r="F635" s="30"/>
    </row>
    <row r="636" spans="1:6" hidden="1" x14ac:dyDescent="0.25">
      <c r="A636" s="179" t="s">
        <v>757</v>
      </c>
      <c r="B636" s="15">
        <v>5435.82</v>
      </c>
      <c r="C636" s="214"/>
      <c r="D636" s="30"/>
      <c r="E636" s="214"/>
      <c r="F636" s="30"/>
    </row>
    <row r="637" spans="1:6" hidden="1" x14ac:dyDescent="0.25">
      <c r="A637" s="179" t="s">
        <v>777</v>
      </c>
      <c r="B637" s="15">
        <v>5390.58</v>
      </c>
      <c r="C637" s="214"/>
      <c r="D637" s="30"/>
      <c r="E637" s="214"/>
      <c r="F637" s="30"/>
    </row>
    <row r="638" spans="1:6" hidden="1" x14ac:dyDescent="0.25">
      <c r="A638" s="179" t="s">
        <v>779</v>
      </c>
      <c r="B638" s="15">
        <v>5860.25</v>
      </c>
      <c r="C638" s="214"/>
      <c r="D638" s="30"/>
      <c r="E638" s="214"/>
      <c r="F638" s="30"/>
    </row>
    <row r="639" spans="1:6" hidden="1" x14ac:dyDescent="0.25">
      <c r="A639" s="179" t="s">
        <v>781</v>
      </c>
      <c r="B639" s="15">
        <v>5437.66</v>
      </c>
      <c r="C639" s="214"/>
      <c r="D639" s="30"/>
      <c r="E639" s="214"/>
      <c r="F639" s="30"/>
    </row>
    <row r="640" spans="1:6" hidden="1" x14ac:dyDescent="0.25">
      <c r="A640" s="179" t="s">
        <v>783</v>
      </c>
      <c r="B640" s="15">
        <v>5452.23</v>
      </c>
      <c r="C640" s="214"/>
      <c r="D640" s="30"/>
      <c r="E640" s="214"/>
      <c r="F640" s="30"/>
    </row>
    <row r="641" spans="1:6" hidden="1" x14ac:dyDescent="0.25">
      <c r="A641" s="179" t="s">
        <v>785</v>
      </c>
      <c r="B641" s="15">
        <v>5496.1</v>
      </c>
      <c r="C641" s="214"/>
      <c r="D641" s="30"/>
      <c r="E641" s="214"/>
      <c r="F641" s="30"/>
    </row>
    <row r="642" spans="1:6" hidden="1" x14ac:dyDescent="0.25">
      <c r="A642" s="179" t="s">
        <v>786</v>
      </c>
      <c r="B642" s="15">
        <v>5572.49</v>
      </c>
      <c r="C642" s="214"/>
      <c r="D642" s="30"/>
      <c r="E642" s="214"/>
      <c r="F642" s="30"/>
    </row>
    <row r="643" spans="1:6" hidden="1" x14ac:dyDescent="0.25">
      <c r="A643" s="179" t="s">
        <v>788</v>
      </c>
      <c r="B643" s="15">
        <v>5479.26</v>
      </c>
      <c r="C643" s="214"/>
      <c r="D643" s="30"/>
      <c r="E643" s="214"/>
      <c r="F643" s="30"/>
    </row>
    <row r="644" spans="1:6" hidden="1" x14ac:dyDescent="0.25">
      <c r="A644" s="179" t="s">
        <v>789</v>
      </c>
      <c r="B644" s="15">
        <v>5527.34</v>
      </c>
      <c r="C644" s="214"/>
      <c r="D644" s="30"/>
      <c r="E644" s="214"/>
      <c r="F644" s="30"/>
    </row>
    <row r="645" spans="1:6" hidden="1" x14ac:dyDescent="0.25">
      <c r="A645" s="179" t="s">
        <v>791</v>
      </c>
      <c r="B645" s="30">
        <v>5565.31</v>
      </c>
      <c r="C645" s="214"/>
      <c r="D645" s="30"/>
      <c r="E645" s="214"/>
      <c r="F645" s="30"/>
    </row>
    <row r="646" spans="1:6" hidden="1" x14ac:dyDescent="0.25">
      <c r="A646" s="179" t="s">
        <v>792</v>
      </c>
      <c r="B646" s="15">
        <v>5635.26</v>
      </c>
      <c r="C646" s="214"/>
      <c r="D646" s="30"/>
      <c r="E646" s="214"/>
      <c r="F646" s="30"/>
    </row>
    <row r="647" spans="1:6" hidden="1" x14ac:dyDescent="0.25">
      <c r="A647" s="179" t="s">
        <v>793</v>
      </c>
      <c r="B647" s="30">
        <v>5614.31</v>
      </c>
      <c r="C647" s="214"/>
      <c r="D647" s="30"/>
      <c r="E647" s="214"/>
      <c r="F647" s="30"/>
    </row>
    <row r="648" spans="1:6" hidden="1" x14ac:dyDescent="0.25">
      <c r="A648" s="179" t="s">
        <v>795</v>
      </c>
      <c r="B648" s="39">
        <v>5716.43</v>
      </c>
      <c r="C648" s="214"/>
      <c r="D648" s="30"/>
      <c r="E648" s="214"/>
      <c r="F648" s="30"/>
    </row>
    <row r="649" spans="1:6" hidden="1" x14ac:dyDescent="0.25">
      <c r="A649" s="179" t="s">
        <v>796</v>
      </c>
      <c r="B649" s="30">
        <v>5625.14</v>
      </c>
      <c r="C649" s="214"/>
      <c r="D649" s="30"/>
      <c r="E649" s="214"/>
      <c r="F649" s="30"/>
    </row>
    <row r="650" spans="1:6" hidden="1" x14ac:dyDescent="0.25">
      <c r="A650" s="179" t="s">
        <v>797</v>
      </c>
      <c r="B650" s="39">
        <v>5572.12</v>
      </c>
      <c r="C650" s="214"/>
      <c r="D650" s="30"/>
      <c r="E650" s="214"/>
      <c r="F650" s="30"/>
    </row>
    <row r="651" spans="1:6" hidden="1" x14ac:dyDescent="0.25">
      <c r="A651" s="179" t="s">
        <v>798</v>
      </c>
      <c r="B651" s="39">
        <v>5557.46</v>
      </c>
      <c r="C651" s="214"/>
      <c r="D651" s="30"/>
      <c r="E651" s="214"/>
      <c r="F651" s="30"/>
    </row>
    <row r="652" spans="1:6" hidden="1" x14ac:dyDescent="0.25">
      <c r="A652" s="179" t="s">
        <v>799</v>
      </c>
      <c r="B652" s="30">
        <v>5492.04</v>
      </c>
      <c r="C652" s="214"/>
      <c r="D652" s="30"/>
      <c r="E652" s="214"/>
      <c r="F652" s="30"/>
    </row>
    <row r="653" spans="1:6" hidden="1" x14ac:dyDescent="0.25">
      <c r="A653" s="179" t="s">
        <v>800</v>
      </c>
      <c r="B653" s="30">
        <v>5501</v>
      </c>
      <c r="C653" s="214"/>
      <c r="D653" s="30"/>
      <c r="E653" s="214"/>
      <c r="F653" s="30"/>
    </row>
    <row r="654" spans="1:6" hidden="1" x14ac:dyDescent="0.25">
      <c r="A654" s="179" t="s">
        <v>801</v>
      </c>
      <c r="B654" s="39">
        <v>5528.53</v>
      </c>
      <c r="C654" s="214"/>
      <c r="D654" s="30"/>
      <c r="E654" s="214"/>
      <c r="F654" s="30"/>
    </row>
    <row r="655" spans="1:6" hidden="1" x14ac:dyDescent="0.25">
      <c r="A655" s="179" t="s">
        <v>802</v>
      </c>
      <c r="B655" s="30">
        <v>5750.34</v>
      </c>
      <c r="C655" s="214"/>
      <c r="D655" s="30"/>
      <c r="E655" s="214"/>
      <c r="F655" s="30"/>
    </row>
    <row r="656" spans="1:6" hidden="1" x14ac:dyDescent="0.25">
      <c r="A656" s="179" t="s">
        <v>803</v>
      </c>
      <c r="B656" s="40">
        <v>5724.52</v>
      </c>
      <c r="C656" s="214"/>
      <c r="D656" s="30"/>
      <c r="E656" s="214"/>
      <c r="F656" s="30"/>
    </row>
    <row r="657" spans="1:6" hidden="1" x14ac:dyDescent="0.25">
      <c r="A657" s="179" t="s">
        <v>804</v>
      </c>
      <c r="B657" s="30">
        <v>5720.64</v>
      </c>
      <c r="C657" s="214"/>
      <c r="D657" s="30"/>
      <c r="E657" s="214"/>
      <c r="F657" s="30"/>
    </row>
    <row r="658" spans="1:6" hidden="1" x14ac:dyDescent="0.25">
      <c r="A658" s="179" t="s">
        <v>805</v>
      </c>
      <c r="B658" s="30">
        <v>5650.08</v>
      </c>
      <c r="C658" s="214"/>
      <c r="D658" s="30"/>
      <c r="E658" s="214"/>
      <c r="F658" s="30"/>
    </row>
    <row r="659" spans="1:6" hidden="1" x14ac:dyDescent="0.25">
      <c r="A659" s="179" t="s">
        <v>806</v>
      </c>
      <c r="B659" s="30">
        <v>5700.15</v>
      </c>
      <c r="C659" s="214"/>
      <c r="D659" s="30"/>
      <c r="E659" s="214"/>
      <c r="F659" s="30"/>
    </row>
    <row r="660" spans="1:6" hidden="1" x14ac:dyDescent="0.25">
      <c r="A660" s="179" t="s">
        <v>807</v>
      </c>
      <c r="B660" s="37">
        <v>5705.03</v>
      </c>
      <c r="C660" s="214"/>
      <c r="D660" s="30"/>
      <c r="E660" s="214"/>
      <c r="F660" s="30"/>
    </row>
    <row r="661" spans="1:6" hidden="1" x14ac:dyDescent="0.25">
      <c r="A661" s="179" t="s">
        <v>808</v>
      </c>
      <c r="B661" s="30">
        <v>5742.47</v>
      </c>
      <c r="C661" s="214"/>
      <c r="D661" s="30"/>
      <c r="E661" s="214"/>
      <c r="F661" s="30"/>
    </row>
    <row r="662" spans="1:6" hidden="1" x14ac:dyDescent="0.25">
      <c r="A662" s="179" t="s">
        <v>809</v>
      </c>
      <c r="B662" s="37">
        <v>5734.7</v>
      </c>
      <c r="C662" s="214"/>
      <c r="D662" s="30"/>
      <c r="E662" s="214"/>
      <c r="F662" s="30"/>
    </row>
    <row r="663" spans="1:6" hidden="1" x14ac:dyDescent="0.25">
      <c r="A663" s="179" t="s">
        <v>810</v>
      </c>
      <c r="B663" s="37">
        <v>5698.79</v>
      </c>
      <c r="C663" s="214"/>
      <c r="D663" s="30"/>
      <c r="E663" s="214"/>
      <c r="F663" s="30"/>
    </row>
    <row r="664" spans="1:6" hidden="1" x14ac:dyDescent="0.25">
      <c r="A664" s="179" t="s">
        <v>811</v>
      </c>
      <c r="B664" s="37">
        <v>5642.68</v>
      </c>
      <c r="C664" s="214"/>
      <c r="D664" s="30"/>
      <c r="E664" s="214"/>
      <c r="F664" s="30"/>
    </row>
    <row r="665" spans="1:6" hidden="1" x14ac:dyDescent="0.25">
      <c r="A665" s="179" t="s">
        <v>812</v>
      </c>
      <c r="B665" s="30">
        <v>5675.82</v>
      </c>
      <c r="C665" s="214"/>
      <c r="D665" s="30"/>
      <c r="E665" s="214"/>
      <c r="F665" s="30"/>
    </row>
    <row r="666" spans="1:6" hidden="1" x14ac:dyDescent="0.25">
      <c r="A666" s="179" t="s">
        <v>813</v>
      </c>
      <c r="B666" s="37">
        <v>5650.85</v>
      </c>
      <c r="C666" s="214"/>
      <c r="D666" s="30"/>
      <c r="E666" s="214"/>
      <c r="F666" s="30"/>
    </row>
    <row r="667" spans="1:6" hidden="1" x14ac:dyDescent="0.25">
      <c r="A667" s="179" t="s">
        <v>814</v>
      </c>
      <c r="B667" s="37">
        <v>5675.26</v>
      </c>
      <c r="C667" s="214"/>
      <c r="D667" s="30"/>
      <c r="E667" s="214"/>
      <c r="F667" s="30"/>
    </row>
    <row r="668" spans="1:6" hidden="1" x14ac:dyDescent="0.25">
      <c r="A668" s="179" t="s">
        <v>815</v>
      </c>
      <c r="B668" s="30">
        <v>5699.29</v>
      </c>
      <c r="C668" s="214"/>
      <c r="D668" s="30"/>
      <c r="E668" s="214"/>
      <c r="F668" s="30"/>
    </row>
    <row r="669" spans="1:6" hidden="1" x14ac:dyDescent="0.25">
      <c r="A669" s="179" t="s">
        <v>816</v>
      </c>
      <c r="B669" s="30">
        <v>5675.3</v>
      </c>
      <c r="C669" s="214"/>
      <c r="D669" s="30"/>
      <c r="E669" s="214"/>
      <c r="F669" s="30"/>
    </row>
    <row r="670" spans="1:6" hidden="1" x14ac:dyDescent="0.25">
      <c r="A670" s="179" t="s">
        <v>817</v>
      </c>
      <c r="B670" s="30">
        <v>5704.15</v>
      </c>
      <c r="C670" s="214"/>
      <c r="D670" s="30"/>
      <c r="E670" s="214"/>
      <c r="F670" s="30"/>
    </row>
    <row r="671" spans="1:6" hidden="1" x14ac:dyDescent="0.25">
      <c r="A671" s="179" t="s">
        <v>818</v>
      </c>
      <c r="B671" s="30">
        <v>5658.33</v>
      </c>
      <c r="C671" s="214"/>
      <c r="D671" s="30"/>
      <c r="E671" s="214"/>
      <c r="F671" s="30"/>
    </row>
    <row r="672" spans="1:6" hidden="1" x14ac:dyDescent="0.25">
      <c r="A672" s="179" t="s">
        <v>819</v>
      </c>
      <c r="B672" s="30">
        <v>5640.73</v>
      </c>
      <c r="C672" s="214"/>
      <c r="D672" s="30"/>
      <c r="E672" s="214"/>
      <c r="F672" s="30"/>
    </row>
    <row r="673" spans="1:6" hidden="1" x14ac:dyDescent="0.25">
      <c r="A673" s="179" t="s">
        <v>820</v>
      </c>
      <c r="B673" s="37">
        <v>5627.39</v>
      </c>
      <c r="C673" s="214"/>
      <c r="D673" s="30"/>
      <c r="E673" s="214"/>
      <c r="F673" s="30"/>
    </row>
    <row r="674" spans="1:6" hidden="1" x14ac:dyDescent="0.25">
      <c r="A674" s="179" t="s">
        <v>821</v>
      </c>
      <c r="B674" s="37">
        <v>5594.58</v>
      </c>
      <c r="C674" s="214"/>
      <c r="D674" s="30"/>
      <c r="E674" s="214"/>
      <c r="F674" s="30"/>
    </row>
    <row r="675" spans="1:6" hidden="1" x14ac:dyDescent="0.25">
      <c r="A675" s="179" t="s">
        <v>822</v>
      </c>
      <c r="B675" s="37">
        <v>5600.35</v>
      </c>
      <c r="C675" s="214"/>
      <c r="D675" s="30"/>
      <c r="E675" s="214"/>
      <c r="F675" s="30"/>
    </row>
    <row r="676" spans="1:6" hidden="1" x14ac:dyDescent="0.25">
      <c r="A676" s="179" t="s">
        <v>823</v>
      </c>
      <c r="B676" s="37">
        <v>5625.89</v>
      </c>
      <c r="C676" s="214"/>
      <c r="D676" s="30"/>
      <c r="E676" s="214"/>
      <c r="F676" s="30"/>
    </row>
    <row r="677" spans="1:6" hidden="1" x14ac:dyDescent="0.25">
      <c r="A677" s="179" t="s">
        <v>824</v>
      </c>
      <c r="B677" s="37">
        <v>5623.71</v>
      </c>
      <c r="C677" s="214"/>
      <c r="D677" s="30"/>
      <c r="E677" s="214"/>
      <c r="F677" s="30"/>
    </row>
    <row r="678" spans="1:6" hidden="1" x14ac:dyDescent="0.25">
      <c r="A678" s="179" t="s">
        <v>825</v>
      </c>
      <c r="B678" s="37">
        <v>5581.67</v>
      </c>
      <c r="C678" s="214"/>
      <c r="D678" s="30"/>
      <c r="E678" s="214"/>
      <c r="F678" s="30"/>
    </row>
    <row r="679" spans="1:6" hidden="1" x14ac:dyDescent="0.25">
      <c r="A679" s="179" t="s">
        <v>826</v>
      </c>
      <c r="B679" s="30">
        <v>5565.9</v>
      </c>
      <c r="C679" s="214"/>
      <c r="D679" s="30"/>
      <c r="E679" s="214"/>
      <c r="F679" s="30"/>
    </row>
    <row r="680" spans="1:6" hidden="1" x14ac:dyDescent="0.25">
      <c r="A680" s="179" t="s">
        <v>827</v>
      </c>
      <c r="B680" s="37">
        <v>5586.17</v>
      </c>
      <c r="C680" s="214"/>
      <c r="D680" s="30"/>
      <c r="E680" s="214"/>
      <c r="F680" s="30"/>
    </row>
    <row r="681" spans="1:6" hidden="1" x14ac:dyDescent="0.25">
      <c r="A681" s="179" t="s">
        <v>828</v>
      </c>
      <c r="B681" s="30">
        <v>5601.5</v>
      </c>
      <c r="C681" s="214"/>
      <c r="D681" s="30"/>
      <c r="E681" s="214"/>
      <c r="F681" s="30"/>
    </row>
    <row r="682" spans="1:6" hidden="1" x14ac:dyDescent="0.25">
      <c r="A682" s="179" t="s">
        <v>829</v>
      </c>
      <c r="B682" s="37">
        <v>5584.02</v>
      </c>
      <c r="C682" s="214"/>
      <c r="D682" s="30"/>
      <c r="E682" s="214"/>
      <c r="F682" s="30"/>
    </row>
    <row r="683" spans="1:6" hidden="1" x14ac:dyDescent="0.25">
      <c r="A683" s="179" t="s">
        <v>830</v>
      </c>
      <c r="B683" s="37">
        <v>5563.96</v>
      </c>
      <c r="C683" s="214"/>
      <c r="D683" s="30"/>
      <c r="E683" s="214"/>
      <c r="F683" s="30"/>
    </row>
    <row r="684" spans="1:6" hidden="1" x14ac:dyDescent="0.25">
      <c r="A684" s="179" t="s">
        <v>831</v>
      </c>
      <c r="B684" s="37">
        <v>5565.57</v>
      </c>
      <c r="C684" s="214"/>
      <c r="D684" s="30"/>
      <c r="E684" s="214"/>
      <c r="F684" s="30"/>
    </row>
    <row r="685" spans="1:6" hidden="1" x14ac:dyDescent="0.25">
      <c r="A685" s="179" t="s">
        <v>832</v>
      </c>
      <c r="B685" s="37">
        <v>5506.49</v>
      </c>
      <c r="C685" s="214"/>
      <c r="D685" s="30"/>
      <c r="E685" s="214"/>
      <c r="F685" s="30"/>
    </row>
    <row r="686" spans="1:6" hidden="1" x14ac:dyDescent="0.25">
      <c r="A686" s="179" t="s">
        <v>833</v>
      </c>
      <c r="B686" s="15">
        <v>5438.87</v>
      </c>
      <c r="C686" s="214"/>
      <c r="D686" s="30"/>
      <c r="E686" s="214"/>
      <c r="F686" s="30"/>
    </row>
    <row r="687" spans="1:6" hidden="1" x14ac:dyDescent="0.25">
      <c r="A687" s="179" t="s">
        <v>834</v>
      </c>
      <c r="B687" s="37">
        <v>5447.98</v>
      </c>
      <c r="C687" s="214"/>
      <c r="D687" s="30"/>
      <c r="E687" s="214"/>
      <c r="F687" s="30"/>
    </row>
    <row r="688" spans="1:6" hidden="1" x14ac:dyDescent="0.25">
      <c r="A688" s="179" t="s">
        <v>835</v>
      </c>
      <c r="B688" s="30">
        <v>5445.17</v>
      </c>
      <c r="C688" s="214"/>
      <c r="D688" s="30"/>
      <c r="E688" s="214"/>
      <c r="F688" s="30"/>
    </row>
    <row r="689" spans="1:6" hidden="1" x14ac:dyDescent="0.25">
      <c r="A689" s="179" t="s">
        <v>836</v>
      </c>
      <c r="B689" s="30">
        <v>5449.86</v>
      </c>
      <c r="C689" s="214"/>
      <c r="D689" s="30"/>
      <c r="E689" s="214"/>
      <c r="F689" s="30"/>
    </row>
    <row r="690" spans="1:6" hidden="1" x14ac:dyDescent="0.25">
      <c r="A690" s="179" t="s">
        <v>837</v>
      </c>
      <c r="B690" s="37">
        <v>5433.17</v>
      </c>
      <c r="C690" s="214"/>
      <c r="D690" s="30"/>
      <c r="E690" s="214"/>
      <c r="F690" s="30"/>
    </row>
    <row r="691" spans="1:6" hidden="1" x14ac:dyDescent="0.25">
      <c r="A691" s="182" t="s">
        <v>838</v>
      </c>
      <c r="B691" s="37">
        <v>5449.72</v>
      </c>
      <c r="C691" s="214"/>
      <c r="D691" s="30"/>
      <c r="E691" s="214"/>
      <c r="F691" s="30"/>
    </row>
    <row r="692" spans="1:6" hidden="1" x14ac:dyDescent="0.25">
      <c r="A692" s="182" t="s">
        <v>839</v>
      </c>
      <c r="B692" s="30">
        <v>5473.78</v>
      </c>
      <c r="C692" s="214"/>
      <c r="D692" s="30"/>
      <c r="E692" s="214"/>
      <c r="F692" s="30"/>
    </row>
    <row r="693" spans="1:6" hidden="1" x14ac:dyDescent="0.25">
      <c r="A693" s="182" t="s">
        <v>840</v>
      </c>
      <c r="B693" s="30">
        <v>5465.59</v>
      </c>
      <c r="C693" s="214"/>
      <c r="D693" s="30"/>
      <c r="E693" s="214"/>
      <c r="F693" s="30"/>
    </row>
    <row r="694" spans="1:6" hidden="1" x14ac:dyDescent="0.25">
      <c r="A694" s="182" t="s">
        <v>841</v>
      </c>
      <c r="B694" s="30">
        <v>5496.67</v>
      </c>
      <c r="C694" s="214"/>
      <c r="D694" s="30"/>
      <c r="E694" s="214"/>
      <c r="F694" s="30"/>
    </row>
    <row r="695" spans="1:6" hidden="1" x14ac:dyDescent="0.25">
      <c r="A695" s="182" t="s">
        <v>842</v>
      </c>
      <c r="B695" s="30">
        <v>5498.91</v>
      </c>
      <c r="C695" s="214"/>
      <c r="D695" s="30"/>
      <c r="E695" s="214"/>
      <c r="F695" s="30"/>
    </row>
    <row r="696" spans="1:6" hidden="1" x14ac:dyDescent="0.25">
      <c r="A696" s="182" t="s">
        <v>843</v>
      </c>
      <c r="B696" s="37">
        <v>5446.52</v>
      </c>
      <c r="C696" s="214"/>
      <c r="D696" s="30"/>
      <c r="E696" s="214"/>
      <c r="F696" s="30"/>
    </row>
    <row r="697" spans="1:6" hidden="1" x14ac:dyDescent="0.25">
      <c r="A697" s="182" t="s">
        <v>844</v>
      </c>
      <c r="B697" s="37">
        <v>5492.93</v>
      </c>
      <c r="C697" s="214"/>
      <c r="D697" s="30"/>
      <c r="E697" s="214"/>
      <c r="F697" s="30"/>
    </row>
    <row r="698" spans="1:6" hidden="1" x14ac:dyDescent="0.25">
      <c r="A698" s="182" t="s">
        <v>845</v>
      </c>
      <c r="B698" s="30">
        <v>5506.1</v>
      </c>
      <c r="C698" s="214"/>
      <c r="D698" s="30"/>
      <c r="E698" s="214"/>
      <c r="F698" s="30"/>
    </row>
    <row r="699" spans="1:6" hidden="1" x14ac:dyDescent="0.25">
      <c r="A699" s="182" t="s">
        <v>846</v>
      </c>
      <c r="B699" s="30">
        <v>5568.78</v>
      </c>
      <c r="C699" s="214"/>
      <c r="D699" s="30"/>
      <c r="E699" s="214"/>
      <c r="F699" s="30"/>
    </row>
    <row r="700" spans="1:6" hidden="1" x14ac:dyDescent="0.25">
      <c r="A700" s="182" t="s">
        <v>847</v>
      </c>
      <c r="B700" s="30">
        <v>5585.81</v>
      </c>
      <c r="C700" s="214"/>
      <c r="D700" s="30"/>
      <c r="E700" s="214"/>
      <c r="F700" s="30"/>
    </row>
    <row r="701" spans="1:6" hidden="1" x14ac:dyDescent="0.25">
      <c r="A701" s="182" t="s">
        <v>848</v>
      </c>
      <c r="B701" s="30">
        <v>5630.21</v>
      </c>
      <c r="C701" s="214"/>
      <c r="D701" s="30"/>
      <c r="E701" s="214"/>
      <c r="F701" s="30"/>
    </row>
    <row r="702" spans="1:6" hidden="1" x14ac:dyDescent="0.25">
      <c r="A702" s="182" t="s">
        <v>849</v>
      </c>
      <c r="B702" s="30">
        <v>5652.63</v>
      </c>
      <c r="C702" s="214"/>
      <c r="D702" s="30"/>
      <c r="E702" s="214"/>
      <c r="F702" s="30"/>
    </row>
    <row r="703" spans="1:6" hidden="1" x14ac:dyDescent="0.25">
      <c r="A703" s="182" t="s">
        <v>850</v>
      </c>
      <c r="B703" s="30">
        <v>5660.21</v>
      </c>
      <c r="C703" s="214"/>
      <c r="D703" s="30"/>
      <c r="E703" s="214"/>
      <c r="F703" s="30"/>
    </row>
    <row r="704" spans="1:6" hidden="1" x14ac:dyDescent="0.25">
      <c r="A704" s="182" t="s">
        <v>851</v>
      </c>
      <c r="B704" s="30">
        <v>5639.1</v>
      </c>
      <c r="C704" s="214"/>
      <c r="D704" s="30"/>
      <c r="E704" s="214"/>
      <c r="F704" s="30"/>
    </row>
    <row r="705" spans="1:6" hidden="1" x14ac:dyDescent="0.25">
      <c r="A705" s="182" t="s">
        <v>852</v>
      </c>
      <c r="B705" s="15">
        <v>5629.96</v>
      </c>
      <c r="C705" s="214"/>
      <c r="D705" s="30"/>
      <c r="E705" s="214"/>
      <c r="F705" s="30"/>
    </row>
    <row r="706" spans="1:6" hidden="1" x14ac:dyDescent="0.25">
      <c r="A706" s="182" t="s">
        <v>853</v>
      </c>
      <c r="B706" s="30">
        <v>5629.7</v>
      </c>
      <c r="C706" s="214"/>
      <c r="D706" s="30"/>
      <c r="E706" s="214"/>
      <c r="F706" s="30"/>
    </row>
    <row r="707" spans="1:6" hidden="1" x14ac:dyDescent="0.25">
      <c r="A707" s="182" t="s">
        <v>854</v>
      </c>
      <c r="B707" s="37">
        <v>5651.23</v>
      </c>
      <c r="C707" s="214"/>
      <c r="D707" s="30"/>
      <c r="E707" s="214"/>
      <c r="F707" s="30"/>
    </row>
    <row r="708" spans="1:6" hidden="1" x14ac:dyDescent="0.25">
      <c r="A708" s="179" t="s">
        <v>855</v>
      </c>
      <c r="B708" s="30">
        <v>5666.63</v>
      </c>
      <c r="C708" s="214"/>
      <c r="D708" s="30"/>
      <c r="E708" s="214"/>
      <c r="F708" s="30"/>
    </row>
    <row r="709" spans="1:6" hidden="1" x14ac:dyDescent="0.25">
      <c r="A709" s="179" t="s">
        <v>856</v>
      </c>
      <c r="B709" s="30">
        <v>5655.31</v>
      </c>
      <c r="C709" s="214"/>
      <c r="D709" s="30"/>
      <c r="E709" s="214"/>
      <c r="F709" s="30"/>
    </row>
    <row r="710" spans="1:6" hidden="1" x14ac:dyDescent="0.25">
      <c r="A710" s="179" t="s">
        <v>857</v>
      </c>
      <c r="B710" s="30">
        <v>5643.03</v>
      </c>
      <c r="C710" s="214"/>
      <c r="D710" s="30"/>
      <c r="E710" s="214"/>
      <c r="F710" s="30"/>
    </row>
    <row r="711" spans="1:6" hidden="1" x14ac:dyDescent="0.25">
      <c r="A711" s="179" t="s">
        <v>858</v>
      </c>
      <c r="B711" s="30">
        <v>5578.8</v>
      </c>
      <c r="C711" s="214"/>
      <c r="D711" s="30"/>
      <c r="E711" s="214"/>
      <c r="F711" s="30"/>
    </row>
    <row r="712" spans="1:6" hidden="1" x14ac:dyDescent="0.25">
      <c r="A712" s="179" t="s">
        <v>859</v>
      </c>
      <c r="B712" s="30">
        <v>5537.79</v>
      </c>
      <c r="C712" s="214"/>
      <c r="D712" s="30"/>
      <c r="E712" s="214"/>
      <c r="F712" s="30"/>
    </row>
    <row r="713" spans="1:6" hidden="1" x14ac:dyDescent="0.25">
      <c r="A713" s="179" t="s">
        <v>860</v>
      </c>
      <c r="B713" s="30">
        <v>5540.34</v>
      </c>
      <c r="C713" s="214"/>
      <c r="D713" s="30"/>
      <c r="E713" s="214"/>
      <c r="F713" s="30"/>
    </row>
    <row r="714" spans="1:6" hidden="1" x14ac:dyDescent="0.25">
      <c r="A714" s="179" t="s">
        <v>861</v>
      </c>
      <c r="B714" s="30">
        <v>5550.29</v>
      </c>
      <c r="C714" s="214"/>
      <c r="D714" s="30"/>
      <c r="E714" s="214"/>
      <c r="F714" s="30"/>
    </row>
    <row r="715" spans="1:6" hidden="1" x14ac:dyDescent="0.25">
      <c r="A715" s="179" t="s">
        <v>862</v>
      </c>
      <c r="B715" s="30">
        <v>5517.07</v>
      </c>
      <c r="C715" s="214"/>
      <c r="D715" s="30"/>
      <c r="E715" s="214"/>
      <c r="F715" s="30"/>
    </row>
    <row r="716" spans="1:6" hidden="1" x14ac:dyDescent="0.25">
      <c r="A716" s="179" t="s">
        <v>863</v>
      </c>
      <c r="B716" s="30">
        <v>5537.47</v>
      </c>
      <c r="C716" s="214"/>
      <c r="D716" s="30"/>
      <c r="E716" s="214"/>
      <c r="F716" s="30"/>
    </row>
    <row r="717" spans="1:6" hidden="1" x14ac:dyDescent="0.25">
      <c r="A717" s="179" t="s">
        <v>864</v>
      </c>
      <c r="B717" s="30">
        <v>5612.25</v>
      </c>
      <c r="C717" s="214"/>
      <c r="D717" s="30"/>
      <c r="E717" s="214"/>
      <c r="F717" s="30"/>
    </row>
    <row r="718" spans="1:6" hidden="1" x14ac:dyDescent="0.25">
      <c r="A718" s="179" t="s">
        <v>865</v>
      </c>
      <c r="B718" s="30">
        <v>5621.64</v>
      </c>
      <c r="C718" s="214"/>
      <c r="D718" s="30"/>
      <c r="E718" s="214"/>
      <c r="F718" s="30"/>
    </row>
    <row r="719" spans="1:6" hidden="1" x14ac:dyDescent="0.25">
      <c r="A719" s="179" t="s">
        <v>866</v>
      </c>
      <c r="B719" s="30">
        <v>5712.29</v>
      </c>
      <c r="C719" s="214"/>
      <c r="D719" s="30"/>
      <c r="E719" s="214"/>
      <c r="F719" s="30"/>
    </row>
    <row r="720" spans="1:6" hidden="1" x14ac:dyDescent="0.25">
      <c r="A720" s="179" t="s">
        <v>867</v>
      </c>
      <c r="B720" s="30">
        <v>5737.4</v>
      </c>
      <c r="C720" s="214"/>
      <c r="D720" s="30"/>
      <c r="E720" s="214"/>
      <c r="F720" s="30"/>
    </row>
    <row r="721" spans="1:6" hidden="1" x14ac:dyDescent="0.25">
      <c r="A721" s="179" t="s">
        <v>868</v>
      </c>
      <c r="B721" s="30">
        <v>5750.61</v>
      </c>
      <c r="C721" s="214"/>
      <c r="D721" s="30"/>
      <c r="E721" s="214"/>
      <c r="F721" s="30"/>
    </row>
    <row r="722" spans="1:6" hidden="1" x14ac:dyDescent="0.25">
      <c r="A722" s="179" t="s">
        <v>869</v>
      </c>
      <c r="B722" s="30">
        <v>5748.74</v>
      </c>
      <c r="C722" s="214"/>
      <c r="D722" s="30"/>
      <c r="E722" s="214"/>
      <c r="F722" s="30"/>
    </row>
    <row r="723" spans="1:6" hidden="1" x14ac:dyDescent="0.25">
      <c r="A723" s="179" t="s">
        <v>870</v>
      </c>
      <c r="B723" s="30">
        <v>5865.67</v>
      </c>
      <c r="C723" s="214"/>
      <c r="D723" s="30"/>
      <c r="E723" s="214"/>
      <c r="F723" s="30"/>
    </row>
    <row r="724" spans="1:6" hidden="1" x14ac:dyDescent="0.25">
      <c r="A724" s="179" t="s">
        <v>871</v>
      </c>
      <c r="B724" s="30">
        <v>5966.57</v>
      </c>
      <c r="C724" s="214"/>
      <c r="D724" s="30"/>
      <c r="E724" s="214"/>
      <c r="F724" s="30"/>
    </row>
    <row r="725" spans="1:6" hidden="1" x14ac:dyDescent="0.25">
      <c r="A725" s="179" t="s">
        <v>872</v>
      </c>
      <c r="B725" s="30">
        <v>6117.86</v>
      </c>
      <c r="C725" s="214"/>
      <c r="D725" s="30"/>
      <c r="E725" s="214"/>
      <c r="F725" s="30"/>
    </row>
    <row r="726" spans="1:6" hidden="1" x14ac:dyDescent="0.25">
      <c r="A726" s="179" t="s">
        <v>873</v>
      </c>
      <c r="B726" s="30">
        <v>6583.17</v>
      </c>
      <c r="C726" s="214"/>
      <c r="D726" s="30"/>
      <c r="E726" s="214"/>
      <c r="F726" s="30"/>
    </row>
    <row r="727" spans="1:6" hidden="1" x14ac:dyDescent="0.25">
      <c r="A727" s="179" t="s">
        <v>875</v>
      </c>
      <c r="B727" s="30">
        <v>6675.25</v>
      </c>
      <c r="C727" s="214"/>
      <c r="D727" s="30"/>
      <c r="E727" s="214"/>
      <c r="F727" s="30"/>
    </row>
    <row r="728" spans="1:6" hidden="1" x14ac:dyDescent="0.25">
      <c r="A728" s="179" t="s">
        <v>876</v>
      </c>
      <c r="B728" s="30">
        <v>6651.97</v>
      </c>
      <c r="C728" s="214"/>
      <c r="D728" s="30"/>
      <c r="E728" s="214"/>
      <c r="F728" s="30"/>
    </row>
    <row r="729" spans="1:6" hidden="1" x14ac:dyDescent="0.25">
      <c r="A729" s="179" t="s">
        <v>877</v>
      </c>
      <c r="B729" s="30">
        <v>6421.38</v>
      </c>
      <c r="C729" s="214"/>
      <c r="D729" s="30"/>
      <c r="E729" s="214"/>
      <c r="F729" s="30"/>
    </row>
    <row r="730" spans="1:6" hidden="1" x14ac:dyDescent="0.25">
      <c r="A730" s="179" t="s">
        <v>878</v>
      </c>
      <c r="B730" s="30">
        <v>6342.89</v>
      </c>
      <c r="C730" s="214"/>
      <c r="D730" s="30"/>
      <c r="E730" s="214"/>
      <c r="F730" s="30"/>
    </row>
    <row r="731" spans="1:6" hidden="1" x14ac:dyDescent="0.25">
      <c r="A731" s="179" t="s">
        <v>879</v>
      </c>
      <c r="B731" s="30">
        <v>6346.13</v>
      </c>
      <c r="C731" s="214"/>
      <c r="D731" s="30"/>
      <c r="E731" s="214"/>
      <c r="F731" s="30"/>
    </row>
    <row r="732" spans="1:6" hidden="1" x14ac:dyDescent="0.25">
      <c r="A732" s="179" t="s">
        <v>880</v>
      </c>
      <c r="B732" s="30">
        <v>6340.52</v>
      </c>
      <c r="C732" s="214"/>
      <c r="D732" s="30"/>
      <c r="E732" s="214"/>
      <c r="F732" s="30"/>
    </row>
    <row r="733" spans="1:6" hidden="1" x14ac:dyDescent="0.25">
      <c r="A733" s="179" t="s">
        <v>881</v>
      </c>
      <c r="B733" s="30">
        <v>6454.56</v>
      </c>
      <c r="C733" s="214"/>
      <c r="D733" s="30"/>
      <c r="E733" s="214"/>
      <c r="F733" s="30"/>
    </row>
    <row r="734" spans="1:6" hidden="1" x14ac:dyDescent="0.25">
      <c r="A734" s="179" t="s">
        <v>882</v>
      </c>
      <c r="B734" s="30">
        <v>6605.43</v>
      </c>
      <c r="C734" s="214"/>
      <c r="D734" s="30"/>
      <c r="E734" s="214"/>
      <c r="F734" s="30"/>
    </row>
    <row r="735" spans="1:6" hidden="1" x14ac:dyDescent="0.25">
      <c r="A735" s="179" t="s">
        <v>883</v>
      </c>
      <c r="B735" s="30">
        <v>6916.34</v>
      </c>
      <c r="C735" s="214"/>
      <c r="D735" s="30"/>
      <c r="E735" s="214"/>
      <c r="F735" s="30"/>
    </row>
    <row r="736" spans="1:6" hidden="1" x14ac:dyDescent="0.25">
      <c r="A736" s="179" t="s">
        <v>884</v>
      </c>
      <c r="B736" s="30">
        <v>6898.24</v>
      </c>
      <c r="C736" s="214"/>
      <c r="D736" s="30"/>
      <c r="E736" s="214"/>
      <c r="F736" s="30"/>
    </row>
    <row r="737" spans="1:6" hidden="1" x14ac:dyDescent="0.25">
      <c r="A737" s="179" t="s">
        <v>886</v>
      </c>
      <c r="B737" s="30">
        <v>6989.42</v>
      </c>
      <c r="C737" s="214"/>
      <c r="D737" s="30"/>
      <c r="E737" s="214"/>
      <c r="F737" s="30"/>
    </row>
    <row r="738" spans="1:6" hidden="1" x14ac:dyDescent="0.25">
      <c r="A738" s="179" t="s">
        <v>887</v>
      </c>
      <c r="B738" s="30">
        <v>6858.35</v>
      </c>
      <c r="C738" s="214"/>
      <c r="D738" s="30"/>
      <c r="E738" s="214"/>
      <c r="F738" s="30"/>
    </row>
    <row r="739" spans="1:6" hidden="1" x14ac:dyDescent="0.25">
      <c r="A739" s="179" t="s">
        <v>888</v>
      </c>
      <c r="B739" s="30">
        <v>6657.68</v>
      </c>
      <c r="C739" s="214"/>
      <c r="D739" s="30"/>
      <c r="E739" s="214"/>
      <c r="F739" s="30"/>
    </row>
    <row r="740" spans="1:6" hidden="1" x14ac:dyDescent="0.25">
      <c r="A740" s="179" t="s">
        <v>889</v>
      </c>
      <c r="B740" s="30">
        <v>6761.82</v>
      </c>
      <c r="C740" s="214"/>
      <c r="D740" s="30"/>
      <c r="E740" s="214"/>
      <c r="F740" s="30"/>
    </row>
    <row r="741" spans="1:6" hidden="1" x14ac:dyDescent="0.25">
      <c r="A741" s="179" t="s">
        <v>890</v>
      </c>
      <c r="B741" s="30">
        <v>6711.97</v>
      </c>
      <c r="C741" s="214"/>
      <c r="D741" s="30"/>
      <c r="E741" s="214"/>
      <c r="F741" s="30"/>
    </row>
    <row r="742" spans="1:6" hidden="1" x14ac:dyDescent="0.25">
      <c r="A742" s="179" t="s">
        <v>891</v>
      </c>
      <c r="B742" s="30">
        <v>6783.86</v>
      </c>
      <c r="C742" s="214"/>
      <c r="D742" s="30"/>
      <c r="E742" s="214"/>
      <c r="F742" s="30"/>
    </row>
    <row r="743" spans="1:6" hidden="1" x14ac:dyDescent="0.25">
      <c r="A743" s="179" t="s">
        <v>892</v>
      </c>
      <c r="B743" s="15">
        <v>6911.23</v>
      </c>
      <c r="C743" s="221"/>
      <c r="D743" s="15">
        <v>5907.03</v>
      </c>
      <c r="E743" s="251">
        <v>5852</v>
      </c>
      <c r="F743" s="30">
        <v>6.883</v>
      </c>
    </row>
    <row r="744" spans="1:6" hidden="1" x14ac:dyDescent="0.25">
      <c r="A744" s="179" t="s">
        <v>893</v>
      </c>
      <c r="B744" s="37">
        <v>6870.15</v>
      </c>
      <c r="C744" s="214"/>
      <c r="D744" s="15">
        <v>5871.92</v>
      </c>
      <c r="E744" s="251">
        <v>5856</v>
      </c>
      <c r="F744" s="30">
        <v>6.9096000000000002</v>
      </c>
    </row>
    <row r="745" spans="1:6" hidden="1" x14ac:dyDescent="0.25">
      <c r="A745" s="179" t="s">
        <v>894</v>
      </c>
      <c r="B745" s="15" t="s">
        <v>895</v>
      </c>
      <c r="C745" s="214"/>
      <c r="D745" s="15">
        <v>5871.92</v>
      </c>
      <c r="E745" s="251">
        <v>5904</v>
      </c>
      <c r="F745" s="37">
        <v>6.8971</v>
      </c>
    </row>
    <row r="746" spans="1:6" hidden="1" x14ac:dyDescent="0.25">
      <c r="A746" s="179" t="s">
        <v>896</v>
      </c>
      <c r="B746" s="15">
        <v>6871.29</v>
      </c>
      <c r="C746" s="214"/>
      <c r="D746" s="15">
        <v>5872.89</v>
      </c>
      <c r="E746" s="251">
        <v>5824</v>
      </c>
      <c r="F746" s="30">
        <v>6.9332000000000003</v>
      </c>
    </row>
    <row r="747" spans="1:6" hidden="1" x14ac:dyDescent="0.25">
      <c r="A747" s="179" t="s">
        <v>897</v>
      </c>
      <c r="B747" s="15">
        <v>6748.48</v>
      </c>
      <c r="C747" s="214"/>
      <c r="D747" s="15">
        <v>5767.93</v>
      </c>
      <c r="E747" s="251">
        <v>5757</v>
      </c>
      <c r="F747" s="15">
        <v>6.9185999999999996</v>
      </c>
    </row>
    <row r="748" spans="1:6" hidden="1" x14ac:dyDescent="0.25">
      <c r="A748" s="179" t="s">
        <v>898</v>
      </c>
      <c r="B748" s="15">
        <v>6684.63</v>
      </c>
      <c r="C748" s="214"/>
      <c r="D748" s="15">
        <v>5713.36</v>
      </c>
      <c r="E748" s="251">
        <v>5765.5</v>
      </c>
      <c r="F748" s="15">
        <v>6.9226000000000001</v>
      </c>
    </row>
    <row r="749" spans="1:6" hidden="1" x14ac:dyDescent="0.25">
      <c r="A749" s="179" t="s">
        <v>899</v>
      </c>
      <c r="B749" s="15">
        <v>6741.69</v>
      </c>
      <c r="C749" s="214"/>
      <c r="D749" s="15">
        <v>5762.13</v>
      </c>
      <c r="E749" s="251">
        <v>5735</v>
      </c>
      <c r="F749" s="15">
        <v>6.9226000000000001</v>
      </c>
    </row>
    <row r="750" spans="1:6" hidden="1" x14ac:dyDescent="0.25">
      <c r="A750" s="179" t="s">
        <v>900</v>
      </c>
      <c r="B750" s="15">
        <v>6677.01</v>
      </c>
      <c r="C750" s="214"/>
      <c r="D750" s="15">
        <v>5706.84</v>
      </c>
      <c r="E750" s="251">
        <v>5682.5</v>
      </c>
      <c r="F750" s="15">
        <v>6.9641999999999999</v>
      </c>
    </row>
    <row r="751" spans="1:6" hidden="1" x14ac:dyDescent="0.25">
      <c r="A751" s="179" t="s">
        <v>901</v>
      </c>
      <c r="B751" s="15">
        <v>6565.5</v>
      </c>
      <c r="C751" s="214"/>
      <c r="D751" s="15">
        <v>5611.54</v>
      </c>
      <c r="E751" s="251">
        <v>5649</v>
      </c>
      <c r="F751" s="15">
        <v>6.9652000000000003</v>
      </c>
    </row>
    <row r="752" spans="1:6" hidden="1" x14ac:dyDescent="0.25">
      <c r="A752" s="179" t="s">
        <v>902</v>
      </c>
      <c r="B752" s="15">
        <v>6404.92</v>
      </c>
      <c r="C752" s="214"/>
      <c r="D752" s="15">
        <v>5474.29</v>
      </c>
      <c r="E752" s="251">
        <v>5561</v>
      </c>
      <c r="F752" s="15">
        <v>6.9711999999999996</v>
      </c>
    </row>
    <row r="753" spans="1:6" hidden="1" x14ac:dyDescent="0.25">
      <c r="A753" s="179" t="s">
        <v>903</v>
      </c>
      <c r="B753" s="15">
        <v>6451.75</v>
      </c>
      <c r="C753" s="214"/>
      <c r="D753" s="15">
        <v>5514.32</v>
      </c>
      <c r="E753" s="251">
        <v>5485.5</v>
      </c>
      <c r="F753" s="15">
        <v>6.9702000000000002</v>
      </c>
    </row>
    <row r="754" spans="1:6" hidden="1" x14ac:dyDescent="0.25">
      <c r="A754" s="179" t="s">
        <v>904</v>
      </c>
      <c r="B754" s="15">
        <v>6414.45</v>
      </c>
      <c r="C754" s="214"/>
      <c r="D754" s="15">
        <v>5482.44</v>
      </c>
      <c r="E754" s="251">
        <v>5498.5</v>
      </c>
      <c r="F754" s="15">
        <v>6.9702000000000002</v>
      </c>
    </row>
    <row r="755" spans="1:6" hidden="1" x14ac:dyDescent="0.25">
      <c r="A755" s="179" t="s">
        <v>905</v>
      </c>
      <c r="B755" s="37">
        <v>6270.45</v>
      </c>
      <c r="C755" s="214"/>
      <c r="D755" s="15">
        <v>5359.36</v>
      </c>
      <c r="E755" s="251">
        <v>5649</v>
      </c>
      <c r="F755" s="15">
        <v>6.9691999999999998</v>
      </c>
    </row>
    <row r="756" spans="1:6" hidden="1" x14ac:dyDescent="0.25">
      <c r="A756" s="179" t="s">
        <v>906</v>
      </c>
      <c r="B756" s="15">
        <v>6319.23</v>
      </c>
      <c r="C756" s="214"/>
      <c r="D756" s="15">
        <v>5401.05</v>
      </c>
      <c r="E756" s="251">
        <v>5482</v>
      </c>
      <c r="F756" s="15">
        <v>6.97</v>
      </c>
    </row>
    <row r="757" spans="1:6" hidden="1" x14ac:dyDescent="0.25">
      <c r="A757" s="179" t="s">
        <v>907</v>
      </c>
      <c r="B757" s="15">
        <v>6497.3</v>
      </c>
      <c r="C757" s="214"/>
      <c r="D757" s="15">
        <v>5553.25</v>
      </c>
      <c r="E757" s="251">
        <v>5482</v>
      </c>
      <c r="F757" s="15">
        <v>6.9752000000000001</v>
      </c>
    </row>
    <row r="758" spans="1:6" hidden="1" x14ac:dyDescent="0.25">
      <c r="A758" s="179" t="s">
        <v>908</v>
      </c>
      <c r="B758" s="15">
        <v>6461.88</v>
      </c>
      <c r="C758" s="214"/>
      <c r="D758" s="15">
        <v>5522.97</v>
      </c>
      <c r="E758" s="251">
        <v>5482</v>
      </c>
      <c r="F758" s="15">
        <v>6.9763000000000002</v>
      </c>
    </row>
    <row r="759" spans="1:6" hidden="1" x14ac:dyDescent="0.25">
      <c r="A759" s="179" t="s">
        <v>909</v>
      </c>
      <c r="B759" s="15">
        <v>6454.32</v>
      </c>
      <c r="C759" s="214"/>
      <c r="D759" s="15">
        <v>5516.51</v>
      </c>
      <c r="E759" s="251">
        <v>5514</v>
      </c>
      <c r="F759" s="15">
        <v>6.9682000000000004</v>
      </c>
    </row>
    <row r="760" spans="1:6" hidden="1" x14ac:dyDescent="0.25">
      <c r="A760" s="187" t="s">
        <v>910</v>
      </c>
      <c r="B760" s="15">
        <v>6549.63</v>
      </c>
      <c r="C760" s="214"/>
      <c r="D760" s="15">
        <v>5597.98</v>
      </c>
      <c r="E760" s="251">
        <v>5501</v>
      </c>
      <c r="F760" s="15">
        <v>6.9752000000000001</v>
      </c>
    </row>
    <row r="761" spans="1:6" hidden="1" x14ac:dyDescent="0.25">
      <c r="A761" s="187" t="s">
        <v>911</v>
      </c>
      <c r="B761" s="15">
        <v>6413.14</v>
      </c>
      <c r="C761" s="214"/>
      <c r="D761" s="15">
        <v>5481.32</v>
      </c>
      <c r="E761" s="251">
        <v>5574</v>
      </c>
      <c r="F761" s="15">
        <v>6.9763000000000002</v>
      </c>
    </row>
    <row r="762" spans="1:6" hidden="1" x14ac:dyDescent="0.25">
      <c r="A762" s="187" t="s">
        <v>926</v>
      </c>
      <c r="B762" s="15">
        <v>6543.2</v>
      </c>
      <c r="C762" s="214"/>
      <c r="D762" s="15">
        <v>5592.48</v>
      </c>
      <c r="E762" s="251">
        <v>5500.5</v>
      </c>
      <c r="F762" s="15">
        <v>6.9492000000000003</v>
      </c>
    </row>
    <row r="763" spans="1:6" hidden="1" x14ac:dyDescent="0.25">
      <c r="A763" s="187" t="s">
        <v>927</v>
      </c>
      <c r="B763" s="15">
        <v>6499.31</v>
      </c>
      <c r="C763" s="214"/>
      <c r="D763" s="15">
        <v>5554.97</v>
      </c>
      <c r="E763" s="251">
        <v>5611</v>
      </c>
      <c r="F763" s="15">
        <v>6.9183000000000003</v>
      </c>
    </row>
    <row r="764" spans="1:6" hidden="1" x14ac:dyDescent="0.25">
      <c r="A764" s="187" t="s">
        <v>928</v>
      </c>
      <c r="B764" s="15">
        <v>6553.7</v>
      </c>
      <c r="C764" s="214"/>
      <c r="D764" s="15">
        <v>5601.45</v>
      </c>
      <c r="E764" s="251">
        <v>5551.5</v>
      </c>
      <c r="F764" s="15">
        <v>6.9457000000000004</v>
      </c>
    </row>
    <row r="765" spans="1:6" hidden="1" x14ac:dyDescent="0.25">
      <c r="A765" s="187" t="s">
        <v>929</v>
      </c>
      <c r="B765" s="15">
        <v>6730.8</v>
      </c>
      <c r="C765" s="214"/>
      <c r="D765" s="15">
        <v>5752.82</v>
      </c>
      <c r="E765" s="251">
        <v>5642</v>
      </c>
      <c r="F765" s="15">
        <v>6.9442000000000004</v>
      </c>
    </row>
    <row r="766" spans="1:6" hidden="1" x14ac:dyDescent="0.25">
      <c r="A766" s="187" t="s">
        <v>930</v>
      </c>
      <c r="B766" s="15">
        <v>6732.24</v>
      </c>
      <c r="C766" s="214"/>
      <c r="D766" s="15">
        <v>5754.05</v>
      </c>
      <c r="E766" s="251">
        <v>5642</v>
      </c>
      <c r="F766" s="15">
        <v>6.9302999999999999</v>
      </c>
    </row>
    <row r="767" spans="1:6" hidden="1" x14ac:dyDescent="0.25">
      <c r="A767" s="187" t="s">
        <v>931</v>
      </c>
      <c r="B767" s="15">
        <v>6834.74</v>
      </c>
      <c r="C767" s="214"/>
      <c r="D767" s="15">
        <v>5841.66</v>
      </c>
      <c r="E767" s="252">
        <v>5752.5</v>
      </c>
      <c r="F767" s="15">
        <v>6.9176000000000002</v>
      </c>
    </row>
    <row r="768" spans="1:6" hidden="1" x14ac:dyDescent="0.25">
      <c r="A768" s="187" t="s">
        <v>932</v>
      </c>
      <c r="B768" s="15">
        <v>6896.83</v>
      </c>
      <c r="C768" s="214"/>
      <c r="D768" s="15">
        <v>5894.72</v>
      </c>
      <c r="E768" s="252">
        <v>5797</v>
      </c>
      <c r="F768" s="15">
        <v>6.9126000000000003</v>
      </c>
    </row>
    <row r="769" spans="1:6" hidden="1" x14ac:dyDescent="0.25">
      <c r="A769" s="187" t="s">
        <v>933</v>
      </c>
      <c r="B769" s="15">
        <v>6774.83</v>
      </c>
      <c r="C769" s="214"/>
      <c r="D769" s="15">
        <v>5790.46</v>
      </c>
      <c r="E769" s="252">
        <v>5857</v>
      </c>
      <c r="F769" s="15">
        <v>6.9153000000000002</v>
      </c>
    </row>
    <row r="770" spans="1:6" hidden="1" x14ac:dyDescent="0.25">
      <c r="A770" s="187" t="s">
        <v>934</v>
      </c>
      <c r="B770" s="15">
        <v>6715.62</v>
      </c>
      <c r="C770" s="214"/>
      <c r="D770" s="15">
        <v>5739.84</v>
      </c>
      <c r="E770" s="252">
        <v>5771.5</v>
      </c>
      <c r="F770" s="15">
        <v>6.8780000000000001</v>
      </c>
    </row>
    <row r="771" spans="1:6" hidden="1" x14ac:dyDescent="0.25">
      <c r="A771" s="187" t="s">
        <v>935</v>
      </c>
      <c r="B771" s="15">
        <v>6767.51</v>
      </c>
      <c r="C771" s="214"/>
      <c r="D771" s="15">
        <v>5784.19</v>
      </c>
      <c r="E771" s="252">
        <v>5721</v>
      </c>
      <c r="F771" s="15">
        <v>6.8754999999999997</v>
      </c>
    </row>
    <row r="772" spans="1:6" hidden="1" x14ac:dyDescent="0.25">
      <c r="A772" s="187" t="s">
        <v>936</v>
      </c>
      <c r="B772" s="15">
        <v>6747.15</v>
      </c>
      <c r="C772" s="214"/>
      <c r="D772" s="15">
        <v>5766.79</v>
      </c>
      <c r="E772" s="252">
        <v>5710</v>
      </c>
      <c r="F772" s="15">
        <v>6.8754999999999997</v>
      </c>
    </row>
    <row r="773" spans="1:6" hidden="1" x14ac:dyDescent="0.25">
      <c r="A773" s="187" t="s">
        <v>937</v>
      </c>
      <c r="B773" s="15">
        <v>6827.79</v>
      </c>
      <c r="C773" s="214"/>
      <c r="D773" s="15">
        <v>5835.72</v>
      </c>
      <c r="E773" s="252">
        <v>5706</v>
      </c>
      <c r="F773" s="15">
        <v>6.8579999999999997</v>
      </c>
    </row>
    <row r="774" spans="1:6" hidden="1" x14ac:dyDescent="0.25">
      <c r="A774" s="187" t="s">
        <v>938</v>
      </c>
      <c r="B774" s="15">
        <v>6806.93</v>
      </c>
      <c r="C774" s="214"/>
      <c r="D774" s="15">
        <v>5817.89</v>
      </c>
      <c r="E774" s="252">
        <v>5775</v>
      </c>
      <c r="F774" s="15">
        <v>6.8680000000000003</v>
      </c>
    </row>
    <row r="775" spans="1:6" hidden="1" x14ac:dyDescent="0.25">
      <c r="A775" s="187" t="s">
        <v>939</v>
      </c>
      <c r="B775" s="15">
        <v>6753.42</v>
      </c>
      <c r="C775" s="214"/>
      <c r="D775" s="15">
        <v>5772.15</v>
      </c>
      <c r="E775" s="252">
        <v>5836</v>
      </c>
      <c r="F775" s="15">
        <v>6.8780000000000001</v>
      </c>
    </row>
    <row r="776" spans="1:6" hidden="1" x14ac:dyDescent="0.25">
      <c r="A776" s="187" t="s">
        <v>940</v>
      </c>
      <c r="B776" s="15">
        <v>6768.87</v>
      </c>
      <c r="C776" s="214"/>
      <c r="D776" s="15">
        <v>5785.36</v>
      </c>
      <c r="E776" s="252">
        <v>5786</v>
      </c>
      <c r="F776" s="15">
        <v>6.8815</v>
      </c>
    </row>
    <row r="777" spans="1:6" hidden="1" x14ac:dyDescent="0.25">
      <c r="A777" s="187" t="s">
        <v>941</v>
      </c>
      <c r="B777" s="15">
        <v>6812.48</v>
      </c>
      <c r="C777" s="214"/>
      <c r="D777" s="15">
        <v>5822.63</v>
      </c>
      <c r="E777" s="252">
        <v>5802</v>
      </c>
      <c r="F777" s="15">
        <v>6.8990999999999998</v>
      </c>
    </row>
    <row r="778" spans="1:6" hidden="1" x14ac:dyDescent="0.25">
      <c r="A778" s="187" t="s">
        <v>942</v>
      </c>
      <c r="B778" s="15">
        <v>6851.13</v>
      </c>
      <c r="C778" s="214"/>
      <c r="D778" s="15">
        <v>5855.66</v>
      </c>
      <c r="E778" s="252">
        <v>5865</v>
      </c>
      <c r="F778" s="15">
        <v>6.8849999999999998</v>
      </c>
    </row>
    <row r="779" spans="1:6" hidden="1" x14ac:dyDescent="0.25">
      <c r="A779" s="187" t="s">
        <v>951</v>
      </c>
      <c r="B779" s="15">
        <v>7188.82</v>
      </c>
      <c r="C779" s="214"/>
      <c r="D779" s="15">
        <v>6144.29</v>
      </c>
      <c r="E779" s="252">
        <v>5872</v>
      </c>
      <c r="F779" s="15">
        <v>6.8996000000000004</v>
      </c>
    </row>
    <row r="780" spans="1:6" hidden="1" x14ac:dyDescent="0.25">
      <c r="A780" s="187" t="s">
        <v>952</v>
      </c>
      <c r="B780" s="15">
        <v>7155.7</v>
      </c>
      <c r="C780" s="214"/>
      <c r="D780" s="15">
        <v>6115.98</v>
      </c>
      <c r="E780" s="252">
        <v>6111</v>
      </c>
      <c r="F780" s="15">
        <v>6.8966000000000003</v>
      </c>
    </row>
    <row r="781" spans="1:6" hidden="1" x14ac:dyDescent="0.25">
      <c r="A781" s="187" t="s">
        <v>953</v>
      </c>
      <c r="B781" s="15">
        <v>7155.7</v>
      </c>
      <c r="C781" s="214"/>
      <c r="D781" s="15">
        <v>6115.98</v>
      </c>
      <c r="E781" s="252">
        <v>6145</v>
      </c>
      <c r="F781" s="15">
        <v>6.8789999999999996</v>
      </c>
    </row>
    <row r="782" spans="1:6" hidden="1" x14ac:dyDescent="0.25">
      <c r="A782" s="187" t="s">
        <v>954</v>
      </c>
      <c r="B782" s="15">
        <v>7109.4</v>
      </c>
      <c r="C782" s="214"/>
      <c r="D782" s="15">
        <v>6076.41</v>
      </c>
      <c r="E782" s="252">
        <v>6016</v>
      </c>
      <c r="F782" s="15">
        <v>6.8739999999999997</v>
      </c>
    </row>
    <row r="783" spans="1:6" hidden="1" x14ac:dyDescent="0.25">
      <c r="A783" s="187" t="s">
        <v>955</v>
      </c>
      <c r="B783" s="15">
        <v>7030.17</v>
      </c>
      <c r="C783" s="214"/>
      <c r="D783" s="15">
        <v>6008.69</v>
      </c>
      <c r="E783" s="252">
        <v>6015</v>
      </c>
      <c r="F783" s="15">
        <v>6.8775000000000004</v>
      </c>
    </row>
    <row r="784" spans="1:6" hidden="1" x14ac:dyDescent="0.25">
      <c r="A784" s="187" t="s">
        <v>956</v>
      </c>
      <c r="B784" s="15">
        <v>7008.36</v>
      </c>
      <c r="C784" s="214"/>
      <c r="D784" s="15">
        <v>5990.05</v>
      </c>
      <c r="E784" s="252">
        <v>5939</v>
      </c>
      <c r="F784" s="15">
        <v>6.883</v>
      </c>
    </row>
    <row r="785" spans="1:6" hidden="1" x14ac:dyDescent="0.25">
      <c r="A785" s="187" t="s">
        <v>957</v>
      </c>
      <c r="B785" s="15">
        <v>7061.28</v>
      </c>
      <c r="C785" s="214"/>
      <c r="D785" s="15">
        <v>6035.28</v>
      </c>
      <c r="E785" s="252">
        <v>6002</v>
      </c>
      <c r="F785" s="15">
        <v>6.8996000000000004</v>
      </c>
    </row>
    <row r="786" spans="1:6" hidden="1" x14ac:dyDescent="0.25">
      <c r="A786" s="187" t="s">
        <v>958</v>
      </c>
      <c r="B786" s="15">
        <v>7029.34</v>
      </c>
      <c r="C786" s="214"/>
      <c r="D786" s="15">
        <v>6007.98</v>
      </c>
      <c r="E786" s="252">
        <v>6034</v>
      </c>
      <c r="F786" s="15">
        <v>6.8960999999999997</v>
      </c>
    </row>
    <row r="787" spans="1:6" hidden="1" x14ac:dyDescent="0.25">
      <c r="A787" s="187" t="s">
        <v>959</v>
      </c>
      <c r="B787" s="15">
        <v>7005.69</v>
      </c>
      <c r="C787" s="214"/>
      <c r="D787" s="15">
        <v>5987.77</v>
      </c>
      <c r="E787" s="252">
        <v>5976</v>
      </c>
      <c r="F787" s="15">
        <v>6.8944000000000001</v>
      </c>
    </row>
    <row r="788" spans="1:6" hidden="1" x14ac:dyDescent="0.25">
      <c r="A788" s="187" t="s">
        <v>960</v>
      </c>
      <c r="B788" s="15">
        <v>6849.83</v>
      </c>
      <c r="C788" s="214"/>
      <c r="D788" s="15">
        <v>5854.56</v>
      </c>
      <c r="E788" s="252">
        <v>5991</v>
      </c>
      <c r="F788" s="15">
        <v>6.8863000000000003</v>
      </c>
    </row>
    <row r="789" spans="1:6" hidden="1" x14ac:dyDescent="0.25">
      <c r="A789" s="187" t="s">
        <v>961</v>
      </c>
      <c r="B789" s="15">
        <v>6914.72</v>
      </c>
      <c r="C789" s="214"/>
      <c r="D789" s="15">
        <v>5910.01</v>
      </c>
      <c r="E789" s="252">
        <v>5881</v>
      </c>
      <c r="F789" s="15">
        <v>6.8910999999999998</v>
      </c>
    </row>
    <row r="790" spans="1:6" hidden="1" x14ac:dyDescent="0.25">
      <c r="A790" s="187" t="s">
        <v>962</v>
      </c>
      <c r="B790" s="15">
        <v>6897.65</v>
      </c>
      <c r="C790" s="214"/>
      <c r="D790" s="15">
        <v>5895.43</v>
      </c>
      <c r="E790" s="253">
        <v>5927</v>
      </c>
      <c r="F790" s="15">
        <v>6.8834999999999997</v>
      </c>
    </row>
    <row r="791" spans="1:6" hidden="1" x14ac:dyDescent="0.25">
      <c r="A791" s="187" t="s">
        <v>963</v>
      </c>
      <c r="B791" s="15">
        <v>6966.52</v>
      </c>
      <c r="C791" s="214"/>
      <c r="D791" s="15">
        <v>5954.29</v>
      </c>
      <c r="E791" s="253">
        <v>5936</v>
      </c>
      <c r="F791" s="15">
        <v>6.8901000000000003</v>
      </c>
    </row>
    <row r="792" spans="1:6" hidden="1" x14ac:dyDescent="0.25">
      <c r="A792" s="187" t="s">
        <v>964</v>
      </c>
      <c r="B792" s="15">
        <v>6989.03</v>
      </c>
      <c r="C792" s="214"/>
      <c r="D792" s="15">
        <v>5973.53</v>
      </c>
      <c r="E792" s="253">
        <v>6040</v>
      </c>
      <c r="F792" s="15">
        <v>6.9001000000000001</v>
      </c>
    </row>
    <row r="793" spans="1:6" hidden="1" x14ac:dyDescent="0.25">
      <c r="A793" s="187" t="s">
        <v>965</v>
      </c>
      <c r="B793" s="15">
        <v>6890.89</v>
      </c>
      <c r="C793" s="214"/>
      <c r="D793" s="15">
        <v>5889.65</v>
      </c>
      <c r="E793" s="253">
        <v>5994</v>
      </c>
      <c r="F793" s="15">
        <v>6.9170999999999996</v>
      </c>
    </row>
    <row r="794" spans="1:6" hidden="1" x14ac:dyDescent="0.25">
      <c r="A794" s="187" t="s">
        <v>966</v>
      </c>
      <c r="B794" s="15">
        <v>6932.38</v>
      </c>
      <c r="C794" s="214"/>
      <c r="D794" s="15">
        <v>5925.11</v>
      </c>
      <c r="E794" s="253">
        <v>5910</v>
      </c>
      <c r="F794" s="15">
        <v>6.9096000000000002</v>
      </c>
    </row>
    <row r="795" spans="1:6" hidden="1" x14ac:dyDescent="0.25">
      <c r="A795" s="187" t="s">
        <v>967</v>
      </c>
      <c r="B795" s="15">
        <v>6843.87</v>
      </c>
      <c r="C795" s="214"/>
      <c r="D795" s="15">
        <v>5849.46</v>
      </c>
      <c r="E795" s="253">
        <v>5856</v>
      </c>
      <c r="F795" s="15">
        <v>6.9185999999999996</v>
      </c>
    </row>
    <row r="796" spans="1:6" hidden="1" x14ac:dyDescent="0.25">
      <c r="A796" s="187" t="s">
        <v>968</v>
      </c>
      <c r="B796" s="15">
        <v>6780.27</v>
      </c>
      <c r="C796" s="214"/>
      <c r="D796" s="15">
        <v>5795.11</v>
      </c>
      <c r="E796" s="253">
        <v>5807</v>
      </c>
      <c r="F796" s="15">
        <v>6.9150999999999998</v>
      </c>
    </row>
    <row r="797" spans="1:6" hidden="1" x14ac:dyDescent="0.25">
      <c r="A797" s="187" t="s">
        <v>969</v>
      </c>
      <c r="B797" s="15">
        <v>6878.56</v>
      </c>
      <c r="C797" s="214"/>
      <c r="D797" s="15">
        <v>5879.11</v>
      </c>
      <c r="E797" s="253">
        <v>5850</v>
      </c>
      <c r="F797" s="15">
        <v>6.9085999999999999</v>
      </c>
    </row>
    <row r="798" spans="1:6" hidden="1" x14ac:dyDescent="0.25">
      <c r="A798" s="187" t="s">
        <v>970</v>
      </c>
      <c r="B798" s="15">
        <v>6882.73</v>
      </c>
      <c r="C798" s="214"/>
      <c r="D798" s="15">
        <v>5882.67</v>
      </c>
      <c r="E798" s="253">
        <v>5911</v>
      </c>
      <c r="F798" s="15">
        <v>6.9085999999999999</v>
      </c>
    </row>
    <row r="799" spans="1:6" hidden="1" x14ac:dyDescent="0.25">
      <c r="A799" s="187" t="s">
        <v>971</v>
      </c>
      <c r="B799" s="15">
        <v>6892.86</v>
      </c>
      <c r="C799" s="214"/>
      <c r="D799" s="15">
        <v>5891.33</v>
      </c>
      <c r="E799" s="253">
        <v>5889</v>
      </c>
      <c r="F799" s="15">
        <v>6.9085999999999999</v>
      </c>
    </row>
    <row r="800" spans="1:6" hidden="1" x14ac:dyDescent="0.25">
      <c r="A800" s="187" t="s">
        <v>972</v>
      </c>
      <c r="B800" s="15">
        <v>6791.54</v>
      </c>
      <c r="C800" s="214"/>
      <c r="D800" s="15">
        <v>5804.73</v>
      </c>
      <c r="E800" s="253">
        <v>5891</v>
      </c>
      <c r="F800" s="15">
        <v>6.9085999999999999</v>
      </c>
    </row>
    <row r="801" spans="1:6" hidden="1" x14ac:dyDescent="0.25">
      <c r="A801" s="187" t="s">
        <v>973</v>
      </c>
      <c r="B801" s="15">
        <v>6701.79</v>
      </c>
      <c r="C801" s="214"/>
      <c r="D801" s="15">
        <v>5728.03</v>
      </c>
      <c r="E801" s="253">
        <v>5766</v>
      </c>
      <c r="F801" s="15">
        <v>6.9085999999999999</v>
      </c>
    </row>
    <row r="802" spans="1:6" hidden="1" x14ac:dyDescent="0.25">
      <c r="A802" s="187" t="s">
        <v>974</v>
      </c>
      <c r="B802" s="15">
        <v>6777.06</v>
      </c>
      <c r="C802" s="214"/>
      <c r="D802" s="15">
        <v>5792.36</v>
      </c>
      <c r="E802" s="253">
        <v>5712</v>
      </c>
      <c r="F802" s="15">
        <v>6.9085999999999999</v>
      </c>
    </row>
    <row r="803" spans="1:6" hidden="1" x14ac:dyDescent="0.25">
      <c r="A803" s="187" t="s">
        <v>975</v>
      </c>
      <c r="B803" s="15">
        <v>6751.01</v>
      </c>
      <c r="C803" s="214"/>
      <c r="D803" s="15">
        <v>5770.09</v>
      </c>
      <c r="E803" s="253">
        <v>5791</v>
      </c>
      <c r="F803" s="15">
        <v>6.9085999999999999</v>
      </c>
    </row>
    <row r="804" spans="1:6" hidden="1" x14ac:dyDescent="0.25">
      <c r="A804" s="187" t="s">
        <v>976</v>
      </c>
      <c r="B804" s="15">
        <v>6661.26</v>
      </c>
      <c r="C804" s="214"/>
      <c r="D804" s="15">
        <v>5693.39</v>
      </c>
      <c r="E804" s="253">
        <v>5783</v>
      </c>
      <c r="F804" s="15">
        <v>6.9085999999999999</v>
      </c>
    </row>
    <row r="805" spans="1:6" hidden="1" x14ac:dyDescent="0.25">
      <c r="A805" s="187" t="s">
        <v>977</v>
      </c>
      <c r="B805" s="15">
        <v>6727.85</v>
      </c>
      <c r="C805" s="214"/>
      <c r="D805" s="15">
        <v>5750.3</v>
      </c>
      <c r="E805" s="253">
        <v>5674</v>
      </c>
      <c r="F805" s="15">
        <v>6.9085999999999999</v>
      </c>
    </row>
    <row r="806" spans="1:6" hidden="1" x14ac:dyDescent="0.25">
      <c r="A806" s="187" t="s">
        <v>978</v>
      </c>
      <c r="B806" s="15">
        <v>6806.01</v>
      </c>
      <c r="C806" s="214"/>
      <c r="D806" s="15">
        <v>5817.1</v>
      </c>
      <c r="E806" s="253">
        <v>5775</v>
      </c>
      <c r="F806" s="15">
        <v>6.9085999999999999</v>
      </c>
    </row>
    <row r="807" spans="1:6" hidden="1" x14ac:dyDescent="0.25">
      <c r="A807" s="187" t="s">
        <v>979</v>
      </c>
      <c r="B807" s="15">
        <v>6813.97</v>
      </c>
      <c r="C807" s="214"/>
      <c r="D807" s="15">
        <v>5823.91</v>
      </c>
      <c r="E807" s="253">
        <v>5847</v>
      </c>
      <c r="F807" s="15">
        <v>6.9085999999999999</v>
      </c>
    </row>
    <row r="808" spans="1:6" hidden="1" x14ac:dyDescent="0.25">
      <c r="A808" s="187" t="s">
        <v>980</v>
      </c>
      <c r="B808" s="15">
        <v>6847.99</v>
      </c>
      <c r="C808" s="214"/>
      <c r="D808" s="15">
        <v>5852.98</v>
      </c>
      <c r="E808" s="253">
        <v>5860</v>
      </c>
      <c r="F808" s="15">
        <v>6.9085999999999999</v>
      </c>
    </row>
    <row r="809" spans="1:6" hidden="1" x14ac:dyDescent="0.25">
      <c r="A809" s="187" t="s">
        <v>981</v>
      </c>
      <c r="B809" s="15">
        <v>6815.42</v>
      </c>
      <c r="C809" s="214"/>
      <c r="D809" s="15">
        <v>5825.14</v>
      </c>
      <c r="E809" s="253">
        <v>5725</v>
      </c>
      <c r="F809" s="15">
        <v>6.9085999999999999</v>
      </c>
    </row>
    <row r="810" spans="1:6" hidden="1" x14ac:dyDescent="0.25">
      <c r="A810" s="187" t="s">
        <v>982</v>
      </c>
      <c r="B810" s="15">
        <v>6875.49</v>
      </c>
      <c r="C810" s="214"/>
      <c r="D810" s="15">
        <v>5876.49</v>
      </c>
      <c r="E810" s="253">
        <v>5871</v>
      </c>
      <c r="F810" s="15">
        <v>6.9085999999999999</v>
      </c>
    </row>
    <row r="811" spans="1:6" hidden="1" x14ac:dyDescent="0.25">
      <c r="A811" s="187" t="s">
        <v>983</v>
      </c>
      <c r="B811" s="173">
        <v>6795.88</v>
      </c>
      <c r="C811" s="214"/>
      <c r="D811" s="15">
        <v>5808.44</v>
      </c>
      <c r="E811" s="253">
        <v>5770</v>
      </c>
      <c r="F811" s="15">
        <v>6.9085999999999999</v>
      </c>
    </row>
    <row r="812" spans="1:6" hidden="1" x14ac:dyDescent="0.25">
      <c r="A812" s="187" t="s">
        <v>984</v>
      </c>
      <c r="B812" s="173">
        <v>6759.69</v>
      </c>
      <c r="C812" s="214"/>
      <c r="D812" s="15">
        <v>5777.51</v>
      </c>
      <c r="E812" s="253">
        <v>5731</v>
      </c>
      <c r="F812" s="15">
        <v>6.9085999999999999</v>
      </c>
    </row>
    <row r="813" spans="1:6" hidden="1" x14ac:dyDescent="0.25">
      <c r="A813" s="187" t="s">
        <v>985</v>
      </c>
      <c r="B813" s="173">
        <v>6736.53</v>
      </c>
      <c r="C813" s="214"/>
      <c r="D813" s="15">
        <v>5757.72</v>
      </c>
      <c r="E813" s="253">
        <v>5746</v>
      </c>
      <c r="F813" s="15">
        <v>6.9085999999999999</v>
      </c>
    </row>
    <row r="814" spans="1:6" hidden="1" x14ac:dyDescent="0.25">
      <c r="A814" s="187" t="s">
        <v>986</v>
      </c>
      <c r="B814" s="173">
        <v>6634.48</v>
      </c>
      <c r="C814" s="214"/>
      <c r="D814" s="15">
        <v>5670.5</v>
      </c>
      <c r="E814" s="253">
        <v>5685</v>
      </c>
      <c r="F814" s="15">
        <v>6.9085999999999999</v>
      </c>
    </row>
    <row r="815" spans="1:6" hidden="1" x14ac:dyDescent="0.25">
      <c r="A815" s="187" t="s">
        <v>987</v>
      </c>
      <c r="B815" s="173">
        <v>6707.58</v>
      </c>
      <c r="C815" s="214"/>
      <c r="D815" s="15">
        <v>5732.98</v>
      </c>
      <c r="E815" s="253">
        <v>5655</v>
      </c>
      <c r="F815" s="15">
        <v>6.9085999999999999</v>
      </c>
    </row>
    <row r="816" spans="1:6" hidden="1" x14ac:dyDescent="0.25">
      <c r="A816" s="187" t="s">
        <v>988</v>
      </c>
      <c r="B816" s="173">
        <v>6700.34</v>
      </c>
      <c r="C816" s="214"/>
      <c r="D816" s="15">
        <v>5726.79</v>
      </c>
      <c r="E816" s="253">
        <v>5655</v>
      </c>
      <c r="F816" s="15">
        <v>6.9085999999999999</v>
      </c>
    </row>
    <row r="817" spans="1:12" hidden="1" x14ac:dyDescent="0.25">
      <c r="A817" s="187" t="s">
        <v>989</v>
      </c>
      <c r="B817" s="173">
        <v>6632.31</v>
      </c>
      <c r="C817" s="214"/>
      <c r="D817" s="15">
        <v>5668.64</v>
      </c>
      <c r="E817" s="253">
        <v>5621</v>
      </c>
      <c r="F817" s="15">
        <v>6.9085999999999999</v>
      </c>
    </row>
    <row r="818" spans="1:12" hidden="1" x14ac:dyDescent="0.25">
      <c r="A818" s="187" t="s">
        <v>990</v>
      </c>
      <c r="B818" s="173">
        <v>6580.2</v>
      </c>
      <c r="C818" s="214"/>
      <c r="D818" s="15">
        <v>5624.11</v>
      </c>
      <c r="E818" s="253">
        <v>5601</v>
      </c>
      <c r="F818" s="15">
        <v>6.9085999999999999</v>
      </c>
    </row>
    <row r="819" spans="1:12" hidden="1" x14ac:dyDescent="0.25">
      <c r="A819" s="187" t="s">
        <v>991</v>
      </c>
      <c r="B819" s="173">
        <v>6580.2</v>
      </c>
      <c r="C819" s="214"/>
      <c r="D819" s="15">
        <v>5624.11</v>
      </c>
      <c r="E819" s="253">
        <v>5612</v>
      </c>
      <c r="F819" s="15">
        <v>6.9085999999999999</v>
      </c>
    </row>
    <row r="820" spans="1:12" hidden="1" x14ac:dyDescent="0.25">
      <c r="A820" s="187" t="s">
        <v>992</v>
      </c>
      <c r="B820" s="173">
        <v>6632.31</v>
      </c>
      <c r="C820" s="214"/>
      <c r="D820" s="15">
        <v>5668.64</v>
      </c>
      <c r="E820" s="253">
        <v>5601</v>
      </c>
      <c r="F820" s="15">
        <v>6.9085999999999999</v>
      </c>
    </row>
    <row r="821" spans="1:12" hidden="1" x14ac:dyDescent="0.25">
      <c r="A821" s="187" t="s">
        <v>993</v>
      </c>
      <c r="B821" s="173">
        <v>6682.97</v>
      </c>
      <c r="C821" s="214"/>
      <c r="D821" s="15">
        <v>5711.94</v>
      </c>
      <c r="E821" s="253">
        <v>5653</v>
      </c>
      <c r="F821" s="15">
        <v>6.9085999999999999</v>
      </c>
    </row>
    <row r="822" spans="1:12" hidden="1" x14ac:dyDescent="0.25">
      <c r="A822" s="187" t="s">
        <v>994</v>
      </c>
      <c r="B822" s="173">
        <v>6680.8</v>
      </c>
      <c r="C822" s="214"/>
      <c r="D822" s="15">
        <v>5710.09</v>
      </c>
      <c r="E822" s="253">
        <v>5678</v>
      </c>
      <c r="F822" s="30"/>
    </row>
    <row r="823" spans="1:12" hidden="1" x14ac:dyDescent="0.25">
      <c r="A823" s="199">
        <v>42853</v>
      </c>
      <c r="B823" s="173">
        <v>6688.76</v>
      </c>
      <c r="C823" s="214"/>
      <c r="D823" s="15">
        <v>5716.89</v>
      </c>
      <c r="E823" s="253">
        <v>5678</v>
      </c>
      <c r="F823" s="30"/>
    </row>
    <row r="824" spans="1:12" hidden="1" x14ac:dyDescent="0.25">
      <c r="A824" s="199">
        <v>42858</v>
      </c>
      <c r="B824" s="173">
        <v>6743.77</v>
      </c>
      <c r="C824" s="214"/>
      <c r="D824" s="15">
        <v>5763.9</v>
      </c>
      <c r="E824" s="253">
        <v>5747</v>
      </c>
      <c r="F824" s="30"/>
    </row>
    <row r="825" spans="1:12" hidden="1" x14ac:dyDescent="0.25">
      <c r="A825" s="199">
        <v>42859</v>
      </c>
      <c r="B825" s="173">
        <v>6594.68</v>
      </c>
      <c r="C825" s="214"/>
      <c r="D825" s="15">
        <v>5636.48</v>
      </c>
      <c r="E825" s="253">
        <v>5637</v>
      </c>
      <c r="F825" s="30"/>
      <c r="L825" s="170"/>
    </row>
    <row r="826" spans="1:12" hidden="1" x14ac:dyDescent="0.25">
      <c r="A826" s="199">
        <v>42860</v>
      </c>
      <c r="B826" s="173">
        <v>6544.74</v>
      </c>
      <c r="C826" s="214"/>
      <c r="D826" s="15">
        <v>5593.8</v>
      </c>
      <c r="E826" s="253">
        <v>5543</v>
      </c>
      <c r="F826" s="30"/>
    </row>
    <row r="827" spans="1:12" hidden="1" x14ac:dyDescent="0.25">
      <c r="A827" s="199">
        <v>42863</v>
      </c>
      <c r="B827" s="173">
        <v>6507.83</v>
      </c>
      <c r="C827" s="214"/>
      <c r="D827" s="15">
        <v>5562.25</v>
      </c>
      <c r="E827" s="253">
        <v>5531</v>
      </c>
      <c r="F827" s="30"/>
    </row>
    <row r="828" spans="1:12" hidden="1" x14ac:dyDescent="0.25">
      <c r="A828" s="199">
        <v>42864</v>
      </c>
      <c r="B828" s="173">
        <v>6477.43</v>
      </c>
      <c r="C828" s="214"/>
      <c r="D828" s="15">
        <v>5536.27</v>
      </c>
      <c r="E828" s="253">
        <v>5466</v>
      </c>
      <c r="F828" s="30"/>
    </row>
    <row r="829" spans="1:12" hidden="1" x14ac:dyDescent="0.25">
      <c r="A829" s="199">
        <v>42865</v>
      </c>
      <c r="B829" s="173">
        <v>6504.94</v>
      </c>
      <c r="C829" s="214"/>
      <c r="D829" s="15">
        <v>5559.77</v>
      </c>
      <c r="E829" s="253">
        <v>5496</v>
      </c>
      <c r="F829" s="30"/>
    </row>
    <row r="830" spans="1:12" hidden="1" x14ac:dyDescent="0.25">
      <c r="A830" s="199">
        <v>42866</v>
      </c>
      <c r="B830" s="173">
        <v>6497.7</v>
      </c>
      <c r="C830" s="214"/>
      <c r="D830" s="15">
        <v>5553.59</v>
      </c>
      <c r="E830" s="253">
        <v>5512</v>
      </c>
      <c r="F830" s="30"/>
    </row>
    <row r="831" spans="1:12" hidden="1" x14ac:dyDescent="0.25">
      <c r="A831" s="199">
        <v>42870</v>
      </c>
      <c r="B831" s="173">
        <v>6546.19</v>
      </c>
      <c r="C831" s="214"/>
      <c r="D831" s="15">
        <v>5595.03</v>
      </c>
      <c r="E831" s="253">
        <v>5520</v>
      </c>
      <c r="F831" s="30"/>
    </row>
    <row r="832" spans="1:12" hidden="1" x14ac:dyDescent="0.25">
      <c r="A832" s="199">
        <v>42871</v>
      </c>
      <c r="B832" s="173">
        <v>6541.12</v>
      </c>
      <c r="C832" s="214"/>
      <c r="D832" s="15">
        <v>5590.7</v>
      </c>
      <c r="E832" s="253">
        <v>5586</v>
      </c>
      <c r="F832" s="30"/>
    </row>
    <row r="833" spans="1:6" hidden="1" x14ac:dyDescent="0.25">
      <c r="A833" s="199">
        <v>42872</v>
      </c>
      <c r="B833" s="173">
        <v>6559.22</v>
      </c>
      <c r="C833" s="214"/>
      <c r="D833" s="15">
        <v>5606.17</v>
      </c>
      <c r="E833" s="253">
        <v>5584</v>
      </c>
      <c r="F833" s="30"/>
    </row>
    <row r="834" spans="1:6" hidden="1" x14ac:dyDescent="0.25">
      <c r="A834" s="199">
        <v>42873</v>
      </c>
      <c r="B834" s="173">
        <v>6513.62</v>
      </c>
      <c r="C834" s="214"/>
      <c r="D834" s="15">
        <v>5567.2</v>
      </c>
      <c r="E834" s="253">
        <v>5575</v>
      </c>
      <c r="F834" s="30"/>
    </row>
    <row r="835" spans="1:6" hidden="1" x14ac:dyDescent="0.25">
      <c r="A835" s="199">
        <v>42874</v>
      </c>
      <c r="B835" s="173">
        <v>6538.95</v>
      </c>
      <c r="C835" s="214"/>
      <c r="D835" s="15">
        <v>5588.85</v>
      </c>
      <c r="E835" s="253">
        <v>5490</v>
      </c>
      <c r="F835" s="30"/>
    </row>
    <row r="836" spans="1:6" hidden="1" x14ac:dyDescent="0.25">
      <c r="A836" s="199">
        <v>42877</v>
      </c>
      <c r="B836" s="173">
        <v>6620.73</v>
      </c>
      <c r="C836" s="214"/>
      <c r="D836" s="15">
        <v>5658.75</v>
      </c>
      <c r="E836" s="253">
        <v>5596</v>
      </c>
      <c r="F836" s="30"/>
    </row>
    <row r="837" spans="1:6" hidden="1" x14ac:dyDescent="0.25">
      <c r="A837" s="199">
        <v>42878</v>
      </c>
      <c r="B837" s="173">
        <v>6642.45</v>
      </c>
      <c r="C837" s="214"/>
      <c r="D837" s="15">
        <v>5677.3</v>
      </c>
      <c r="E837" s="253">
        <v>5677</v>
      </c>
      <c r="F837" s="30"/>
    </row>
    <row r="838" spans="1:6" hidden="1" x14ac:dyDescent="0.25">
      <c r="A838" s="199">
        <v>42879</v>
      </c>
      <c r="B838" s="173">
        <v>6624.35</v>
      </c>
      <c r="C838" s="214"/>
      <c r="D838" s="15">
        <v>5661.84</v>
      </c>
      <c r="E838" s="253">
        <v>5661</v>
      </c>
      <c r="F838" s="30"/>
    </row>
    <row r="839" spans="1:6" hidden="1" x14ac:dyDescent="0.25">
      <c r="A839" s="199">
        <v>42880</v>
      </c>
      <c r="B839" s="173">
        <v>6630.14</v>
      </c>
      <c r="C839" s="214"/>
      <c r="D839" s="15">
        <v>5666.79</v>
      </c>
      <c r="E839" s="253">
        <v>5663</v>
      </c>
      <c r="F839" s="30"/>
    </row>
    <row r="840" spans="1:6" hidden="1" x14ac:dyDescent="0.25">
      <c r="A840" s="199">
        <v>42881</v>
      </c>
      <c r="B840" s="173">
        <v>6629.42</v>
      </c>
      <c r="C840" s="214"/>
      <c r="D840" s="15">
        <v>5666.17</v>
      </c>
      <c r="E840" s="253">
        <v>5665</v>
      </c>
      <c r="F840" s="30"/>
    </row>
    <row r="841" spans="1:6" hidden="1" x14ac:dyDescent="0.25">
      <c r="A841" s="199">
        <v>42887</v>
      </c>
      <c r="B841" s="173">
        <v>6548.36</v>
      </c>
      <c r="C841" s="214"/>
      <c r="D841" s="15">
        <v>5596.89</v>
      </c>
      <c r="E841" s="253">
        <v>5616</v>
      </c>
      <c r="F841" s="30"/>
    </row>
    <row r="842" spans="1:6" hidden="1" x14ac:dyDescent="0.25">
      <c r="A842" s="199">
        <v>42888</v>
      </c>
      <c r="B842" s="173">
        <v>6551.25</v>
      </c>
      <c r="C842" s="214"/>
      <c r="D842" s="15">
        <v>5599.36</v>
      </c>
      <c r="E842" s="253">
        <v>5637</v>
      </c>
      <c r="F842" s="30"/>
    </row>
    <row r="843" spans="1:6" hidden="1" x14ac:dyDescent="0.25">
      <c r="A843" s="199">
        <v>42891</v>
      </c>
      <c r="B843" s="173">
        <v>6546.19</v>
      </c>
      <c r="C843" s="214"/>
      <c r="D843" s="15">
        <v>5595.03</v>
      </c>
      <c r="E843" s="253">
        <v>5560</v>
      </c>
      <c r="F843" s="30"/>
    </row>
    <row r="844" spans="1:6" hidden="1" x14ac:dyDescent="0.25">
      <c r="A844" s="199">
        <v>42892</v>
      </c>
      <c r="B844" s="173">
        <v>6525.2</v>
      </c>
      <c r="C844" s="214"/>
      <c r="D844" s="15">
        <v>5577.09</v>
      </c>
      <c r="E844" s="253">
        <v>5587</v>
      </c>
      <c r="F844" s="30"/>
    </row>
    <row r="845" spans="1:6" hidden="1" x14ac:dyDescent="0.25">
      <c r="A845" s="199">
        <v>42893</v>
      </c>
      <c r="B845" s="173">
        <v>6526.65</v>
      </c>
      <c r="C845" s="214"/>
      <c r="D845" s="15">
        <v>5578.33</v>
      </c>
      <c r="E845" s="253">
        <v>5541</v>
      </c>
      <c r="F845" s="30"/>
    </row>
    <row r="846" spans="1:6" hidden="1" x14ac:dyDescent="0.25">
      <c r="A846" s="199">
        <v>42894</v>
      </c>
      <c r="B846" s="173">
        <v>6510</v>
      </c>
      <c r="C846" s="214"/>
      <c r="D846" s="15">
        <v>5564.1</v>
      </c>
      <c r="E846" s="253">
        <v>5576</v>
      </c>
      <c r="F846" s="30"/>
    </row>
    <row r="847" spans="1:6" hidden="1" x14ac:dyDescent="0.25">
      <c r="A847" s="199">
        <v>42895</v>
      </c>
      <c r="B847" s="173">
        <v>6613.5</v>
      </c>
      <c r="C847" s="214"/>
      <c r="D847" s="15">
        <v>5652.56</v>
      </c>
      <c r="E847" s="253">
        <v>5648</v>
      </c>
      <c r="F847" s="30"/>
    </row>
    <row r="848" spans="1:6" hidden="1" x14ac:dyDescent="0.25">
      <c r="A848" s="199">
        <v>42898</v>
      </c>
      <c r="B848" s="173">
        <v>6690.21</v>
      </c>
      <c r="C848" s="214"/>
      <c r="D848" s="15">
        <v>5718.13</v>
      </c>
      <c r="E848" s="253">
        <v>5739</v>
      </c>
      <c r="F848" s="30"/>
    </row>
    <row r="849" spans="1:6" hidden="1" x14ac:dyDescent="0.25">
      <c r="A849" s="199">
        <v>42899</v>
      </c>
      <c r="B849" s="173">
        <v>6641</v>
      </c>
      <c r="C849" s="214"/>
      <c r="D849" s="15">
        <v>5676.07</v>
      </c>
      <c r="E849" s="253">
        <v>5752</v>
      </c>
      <c r="F849" s="30"/>
    </row>
    <row r="850" spans="1:6" hidden="1" x14ac:dyDescent="0.25">
      <c r="A850" s="199">
        <v>42900</v>
      </c>
      <c r="B850" s="173">
        <v>6594.68</v>
      </c>
      <c r="C850" s="214"/>
      <c r="D850" s="15">
        <v>5636.48</v>
      </c>
      <c r="E850" s="253">
        <v>5659</v>
      </c>
      <c r="F850" s="30"/>
    </row>
    <row r="851" spans="1:6" hidden="1" x14ac:dyDescent="0.25">
      <c r="A851" s="199">
        <v>42902</v>
      </c>
      <c r="B851" s="173">
        <v>6585.99</v>
      </c>
      <c r="C851" s="214"/>
      <c r="D851" s="15">
        <v>5629.05</v>
      </c>
      <c r="E851" s="253">
        <v>5637</v>
      </c>
      <c r="F851" s="30"/>
    </row>
    <row r="852" spans="1:6" hidden="1" x14ac:dyDescent="0.25">
      <c r="A852" s="199">
        <v>42905</v>
      </c>
      <c r="B852" s="173">
        <v>6571.52</v>
      </c>
      <c r="C852" s="214"/>
      <c r="D852" s="15">
        <v>5616.68</v>
      </c>
      <c r="E852" s="253">
        <v>5656</v>
      </c>
      <c r="F852" s="30"/>
    </row>
    <row r="853" spans="1:6" hidden="1" x14ac:dyDescent="0.25">
      <c r="A853" s="199">
        <v>42906</v>
      </c>
      <c r="B853" s="173">
        <v>6610.6</v>
      </c>
      <c r="C853" s="214"/>
      <c r="D853" s="15">
        <v>5650.09</v>
      </c>
      <c r="E853" s="253">
        <v>5687</v>
      </c>
      <c r="F853" s="30"/>
    </row>
    <row r="854" spans="1:6" hidden="1" x14ac:dyDescent="0.25">
      <c r="A854" s="199">
        <v>42907</v>
      </c>
      <c r="B854" s="173">
        <v>6562.83</v>
      </c>
      <c r="C854" s="214"/>
      <c r="D854" s="15">
        <v>5609.26</v>
      </c>
      <c r="E854" s="253">
        <v>5674</v>
      </c>
      <c r="F854" s="30"/>
    </row>
    <row r="855" spans="1:6" hidden="1" x14ac:dyDescent="0.25">
      <c r="A855" s="199">
        <v>42908</v>
      </c>
      <c r="B855" s="173">
        <v>6635.21</v>
      </c>
      <c r="C855" s="214"/>
      <c r="D855" s="15">
        <v>5671.12</v>
      </c>
      <c r="E855" s="253">
        <v>5650</v>
      </c>
      <c r="F855" s="30"/>
    </row>
    <row r="856" spans="1:6" hidden="1" x14ac:dyDescent="0.25">
      <c r="A856" s="199">
        <v>42909</v>
      </c>
      <c r="B856" s="173">
        <v>6629.42</v>
      </c>
      <c r="C856" s="214"/>
      <c r="D856" s="15">
        <v>5666.17</v>
      </c>
      <c r="E856" s="253">
        <v>5736</v>
      </c>
      <c r="F856" s="30"/>
    </row>
    <row r="857" spans="1:6" hidden="1" x14ac:dyDescent="0.25">
      <c r="A857" s="199">
        <v>42912</v>
      </c>
      <c r="B857" s="173">
        <v>6694.55</v>
      </c>
      <c r="C857" s="214"/>
      <c r="D857" s="15">
        <v>5721.84</v>
      </c>
      <c r="E857" s="253">
        <v>5774</v>
      </c>
      <c r="F857" s="30"/>
    </row>
    <row r="858" spans="1:6" hidden="1" x14ac:dyDescent="0.25">
      <c r="A858" s="199">
        <v>42913</v>
      </c>
      <c r="B858" s="173">
        <v>6698.9</v>
      </c>
      <c r="C858" s="214"/>
      <c r="D858" s="15">
        <v>5725.55</v>
      </c>
      <c r="E858" s="253">
        <v>5771</v>
      </c>
      <c r="F858" s="30"/>
    </row>
    <row r="859" spans="1:6" hidden="1" x14ac:dyDescent="0.25">
      <c r="A859" s="199">
        <v>42914</v>
      </c>
      <c r="B859" s="173">
        <v>6737.98</v>
      </c>
      <c r="C859" s="214"/>
      <c r="D859" s="15">
        <v>5758.96</v>
      </c>
      <c r="E859" s="253">
        <v>5789</v>
      </c>
      <c r="F859" s="30"/>
    </row>
    <row r="860" spans="1:6" hidden="1" x14ac:dyDescent="0.25">
      <c r="A860" s="199">
        <v>42915</v>
      </c>
      <c r="B860" s="173">
        <v>6824.83</v>
      </c>
      <c r="C860" s="214"/>
      <c r="D860" s="15">
        <v>5833.19</v>
      </c>
      <c r="E860" s="253">
        <v>5822</v>
      </c>
      <c r="F860" s="30"/>
    </row>
    <row r="861" spans="1:6" hidden="1" x14ac:dyDescent="0.25">
      <c r="A861" s="199">
        <v>42916</v>
      </c>
      <c r="B861" s="173">
        <v>6817.59</v>
      </c>
      <c r="C861" s="214"/>
      <c r="D861" s="15">
        <v>5827</v>
      </c>
      <c r="E861" s="253">
        <v>5906</v>
      </c>
      <c r="F861" s="30"/>
    </row>
    <row r="862" spans="1:6" hidden="1" x14ac:dyDescent="0.25">
      <c r="A862" s="199">
        <v>42919</v>
      </c>
      <c r="B862" s="173">
        <v>6823.38</v>
      </c>
      <c r="C862" s="214"/>
      <c r="D862" s="15">
        <v>5831.95</v>
      </c>
      <c r="E862" s="253">
        <v>5908</v>
      </c>
      <c r="F862" s="30"/>
    </row>
    <row r="863" spans="1:6" hidden="1" x14ac:dyDescent="0.25">
      <c r="A863" s="199">
        <v>42920</v>
      </c>
      <c r="B863" s="173">
        <v>6795.88</v>
      </c>
      <c r="C863" s="214"/>
      <c r="D863" s="15">
        <v>5808.44</v>
      </c>
      <c r="E863" s="253">
        <v>5894</v>
      </c>
      <c r="F863" s="30"/>
    </row>
    <row r="864" spans="1:6" hidden="1" x14ac:dyDescent="0.25">
      <c r="A864" s="199">
        <v>42921</v>
      </c>
      <c r="B864" s="173">
        <v>6813.97</v>
      </c>
      <c r="C864" s="214"/>
      <c r="D864" s="15">
        <v>5823.91</v>
      </c>
      <c r="E864" s="253">
        <v>5847</v>
      </c>
      <c r="F864" s="30"/>
    </row>
    <row r="865" spans="1:7" hidden="1" x14ac:dyDescent="0.25">
      <c r="A865" s="199">
        <v>42922</v>
      </c>
      <c r="B865" s="173">
        <v>6765.48</v>
      </c>
      <c r="C865" s="214"/>
      <c r="D865" s="15">
        <v>5782.46</v>
      </c>
      <c r="E865" s="253">
        <v>5818</v>
      </c>
      <c r="F865" s="30"/>
    </row>
    <row r="866" spans="1:7" hidden="1" x14ac:dyDescent="0.25">
      <c r="A866" s="199">
        <v>42923</v>
      </c>
      <c r="B866" s="173">
        <v>6762.59</v>
      </c>
      <c r="C866" s="214"/>
      <c r="D866" s="15">
        <v>5779.99</v>
      </c>
      <c r="E866" s="253">
        <v>5829</v>
      </c>
      <c r="F866" s="30"/>
    </row>
    <row r="867" spans="1:7" hidden="1" x14ac:dyDescent="0.25">
      <c r="A867" s="199">
        <v>42926</v>
      </c>
      <c r="B867" s="173">
        <v>6774.89</v>
      </c>
      <c r="C867" s="214"/>
      <c r="D867" s="15">
        <v>5790.5</v>
      </c>
      <c r="E867" s="253">
        <v>5809</v>
      </c>
      <c r="F867" s="30"/>
    </row>
    <row r="868" spans="1:7" hidden="1" x14ac:dyDescent="0.25">
      <c r="A868" s="199">
        <v>42927</v>
      </c>
      <c r="B868" s="173">
        <v>6751.01</v>
      </c>
      <c r="C868" s="214"/>
      <c r="D868" s="15">
        <v>5770.09</v>
      </c>
      <c r="E868" s="253">
        <v>5780</v>
      </c>
      <c r="F868" s="30"/>
    </row>
    <row r="869" spans="1:7" hidden="1" x14ac:dyDescent="0.25">
      <c r="A869" s="199">
        <v>42928</v>
      </c>
      <c r="B869" s="173">
        <v>6814.69</v>
      </c>
      <c r="C869" s="214"/>
      <c r="D869" s="15">
        <v>5824.53</v>
      </c>
      <c r="E869" s="253">
        <v>5795</v>
      </c>
      <c r="F869" s="30"/>
    </row>
    <row r="870" spans="1:7" hidden="1" x14ac:dyDescent="0.25">
      <c r="A870" s="199">
        <v>42929</v>
      </c>
      <c r="B870" s="173">
        <v>6803.11</v>
      </c>
      <c r="C870" s="214"/>
      <c r="D870" s="15">
        <v>5814.63</v>
      </c>
      <c r="E870" s="253">
        <v>5883</v>
      </c>
      <c r="F870" s="30"/>
    </row>
    <row r="871" spans="1:7" hidden="1" x14ac:dyDescent="0.25">
      <c r="A871" s="199">
        <v>42930</v>
      </c>
      <c r="B871" s="173">
        <v>6790.81</v>
      </c>
      <c r="C871" s="214"/>
      <c r="D871" s="15">
        <v>5804.11</v>
      </c>
      <c r="E871" s="253">
        <v>5902</v>
      </c>
      <c r="F871" s="30"/>
      <c r="G871" s="139"/>
    </row>
    <row r="872" spans="1:7" hidden="1" x14ac:dyDescent="0.25">
      <c r="A872" s="199">
        <v>42933</v>
      </c>
      <c r="B872" s="174">
        <v>6835</v>
      </c>
      <c r="C872" s="52">
        <v>47685</v>
      </c>
      <c r="D872" s="30">
        <f>+B872/1.17</f>
        <v>5841.8803418803418</v>
      </c>
      <c r="E872" s="214">
        <v>5858</v>
      </c>
      <c r="F872" s="30"/>
    </row>
    <row r="873" spans="1:7" hidden="1" x14ac:dyDescent="0.25">
      <c r="A873" s="199">
        <v>42934</v>
      </c>
      <c r="B873" s="174">
        <v>6835</v>
      </c>
      <c r="C873" s="52">
        <v>47685</v>
      </c>
      <c r="D873" s="30">
        <f t="shared" ref="D873:D953" si="6">+B873/1.17</f>
        <v>5841.8803418803418</v>
      </c>
      <c r="E873" s="214">
        <f>+'Gia Kim Loai'!I5</f>
        <v>6155.5</v>
      </c>
      <c r="F873" s="147">
        <v>6.9085999999999999</v>
      </c>
    </row>
    <row r="874" spans="1:7" hidden="1" x14ac:dyDescent="0.25">
      <c r="A874" s="199">
        <v>42935</v>
      </c>
      <c r="B874" s="174">
        <v>6882.7258778913238</v>
      </c>
      <c r="C874" s="52">
        <v>47685</v>
      </c>
      <c r="D874" s="30">
        <v>5882.6716905054054</v>
      </c>
      <c r="E874" s="214">
        <v>5940.5</v>
      </c>
      <c r="F874" s="147">
        <v>6.9085999999999999</v>
      </c>
    </row>
    <row r="875" spans="1:7" hidden="1" x14ac:dyDescent="0.25">
      <c r="A875" s="199">
        <v>42936</v>
      </c>
      <c r="B875" s="174">
        <f>+IF(F875=0,"",C875/F875)</f>
        <v>6902.2667400052114</v>
      </c>
      <c r="C875" s="52">
        <v>47685</v>
      </c>
      <c r="D875" s="30">
        <f t="shared" si="6"/>
        <v>5899.373282055737</v>
      </c>
      <c r="E875" s="52">
        <v>5930</v>
      </c>
      <c r="F875" s="147">
        <v>6.9085999999999999</v>
      </c>
      <c r="G875" s="139">
        <f>+C875-C874</f>
        <v>0</v>
      </c>
    </row>
    <row r="876" spans="1:7" hidden="1" x14ac:dyDescent="0.25">
      <c r="A876" s="199">
        <v>42940</v>
      </c>
      <c r="B876" s="174">
        <f t="shared" ref="B876:B953" si="7">+IF(F876=0,"",C876/F876)</f>
        <v>6904.4379469067544</v>
      </c>
      <c r="C876" s="214">
        <v>47700</v>
      </c>
      <c r="D876" s="30">
        <f t="shared" si="6"/>
        <v>5901.2290144502176</v>
      </c>
      <c r="E876" s="214">
        <v>6001.5</v>
      </c>
      <c r="F876" s="147">
        <v>6.9085999999999999</v>
      </c>
      <c r="G876" s="139">
        <f t="shared" ref="G876:G941" si="8">+C876-C875</f>
        <v>15</v>
      </c>
    </row>
    <row r="877" spans="1:7" hidden="1" x14ac:dyDescent="0.25">
      <c r="A877" s="199">
        <v>42941</v>
      </c>
      <c r="B877" s="174">
        <f t="shared" si="7"/>
        <v>6958.7181194453287</v>
      </c>
      <c r="C877" s="214">
        <v>48075</v>
      </c>
      <c r="D877" s="30">
        <f t="shared" si="6"/>
        <v>5947.6223243122467</v>
      </c>
      <c r="E877" s="214">
        <v>6000</v>
      </c>
      <c r="F877" s="147">
        <v>6.9085999999999999</v>
      </c>
      <c r="G877" s="139">
        <f t="shared" si="8"/>
        <v>375</v>
      </c>
    </row>
    <row r="878" spans="1:7" hidden="1" x14ac:dyDescent="0.25">
      <c r="A878" s="199">
        <v>42942</v>
      </c>
      <c r="B878" s="175">
        <f t="shared" si="7"/>
        <v>7202.6170280519937</v>
      </c>
      <c r="C878" s="215">
        <v>49760</v>
      </c>
      <c r="D878" s="161">
        <f t="shared" si="6"/>
        <v>6156.0829299589695</v>
      </c>
      <c r="E878" s="215">
        <v>6150</v>
      </c>
      <c r="F878" s="147">
        <v>6.9085999999999999</v>
      </c>
      <c r="G878" s="139">
        <f t="shared" si="8"/>
        <v>1685</v>
      </c>
    </row>
    <row r="879" spans="1:7" hidden="1" x14ac:dyDescent="0.25">
      <c r="A879" s="199">
        <v>42943</v>
      </c>
      <c r="B879" s="174">
        <f t="shared" si="7"/>
        <v>7224.3290970674234</v>
      </c>
      <c r="C879" s="214">
        <v>49910</v>
      </c>
      <c r="D879" s="30">
        <f t="shared" si="6"/>
        <v>6174.6402539037808</v>
      </c>
      <c r="E879" s="214">
        <v>6238</v>
      </c>
      <c r="F879" s="147">
        <v>6.9085999999999999</v>
      </c>
      <c r="G879" s="139">
        <f t="shared" si="8"/>
        <v>150</v>
      </c>
    </row>
    <row r="880" spans="1:7" hidden="1" x14ac:dyDescent="0.25">
      <c r="A880" s="199">
        <v>42944</v>
      </c>
      <c r="B880" s="174">
        <f t="shared" si="7"/>
        <v>7199.7220855166024</v>
      </c>
      <c r="C880" s="214">
        <v>49740</v>
      </c>
      <c r="D880" s="30">
        <f t="shared" si="6"/>
        <v>6153.6086200996606</v>
      </c>
      <c r="E880" s="214">
        <v>6325</v>
      </c>
      <c r="F880" s="147">
        <v>6.9085999999999999</v>
      </c>
      <c r="G880" s="139">
        <f t="shared" si="8"/>
        <v>-170</v>
      </c>
    </row>
    <row r="881" spans="1:9" hidden="1" x14ac:dyDescent="0.25">
      <c r="A881" s="199">
        <v>42947</v>
      </c>
      <c r="B881" s="174">
        <f t="shared" si="7"/>
        <v>7266.3057638305881</v>
      </c>
      <c r="C881" s="214">
        <v>50200</v>
      </c>
      <c r="D881" s="30">
        <f t="shared" si="6"/>
        <v>6210.5177468637512</v>
      </c>
      <c r="E881" s="214">
        <v>6283</v>
      </c>
      <c r="F881" s="147">
        <v>6.9085999999999999</v>
      </c>
      <c r="G881" s="139">
        <f t="shared" si="8"/>
        <v>460</v>
      </c>
    </row>
    <row r="882" spans="1:9" hidden="1" x14ac:dyDescent="0.25">
      <c r="A882" s="199">
        <v>42948</v>
      </c>
      <c r="B882" s="174">
        <f t="shared" si="7"/>
        <v>7253.2785224213303</v>
      </c>
      <c r="C882" s="214">
        <v>50110</v>
      </c>
      <c r="D882" s="30">
        <f t="shared" si="6"/>
        <v>6199.3833524968641</v>
      </c>
      <c r="E882" s="214">
        <v>6347</v>
      </c>
      <c r="F882" s="147">
        <v>6.9085999999999999</v>
      </c>
      <c r="G882" s="139">
        <f t="shared" si="8"/>
        <v>-90</v>
      </c>
      <c r="I882" s="25" t="s">
        <v>1011</v>
      </c>
    </row>
    <row r="883" spans="1:9" hidden="1" x14ac:dyDescent="0.25">
      <c r="A883" s="199">
        <v>42949</v>
      </c>
      <c r="B883" s="174">
        <f t="shared" si="7"/>
        <v>7212.0255912920129</v>
      </c>
      <c r="C883" s="214">
        <v>49825</v>
      </c>
      <c r="D883" s="30">
        <f t="shared" si="6"/>
        <v>6164.1244370017212</v>
      </c>
      <c r="E883" s="214">
        <v>6300.5</v>
      </c>
      <c r="F883" s="147">
        <v>6.9085999999999999</v>
      </c>
      <c r="G883" s="139">
        <f t="shared" si="8"/>
        <v>-285</v>
      </c>
    </row>
    <row r="884" spans="1:9" hidden="1" x14ac:dyDescent="0.25">
      <c r="A884" s="199">
        <v>42950</v>
      </c>
      <c r="B884" s="174">
        <f t="shared" si="7"/>
        <v>7266.3057638305881</v>
      </c>
      <c r="C884" s="214">
        <v>50200</v>
      </c>
      <c r="D884" s="30">
        <f t="shared" si="6"/>
        <v>6210.5177468637512</v>
      </c>
      <c r="E884" s="214">
        <v>6300</v>
      </c>
      <c r="F884" s="147">
        <v>6.9085999999999999</v>
      </c>
      <c r="G884" s="139">
        <f t="shared" si="8"/>
        <v>375</v>
      </c>
    </row>
    <row r="885" spans="1:9" hidden="1" x14ac:dyDescent="0.25">
      <c r="A885" s="199">
        <v>42951</v>
      </c>
      <c r="B885" s="30">
        <f t="shared" si="7"/>
        <v>7248.9361086182444</v>
      </c>
      <c r="C885" s="214">
        <v>50080</v>
      </c>
      <c r="D885" s="30">
        <f t="shared" si="6"/>
        <v>6195.671887707902</v>
      </c>
      <c r="E885" s="214">
        <v>6290</v>
      </c>
      <c r="F885" s="147">
        <v>6.9085999999999999</v>
      </c>
      <c r="G885" s="139">
        <f t="shared" si="8"/>
        <v>-120</v>
      </c>
    </row>
    <row r="886" spans="1:9" hidden="1" x14ac:dyDescent="0.25">
      <c r="A886" s="199">
        <v>42954</v>
      </c>
      <c r="B886" s="30">
        <f t="shared" si="7"/>
        <v>7237.3563384766812</v>
      </c>
      <c r="C886" s="214">
        <v>50000</v>
      </c>
      <c r="D886" s="30">
        <f t="shared" si="6"/>
        <v>6185.774648270668</v>
      </c>
      <c r="E886" s="214">
        <v>6330</v>
      </c>
      <c r="F886" s="147">
        <v>6.9085999999999999</v>
      </c>
      <c r="G886" s="139">
        <f t="shared" si="8"/>
        <v>-80</v>
      </c>
    </row>
    <row r="887" spans="1:9" hidden="1" x14ac:dyDescent="0.25">
      <c r="A887" s="199">
        <v>42955</v>
      </c>
      <c r="B887" s="30">
        <f t="shared" si="7"/>
        <v>7297.426396086038</v>
      </c>
      <c r="C887" s="214">
        <v>50415</v>
      </c>
      <c r="D887" s="30">
        <f t="shared" si="6"/>
        <v>6237.116577851315</v>
      </c>
      <c r="E887" s="214">
        <v>6333</v>
      </c>
      <c r="F887" s="147">
        <v>6.9085999999999999</v>
      </c>
      <c r="G887" s="139">
        <f t="shared" si="8"/>
        <v>415</v>
      </c>
    </row>
    <row r="888" spans="1:9" hidden="1" x14ac:dyDescent="0.25">
      <c r="A888" s="199">
        <v>42956</v>
      </c>
      <c r="B888" s="30">
        <f t="shared" si="7"/>
        <v>7351.7065686246133</v>
      </c>
      <c r="C888" s="214">
        <v>50790</v>
      </c>
      <c r="D888" s="30">
        <f t="shared" si="6"/>
        <v>6283.5098877133451</v>
      </c>
      <c r="E888" s="214">
        <v>6364</v>
      </c>
      <c r="F888" s="147">
        <v>6.9085999999999999</v>
      </c>
      <c r="G888" s="139">
        <f t="shared" si="8"/>
        <v>375</v>
      </c>
    </row>
    <row r="889" spans="1:9" hidden="1" x14ac:dyDescent="0.25">
      <c r="A889" s="199">
        <v>42957</v>
      </c>
      <c r="B889" s="30">
        <f t="shared" si="7"/>
        <v>7311.9011087629915</v>
      </c>
      <c r="C889" s="214">
        <v>50515</v>
      </c>
      <c r="D889" s="30">
        <f t="shared" si="6"/>
        <v>6249.4881271478562</v>
      </c>
      <c r="E889" s="214">
        <v>6465</v>
      </c>
      <c r="F889" s="147">
        <v>6.9085999999999999</v>
      </c>
      <c r="G889" s="139">
        <f t="shared" si="8"/>
        <v>-275</v>
      </c>
    </row>
    <row r="890" spans="1:9" hidden="1" x14ac:dyDescent="0.25">
      <c r="A890" s="199">
        <v>42958</v>
      </c>
      <c r="B890" s="30">
        <f t="shared" si="7"/>
        <v>7199.7220855166024</v>
      </c>
      <c r="C890" s="214">
        <v>49740</v>
      </c>
      <c r="D890" s="30">
        <f t="shared" si="6"/>
        <v>6153.6086200996606</v>
      </c>
      <c r="E890" s="214">
        <v>6416.5</v>
      </c>
      <c r="F890" s="147">
        <v>6.9085999999999999</v>
      </c>
      <c r="G890" s="139">
        <f t="shared" si="8"/>
        <v>-775</v>
      </c>
    </row>
    <row r="891" spans="1:9" hidden="1" x14ac:dyDescent="0.25">
      <c r="A891" s="199">
        <v>42961</v>
      </c>
      <c r="B891" s="30">
        <f t="shared" si="7"/>
        <v>7238.8038097443768</v>
      </c>
      <c r="C891" s="214">
        <v>50010</v>
      </c>
      <c r="D891" s="30">
        <f t="shared" si="6"/>
        <v>6187.0118032003229</v>
      </c>
      <c r="E891" s="214">
        <v>6353.5</v>
      </c>
      <c r="F891" s="147">
        <v>6.9085999999999999</v>
      </c>
      <c r="G891" s="139">
        <f t="shared" si="8"/>
        <v>270</v>
      </c>
    </row>
    <row r="892" spans="1:9" hidden="1" x14ac:dyDescent="0.25">
      <c r="A892" s="199">
        <v>42962</v>
      </c>
      <c r="B892" s="30">
        <f t="shared" si="7"/>
        <v>7248.2123729843961</v>
      </c>
      <c r="C892" s="214">
        <v>50075</v>
      </c>
      <c r="D892" s="30">
        <f t="shared" si="6"/>
        <v>6195.0533102430736</v>
      </c>
      <c r="E892" s="214">
        <v>6351</v>
      </c>
      <c r="F892" s="147">
        <v>6.9085999999999999</v>
      </c>
      <c r="G892" s="139">
        <f t="shared" si="8"/>
        <v>65</v>
      </c>
    </row>
    <row r="893" spans="1:9" hidden="1" x14ac:dyDescent="0.25">
      <c r="A893" s="199">
        <v>42963</v>
      </c>
      <c r="B893" s="30">
        <f t="shared" si="7"/>
        <v>7225.776568335119</v>
      </c>
      <c r="C893" s="214">
        <v>49920</v>
      </c>
      <c r="D893" s="30">
        <f t="shared" si="6"/>
        <v>6175.8774088334358</v>
      </c>
      <c r="E893" s="214">
        <v>6382</v>
      </c>
      <c r="F893" s="147">
        <v>6.9085999999999999</v>
      </c>
      <c r="G893" s="139">
        <f t="shared" si="8"/>
        <v>-155</v>
      </c>
    </row>
    <row r="894" spans="1:9" hidden="1" x14ac:dyDescent="0.25">
      <c r="A894" s="199">
        <v>42964</v>
      </c>
      <c r="B894" s="30">
        <f t="shared" si="7"/>
        <v>7392.2357641200824</v>
      </c>
      <c r="C894" s="214">
        <v>51070</v>
      </c>
      <c r="D894" s="30">
        <f t="shared" si="6"/>
        <v>6318.1502257436605</v>
      </c>
      <c r="E894" s="214">
        <v>6433</v>
      </c>
      <c r="F894" s="147">
        <v>6.9085999999999999</v>
      </c>
      <c r="G894" s="139">
        <f t="shared" si="8"/>
        <v>1150</v>
      </c>
    </row>
    <row r="895" spans="1:9" hidden="1" x14ac:dyDescent="0.25">
      <c r="A895" s="199">
        <v>42965</v>
      </c>
      <c r="B895" s="30">
        <f t="shared" si="7"/>
        <v>7311.1773731291432</v>
      </c>
      <c r="C895" s="214">
        <v>50510</v>
      </c>
      <c r="D895" s="30">
        <f t="shared" si="6"/>
        <v>6248.8695496830287</v>
      </c>
      <c r="E895" s="214">
        <v>6460</v>
      </c>
      <c r="F895" s="147">
        <v>6.9085999999999999</v>
      </c>
      <c r="G895" s="139">
        <f t="shared" si="8"/>
        <v>-560</v>
      </c>
    </row>
    <row r="896" spans="1:9" hidden="1" x14ac:dyDescent="0.25">
      <c r="A896" s="199">
        <v>42968</v>
      </c>
      <c r="B896" s="30">
        <f t="shared" si="7"/>
        <v>7367.6287525692615</v>
      </c>
      <c r="C896" s="214">
        <v>50900</v>
      </c>
      <c r="D896" s="30">
        <f t="shared" si="6"/>
        <v>6297.1185919395402</v>
      </c>
      <c r="E896" s="214">
        <v>6453</v>
      </c>
      <c r="F896" s="147">
        <v>6.9085999999999999</v>
      </c>
      <c r="G896" s="139">
        <f t="shared" si="8"/>
        <v>390</v>
      </c>
    </row>
    <row r="897" spans="1:7" hidden="1" x14ac:dyDescent="0.25">
      <c r="A897" s="199">
        <v>42969</v>
      </c>
      <c r="B897" s="30">
        <f t="shared" si="7"/>
        <v>7434.9361665170945</v>
      </c>
      <c r="C897" s="214">
        <v>51365</v>
      </c>
      <c r="D897" s="30">
        <f t="shared" si="6"/>
        <v>6354.6462961684574</v>
      </c>
      <c r="E897" s="214">
        <v>6514.5</v>
      </c>
      <c r="F897" s="147">
        <v>6.9085999999999999</v>
      </c>
      <c r="G897" s="139">
        <f t="shared" si="8"/>
        <v>465</v>
      </c>
    </row>
    <row r="898" spans="1:7" hidden="1" x14ac:dyDescent="0.25">
      <c r="A898" s="199">
        <v>42970</v>
      </c>
      <c r="B898" s="30">
        <f t="shared" si="7"/>
        <v>7409.6054193324262</v>
      </c>
      <c r="C898" s="214">
        <v>51190</v>
      </c>
      <c r="D898" s="30">
        <f t="shared" si="6"/>
        <v>6332.9960848995097</v>
      </c>
      <c r="E898" s="214">
        <v>6584</v>
      </c>
      <c r="F898" s="147">
        <v>6.9085999999999999</v>
      </c>
      <c r="G898" s="139">
        <f t="shared" si="8"/>
        <v>-175</v>
      </c>
    </row>
    <row r="899" spans="1:7" hidden="1" x14ac:dyDescent="0.25">
      <c r="A899" s="199">
        <v>42971</v>
      </c>
      <c r="B899" s="30">
        <f t="shared" si="7"/>
        <v>7458.0957068002199</v>
      </c>
      <c r="C899" s="214">
        <v>51525</v>
      </c>
      <c r="D899" s="30">
        <f t="shared" si="6"/>
        <v>6374.4407750429236</v>
      </c>
      <c r="E899" s="214">
        <v>6555</v>
      </c>
      <c r="F899" s="147">
        <v>6.9085999999999999</v>
      </c>
      <c r="G899" s="139">
        <f t="shared" si="8"/>
        <v>335</v>
      </c>
    </row>
    <row r="900" spans="1:7" hidden="1" x14ac:dyDescent="0.25">
      <c r="A900" s="199">
        <v>42972</v>
      </c>
      <c r="B900" s="30">
        <f t="shared" si="7"/>
        <v>7566.6560518773704</v>
      </c>
      <c r="C900" s="214">
        <v>52275</v>
      </c>
      <c r="D900" s="30">
        <f t="shared" si="6"/>
        <v>6467.2273947669837</v>
      </c>
      <c r="E900" s="214">
        <v>6577</v>
      </c>
      <c r="F900" s="147">
        <v>6.9085999999999999</v>
      </c>
      <c r="G900" s="139">
        <f t="shared" si="8"/>
        <v>750</v>
      </c>
    </row>
    <row r="901" spans="1:7" hidden="1" x14ac:dyDescent="0.25">
      <c r="A901" s="199">
        <v>42975</v>
      </c>
      <c r="B901" s="30">
        <f t="shared" si="7"/>
        <v>7570.274730046609</v>
      </c>
      <c r="C901" s="214">
        <v>52300</v>
      </c>
      <c r="D901" s="30">
        <f t="shared" si="6"/>
        <v>6470.3202820911192</v>
      </c>
      <c r="E901" s="214">
        <v>6714</v>
      </c>
      <c r="F901" s="147">
        <v>6.9085999999999999</v>
      </c>
      <c r="G901" s="139">
        <f t="shared" si="8"/>
        <v>25</v>
      </c>
    </row>
    <row r="902" spans="1:7" hidden="1" x14ac:dyDescent="0.25">
      <c r="A902" s="199">
        <v>42976</v>
      </c>
      <c r="B902" s="30">
        <f t="shared" si="7"/>
        <v>7613.6988680774684</v>
      </c>
      <c r="C902" s="214">
        <v>52600</v>
      </c>
      <c r="D902" s="30">
        <f t="shared" si="6"/>
        <v>6507.4349299807427</v>
      </c>
      <c r="E902" s="214">
        <v>6714</v>
      </c>
      <c r="F902" s="147">
        <v>6.9085999999999999</v>
      </c>
      <c r="G902" s="139">
        <f t="shared" si="8"/>
        <v>300</v>
      </c>
    </row>
    <row r="903" spans="1:7" hidden="1" x14ac:dyDescent="0.25">
      <c r="A903" s="199">
        <v>42977</v>
      </c>
      <c r="B903" s="30">
        <f t="shared" si="7"/>
        <v>7605.0140404712965</v>
      </c>
      <c r="C903" s="214">
        <v>52540</v>
      </c>
      <c r="D903" s="30">
        <f t="shared" si="6"/>
        <v>6500.0120004028176</v>
      </c>
      <c r="E903" s="214">
        <v>6797</v>
      </c>
      <c r="F903" s="147">
        <v>6.9085999999999999</v>
      </c>
      <c r="G903" s="139">
        <f t="shared" si="8"/>
        <v>-60</v>
      </c>
    </row>
    <row r="904" spans="1:7" hidden="1" x14ac:dyDescent="0.25">
      <c r="A904" s="199">
        <v>42978</v>
      </c>
      <c r="B904" s="30">
        <f t="shared" si="7"/>
        <v>7616.5938106128597</v>
      </c>
      <c r="C904" s="214">
        <v>52620</v>
      </c>
      <c r="D904" s="30">
        <f t="shared" si="6"/>
        <v>6509.9092398400517</v>
      </c>
      <c r="E904" s="214">
        <v>6755</v>
      </c>
      <c r="F904" s="147">
        <v>6.9085999999999999</v>
      </c>
      <c r="G904" s="139">
        <f t="shared" si="8"/>
        <v>80</v>
      </c>
    </row>
    <row r="905" spans="1:7" hidden="1" x14ac:dyDescent="0.25">
      <c r="A905" s="199">
        <v>42979</v>
      </c>
      <c r="B905" s="30">
        <f t="shared" si="7"/>
        <v>7609.3564542743825</v>
      </c>
      <c r="C905" s="214">
        <v>52570</v>
      </c>
      <c r="D905" s="30">
        <f t="shared" si="6"/>
        <v>6503.7234651917806</v>
      </c>
      <c r="E905" s="214">
        <v>6792</v>
      </c>
      <c r="F905" s="147">
        <v>6.9085999999999999</v>
      </c>
      <c r="G905" s="139">
        <f t="shared" si="8"/>
        <v>-50</v>
      </c>
    </row>
    <row r="906" spans="1:7" hidden="1" x14ac:dyDescent="0.25">
      <c r="A906" s="199">
        <v>42983</v>
      </c>
      <c r="B906" s="30">
        <f t="shared" si="7"/>
        <v>7713.574385548447</v>
      </c>
      <c r="C906" s="214">
        <v>53290</v>
      </c>
      <c r="D906" s="30">
        <f t="shared" si="6"/>
        <v>6592.7986201268786</v>
      </c>
      <c r="E906" s="214">
        <v>6873</v>
      </c>
      <c r="F906" s="147">
        <v>6.9085999999999999</v>
      </c>
      <c r="G906" s="139">
        <f t="shared" si="8"/>
        <v>720</v>
      </c>
    </row>
    <row r="907" spans="1:7" hidden="1" x14ac:dyDescent="0.25">
      <c r="A907" s="199">
        <v>42984</v>
      </c>
      <c r="B907" s="30">
        <f t="shared" si="7"/>
        <v>7664.360362446806</v>
      </c>
      <c r="C907" s="214">
        <v>52950</v>
      </c>
      <c r="D907" s="30">
        <f t="shared" si="6"/>
        <v>6550.7353525186381</v>
      </c>
      <c r="E907" s="214">
        <v>6904</v>
      </c>
      <c r="F907" s="147">
        <v>6.9085999999999999</v>
      </c>
      <c r="G907" s="139">
        <f t="shared" si="8"/>
        <v>-340</v>
      </c>
    </row>
    <row r="908" spans="1:7" hidden="1" x14ac:dyDescent="0.25">
      <c r="A908" s="199">
        <v>42985</v>
      </c>
      <c r="B908" s="30">
        <f t="shared" si="7"/>
        <v>7680.2825463914542</v>
      </c>
      <c r="C908" s="214">
        <v>53060</v>
      </c>
      <c r="D908" s="30">
        <f t="shared" si="6"/>
        <v>6564.3440567448333</v>
      </c>
      <c r="E908" s="214">
        <v>6864</v>
      </c>
      <c r="F908" s="147">
        <v>6.9085999999999999</v>
      </c>
      <c r="G908" s="139">
        <f t="shared" si="8"/>
        <v>110</v>
      </c>
    </row>
    <row r="909" spans="1:7" hidden="1" x14ac:dyDescent="0.25">
      <c r="A909" s="199">
        <v>42986</v>
      </c>
      <c r="B909" s="30">
        <f t="shared" si="7"/>
        <v>7609.3564542743825</v>
      </c>
      <c r="C909" s="214">
        <v>52570</v>
      </c>
      <c r="D909" s="30">
        <f t="shared" si="6"/>
        <v>6503.7234651917806</v>
      </c>
      <c r="E909" s="214">
        <v>6842.5</v>
      </c>
      <c r="F909" s="147">
        <v>6.9085999999999999</v>
      </c>
      <c r="G909" s="139">
        <f t="shared" si="8"/>
        <v>-490</v>
      </c>
    </row>
    <row r="910" spans="1:7" hidden="1" x14ac:dyDescent="0.25">
      <c r="A910" s="199">
        <v>42990</v>
      </c>
      <c r="B910" s="30">
        <f t="shared" si="7"/>
        <v>7440.0023159540287</v>
      </c>
      <c r="C910" s="214">
        <v>51400</v>
      </c>
      <c r="D910" s="30">
        <f t="shared" si="6"/>
        <v>6358.976338422247</v>
      </c>
      <c r="E910" s="214">
        <v>6737</v>
      </c>
      <c r="F910" s="147">
        <v>6.9085999999999999</v>
      </c>
      <c r="G910" s="139">
        <f t="shared" si="8"/>
        <v>-1170</v>
      </c>
    </row>
    <row r="911" spans="1:7" hidden="1" x14ac:dyDescent="0.25">
      <c r="A911" s="199">
        <v>42991</v>
      </c>
      <c r="B911" s="30">
        <f t="shared" si="7"/>
        <v>7408.1579480647315</v>
      </c>
      <c r="C911" s="214">
        <v>51180</v>
      </c>
      <c r="D911" s="30">
        <f t="shared" si="6"/>
        <v>6331.7589299698566</v>
      </c>
      <c r="E911" s="214">
        <v>6602</v>
      </c>
      <c r="F911" s="147">
        <v>6.9085999999999999</v>
      </c>
      <c r="G911" s="139">
        <f t="shared" si="8"/>
        <v>-220</v>
      </c>
    </row>
    <row r="912" spans="1:7" hidden="1" x14ac:dyDescent="0.25">
      <c r="A912" s="199">
        <v>42992</v>
      </c>
      <c r="B912" s="30">
        <f t="shared" si="7"/>
        <v>7322.7571432707064</v>
      </c>
      <c r="C912" s="214">
        <v>50590</v>
      </c>
      <c r="D912" s="30">
        <f t="shared" si="6"/>
        <v>6258.7667891202618</v>
      </c>
      <c r="E912" s="214">
        <v>6527</v>
      </c>
      <c r="F912" s="147">
        <v>6.9085999999999999</v>
      </c>
      <c r="G912" s="139">
        <f t="shared" si="8"/>
        <v>-590</v>
      </c>
    </row>
    <row r="913" spans="1:7" hidden="1" x14ac:dyDescent="0.25">
      <c r="A913" s="199">
        <v>42993</v>
      </c>
      <c r="B913" s="30">
        <f t="shared" si="7"/>
        <v>7290.1890397475609</v>
      </c>
      <c r="C913" s="214">
        <v>50365</v>
      </c>
      <c r="D913" s="30">
        <f t="shared" si="6"/>
        <v>6230.930803203044</v>
      </c>
      <c r="E913" s="52">
        <v>6418.5</v>
      </c>
      <c r="F913" s="147">
        <v>6.9085999999999999</v>
      </c>
      <c r="G913" s="139">
        <f t="shared" si="8"/>
        <v>-225</v>
      </c>
    </row>
    <row r="914" spans="1:7" hidden="1" x14ac:dyDescent="0.25">
      <c r="A914" s="199">
        <v>42996</v>
      </c>
      <c r="B914" s="30">
        <f t="shared" si="7"/>
        <v>7321.3096720030107</v>
      </c>
      <c r="C914" s="214">
        <v>50580</v>
      </c>
      <c r="D914" s="30">
        <f t="shared" si="6"/>
        <v>6257.5296341906078</v>
      </c>
      <c r="E914" s="214">
        <v>6457</v>
      </c>
      <c r="F914" s="147">
        <v>6.9085999999999999</v>
      </c>
      <c r="G914" s="139">
        <f t="shared" si="8"/>
        <v>215</v>
      </c>
    </row>
    <row r="915" spans="1:7" hidden="1" x14ac:dyDescent="0.25">
      <c r="A915" s="199">
        <v>42997</v>
      </c>
      <c r="B915" s="30">
        <f t="shared" si="7"/>
        <v>7343.0217410184414</v>
      </c>
      <c r="C915" s="214">
        <v>50730</v>
      </c>
      <c r="D915" s="30">
        <f t="shared" si="6"/>
        <v>6276.08695813542</v>
      </c>
      <c r="E915" s="214">
        <v>6487</v>
      </c>
      <c r="F915" s="147">
        <v>6.9085999999999999</v>
      </c>
      <c r="G915" s="139">
        <f t="shared" si="8"/>
        <v>150</v>
      </c>
    </row>
    <row r="916" spans="1:7" hidden="1" x14ac:dyDescent="0.25">
      <c r="A916" s="199">
        <v>42998</v>
      </c>
      <c r="B916" s="30">
        <f t="shared" si="7"/>
        <v>7343.0217410184414</v>
      </c>
      <c r="C916" s="214">
        <v>50730</v>
      </c>
      <c r="D916" s="30">
        <f t="shared" si="6"/>
        <v>6276.08695813542</v>
      </c>
      <c r="E916" s="214">
        <v>6492</v>
      </c>
      <c r="F916" s="147">
        <v>6.9085999999999999</v>
      </c>
      <c r="G916" s="139">
        <f t="shared" si="8"/>
        <v>0</v>
      </c>
    </row>
    <row r="917" spans="1:7" hidden="1" x14ac:dyDescent="0.25">
      <c r="A917" s="199">
        <v>42999</v>
      </c>
      <c r="B917" s="30">
        <f t="shared" si="7"/>
        <v>7277.8855339721504</v>
      </c>
      <c r="C917" s="214">
        <v>50280</v>
      </c>
      <c r="D917" s="30">
        <f t="shared" si="6"/>
        <v>6220.4149863009834</v>
      </c>
      <c r="E917" s="214">
        <v>6520</v>
      </c>
      <c r="F917" s="147">
        <v>6.9085999999999999</v>
      </c>
      <c r="G917" s="139">
        <f t="shared" si="8"/>
        <v>-450</v>
      </c>
    </row>
    <row r="918" spans="1:7" hidden="1" x14ac:dyDescent="0.25">
      <c r="A918" s="199">
        <v>43000</v>
      </c>
      <c r="B918" s="30">
        <f t="shared" si="7"/>
        <v>7195.3796717135165</v>
      </c>
      <c r="C918" s="214">
        <v>49710</v>
      </c>
      <c r="D918" s="30">
        <f t="shared" si="6"/>
        <v>6149.8971553106985</v>
      </c>
      <c r="E918" s="214">
        <v>6407.5</v>
      </c>
      <c r="F918" s="147">
        <v>6.9085999999999999</v>
      </c>
      <c r="G918" s="139">
        <f t="shared" si="8"/>
        <v>-570</v>
      </c>
    </row>
    <row r="919" spans="1:7" hidden="1" x14ac:dyDescent="0.25">
      <c r="A919" s="199">
        <v>43003</v>
      </c>
      <c r="B919" s="30">
        <f t="shared" si="7"/>
        <v>7295.2551891844951</v>
      </c>
      <c r="C919" s="214">
        <v>50400</v>
      </c>
      <c r="D919" s="30">
        <f t="shared" si="6"/>
        <v>6235.2608454568335</v>
      </c>
      <c r="E919" s="214">
        <v>6405</v>
      </c>
      <c r="F919" s="147">
        <v>6.9085999999999999</v>
      </c>
      <c r="G919" s="139">
        <f t="shared" si="8"/>
        <v>690</v>
      </c>
    </row>
    <row r="920" spans="1:7" hidden="1" x14ac:dyDescent="0.25">
      <c r="A920" s="199">
        <v>43004</v>
      </c>
      <c r="B920" s="30">
        <f t="shared" si="7"/>
        <v>7351.7065686246133</v>
      </c>
      <c r="C920" s="214">
        <v>50790</v>
      </c>
      <c r="D920" s="30">
        <f t="shared" si="6"/>
        <v>6283.5098877133451</v>
      </c>
      <c r="E920" s="214">
        <v>6416</v>
      </c>
      <c r="F920" s="147">
        <v>6.9085999999999999</v>
      </c>
      <c r="G920" s="139">
        <f t="shared" si="8"/>
        <v>390</v>
      </c>
    </row>
    <row r="921" spans="1:7" hidden="1" x14ac:dyDescent="0.25">
      <c r="A921" s="199">
        <v>43005</v>
      </c>
      <c r="B921" s="30">
        <f t="shared" si="7"/>
        <v>7306.8349593260573</v>
      </c>
      <c r="C921" s="214">
        <v>50480</v>
      </c>
      <c r="D921" s="30">
        <f t="shared" si="6"/>
        <v>6245.1580848940666</v>
      </c>
      <c r="E921" s="214">
        <v>6423</v>
      </c>
      <c r="F921" s="147">
        <v>6.9085999999999999</v>
      </c>
      <c r="G921" s="139">
        <f t="shared" si="8"/>
        <v>-310</v>
      </c>
    </row>
    <row r="922" spans="1:7" hidden="1" x14ac:dyDescent="0.25">
      <c r="A922" s="199">
        <v>43006</v>
      </c>
      <c r="B922" s="30">
        <f t="shared" si="7"/>
        <v>7309.7299018614485</v>
      </c>
      <c r="C922" s="214">
        <v>50500</v>
      </c>
      <c r="D922" s="30">
        <f t="shared" si="6"/>
        <v>6247.6323947533756</v>
      </c>
      <c r="E922" s="214">
        <v>6426</v>
      </c>
      <c r="F922" s="147">
        <v>6.9085999999999999</v>
      </c>
      <c r="G922" s="139">
        <f t="shared" si="8"/>
        <v>20</v>
      </c>
    </row>
    <row r="923" spans="1:7" hidden="1" x14ac:dyDescent="0.25">
      <c r="A923" s="199">
        <v>43007</v>
      </c>
      <c r="B923" s="30">
        <f t="shared" si="7"/>
        <v>7451.582086095591</v>
      </c>
      <c r="C923" s="214">
        <v>51480</v>
      </c>
      <c r="D923" s="30">
        <f t="shared" si="6"/>
        <v>6368.8735778594801</v>
      </c>
      <c r="E923" s="214">
        <v>6405</v>
      </c>
      <c r="F923" s="147">
        <v>6.9085999999999999</v>
      </c>
      <c r="G923" s="139">
        <f t="shared" si="8"/>
        <v>980</v>
      </c>
    </row>
    <row r="924" spans="1:7" hidden="1" x14ac:dyDescent="0.25">
      <c r="A924" s="199">
        <v>43010</v>
      </c>
      <c r="B924" s="30">
        <f t="shared" si="7"/>
        <v>7451.582086095591</v>
      </c>
      <c r="C924" s="214">
        <v>51480</v>
      </c>
      <c r="D924" s="30">
        <f t="shared" si="6"/>
        <v>6368.8735778594801</v>
      </c>
      <c r="E924" s="214">
        <v>6485</v>
      </c>
      <c r="F924" s="147">
        <v>6.9085999999999999</v>
      </c>
      <c r="G924" s="139">
        <f t="shared" si="8"/>
        <v>0</v>
      </c>
    </row>
    <row r="925" spans="1:7" hidden="1" x14ac:dyDescent="0.25">
      <c r="A925" s="199">
        <v>43011</v>
      </c>
      <c r="B925" s="30">
        <f t="shared" si="7"/>
        <v>7451.582086095591</v>
      </c>
      <c r="C925" s="214">
        <v>51480</v>
      </c>
      <c r="D925" s="30">
        <f t="shared" si="6"/>
        <v>6368.8735778594801</v>
      </c>
      <c r="E925" s="214">
        <v>6455</v>
      </c>
      <c r="F925" s="147">
        <v>6.9085999999999999</v>
      </c>
      <c r="G925" s="139">
        <f t="shared" si="8"/>
        <v>0</v>
      </c>
    </row>
    <row r="926" spans="1:7" hidden="1" x14ac:dyDescent="0.25">
      <c r="A926" s="199">
        <v>43012</v>
      </c>
      <c r="B926" s="30">
        <f t="shared" si="7"/>
        <v>7451.582086095591</v>
      </c>
      <c r="C926" s="214">
        <v>51480</v>
      </c>
      <c r="D926" s="30">
        <f t="shared" si="6"/>
        <v>6368.8735778594801</v>
      </c>
      <c r="E926" s="214">
        <v>6447</v>
      </c>
      <c r="F926" s="147">
        <v>6.9085999999999999</v>
      </c>
      <c r="G926" s="139">
        <f t="shared" si="8"/>
        <v>0</v>
      </c>
    </row>
    <row r="927" spans="1:7" hidden="1" x14ac:dyDescent="0.25">
      <c r="A927" s="199">
        <v>43013</v>
      </c>
      <c r="B927" s="30">
        <f t="shared" si="7"/>
        <v>7451.582086095591</v>
      </c>
      <c r="C927" s="214">
        <v>51480</v>
      </c>
      <c r="D927" s="30">
        <f t="shared" si="6"/>
        <v>6368.8735778594801</v>
      </c>
      <c r="E927" s="214">
        <v>6453</v>
      </c>
      <c r="F927" s="147">
        <v>6.9085999999999999</v>
      </c>
      <c r="G927" s="139">
        <f t="shared" si="8"/>
        <v>0</v>
      </c>
    </row>
    <row r="928" spans="1:7" hidden="1" x14ac:dyDescent="0.25">
      <c r="A928" s="199">
        <v>43014</v>
      </c>
      <c r="B928" s="30">
        <f t="shared" si="7"/>
        <v>7451.582086095591</v>
      </c>
      <c r="C928" s="214">
        <v>51480</v>
      </c>
      <c r="D928" s="30">
        <f t="shared" si="6"/>
        <v>6368.8735778594801</v>
      </c>
      <c r="E928" s="214">
        <v>6511</v>
      </c>
      <c r="F928" s="147">
        <v>6.9085999999999999</v>
      </c>
      <c r="G928" s="139">
        <f t="shared" si="8"/>
        <v>0</v>
      </c>
    </row>
    <row r="929" spans="1:7" hidden="1" x14ac:dyDescent="0.25">
      <c r="A929" s="199">
        <v>43017</v>
      </c>
      <c r="B929" s="30">
        <f t="shared" si="7"/>
        <v>7572.4459369481519</v>
      </c>
      <c r="C929" s="214">
        <v>52315</v>
      </c>
      <c r="D929" s="30">
        <f t="shared" si="6"/>
        <v>6472.1760144856007</v>
      </c>
      <c r="E929" s="214">
        <v>6639</v>
      </c>
      <c r="F929" s="147">
        <v>6.9085999999999999</v>
      </c>
      <c r="G929" s="139">
        <f t="shared" si="8"/>
        <v>835</v>
      </c>
    </row>
    <row r="930" spans="1:7" hidden="1" x14ac:dyDescent="0.25">
      <c r="A930" s="199">
        <v>43018</v>
      </c>
      <c r="B930" s="30">
        <f t="shared" si="7"/>
        <v>7581.1307645543238</v>
      </c>
      <c r="C930" s="214">
        <v>52375</v>
      </c>
      <c r="D930" s="30">
        <f t="shared" si="6"/>
        <v>6479.5989440635249</v>
      </c>
      <c r="E930" s="214">
        <v>6607</v>
      </c>
      <c r="F930" s="147">
        <v>6.9085999999999999</v>
      </c>
      <c r="G930" s="139">
        <f t="shared" si="8"/>
        <v>60</v>
      </c>
    </row>
    <row r="931" spans="1:7" hidden="1" x14ac:dyDescent="0.25">
      <c r="A931" s="199">
        <v>43019</v>
      </c>
      <c r="B931" s="30">
        <f t="shared" si="7"/>
        <v>7625.2786382190316</v>
      </c>
      <c r="C931" s="214">
        <v>52680</v>
      </c>
      <c r="D931" s="30">
        <f t="shared" si="6"/>
        <v>6517.3321694179758</v>
      </c>
      <c r="E931" s="214">
        <v>6641</v>
      </c>
      <c r="F931" s="147">
        <v>6.9085999999999999</v>
      </c>
      <c r="G931" s="139">
        <f t="shared" si="8"/>
        <v>305</v>
      </c>
    </row>
    <row r="932" spans="1:7" hidden="1" x14ac:dyDescent="0.25">
      <c r="A932" s="199">
        <v>43020</v>
      </c>
      <c r="B932" s="30">
        <f t="shared" si="7"/>
        <v>7747.5899603392872</v>
      </c>
      <c r="C932" s="214">
        <v>53525</v>
      </c>
      <c r="D932" s="30">
        <f t="shared" si="6"/>
        <v>6621.8717609737505</v>
      </c>
      <c r="E932" s="214">
        <v>6685</v>
      </c>
      <c r="F932" s="147">
        <v>6.9085999999999999</v>
      </c>
      <c r="G932" s="139">
        <f t="shared" si="8"/>
        <v>845</v>
      </c>
    </row>
    <row r="933" spans="1:7" hidden="1" x14ac:dyDescent="0.25">
      <c r="A933" s="199">
        <v>43021</v>
      </c>
      <c r="B933" s="30">
        <f t="shared" si="7"/>
        <v>7764.2358799177837</v>
      </c>
      <c r="C933" s="52">
        <v>53640</v>
      </c>
      <c r="D933" s="30">
        <f t="shared" si="6"/>
        <v>6636.0990426647732</v>
      </c>
      <c r="E933" s="214">
        <v>6813</v>
      </c>
      <c r="F933" s="147">
        <v>6.9085999999999999</v>
      </c>
      <c r="G933" s="139">
        <f t="shared" si="8"/>
        <v>115</v>
      </c>
    </row>
    <row r="934" spans="1:7" hidden="1" x14ac:dyDescent="0.25">
      <c r="A934" s="199">
        <v>43024</v>
      </c>
      <c r="B934" s="30">
        <f t="shared" si="7"/>
        <v>7809.1074892163397</v>
      </c>
      <c r="C934" s="214">
        <v>53950</v>
      </c>
      <c r="D934" s="30">
        <f t="shared" si="6"/>
        <v>6674.4508454840516</v>
      </c>
      <c r="E934" s="214">
        <v>6858</v>
      </c>
      <c r="F934" s="147">
        <v>6.9085999999999999</v>
      </c>
      <c r="G934" s="139">
        <f t="shared" si="8"/>
        <v>310</v>
      </c>
    </row>
    <row r="935" spans="1:7" hidden="1" x14ac:dyDescent="0.25">
      <c r="A935" s="199">
        <v>43025</v>
      </c>
      <c r="B935" s="30">
        <f t="shared" si="7"/>
        <v>8047.9402483860695</v>
      </c>
      <c r="C935" s="214">
        <v>55600</v>
      </c>
      <c r="D935" s="30">
        <f t="shared" si="6"/>
        <v>6878.581408876983</v>
      </c>
      <c r="E935" s="214">
        <v>7063</v>
      </c>
      <c r="F935" s="147">
        <v>6.9085999999999999</v>
      </c>
      <c r="G935" s="139">
        <f t="shared" si="8"/>
        <v>1650</v>
      </c>
    </row>
    <row r="936" spans="1:7" hidden="1" x14ac:dyDescent="0.25">
      <c r="A936" s="199">
        <v>43026</v>
      </c>
      <c r="B936" s="30">
        <f t="shared" si="7"/>
        <v>7995.8312827490372</v>
      </c>
      <c r="C936" s="214">
        <v>55240</v>
      </c>
      <c r="D936" s="30">
        <f t="shared" si="6"/>
        <v>6834.0438314094336</v>
      </c>
      <c r="E936" s="214">
        <v>7046</v>
      </c>
      <c r="F936" s="147">
        <v>6.9085999999999999</v>
      </c>
      <c r="G936" s="139">
        <f t="shared" si="8"/>
        <v>-360</v>
      </c>
    </row>
    <row r="937" spans="1:7" hidden="1" x14ac:dyDescent="0.25">
      <c r="A937" s="199">
        <v>43027</v>
      </c>
      <c r="B937" s="30">
        <f t="shared" si="7"/>
        <v>7948.0647309150918</v>
      </c>
      <c r="C937" s="214">
        <v>54910</v>
      </c>
      <c r="D937" s="30">
        <f t="shared" si="6"/>
        <v>6793.217718730848</v>
      </c>
      <c r="E937" s="214">
        <v>6971.5</v>
      </c>
      <c r="F937" s="147">
        <v>6.9085999999999999</v>
      </c>
      <c r="G937" s="139">
        <f t="shared" si="8"/>
        <v>-330</v>
      </c>
    </row>
    <row r="938" spans="1:7" hidden="1" x14ac:dyDescent="0.25">
      <c r="A938" s="199">
        <v>43028</v>
      </c>
      <c r="B938" s="30">
        <f t="shared" si="7"/>
        <v>7968.3293286628259</v>
      </c>
      <c r="C938" s="214">
        <v>55050</v>
      </c>
      <c r="D938" s="30">
        <f t="shared" si="6"/>
        <v>6810.5378877460053</v>
      </c>
      <c r="E938" s="214">
        <v>6920</v>
      </c>
      <c r="F938" s="147">
        <v>6.9085999999999999</v>
      </c>
      <c r="G938" s="139">
        <f t="shared" si="8"/>
        <v>140</v>
      </c>
    </row>
    <row r="939" spans="1:7" hidden="1" x14ac:dyDescent="0.25">
      <c r="A939" s="199">
        <v>43031</v>
      </c>
      <c r="B939" s="30">
        <f t="shared" si="7"/>
        <v>7958.1970297889593</v>
      </c>
      <c r="C939" s="214">
        <v>54980</v>
      </c>
      <c r="D939" s="30">
        <f t="shared" si="6"/>
        <v>6801.8778032384271</v>
      </c>
      <c r="E939" s="214">
        <v>7008.5</v>
      </c>
      <c r="F939" s="147">
        <v>6.9085999999999999</v>
      </c>
      <c r="G939" s="139">
        <f t="shared" si="8"/>
        <v>-70</v>
      </c>
    </row>
    <row r="940" spans="1:7" hidden="1" x14ac:dyDescent="0.25">
      <c r="A940" s="199">
        <v>43032</v>
      </c>
      <c r="B940" s="30">
        <f t="shared" si="7"/>
        <v>8089.9169151492342</v>
      </c>
      <c r="C940" s="214">
        <v>55890</v>
      </c>
      <c r="D940" s="30">
        <f t="shared" si="6"/>
        <v>6914.4589018369525</v>
      </c>
      <c r="E940" s="214">
        <v>6959</v>
      </c>
      <c r="F940" s="147">
        <v>6.9085999999999999</v>
      </c>
      <c r="G940" s="139">
        <f>+C940-C939</f>
        <v>910</v>
      </c>
    </row>
    <row r="941" spans="1:7" hidden="1" x14ac:dyDescent="0.25">
      <c r="A941" s="199">
        <v>43033</v>
      </c>
      <c r="B941" s="37">
        <f t="shared" si="7"/>
        <v>8029.8468575398783</v>
      </c>
      <c r="C941" s="221">
        <v>55475</v>
      </c>
      <c r="D941" s="37">
        <f t="shared" si="6"/>
        <v>6863.1169722563063</v>
      </c>
      <c r="E941" s="221">
        <v>7073.5</v>
      </c>
      <c r="F941" s="147">
        <v>6.9085999999999999</v>
      </c>
      <c r="G941" s="139">
        <f t="shared" si="8"/>
        <v>-415</v>
      </c>
    </row>
    <row r="942" spans="1:7" hidden="1" x14ac:dyDescent="0.25">
      <c r="A942" s="199">
        <v>43034</v>
      </c>
      <c r="B942" s="37">
        <f t="shared" si="7"/>
        <v>7988.5939264105609</v>
      </c>
      <c r="C942" s="221">
        <v>55190</v>
      </c>
      <c r="D942" s="37">
        <f t="shared" si="6"/>
        <v>6827.8580567611634</v>
      </c>
      <c r="E942" s="221">
        <v>6970.5</v>
      </c>
      <c r="F942" s="147">
        <v>6.9085999999999999</v>
      </c>
      <c r="G942" s="139">
        <f t="shared" ref="G942:G1006" si="9">+C942-C941</f>
        <v>-285</v>
      </c>
    </row>
    <row r="943" spans="1:7" hidden="1" x14ac:dyDescent="0.25">
      <c r="A943" s="199">
        <v>43035</v>
      </c>
      <c r="B943" s="37">
        <f t="shared" si="7"/>
        <v>7897.4032365457551</v>
      </c>
      <c r="C943" s="221">
        <v>54560</v>
      </c>
      <c r="D943" s="37">
        <f t="shared" si="6"/>
        <v>6749.9172961929535</v>
      </c>
      <c r="E943" s="221">
        <v>6965</v>
      </c>
      <c r="F943" s="147">
        <v>6.9085999999999999</v>
      </c>
      <c r="G943" s="139">
        <f t="shared" si="9"/>
        <v>-630</v>
      </c>
    </row>
    <row r="944" spans="1:7" hidden="1" x14ac:dyDescent="0.25">
      <c r="A944" s="199">
        <v>43038</v>
      </c>
      <c r="B944" s="37">
        <f t="shared" si="7"/>
        <v>7774.3681787916512</v>
      </c>
      <c r="C944" s="221">
        <v>53710</v>
      </c>
      <c r="D944" s="37">
        <f t="shared" si="6"/>
        <v>6644.7591271723522</v>
      </c>
      <c r="E944" s="221">
        <v>6831.5</v>
      </c>
      <c r="F944" s="147">
        <v>6.9085999999999999</v>
      </c>
      <c r="G944" s="139">
        <f t="shared" si="9"/>
        <v>-850</v>
      </c>
    </row>
    <row r="945" spans="1:7" hidden="1" x14ac:dyDescent="0.25">
      <c r="A945" s="199">
        <v>43039</v>
      </c>
      <c r="B945" s="37">
        <f t="shared" si="7"/>
        <v>7773.6444431578038</v>
      </c>
      <c r="C945" s="221">
        <v>53705</v>
      </c>
      <c r="D945" s="37">
        <f t="shared" si="6"/>
        <v>6644.1405497075248</v>
      </c>
      <c r="E945" s="221">
        <v>6823</v>
      </c>
      <c r="F945" s="147">
        <v>6.9085999999999999</v>
      </c>
      <c r="G945" s="139">
        <f t="shared" si="9"/>
        <v>-5</v>
      </c>
    </row>
    <row r="946" spans="1:7" hidden="1" x14ac:dyDescent="0.25">
      <c r="A946" s="199">
        <v>43040</v>
      </c>
      <c r="B946" s="37">
        <f t="shared" si="7"/>
        <v>7897.4032365457551</v>
      </c>
      <c r="C946" s="221">
        <v>54560</v>
      </c>
      <c r="D946" s="37">
        <f t="shared" si="6"/>
        <v>6749.9172961929535</v>
      </c>
      <c r="E946" s="221">
        <v>6802</v>
      </c>
      <c r="F946" s="147">
        <v>6.9085999999999999</v>
      </c>
      <c r="G946" s="139">
        <f t="shared" si="9"/>
        <v>855</v>
      </c>
    </row>
    <row r="947" spans="1:7" hidden="1" x14ac:dyDescent="0.25">
      <c r="A947" s="199">
        <v>43041</v>
      </c>
      <c r="B947" s="37">
        <f t="shared" si="7"/>
        <v>7863.387661754914</v>
      </c>
      <c r="C947" s="221">
        <v>54325</v>
      </c>
      <c r="D947" s="37">
        <f t="shared" si="6"/>
        <v>6720.8441553460807</v>
      </c>
      <c r="E947" s="221">
        <v>6918</v>
      </c>
      <c r="F947" s="147">
        <v>6.9085999999999999</v>
      </c>
      <c r="G947" s="139">
        <f t="shared" si="9"/>
        <v>-235</v>
      </c>
    </row>
    <row r="948" spans="1:7" hidden="1" x14ac:dyDescent="0.25">
      <c r="A948" s="199">
        <v>43042</v>
      </c>
      <c r="B948" s="37">
        <f t="shared" si="7"/>
        <v>7883.652259502649</v>
      </c>
      <c r="C948" s="221">
        <v>54465</v>
      </c>
      <c r="D948" s="37">
        <f t="shared" si="6"/>
        <v>6738.1643243612389</v>
      </c>
      <c r="E948" s="221">
        <v>6855</v>
      </c>
      <c r="F948" s="147">
        <v>6.9085999999999999</v>
      </c>
      <c r="G948" s="139">
        <f t="shared" si="9"/>
        <v>140</v>
      </c>
    </row>
    <row r="949" spans="1:7" hidden="1" x14ac:dyDescent="0.25">
      <c r="A949" s="199">
        <v>43045</v>
      </c>
      <c r="B949" s="37">
        <f t="shared" si="7"/>
        <v>7868.4538111918482</v>
      </c>
      <c r="C949" s="221">
        <v>54360</v>
      </c>
      <c r="D949" s="37">
        <f t="shared" si="6"/>
        <v>6725.1741975998702</v>
      </c>
      <c r="E949" s="221">
        <v>6914.5</v>
      </c>
      <c r="F949" s="147">
        <v>6.9085999999999999</v>
      </c>
      <c r="G949" s="139">
        <f t="shared" si="9"/>
        <v>-105</v>
      </c>
    </row>
    <row r="950" spans="1:7" hidden="1" x14ac:dyDescent="0.25">
      <c r="A950" s="199">
        <v>43046</v>
      </c>
      <c r="B950" s="37">
        <f t="shared" si="7"/>
        <v>7884.3759951364964</v>
      </c>
      <c r="C950" s="221">
        <v>54470</v>
      </c>
      <c r="D950" s="37">
        <f t="shared" si="6"/>
        <v>6738.7829018260654</v>
      </c>
      <c r="E950" s="221">
        <v>6902.5</v>
      </c>
      <c r="F950" s="147">
        <v>6.9085999999999999</v>
      </c>
      <c r="G950" s="139">
        <f t="shared" si="9"/>
        <v>110</v>
      </c>
    </row>
    <row r="951" spans="1:7" hidden="1" x14ac:dyDescent="0.25">
      <c r="A951" s="199">
        <v>43047</v>
      </c>
      <c r="B951" s="37">
        <f t="shared" si="7"/>
        <v>7772.9207075239556</v>
      </c>
      <c r="C951" s="221">
        <v>53700</v>
      </c>
      <c r="D951" s="37">
        <f t="shared" si="6"/>
        <v>6643.5219722426973</v>
      </c>
      <c r="E951" s="221">
        <v>6863</v>
      </c>
      <c r="F951" s="147">
        <v>6.9085999999999999</v>
      </c>
      <c r="G951" s="139">
        <f t="shared" si="9"/>
        <v>-770</v>
      </c>
    </row>
    <row r="952" spans="1:7" hidden="1" x14ac:dyDescent="0.25">
      <c r="A952" s="199">
        <v>43048</v>
      </c>
      <c r="B952" s="37">
        <f t="shared" si="7"/>
        <v>7755.5510523116118</v>
      </c>
      <c r="C952" s="221">
        <v>53580</v>
      </c>
      <c r="D952" s="37">
        <f t="shared" si="6"/>
        <v>6628.6761130868481</v>
      </c>
      <c r="E952" s="221">
        <v>6812</v>
      </c>
      <c r="F952" s="147">
        <v>6.9085999999999999</v>
      </c>
      <c r="G952" s="139">
        <f t="shared" si="9"/>
        <v>-120</v>
      </c>
    </row>
    <row r="953" spans="1:7" hidden="1" x14ac:dyDescent="0.25">
      <c r="A953" s="199">
        <v>43049</v>
      </c>
      <c r="B953" s="37">
        <f t="shared" si="7"/>
        <v>7725.8778913238575</v>
      </c>
      <c r="C953" s="221">
        <v>53375</v>
      </c>
      <c r="D953" s="37">
        <f t="shared" si="6"/>
        <v>6603.3144370289383</v>
      </c>
      <c r="E953" s="221">
        <v>6777</v>
      </c>
      <c r="F953" s="147">
        <v>6.9085999999999999</v>
      </c>
      <c r="G953" s="139">
        <f t="shared" si="9"/>
        <v>-205</v>
      </c>
    </row>
    <row r="954" spans="1:7" hidden="1" x14ac:dyDescent="0.25">
      <c r="A954" s="199">
        <v>43052</v>
      </c>
      <c r="B954" s="37">
        <f t="shared" ref="B954:B1028" si="10">+IF(F954=0,"",C954/F954)</f>
        <v>7733.8389832961821</v>
      </c>
      <c r="C954" s="221">
        <v>53430</v>
      </c>
      <c r="D954" s="37">
        <f t="shared" ref="D954:D1028" si="11">+B954/1.17</f>
        <v>6610.1187891420359</v>
      </c>
      <c r="E954" s="221">
        <v>6797</v>
      </c>
      <c r="F954" s="147">
        <v>6.9085999999999999</v>
      </c>
      <c r="G954" s="139">
        <f t="shared" si="9"/>
        <v>55</v>
      </c>
    </row>
    <row r="955" spans="1:7" hidden="1" x14ac:dyDescent="0.25">
      <c r="A955" s="199">
        <v>43053</v>
      </c>
      <c r="B955" s="37">
        <f t="shared" si="10"/>
        <v>7814.8973742871203</v>
      </c>
      <c r="C955" s="221">
        <v>53990</v>
      </c>
      <c r="D955" s="37">
        <f t="shared" si="11"/>
        <v>6679.3994652026677</v>
      </c>
      <c r="E955" s="221">
        <v>6768</v>
      </c>
      <c r="F955" s="147">
        <v>6.9085999999999999</v>
      </c>
      <c r="G955" s="139">
        <f t="shared" si="9"/>
        <v>560</v>
      </c>
    </row>
    <row r="956" spans="1:7" hidden="1" x14ac:dyDescent="0.25">
      <c r="A956" s="199">
        <v>43054</v>
      </c>
      <c r="B956" s="37">
        <f t="shared" si="10"/>
        <v>7639.753350895985</v>
      </c>
      <c r="C956" s="221">
        <v>52780</v>
      </c>
      <c r="D956" s="37">
        <f t="shared" si="11"/>
        <v>6529.7037187145179</v>
      </c>
      <c r="E956" s="221">
        <v>6822.5</v>
      </c>
      <c r="F956" s="147">
        <v>6.9085999999999999</v>
      </c>
      <c r="G956" s="139">
        <f t="shared" si="9"/>
        <v>-1210</v>
      </c>
    </row>
    <row r="957" spans="1:7" hidden="1" x14ac:dyDescent="0.25">
      <c r="A957" s="199">
        <v>43055</v>
      </c>
      <c r="B957" s="37">
        <f t="shared" si="10"/>
        <v>7660.0179486437191</v>
      </c>
      <c r="C957" s="221">
        <v>52920</v>
      </c>
      <c r="D957" s="37">
        <f t="shared" si="11"/>
        <v>6547.0238877296752</v>
      </c>
      <c r="E957" s="221">
        <v>6715.5</v>
      </c>
      <c r="F957" s="147">
        <v>6.9085999999999999</v>
      </c>
      <c r="G957" s="139">
        <f t="shared" si="9"/>
        <v>140</v>
      </c>
    </row>
    <row r="958" spans="1:7" hidden="1" x14ac:dyDescent="0.25">
      <c r="A958" s="199">
        <v>43056</v>
      </c>
      <c r="B958" s="37">
        <f t="shared" si="10"/>
        <v>7635.4109370928991</v>
      </c>
      <c r="C958" s="221">
        <v>52750</v>
      </c>
      <c r="D958" s="37">
        <f t="shared" si="11"/>
        <v>6525.9922539255549</v>
      </c>
      <c r="E958" s="221">
        <v>6764</v>
      </c>
      <c r="F958" s="147">
        <v>6.9085999999999999</v>
      </c>
      <c r="G958" s="139">
        <f t="shared" si="9"/>
        <v>-170</v>
      </c>
    </row>
    <row r="959" spans="1:7" hidden="1" x14ac:dyDescent="0.25">
      <c r="A959" s="199">
        <v>43059</v>
      </c>
      <c r="B959" s="37">
        <f t="shared" si="10"/>
        <v>7648.4381785021569</v>
      </c>
      <c r="C959" s="221">
        <v>52840</v>
      </c>
      <c r="D959" s="37">
        <f t="shared" si="11"/>
        <v>6537.126648292442</v>
      </c>
      <c r="E959" s="221">
        <v>6728.5</v>
      </c>
      <c r="F959" s="147">
        <v>6.9085999999999999</v>
      </c>
      <c r="G959" s="139">
        <f t="shared" si="9"/>
        <v>90</v>
      </c>
    </row>
    <row r="960" spans="1:7" hidden="1" x14ac:dyDescent="0.25">
      <c r="A960" s="199">
        <v>43060</v>
      </c>
      <c r="B960" s="37">
        <f t="shared" si="10"/>
        <v>7696.9284659699506</v>
      </c>
      <c r="C960" s="221">
        <v>53175</v>
      </c>
      <c r="D960" s="37">
        <f t="shared" si="11"/>
        <v>6578.571338435856</v>
      </c>
      <c r="E960" s="221">
        <v>6752</v>
      </c>
      <c r="F960" s="147">
        <v>6.9085999999999999</v>
      </c>
      <c r="G960" s="139">
        <f t="shared" si="9"/>
        <v>335</v>
      </c>
    </row>
    <row r="961" spans="1:7" hidden="1" x14ac:dyDescent="0.25">
      <c r="A961" s="199">
        <v>43061</v>
      </c>
      <c r="B961" s="37">
        <f t="shared" si="10"/>
        <v>7790.2903627363003</v>
      </c>
      <c r="C961" s="221">
        <v>53820</v>
      </c>
      <c r="D961" s="37">
        <f t="shared" si="11"/>
        <v>6658.3678313985474</v>
      </c>
      <c r="E961" s="221">
        <v>6828</v>
      </c>
      <c r="F961" s="147">
        <v>6.9085999999999999</v>
      </c>
      <c r="G961" s="139">
        <f t="shared" si="9"/>
        <v>645</v>
      </c>
    </row>
    <row r="962" spans="1:7" hidden="1" x14ac:dyDescent="0.25">
      <c r="A962" s="199">
        <v>43062</v>
      </c>
      <c r="B962" s="37">
        <f t="shared" si="10"/>
        <v>7788.8428914686046</v>
      </c>
      <c r="C962" s="221">
        <v>53810</v>
      </c>
      <c r="D962" s="37">
        <f t="shared" si="11"/>
        <v>6657.1306764688934</v>
      </c>
      <c r="E962" s="221">
        <v>6872.5</v>
      </c>
      <c r="F962" s="147">
        <v>6.9085999999999999</v>
      </c>
      <c r="G962" s="139">
        <f t="shared" si="9"/>
        <v>-10</v>
      </c>
    </row>
    <row r="963" spans="1:7" hidden="1" x14ac:dyDescent="0.25">
      <c r="A963" s="199">
        <v>43063</v>
      </c>
      <c r="B963" s="37">
        <f t="shared" si="10"/>
        <v>7807.6600179486441</v>
      </c>
      <c r="C963" s="221">
        <v>53940</v>
      </c>
      <c r="D963" s="37">
        <f t="shared" si="11"/>
        <v>6673.2136905543966</v>
      </c>
      <c r="E963" s="221">
        <v>6895.5</v>
      </c>
      <c r="F963" s="147">
        <v>6.9085999999999999</v>
      </c>
      <c r="G963" s="139">
        <f t="shared" si="9"/>
        <v>130</v>
      </c>
    </row>
    <row r="964" spans="1:7" hidden="1" x14ac:dyDescent="0.25">
      <c r="A964" s="199">
        <v>43066</v>
      </c>
      <c r="B964" s="37">
        <f t="shared" si="10"/>
        <v>7853.9790985148948</v>
      </c>
      <c r="C964" s="221">
        <v>54260</v>
      </c>
      <c r="D964" s="37">
        <f t="shared" si="11"/>
        <v>6712.8026483033291</v>
      </c>
      <c r="E964" s="221">
        <v>6967.5</v>
      </c>
      <c r="F964" s="147">
        <v>6.9085999999999999</v>
      </c>
      <c r="G964" s="139">
        <f t="shared" si="9"/>
        <v>320</v>
      </c>
    </row>
    <row r="965" spans="1:7" hidden="1" x14ac:dyDescent="0.25">
      <c r="A965" s="199">
        <v>43067</v>
      </c>
      <c r="B965" s="37">
        <f t="shared" si="10"/>
        <v>7735.2864545638768</v>
      </c>
      <c r="C965" s="221">
        <v>53440</v>
      </c>
      <c r="D965" s="37">
        <f t="shared" si="11"/>
        <v>6611.3559440716899</v>
      </c>
      <c r="E965" s="221">
        <v>6892</v>
      </c>
      <c r="F965" s="147">
        <v>6.9085999999999999</v>
      </c>
      <c r="G965" s="139">
        <f t="shared" si="9"/>
        <v>-820</v>
      </c>
    </row>
    <row r="966" spans="1:7" hidden="1" x14ac:dyDescent="0.25">
      <c r="A966" s="199">
        <v>43068</v>
      </c>
      <c r="B966" s="37">
        <f t="shared" si="10"/>
        <v>7687.5199027299313</v>
      </c>
      <c r="C966" s="221">
        <v>53110</v>
      </c>
      <c r="D966" s="37">
        <f t="shared" si="11"/>
        <v>6570.5298313931044</v>
      </c>
      <c r="E966" s="221">
        <v>6800</v>
      </c>
      <c r="F966" s="147">
        <v>6.9085999999999999</v>
      </c>
      <c r="G966" s="139">
        <f t="shared" si="9"/>
        <v>-330</v>
      </c>
    </row>
    <row r="967" spans="1:7" hidden="1" x14ac:dyDescent="0.25">
      <c r="A967" s="199">
        <v>43069</v>
      </c>
      <c r="B967" s="37">
        <f t="shared" si="10"/>
        <v>7609.3564542743825</v>
      </c>
      <c r="C967" s="221">
        <v>52570</v>
      </c>
      <c r="D967" s="37">
        <f t="shared" si="11"/>
        <v>6503.7234651917806</v>
      </c>
      <c r="E967" s="221">
        <v>6756.5</v>
      </c>
      <c r="F967" s="147">
        <v>6.9085999999999999</v>
      </c>
      <c r="G967" s="139">
        <f t="shared" si="9"/>
        <v>-540</v>
      </c>
    </row>
    <row r="968" spans="1:7" hidden="1" x14ac:dyDescent="0.25">
      <c r="A968" s="199">
        <v>43070</v>
      </c>
      <c r="B968" s="37">
        <f t="shared" si="10"/>
        <v>7629.6210520221175</v>
      </c>
      <c r="C968" s="221">
        <v>52710</v>
      </c>
      <c r="D968" s="37">
        <f t="shared" si="11"/>
        <v>6521.0436342069388</v>
      </c>
      <c r="E968" s="221">
        <v>6761</v>
      </c>
      <c r="F968" s="147">
        <v>6.9085999999999999</v>
      </c>
      <c r="G968" s="139">
        <f t="shared" si="9"/>
        <v>140</v>
      </c>
    </row>
    <row r="969" spans="1:7" hidden="1" x14ac:dyDescent="0.25">
      <c r="A969" s="199">
        <v>43073</v>
      </c>
      <c r="B969" s="37">
        <f t="shared" si="10"/>
        <v>7725.1541556900102</v>
      </c>
      <c r="C969" s="221">
        <v>53370</v>
      </c>
      <c r="D969" s="37">
        <f t="shared" si="11"/>
        <v>6602.6958595641117</v>
      </c>
      <c r="E969" s="221">
        <v>6734</v>
      </c>
      <c r="F969" s="147">
        <v>6.9085999999999999</v>
      </c>
      <c r="G969" s="139">
        <f t="shared" si="9"/>
        <v>660</v>
      </c>
    </row>
    <row r="970" spans="1:7" hidden="1" x14ac:dyDescent="0.25">
      <c r="A970" s="199">
        <v>43074</v>
      </c>
      <c r="B970" s="37">
        <f t="shared" si="10"/>
        <v>7703.4420866745795</v>
      </c>
      <c r="C970" s="221">
        <v>53220</v>
      </c>
      <c r="D970" s="37">
        <f t="shared" si="11"/>
        <v>6584.1385356192995</v>
      </c>
      <c r="E970" s="221">
        <v>6807</v>
      </c>
      <c r="F970" s="147">
        <v>6.9085999999999999</v>
      </c>
      <c r="G970" s="139">
        <f t="shared" si="9"/>
        <v>-150</v>
      </c>
    </row>
    <row r="971" spans="1:7" hidden="1" x14ac:dyDescent="0.25">
      <c r="A971" s="199">
        <v>43075</v>
      </c>
      <c r="B971" s="37">
        <f t="shared" si="10"/>
        <v>7426.97507454477</v>
      </c>
      <c r="C971" s="221">
        <v>51310</v>
      </c>
      <c r="D971" s="37">
        <f t="shared" si="11"/>
        <v>6347.8419440553589</v>
      </c>
      <c r="E971" s="221">
        <v>6645</v>
      </c>
      <c r="F971" s="147">
        <v>6.9085999999999999</v>
      </c>
      <c r="G971" s="139">
        <f t="shared" si="9"/>
        <v>-1910</v>
      </c>
    </row>
    <row r="972" spans="1:7" hidden="1" x14ac:dyDescent="0.25">
      <c r="A972" s="199">
        <v>43076</v>
      </c>
      <c r="B972" s="37">
        <f t="shared" si="10"/>
        <v>7440.0023159540287</v>
      </c>
      <c r="C972" s="221">
        <v>51400</v>
      </c>
      <c r="D972" s="37">
        <f t="shared" si="11"/>
        <v>6358.976338422247</v>
      </c>
      <c r="E972" s="221">
        <v>6539</v>
      </c>
      <c r="F972" s="147">
        <v>6.9085999999999999</v>
      </c>
      <c r="G972" s="139">
        <f t="shared" si="9"/>
        <v>90</v>
      </c>
    </row>
    <row r="973" spans="1:7" hidden="1" x14ac:dyDescent="0.25">
      <c r="A973" s="199">
        <v>43077</v>
      </c>
      <c r="B973" s="37">
        <f t="shared" si="10"/>
        <v>7434.9361665170945</v>
      </c>
      <c r="C973" s="221">
        <v>51365</v>
      </c>
      <c r="D973" s="37">
        <f t="shared" si="11"/>
        <v>6354.6462961684574</v>
      </c>
      <c r="E973" s="221">
        <v>6530.5</v>
      </c>
      <c r="F973" s="147">
        <v>6.9085999999999999</v>
      </c>
      <c r="G973" s="139">
        <f t="shared" si="9"/>
        <v>-35</v>
      </c>
    </row>
    <row r="974" spans="1:7" hidden="1" x14ac:dyDescent="0.25">
      <c r="A974" s="199">
        <v>43080</v>
      </c>
      <c r="B974" s="37">
        <f t="shared" si="10"/>
        <v>7458.0957068002199</v>
      </c>
      <c r="C974" s="221">
        <v>51525</v>
      </c>
      <c r="D974" s="37">
        <f t="shared" si="11"/>
        <v>6374.4407750429236</v>
      </c>
      <c r="E974" s="221">
        <v>6538.5</v>
      </c>
      <c r="F974" s="147">
        <v>6.9085999999999999</v>
      </c>
      <c r="G974" s="139">
        <f t="shared" si="9"/>
        <v>160</v>
      </c>
    </row>
    <row r="975" spans="1:7" hidden="1" x14ac:dyDescent="0.25">
      <c r="A975" s="199">
        <v>43081</v>
      </c>
      <c r="B975" s="37">
        <f t="shared" si="10"/>
        <v>7503.6910517326232</v>
      </c>
      <c r="C975" s="221">
        <v>51840</v>
      </c>
      <c r="D975" s="37">
        <f t="shared" si="11"/>
        <v>6413.4111553270286</v>
      </c>
      <c r="E975" s="221">
        <v>6547.5</v>
      </c>
      <c r="F975" s="147">
        <v>6.9085999999999999</v>
      </c>
      <c r="G975" s="139">
        <f t="shared" si="9"/>
        <v>315</v>
      </c>
    </row>
    <row r="976" spans="1:7" hidden="1" x14ac:dyDescent="0.25">
      <c r="A976" s="199">
        <v>43082</v>
      </c>
      <c r="B976" s="37">
        <f t="shared" si="10"/>
        <v>7525.403120748053</v>
      </c>
      <c r="C976" s="221">
        <v>51990</v>
      </c>
      <c r="D976" s="37">
        <f t="shared" si="11"/>
        <v>6431.9684792718408</v>
      </c>
      <c r="E976" s="221">
        <v>6614</v>
      </c>
      <c r="F976" s="147">
        <v>6.9085999999999999</v>
      </c>
      <c r="G976" s="139">
        <f t="shared" si="9"/>
        <v>150</v>
      </c>
    </row>
    <row r="977" spans="1:7" hidden="1" x14ac:dyDescent="0.25">
      <c r="A977" s="199">
        <v>43083</v>
      </c>
      <c r="B977" s="37">
        <f t="shared" si="10"/>
        <v>7588.3681208928001</v>
      </c>
      <c r="C977" s="221">
        <v>52425</v>
      </c>
      <c r="D977" s="37">
        <f t="shared" si="11"/>
        <v>6485.784718711795</v>
      </c>
      <c r="E977" s="221">
        <v>6685</v>
      </c>
      <c r="F977" s="147">
        <v>6.9085999999999999</v>
      </c>
      <c r="G977" s="139">
        <f t="shared" si="9"/>
        <v>435</v>
      </c>
    </row>
    <row r="978" spans="1:7" hidden="1" x14ac:dyDescent="0.25">
      <c r="A978" s="199">
        <v>43084</v>
      </c>
      <c r="B978" s="37">
        <f t="shared" si="10"/>
        <v>7607.9089830066878</v>
      </c>
      <c r="C978" s="221">
        <v>52560</v>
      </c>
      <c r="D978" s="37">
        <f t="shared" si="11"/>
        <v>6502.4863102621266</v>
      </c>
      <c r="E978" s="221">
        <v>6723</v>
      </c>
      <c r="F978" s="147">
        <v>6.9085999999999999</v>
      </c>
      <c r="G978" s="139">
        <f t="shared" si="9"/>
        <v>135</v>
      </c>
    </row>
    <row r="979" spans="1:7" x14ac:dyDescent="0.25">
      <c r="A979" s="199">
        <v>43087</v>
      </c>
      <c r="B979" s="37">
        <f t="shared" si="10"/>
        <v>7723.7066844223145</v>
      </c>
      <c r="C979" s="221">
        <v>53360</v>
      </c>
      <c r="D979" s="37">
        <f t="shared" si="11"/>
        <v>6601.4587046344577</v>
      </c>
      <c r="E979" s="221">
        <v>6735.5</v>
      </c>
      <c r="F979" s="147">
        <v>6.9085999999999999</v>
      </c>
      <c r="G979" s="139">
        <f t="shared" si="9"/>
        <v>800</v>
      </c>
    </row>
    <row r="980" spans="1:7" x14ac:dyDescent="0.25">
      <c r="A980" s="199">
        <v>43088</v>
      </c>
      <c r="B980" s="37">
        <f t="shared" si="10"/>
        <v>7712.1269142807514</v>
      </c>
      <c r="C980" s="221">
        <v>53280</v>
      </c>
      <c r="D980" s="37">
        <f t="shared" si="11"/>
        <v>6591.5614651972237</v>
      </c>
      <c r="E980" s="221">
        <v>6844</v>
      </c>
      <c r="F980" s="147">
        <v>6.9085999999999999</v>
      </c>
      <c r="G980" s="139">
        <f t="shared" si="9"/>
        <v>-80</v>
      </c>
    </row>
    <row r="981" spans="1:7" x14ac:dyDescent="0.25">
      <c r="A981" s="199">
        <v>43089</v>
      </c>
      <c r="B981" s="37">
        <f t="shared" si="10"/>
        <v>7722.2592131546189</v>
      </c>
      <c r="C981" s="221">
        <v>53350</v>
      </c>
      <c r="D981" s="37">
        <f t="shared" si="11"/>
        <v>6600.2215497048028</v>
      </c>
      <c r="E981" s="52">
        <v>6845</v>
      </c>
      <c r="F981" s="147">
        <v>6.9085999999999999</v>
      </c>
      <c r="G981" s="139">
        <f>+C981-C980</f>
        <v>70</v>
      </c>
    </row>
    <row r="982" spans="1:7" x14ac:dyDescent="0.25">
      <c r="A982" s="199">
        <v>43090</v>
      </c>
      <c r="B982" s="37">
        <f t="shared" si="10"/>
        <v>7794.6327765393862</v>
      </c>
      <c r="C982" s="221">
        <v>53850</v>
      </c>
      <c r="D982" s="37">
        <f t="shared" si="11"/>
        <v>6662.0792961875104</v>
      </c>
      <c r="E982" s="221">
        <v>6925</v>
      </c>
      <c r="F982" s="147">
        <v>6.9085999999999999</v>
      </c>
      <c r="G982" s="139">
        <f t="shared" si="9"/>
        <v>500</v>
      </c>
    </row>
    <row r="983" spans="1:7" x14ac:dyDescent="0.25">
      <c r="A983" s="199">
        <v>43091</v>
      </c>
      <c r="B983" s="37">
        <f t="shared" si="10"/>
        <v>7801.8701328778625</v>
      </c>
      <c r="C983" s="221">
        <v>53900</v>
      </c>
      <c r="D983" s="37">
        <f t="shared" si="11"/>
        <v>6668.2650708357805</v>
      </c>
      <c r="E983" s="221">
        <v>6977</v>
      </c>
      <c r="F983" s="147">
        <v>6.9085999999999999</v>
      </c>
      <c r="G983" s="139">
        <f t="shared" si="9"/>
        <v>50</v>
      </c>
    </row>
    <row r="984" spans="1:7" x14ac:dyDescent="0.25">
      <c r="A984" s="199">
        <v>43094</v>
      </c>
      <c r="B984" s="37">
        <f t="shared" si="10"/>
        <v>7901.7456503488411</v>
      </c>
      <c r="C984" s="221">
        <v>54590</v>
      </c>
      <c r="D984" s="37">
        <f t="shared" si="11"/>
        <v>6753.6287609819155</v>
      </c>
      <c r="E984" s="221">
        <v>7019</v>
      </c>
      <c r="F984" s="147">
        <v>6.9085999999999999</v>
      </c>
      <c r="G984" s="139">
        <f t="shared" si="9"/>
        <v>690</v>
      </c>
    </row>
    <row r="985" spans="1:7" x14ac:dyDescent="0.25">
      <c r="A985" s="199">
        <v>43095</v>
      </c>
      <c r="B985" s="37">
        <f t="shared" si="10"/>
        <v>7856.8740410502851</v>
      </c>
      <c r="C985" s="221">
        <v>54280</v>
      </c>
      <c r="D985" s="37">
        <f t="shared" si="11"/>
        <v>6715.2769581626371</v>
      </c>
      <c r="E985" s="221">
        <v>7019</v>
      </c>
      <c r="F985" s="147">
        <v>6.9085999999999999</v>
      </c>
      <c r="G985" s="139">
        <f t="shared" si="9"/>
        <v>-310</v>
      </c>
    </row>
    <row r="986" spans="1:7" x14ac:dyDescent="0.25">
      <c r="A986" s="199">
        <v>43096</v>
      </c>
      <c r="B986" s="37">
        <f t="shared" si="10"/>
        <v>7903.1931216165358</v>
      </c>
      <c r="C986" s="221">
        <v>54600</v>
      </c>
      <c r="D986" s="37">
        <f t="shared" si="11"/>
        <v>6754.8659159115696</v>
      </c>
      <c r="E986" s="221">
        <v>7019</v>
      </c>
      <c r="F986" s="147">
        <v>6.9085999999999999</v>
      </c>
      <c r="G986" s="139">
        <f t="shared" si="9"/>
        <v>320</v>
      </c>
    </row>
    <row r="987" spans="1:7" x14ac:dyDescent="0.25">
      <c r="A987" s="199">
        <v>43097</v>
      </c>
      <c r="B987" s="37">
        <f t="shared" si="10"/>
        <v>7945.1697883797005</v>
      </c>
      <c r="C987" s="221">
        <v>54890</v>
      </c>
      <c r="D987" s="37">
        <f t="shared" si="11"/>
        <v>6790.743408871539</v>
      </c>
      <c r="E987" s="221">
        <v>7140</v>
      </c>
      <c r="F987" s="147">
        <v>6.9085999999999999</v>
      </c>
      <c r="G987" s="139">
        <f t="shared" si="9"/>
        <v>290</v>
      </c>
    </row>
    <row r="988" spans="1:7" x14ac:dyDescent="0.25">
      <c r="A988" s="199">
        <v>43098</v>
      </c>
      <c r="B988" s="37">
        <f t="shared" si="10"/>
        <v>7998.7262252844284</v>
      </c>
      <c r="C988" s="221">
        <v>55260</v>
      </c>
      <c r="D988" s="37">
        <f t="shared" si="11"/>
        <v>6836.5181412687425</v>
      </c>
      <c r="E988" s="221">
        <v>7216</v>
      </c>
      <c r="F988" s="147">
        <v>6.9085999999999999</v>
      </c>
      <c r="G988" s="139">
        <f t="shared" si="9"/>
        <v>370</v>
      </c>
    </row>
    <row r="989" spans="1:7" x14ac:dyDescent="0.25">
      <c r="A989" s="199">
        <v>43102</v>
      </c>
      <c r="B989" s="37">
        <f t="shared" si="10"/>
        <v>7919.1153055611849</v>
      </c>
      <c r="C989" s="221">
        <v>54710</v>
      </c>
      <c r="D989" s="37">
        <f t="shared" si="11"/>
        <v>6768.4746201377657</v>
      </c>
      <c r="E989" s="221">
        <v>7157</v>
      </c>
      <c r="F989" s="147">
        <v>6.9085999999999999</v>
      </c>
      <c r="G989" s="139">
        <f t="shared" si="9"/>
        <v>-550</v>
      </c>
    </row>
    <row r="990" spans="1:7" x14ac:dyDescent="0.25">
      <c r="A990" s="199">
        <v>43103</v>
      </c>
      <c r="B990" s="37">
        <f t="shared" si="10"/>
        <v>7905.3643285180788</v>
      </c>
      <c r="C990" s="221">
        <v>54615</v>
      </c>
      <c r="D990" s="37">
        <f t="shared" si="11"/>
        <v>6756.7216483060511</v>
      </c>
      <c r="E990" s="221">
        <v>7181</v>
      </c>
      <c r="F990" s="147">
        <v>6.9085999999999999</v>
      </c>
      <c r="G990" s="139">
        <f t="shared" si="9"/>
        <v>-95</v>
      </c>
    </row>
    <row r="991" spans="1:7" x14ac:dyDescent="0.25">
      <c r="A991" s="199">
        <v>43104</v>
      </c>
      <c r="B991" s="37">
        <f t="shared" si="10"/>
        <v>7901.7456503488411</v>
      </c>
      <c r="C991" s="221">
        <v>54590</v>
      </c>
      <c r="D991" s="37">
        <f t="shared" si="11"/>
        <v>6753.6287609819155</v>
      </c>
      <c r="E991" s="221">
        <v>7115.5</v>
      </c>
      <c r="F991" s="147">
        <v>6.9085999999999999</v>
      </c>
      <c r="G991" s="139">
        <f t="shared" si="9"/>
        <v>-25</v>
      </c>
    </row>
    <row r="992" spans="1:7" x14ac:dyDescent="0.25">
      <c r="A992" s="199">
        <v>43105</v>
      </c>
      <c r="B992" s="37">
        <f t="shared" si="10"/>
        <v>7924.9051906319664</v>
      </c>
      <c r="C992" s="221">
        <v>54750</v>
      </c>
      <c r="D992" s="37">
        <f t="shared" si="11"/>
        <v>6773.4232398563818</v>
      </c>
      <c r="E992" s="221">
        <v>7202.5</v>
      </c>
      <c r="F992" s="147">
        <v>6.9085999999999999</v>
      </c>
      <c r="G992" s="139">
        <f t="shared" si="9"/>
        <v>160</v>
      </c>
    </row>
    <row r="993" spans="1:7" x14ac:dyDescent="0.25">
      <c r="A993" s="199">
        <v>43108</v>
      </c>
      <c r="B993" s="37">
        <f t="shared" si="10"/>
        <v>7864.1113973887623</v>
      </c>
      <c r="C993" s="221">
        <v>54330</v>
      </c>
      <c r="D993" s="37">
        <f t="shared" si="11"/>
        <v>6721.4627328109082</v>
      </c>
      <c r="E993" s="221">
        <v>7097</v>
      </c>
      <c r="F993" s="147">
        <v>6.9085999999999999</v>
      </c>
      <c r="G993" s="139">
        <f t="shared" si="9"/>
        <v>-420</v>
      </c>
    </row>
    <row r="994" spans="1:7" x14ac:dyDescent="0.25">
      <c r="A994" s="199">
        <v>43109</v>
      </c>
      <c r="B994" s="37">
        <f t="shared" si="10"/>
        <v>7881.4810526011061</v>
      </c>
      <c r="C994" s="221">
        <v>54450</v>
      </c>
      <c r="D994" s="37">
        <f t="shared" si="11"/>
        <v>6736.3085919667574</v>
      </c>
      <c r="E994" s="221">
        <v>7084.5</v>
      </c>
      <c r="F994" s="147">
        <v>6.9085999999999999</v>
      </c>
      <c r="G994" s="139">
        <f t="shared" si="9"/>
        <v>120</v>
      </c>
    </row>
    <row r="995" spans="1:7" x14ac:dyDescent="0.25">
      <c r="A995" s="199">
        <v>43110</v>
      </c>
      <c r="B995" s="37">
        <f t="shared" si="10"/>
        <v>7897.4032365457551</v>
      </c>
      <c r="C995" s="221">
        <v>54560</v>
      </c>
      <c r="D995" s="37">
        <f t="shared" si="11"/>
        <v>6749.9172961929535</v>
      </c>
      <c r="E995" s="221">
        <v>7092</v>
      </c>
      <c r="F995" s="147">
        <v>6.9085999999999999</v>
      </c>
      <c r="G995" s="139">
        <f t="shared" si="9"/>
        <v>110</v>
      </c>
    </row>
    <row r="996" spans="1:7" x14ac:dyDescent="0.25">
      <c r="A996" s="199">
        <v>43111</v>
      </c>
      <c r="B996" s="37">
        <f t="shared" si="10"/>
        <v>7916.2203630257945</v>
      </c>
      <c r="C996" s="221">
        <v>54690</v>
      </c>
      <c r="D996" s="37">
        <f t="shared" si="11"/>
        <v>6766.0003102784576</v>
      </c>
      <c r="E996" s="221">
        <v>7140.5</v>
      </c>
      <c r="F996" s="147">
        <v>6.9085999999999999</v>
      </c>
      <c r="G996" s="139">
        <f t="shared" si="9"/>
        <v>130</v>
      </c>
    </row>
    <row r="997" spans="1:7" x14ac:dyDescent="0.25">
      <c r="A997" s="199">
        <v>43112</v>
      </c>
      <c r="B997" s="37">
        <f t="shared" si="10"/>
        <v>7862.6639261210667</v>
      </c>
      <c r="C997" s="221">
        <v>54320</v>
      </c>
      <c r="D997" s="37">
        <f t="shared" si="11"/>
        <v>6720.2255778812541</v>
      </c>
      <c r="E997" s="221">
        <v>7123</v>
      </c>
      <c r="F997" s="147">
        <v>6.9085999999999999</v>
      </c>
      <c r="G997" s="139">
        <f t="shared" si="9"/>
        <v>-370</v>
      </c>
    </row>
    <row r="998" spans="1:7" x14ac:dyDescent="0.25">
      <c r="A998" s="199">
        <v>43115</v>
      </c>
      <c r="B998" s="37">
        <f t="shared" si="10"/>
        <v>7859.7689835856763</v>
      </c>
      <c r="C998" s="221">
        <v>54300</v>
      </c>
      <c r="D998" s="37">
        <f t="shared" si="11"/>
        <v>6717.7512680219461</v>
      </c>
      <c r="E998" s="221">
        <v>7070.5</v>
      </c>
      <c r="F998" s="147">
        <v>6.9085999999999999</v>
      </c>
      <c r="G998" s="139">
        <f t="shared" si="9"/>
        <v>-20</v>
      </c>
    </row>
    <row r="999" spans="1:7" x14ac:dyDescent="0.25">
      <c r="A999" s="199">
        <v>43116</v>
      </c>
      <c r="B999" s="37">
        <f t="shared" si="10"/>
        <v>7881.4810526011061</v>
      </c>
      <c r="C999" s="221">
        <v>54450</v>
      </c>
      <c r="D999" s="37">
        <f t="shared" si="11"/>
        <v>6736.3085919667574</v>
      </c>
      <c r="E999" s="221">
        <v>7180</v>
      </c>
      <c r="F999" s="147">
        <v>6.9085999999999999</v>
      </c>
      <c r="G999" s="139">
        <f t="shared" si="9"/>
        <v>150</v>
      </c>
    </row>
    <row r="1000" spans="1:7" x14ac:dyDescent="0.25">
      <c r="A1000" s="199">
        <v>43117</v>
      </c>
      <c r="B1000" s="37">
        <f t="shared" si="10"/>
        <v>7761.3409373823933</v>
      </c>
      <c r="C1000" s="221">
        <v>53620</v>
      </c>
      <c r="D1000" s="37">
        <f t="shared" si="11"/>
        <v>6633.6247328054651</v>
      </c>
      <c r="E1000" s="221">
        <v>7023</v>
      </c>
      <c r="F1000" s="147">
        <v>6.9085999999999999</v>
      </c>
      <c r="G1000" s="139">
        <f t="shared" si="9"/>
        <v>-830</v>
      </c>
    </row>
    <row r="1001" spans="1:7" x14ac:dyDescent="0.25">
      <c r="A1001" s="199">
        <v>43118</v>
      </c>
      <c r="B1001" s="37">
        <f t="shared" si="10"/>
        <v>7746.8662247054399</v>
      </c>
      <c r="C1001" s="221">
        <v>53520</v>
      </c>
      <c r="D1001" s="37">
        <f t="shared" si="11"/>
        <v>6621.253183508923</v>
      </c>
      <c r="E1001" s="221">
        <v>7047</v>
      </c>
      <c r="F1001" s="147">
        <v>6.9085999999999999</v>
      </c>
      <c r="G1001" s="139">
        <f t="shared" si="9"/>
        <v>-100</v>
      </c>
    </row>
    <row r="1002" spans="1:7" x14ac:dyDescent="0.25">
      <c r="A1002" s="199">
        <v>43119</v>
      </c>
      <c r="B1002" s="37">
        <f t="shared" si="10"/>
        <v>7737.4576614654197</v>
      </c>
      <c r="C1002" s="221">
        <v>53455</v>
      </c>
      <c r="D1002" s="37">
        <f t="shared" si="11"/>
        <v>6613.2116764661714</v>
      </c>
      <c r="E1002" s="221">
        <v>7047</v>
      </c>
      <c r="F1002" s="147">
        <v>6.9085999999999999</v>
      </c>
      <c r="G1002" s="139">
        <f t="shared" si="9"/>
        <v>-65</v>
      </c>
    </row>
    <row r="1003" spans="1:7" x14ac:dyDescent="0.25">
      <c r="A1003" s="199">
        <v>43122</v>
      </c>
      <c r="B1003" s="37">
        <f t="shared" si="10"/>
        <v>7729.4965694930961</v>
      </c>
      <c r="C1003" s="221">
        <v>53400</v>
      </c>
      <c r="D1003" s="37">
        <f t="shared" si="11"/>
        <v>6606.4073243530738</v>
      </c>
      <c r="E1003" s="221">
        <v>7079</v>
      </c>
      <c r="F1003" s="147">
        <v>6.9085999999999999</v>
      </c>
      <c r="G1003" s="139">
        <f t="shared" si="9"/>
        <v>-55</v>
      </c>
    </row>
    <row r="1004" spans="1:7" x14ac:dyDescent="0.25">
      <c r="A1004" s="199">
        <v>43123</v>
      </c>
      <c r="B1004" s="37">
        <f t="shared" si="10"/>
        <v>7727.3253625915531</v>
      </c>
      <c r="C1004" s="221">
        <v>53385</v>
      </c>
      <c r="D1004" s="37">
        <f t="shared" si="11"/>
        <v>6604.5515919585932</v>
      </c>
      <c r="E1004" s="221">
        <v>7049</v>
      </c>
      <c r="F1004" s="147">
        <v>6.9085999999999999</v>
      </c>
      <c r="G1004" s="139">
        <f t="shared" si="9"/>
        <v>-15</v>
      </c>
    </row>
    <row r="1005" spans="1:7" x14ac:dyDescent="0.25">
      <c r="A1005" s="199">
        <v>43124</v>
      </c>
      <c r="B1005" s="37">
        <f t="shared" si="10"/>
        <v>7612.2513968097737</v>
      </c>
      <c r="C1005" s="221">
        <v>52590</v>
      </c>
      <c r="D1005" s="37">
        <f t="shared" si="11"/>
        <v>6506.1977750510887</v>
      </c>
      <c r="E1005" s="221">
        <v>6905</v>
      </c>
      <c r="F1005" s="147">
        <v>6.9085999999999999</v>
      </c>
      <c r="G1005" s="139">
        <f t="shared" si="9"/>
        <v>-795</v>
      </c>
    </row>
    <row r="1006" spans="1:7" x14ac:dyDescent="0.25">
      <c r="A1006" s="199">
        <v>43125</v>
      </c>
      <c r="B1006" s="37">
        <f t="shared" si="10"/>
        <v>7746.1424890715925</v>
      </c>
      <c r="C1006" s="221">
        <v>53515</v>
      </c>
      <c r="D1006" s="37">
        <f t="shared" si="11"/>
        <v>6620.6346060440965</v>
      </c>
      <c r="E1006" s="221">
        <v>6943</v>
      </c>
      <c r="F1006" s="147">
        <v>6.9085999999999999</v>
      </c>
      <c r="G1006" s="139">
        <f t="shared" si="9"/>
        <v>925</v>
      </c>
    </row>
    <row r="1007" spans="1:7" x14ac:dyDescent="0.25">
      <c r="A1007" s="199">
        <v>43126</v>
      </c>
      <c r="B1007" s="37">
        <f t="shared" si="10"/>
        <v>7703.4420866745795</v>
      </c>
      <c r="C1007" s="221">
        <v>53220</v>
      </c>
      <c r="D1007" s="37">
        <f t="shared" si="11"/>
        <v>6584.1385356192995</v>
      </c>
      <c r="E1007" s="221">
        <v>7112</v>
      </c>
      <c r="F1007" s="147">
        <v>6.9085999999999999</v>
      </c>
      <c r="G1007" s="139">
        <f t="shared" ref="G1007:G1073" si="12">+C1007-C1006</f>
        <v>-295</v>
      </c>
    </row>
    <row r="1008" spans="1:7" x14ac:dyDescent="0.25">
      <c r="A1008" s="199">
        <v>43129</v>
      </c>
      <c r="B1008" s="37">
        <f t="shared" si="10"/>
        <v>7719.3642706192286</v>
      </c>
      <c r="C1008" s="221">
        <v>53330</v>
      </c>
      <c r="D1008" s="37">
        <f t="shared" si="11"/>
        <v>6597.7472398454947</v>
      </c>
      <c r="E1008" s="221">
        <v>7063.5</v>
      </c>
      <c r="F1008" s="147">
        <v>6.9085999999999999</v>
      </c>
      <c r="G1008" s="139">
        <f t="shared" si="12"/>
        <v>110</v>
      </c>
    </row>
    <row r="1009" spans="1:7" x14ac:dyDescent="0.25">
      <c r="A1009" s="199">
        <v>43130</v>
      </c>
      <c r="B1009" s="37">
        <f t="shared" si="10"/>
        <v>7688.9673739976261</v>
      </c>
      <c r="C1009" s="221">
        <v>53120</v>
      </c>
      <c r="D1009" s="37">
        <f t="shared" si="11"/>
        <v>6571.7669863227575</v>
      </c>
      <c r="E1009" s="221">
        <v>7062</v>
      </c>
      <c r="F1009" s="147">
        <v>6.9085999999999999</v>
      </c>
      <c r="G1009" s="139">
        <f t="shared" si="12"/>
        <v>-210</v>
      </c>
    </row>
    <row r="1010" spans="1:7" x14ac:dyDescent="0.25">
      <c r="A1010" s="199">
        <v>43131</v>
      </c>
      <c r="B1010" s="37">
        <f t="shared" si="10"/>
        <v>7624.5549025851842</v>
      </c>
      <c r="C1010" s="221">
        <v>52675</v>
      </c>
      <c r="D1010" s="37">
        <f t="shared" si="11"/>
        <v>6516.7135919531493</v>
      </c>
      <c r="E1010" s="221">
        <v>7049</v>
      </c>
      <c r="F1010" s="147">
        <v>6.9085999999999999</v>
      </c>
      <c r="G1010" s="139">
        <f t="shared" si="12"/>
        <v>-445</v>
      </c>
    </row>
    <row r="1011" spans="1:7" x14ac:dyDescent="0.25">
      <c r="A1011" s="199">
        <v>43132</v>
      </c>
      <c r="B1011" s="37">
        <f t="shared" si="10"/>
        <v>7644.8195003329183</v>
      </c>
      <c r="C1011" s="221">
        <v>52815</v>
      </c>
      <c r="D1011" s="37">
        <f t="shared" si="11"/>
        <v>6534.0337609683065</v>
      </c>
      <c r="E1011" s="221">
        <v>7100.5</v>
      </c>
      <c r="F1011" s="147">
        <v>6.9085999999999999</v>
      </c>
      <c r="G1011" s="139">
        <f t="shared" si="12"/>
        <v>140</v>
      </c>
    </row>
    <row r="1012" spans="1:7" x14ac:dyDescent="0.25">
      <c r="A1012" s="199">
        <v>43133</v>
      </c>
      <c r="B1012" s="37">
        <f t="shared" si="10"/>
        <v>7646.9907072344613</v>
      </c>
      <c r="C1012" s="221">
        <v>52830</v>
      </c>
      <c r="D1012" s="37">
        <f t="shared" si="11"/>
        <v>6535.889493362788</v>
      </c>
      <c r="E1012" s="221">
        <v>7027</v>
      </c>
      <c r="F1012" s="147">
        <v>6.9085999999999999</v>
      </c>
      <c r="G1012" s="139">
        <f t="shared" si="12"/>
        <v>15</v>
      </c>
    </row>
    <row r="1013" spans="1:7" x14ac:dyDescent="0.25">
      <c r="A1013" s="199">
        <v>43136</v>
      </c>
      <c r="B1013" s="37">
        <f t="shared" si="10"/>
        <v>7623.8311669513359</v>
      </c>
      <c r="C1013" s="221">
        <v>52670</v>
      </c>
      <c r="D1013" s="37">
        <f t="shared" si="11"/>
        <v>6516.0950144883218</v>
      </c>
      <c r="E1013" s="221">
        <v>7066</v>
      </c>
      <c r="F1013" s="147">
        <v>6.9085999999999999</v>
      </c>
      <c r="G1013" s="139">
        <f t="shared" si="12"/>
        <v>-160</v>
      </c>
    </row>
    <row r="1014" spans="1:7" x14ac:dyDescent="0.25">
      <c r="A1014" s="199">
        <v>43137</v>
      </c>
      <c r="B1014" s="37">
        <f t="shared" si="10"/>
        <v>7609.3564542743825</v>
      </c>
      <c r="C1014" s="221">
        <v>52570</v>
      </c>
      <c r="D1014" s="37">
        <f t="shared" si="11"/>
        <v>6503.7234651917806</v>
      </c>
      <c r="E1014" s="221">
        <v>7050</v>
      </c>
      <c r="F1014" s="147">
        <v>6.9085999999999999</v>
      </c>
      <c r="G1014" s="139">
        <f t="shared" si="12"/>
        <v>-100</v>
      </c>
    </row>
    <row r="1015" spans="1:7" x14ac:dyDescent="0.25">
      <c r="A1015" s="199">
        <v>43138</v>
      </c>
      <c r="B1015" s="37">
        <f t="shared" si="10"/>
        <v>7638.3058796282894</v>
      </c>
      <c r="C1015" s="221">
        <v>52770</v>
      </c>
      <c r="D1015" s="37">
        <f t="shared" si="11"/>
        <v>6528.466563784863</v>
      </c>
      <c r="E1015" s="221">
        <v>7060</v>
      </c>
      <c r="F1015" s="147">
        <v>6.9085999999999999</v>
      </c>
      <c r="G1015" s="139">
        <f t="shared" si="12"/>
        <v>200</v>
      </c>
    </row>
    <row r="1016" spans="1:7" x14ac:dyDescent="0.25">
      <c r="A1016" s="199">
        <v>43139</v>
      </c>
      <c r="B1016" s="37">
        <f t="shared" si="10"/>
        <v>7466.0567987725444</v>
      </c>
      <c r="C1016" s="221">
        <v>51580</v>
      </c>
      <c r="D1016" s="37">
        <f t="shared" si="11"/>
        <v>6381.2451271560212</v>
      </c>
      <c r="E1016" s="221">
        <v>7006</v>
      </c>
      <c r="F1016" s="147">
        <v>6.9085999999999999</v>
      </c>
      <c r="G1016" s="139">
        <f t="shared" si="12"/>
        <v>-1190</v>
      </c>
    </row>
    <row r="1017" spans="1:7" x14ac:dyDescent="0.25">
      <c r="A1017" s="199">
        <v>43140</v>
      </c>
      <c r="B1017" s="37">
        <f t="shared" si="10"/>
        <v>7422.632660741684</v>
      </c>
      <c r="C1017" s="221">
        <v>51280</v>
      </c>
      <c r="D1017" s="37">
        <f t="shared" si="11"/>
        <v>6344.1304792663968</v>
      </c>
      <c r="E1017" s="221">
        <v>6838</v>
      </c>
      <c r="F1017" s="147">
        <v>6.9085999999999999</v>
      </c>
      <c r="G1017" s="139">
        <f t="shared" si="12"/>
        <v>-300</v>
      </c>
    </row>
    <row r="1018" spans="1:7" x14ac:dyDescent="0.25">
      <c r="A1018" s="199">
        <v>43153</v>
      </c>
      <c r="B1018" s="37">
        <f t="shared" si="10"/>
        <v>7558.6949599050458</v>
      </c>
      <c r="C1018" s="221">
        <v>52220</v>
      </c>
      <c r="D1018" s="37">
        <f t="shared" si="11"/>
        <v>6460.4230426538861</v>
      </c>
      <c r="E1018" s="221">
        <v>7003</v>
      </c>
      <c r="F1018" s="147">
        <v>6.9085999999999999</v>
      </c>
      <c r="G1018" s="139">
        <f t="shared" si="12"/>
        <v>940</v>
      </c>
    </row>
    <row r="1019" spans="1:7" x14ac:dyDescent="0.25">
      <c r="A1019" s="199">
        <v>43158</v>
      </c>
      <c r="B1019" s="37">
        <f t="shared" si="10"/>
        <v>7658.5704773760244</v>
      </c>
      <c r="C1019" s="221">
        <v>52910</v>
      </c>
      <c r="D1019" s="37">
        <f t="shared" si="11"/>
        <v>6545.7867328000211</v>
      </c>
      <c r="E1019" s="221">
        <v>7111</v>
      </c>
      <c r="F1019" s="147">
        <v>6.9085999999999999</v>
      </c>
      <c r="G1019" s="139">
        <f t="shared" si="12"/>
        <v>690</v>
      </c>
    </row>
    <row r="1020" spans="1:7" x14ac:dyDescent="0.25">
      <c r="A1020" s="199">
        <v>43159</v>
      </c>
      <c r="B1020" s="37">
        <f t="shared" si="10"/>
        <v>7584.7494427235624</v>
      </c>
      <c r="C1020" s="221">
        <v>52400</v>
      </c>
      <c r="D1020" s="37">
        <f t="shared" si="11"/>
        <v>6482.6918313876604</v>
      </c>
      <c r="E1020" s="221">
        <v>7028</v>
      </c>
      <c r="F1020" s="147">
        <v>6.9085999999999999</v>
      </c>
      <c r="G1020" s="139">
        <f t="shared" si="12"/>
        <v>-510</v>
      </c>
    </row>
    <row r="1021" spans="1:7" x14ac:dyDescent="0.25">
      <c r="A1021" s="199">
        <v>43160</v>
      </c>
      <c r="B1021" s="37">
        <f t="shared" si="10"/>
        <v>7523.9556494803583</v>
      </c>
      <c r="C1021" s="221">
        <v>51980</v>
      </c>
      <c r="D1021" s="37">
        <f t="shared" si="11"/>
        <v>6430.7313243421868</v>
      </c>
      <c r="E1021" s="221">
        <v>6953</v>
      </c>
      <c r="F1021" s="147">
        <v>6.9085999999999999</v>
      </c>
      <c r="G1021" s="139">
        <f t="shared" si="12"/>
        <v>-420</v>
      </c>
    </row>
    <row r="1022" spans="1:7" x14ac:dyDescent="0.25">
      <c r="A1022" s="199">
        <v>43161</v>
      </c>
      <c r="B1022" s="37">
        <f t="shared" si="10"/>
        <v>7515.9945575080337</v>
      </c>
      <c r="C1022" s="221">
        <v>51925</v>
      </c>
      <c r="D1022" s="37">
        <f t="shared" si="11"/>
        <v>6423.9269722290892</v>
      </c>
      <c r="E1022" s="221">
        <v>6852</v>
      </c>
      <c r="F1022" s="147">
        <v>6.9085999999999999</v>
      </c>
      <c r="G1022" s="139">
        <f t="shared" si="12"/>
        <v>-55</v>
      </c>
    </row>
    <row r="1023" spans="1:7" x14ac:dyDescent="0.25">
      <c r="A1023" s="199">
        <v>43164</v>
      </c>
      <c r="B1023" s="37">
        <f t="shared" si="10"/>
        <v>7492.8350172249084</v>
      </c>
      <c r="C1023" s="221">
        <v>51765</v>
      </c>
      <c r="D1023" s="37">
        <f t="shared" si="11"/>
        <v>6404.132493354623</v>
      </c>
      <c r="E1023" s="221">
        <v>6883</v>
      </c>
      <c r="F1023" s="147">
        <v>6.9085999999999999</v>
      </c>
      <c r="G1023" s="139">
        <f t="shared" si="12"/>
        <v>-160</v>
      </c>
    </row>
    <row r="1024" spans="1:7" x14ac:dyDescent="0.25">
      <c r="A1024" s="199">
        <v>43165</v>
      </c>
      <c r="B1024" s="37">
        <f t="shared" si="10"/>
        <v>7502.2435804649276</v>
      </c>
      <c r="C1024" s="221">
        <v>51830</v>
      </c>
      <c r="D1024" s="37">
        <f t="shared" si="11"/>
        <v>6412.1740003973746</v>
      </c>
      <c r="E1024" s="221">
        <v>6850</v>
      </c>
      <c r="F1024" s="147">
        <v>6.9085999999999999</v>
      </c>
      <c r="G1024" s="139">
        <f t="shared" si="12"/>
        <v>65</v>
      </c>
    </row>
    <row r="1025" spans="1:7" x14ac:dyDescent="0.25">
      <c r="A1025" s="199">
        <v>43166</v>
      </c>
      <c r="B1025" s="37">
        <f t="shared" si="10"/>
        <v>7522.5081782126626</v>
      </c>
      <c r="C1025" s="221">
        <v>51970</v>
      </c>
      <c r="D1025" s="37">
        <f t="shared" si="11"/>
        <v>6429.4941694125328</v>
      </c>
      <c r="E1025" s="221">
        <v>6968.5</v>
      </c>
      <c r="F1025" s="147">
        <v>6.9085999999999999</v>
      </c>
      <c r="G1025" s="139">
        <f t="shared" si="12"/>
        <v>140</v>
      </c>
    </row>
    <row r="1026" spans="1:7" x14ac:dyDescent="0.25">
      <c r="A1026" s="199">
        <v>43167</v>
      </c>
      <c r="B1026" s="37">
        <f t="shared" si="10"/>
        <v>7490.6638103233654</v>
      </c>
      <c r="C1026" s="221">
        <v>51750</v>
      </c>
      <c r="D1026" s="37">
        <f t="shared" si="11"/>
        <v>6402.2767609601415</v>
      </c>
      <c r="E1026" s="221">
        <v>6873</v>
      </c>
      <c r="F1026" s="147">
        <v>6.9085999999999999</v>
      </c>
      <c r="G1026" s="139">
        <f t="shared" si="12"/>
        <v>-220</v>
      </c>
    </row>
    <row r="1027" spans="1:7" x14ac:dyDescent="0.25">
      <c r="A1027" s="199">
        <v>43168</v>
      </c>
      <c r="B1027" s="37">
        <f t="shared" si="10"/>
        <v>7390.7882928523868</v>
      </c>
      <c r="C1027" s="221">
        <v>51060</v>
      </c>
      <c r="D1027" s="37">
        <f t="shared" si="11"/>
        <v>6316.9130708140065</v>
      </c>
      <c r="E1027" s="221">
        <v>6830</v>
      </c>
      <c r="F1027" s="147">
        <v>6.9085999999999999</v>
      </c>
      <c r="G1027" s="139">
        <f t="shared" si="12"/>
        <v>-690</v>
      </c>
    </row>
    <row r="1028" spans="1:7" x14ac:dyDescent="0.25">
      <c r="A1028" s="199">
        <v>43171</v>
      </c>
      <c r="B1028" s="37">
        <f t="shared" si="10"/>
        <v>7461.7143849694585</v>
      </c>
      <c r="C1028" s="221">
        <v>51550</v>
      </c>
      <c r="D1028" s="37">
        <f t="shared" si="11"/>
        <v>6377.5336623670592</v>
      </c>
      <c r="E1028" s="221">
        <v>6808</v>
      </c>
      <c r="F1028" s="147">
        <v>6.9085999999999999</v>
      </c>
      <c r="G1028" s="139">
        <f t="shared" si="12"/>
        <v>490</v>
      </c>
    </row>
    <row r="1029" spans="1:7" x14ac:dyDescent="0.25">
      <c r="A1029" s="199">
        <v>43172</v>
      </c>
      <c r="B1029" s="37">
        <f t="shared" ref="B1029:B1051" si="13">+IF(F1029=0,"",C1029/F1029)</f>
        <v>7435.6599021509428</v>
      </c>
      <c r="C1029" s="221">
        <v>51370</v>
      </c>
      <c r="D1029" s="37">
        <f t="shared" ref="D1029:D1092" si="14">+B1029/1.17</f>
        <v>6355.2648736332849</v>
      </c>
      <c r="E1029" s="221">
        <v>6857</v>
      </c>
      <c r="F1029" s="147">
        <v>6.9085999999999999</v>
      </c>
      <c r="G1029" s="139">
        <f t="shared" si="12"/>
        <v>-180</v>
      </c>
    </row>
    <row r="1030" spans="1:7" x14ac:dyDescent="0.25">
      <c r="A1030" s="199">
        <v>43173</v>
      </c>
      <c r="B1030" s="37">
        <f t="shared" si="13"/>
        <v>7455.9244998986769</v>
      </c>
      <c r="C1030" s="221">
        <v>51510</v>
      </c>
      <c r="D1030" s="37">
        <f t="shared" si="14"/>
        <v>6372.5850426484421</v>
      </c>
      <c r="E1030" s="221">
        <v>6883</v>
      </c>
      <c r="F1030" s="147">
        <v>6.9085999999999999</v>
      </c>
      <c r="G1030" s="139">
        <f t="shared" si="12"/>
        <v>140</v>
      </c>
    </row>
    <row r="1031" spans="1:7" x14ac:dyDescent="0.25">
      <c r="A1031" s="199">
        <v>43174</v>
      </c>
      <c r="B1031" s="37">
        <f t="shared" si="13"/>
        <v>7489.9400746895171</v>
      </c>
      <c r="C1031" s="221">
        <v>51745</v>
      </c>
      <c r="D1031" s="37">
        <f t="shared" si="14"/>
        <v>6401.658183495314</v>
      </c>
      <c r="E1031" s="221">
        <v>7015</v>
      </c>
      <c r="F1031" s="147">
        <v>6.9085999999999999</v>
      </c>
      <c r="G1031" s="139">
        <f t="shared" si="12"/>
        <v>235</v>
      </c>
    </row>
    <row r="1032" spans="1:7" x14ac:dyDescent="0.25">
      <c r="A1032" s="199">
        <v>43175</v>
      </c>
      <c r="B1032" s="37">
        <f t="shared" si="13"/>
        <v>7432.7649596155516</v>
      </c>
      <c r="C1032" s="221">
        <v>51350</v>
      </c>
      <c r="D1032" s="37">
        <f t="shared" si="14"/>
        <v>6352.7905637739759</v>
      </c>
      <c r="E1032" s="221">
        <v>6885.5</v>
      </c>
      <c r="F1032" s="147">
        <v>6.9085999999999999</v>
      </c>
      <c r="G1032" s="139">
        <f t="shared" si="12"/>
        <v>-395</v>
      </c>
    </row>
    <row r="1033" spans="1:7" x14ac:dyDescent="0.25">
      <c r="A1033" s="199">
        <v>43178</v>
      </c>
      <c r="B1033" s="37">
        <f t="shared" si="13"/>
        <v>7357.4964536953939</v>
      </c>
      <c r="C1033" s="221">
        <v>50830</v>
      </c>
      <c r="D1033" s="37">
        <f t="shared" si="14"/>
        <v>6288.4585074319612</v>
      </c>
      <c r="E1033" s="221">
        <v>6923</v>
      </c>
      <c r="F1033" s="147">
        <v>6.9085999999999999</v>
      </c>
      <c r="G1033" s="139">
        <f t="shared" si="12"/>
        <v>-520</v>
      </c>
    </row>
    <row r="1034" spans="1:7" x14ac:dyDescent="0.25">
      <c r="A1034" s="199">
        <v>43179</v>
      </c>
      <c r="B1034" s="37">
        <f t="shared" si="13"/>
        <v>7367.6287525692615</v>
      </c>
      <c r="C1034" s="221">
        <v>50900</v>
      </c>
      <c r="D1034" s="37">
        <f t="shared" si="14"/>
        <v>6297.1185919395402</v>
      </c>
      <c r="E1034" s="221">
        <v>6791.5</v>
      </c>
      <c r="F1034" s="147">
        <v>6.9085999999999999</v>
      </c>
      <c r="G1034" s="139">
        <f t="shared" si="12"/>
        <v>70</v>
      </c>
    </row>
    <row r="1035" spans="1:7" x14ac:dyDescent="0.25">
      <c r="A1035" s="199">
        <v>43180</v>
      </c>
      <c r="B1035" s="37">
        <f t="shared" si="13"/>
        <v>7309.7299018614485</v>
      </c>
      <c r="C1035" s="221">
        <v>50500</v>
      </c>
      <c r="D1035" s="37">
        <f t="shared" si="14"/>
        <v>6247.6323947533756</v>
      </c>
      <c r="E1035" s="221">
        <v>6784</v>
      </c>
      <c r="F1035" s="147">
        <v>6.9085999999999999</v>
      </c>
      <c r="G1035" s="139">
        <f t="shared" si="12"/>
        <v>-400</v>
      </c>
    </row>
    <row r="1036" spans="1:7" x14ac:dyDescent="0.25">
      <c r="A1036" s="199">
        <v>43181</v>
      </c>
      <c r="B1036" s="37">
        <f t="shared" si="13"/>
        <v>7357.4964536953939</v>
      </c>
      <c r="C1036" s="221">
        <v>50830</v>
      </c>
      <c r="D1036" s="37">
        <f t="shared" si="14"/>
        <v>6288.4585074319612</v>
      </c>
      <c r="E1036" s="221">
        <v>6675</v>
      </c>
      <c r="F1036" s="147">
        <v>6.9085999999999999</v>
      </c>
      <c r="G1036" s="139">
        <f t="shared" si="12"/>
        <v>330</v>
      </c>
    </row>
    <row r="1037" spans="1:7" x14ac:dyDescent="0.25">
      <c r="A1037" s="199">
        <v>43182</v>
      </c>
      <c r="B1037" s="37">
        <f t="shared" si="13"/>
        <v>7206.9594418550796</v>
      </c>
      <c r="C1037" s="221">
        <v>49790</v>
      </c>
      <c r="D1037" s="37">
        <f t="shared" si="14"/>
        <v>6159.7943947479316</v>
      </c>
      <c r="E1037" s="221">
        <v>6746.5</v>
      </c>
      <c r="F1037" s="147">
        <v>6.9085999999999999</v>
      </c>
      <c r="G1037" s="139">
        <f t="shared" si="12"/>
        <v>-1040</v>
      </c>
    </row>
    <row r="1038" spans="1:7" x14ac:dyDescent="0.25">
      <c r="A1038" s="199">
        <v>43185</v>
      </c>
      <c r="B1038" s="37">
        <f t="shared" si="13"/>
        <v>7067.2784645224792</v>
      </c>
      <c r="C1038" s="221">
        <v>48825</v>
      </c>
      <c r="D1038" s="37">
        <f t="shared" si="14"/>
        <v>6040.4089440363077</v>
      </c>
      <c r="E1038" s="221">
        <v>6658</v>
      </c>
      <c r="F1038" s="147">
        <v>6.9085999999999999</v>
      </c>
      <c r="G1038" s="139">
        <f t="shared" si="12"/>
        <v>-965</v>
      </c>
    </row>
    <row r="1039" spans="1:7" x14ac:dyDescent="0.25">
      <c r="A1039" s="199">
        <v>43186</v>
      </c>
      <c r="B1039" s="37">
        <f t="shared" si="13"/>
        <v>7131.690935934922</v>
      </c>
      <c r="C1039" s="221">
        <v>49270</v>
      </c>
      <c r="D1039" s="37">
        <f t="shared" si="14"/>
        <v>6095.4623384059169</v>
      </c>
      <c r="E1039" s="221">
        <v>6500</v>
      </c>
      <c r="F1039" s="147">
        <v>6.9085999999999999</v>
      </c>
      <c r="G1039" s="139">
        <f t="shared" si="12"/>
        <v>445</v>
      </c>
    </row>
    <row r="1040" spans="1:7" x14ac:dyDescent="0.25">
      <c r="A1040" s="199">
        <v>43187</v>
      </c>
      <c r="B1040" s="37">
        <f t="shared" si="13"/>
        <v>7112.1500738210352</v>
      </c>
      <c r="C1040" s="221">
        <v>49135</v>
      </c>
      <c r="D1040" s="37">
        <f t="shared" si="14"/>
        <v>6078.7607468555861</v>
      </c>
      <c r="E1040" s="221">
        <v>6641.5</v>
      </c>
      <c r="F1040" s="147">
        <v>6.9085999999999999</v>
      </c>
      <c r="G1040" s="139">
        <f t="shared" si="12"/>
        <v>-135</v>
      </c>
    </row>
    <row r="1041" spans="1:7" x14ac:dyDescent="0.25">
      <c r="A1041" s="199">
        <v>43188</v>
      </c>
      <c r="B1041" s="37">
        <f t="shared" si="13"/>
        <v>7178.73375213502</v>
      </c>
      <c r="C1041" s="221">
        <v>49595</v>
      </c>
      <c r="D1041" s="37">
        <f t="shared" si="14"/>
        <v>6135.6698736196759</v>
      </c>
      <c r="E1041" s="221">
        <v>6601.5</v>
      </c>
      <c r="F1041" s="147">
        <v>6.9085999999999999</v>
      </c>
      <c r="G1041" s="139">
        <f t="shared" si="12"/>
        <v>460</v>
      </c>
    </row>
    <row r="1042" spans="1:7" x14ac:dyDescent="0.25">
      <c r="A1042" s="199">
        <v>43189</v>
      </c>
      <c r="B1042" s="37">
        <f t="shared" si="13"/>
        <v>7204.0644993196884</v>
      </c>
      <c r="C1042" s="221">
        <v>49770</v>
      </c>
      <c r="D1042" s="37">
        <f t="shared" si="14"/>
        <v>6157.3200848886227</v>
      </c>
      <c r="E1042" s="221">
        <v>6685</v>
      </c>
      <c r="F1042" s="147">
        <v>6.9085999999999999</v>
      </c>
      <c r="G1042" s="139">
        <f t="shared" si="12"/>
        <v>175</v>
      </c>
    </row>
    <row r="1043" spans="1:7" x14ac:dyDescent="0.25">
      <c r="A1043" s="199">
        <v>43192</v>
      </c>
      <c r="B1043" s="37">
        <f t="shared" si="13"/>
        <v>7257.6209362244163</v>
      </c>
      <c r="C1043" s="221">
        <v>50140</v>
      </c>
      <c r="D1043" s="37">
        <f t="shared" si="14"/>
        <v>6203.0948172858261</v>
      </c>
      <c r="E1043" s="221">
        <v>6685</v>
      </c>
      <c r="F1043" s="147">
        <v>6.9085999999999999</v>
      </c>
      <c r="G1043" s="139">
        <f t="shared" si="12"/>
        <v>370</v>
      </c>
    </row>
    <row r="1044" spans="1:7" x14ac:dyDescent="0.25">
      <c r="A1044" s="199">
        <v>43193</v>
      </c>
      <c r="B1044" s="37">
        <f t="shared" si="13"/>
        <v>7313.3485800306862</v>
      </c>
      <c r="C1044" s="221">
        <v>50525</v>
      </c>
      <c r="D1044" s="37">
        <f t="shared" si="14"/>
        <v>6250.7252820775102</v>
      </c>
      <c r="E1044" s="221">
        <v>6685</v>
      </c>
      <c r="F1044" s="147">
        <v>6.9085999999999999</v>
      </c>
      <c r="G1044" s="139">
        <f t="shared" si="12"/>
        <v>385</v>
      </c>
    </row>
    <row r="1045" spans="1:7" x14ac:dyDescent="0.25">
      <c r="A1045" s="199">
        <v>43194</v>
      </c>
      <c r="B1045" s="37">
        <f t="shared" si="13"/>
        <v>7316.9672581999248</v>
      </c>
      <c r="C1045" s="221">
        <v>50550</v>
      </c>
      <c r="D1045" s="37">
        <f t="shared" si="14"/>
        <v>6253.8181694016457</v>
      </c>
      <c r="E1045" s="221">
        <v>6756</v>
      </c>
      <c r="F1045" s="147">
        <v>6.9085999999999999</v>
      </c>
      <c r="G1045" s="139">
        <f t="shared" si="12"/>
        <v>25</v>
      </c>
    </row>
    <row r="1046" spans="1:7" x14ac:dyDescent="0.25">
      <c r="A1046" s="199">
        <v>43195</v>
      </c>
      <c r="B1046" s="37">
        <f t="shared" si="13"/>
        <v>7316.9672581999248</v>
      </c>
      <c r="C1046" s="221">
        <v>50550</v>
      </c>
      <c r="D1046" s="37">
        <f t="shared" si="14"/>
        <v>6253.8181694016457</v>
      </c>
      <c r="E1046" s="221">
        <v>6625</v>
      </c>
      <c r="F1046" s="147">
        <v>6.9085999999999999</v>
      </c>
      <c r="G1046" s="139">
        <f t="shared" si="12"/>
        <v>0</v>
      </c>
    </row>
    <row r="1047" spans="1:7" x14ac:dyDescent="0.25">
      <c r="A1047" s="199">
        <v>43196</v>
      </c>
      <c r="B1047" s="37">
        <f t="shared" si="13"/>
        <v>7316.9672581999248</v>
      </c>
      <c r="C1047" s="221">
        <v>50550</v>
      </c>
      <c r="D1047" s="37">
        <f t="shared" si="14"/>
        <v>6253.8181694016457</v>
      </c>
      <c r="E1047" s="221">
        <v>6767</v>
      </c>
      <c r="F1047" s="147">
        <v>6.9085999999999999</v>
      </c>
      <c r="G1047" s="139">
        <f t="shared" si="12"/>
        <v>0</v>
      </c>
    </row>
    <row r="1048" spans="1:7" x14ac:dyDescent="0.25">
      <c r="A1048" s="199">
        <v>43200</v>
      </c>
      <c r="B1048" s="37">
        <f t="shared" si="13"/>
        <v>7392.2357641200824</v>
      </c>
      <c r="C1048" s="221">
        <v>51070</v>
      </c>
      <c r="D1048" s="37">
        <f t="shared" si="14"/>
        <v>6318.1502257436605</v>
      </c>
      <c r="E1048" s="221">
        <v>6767</v>
      </c>
      <c r="F1048" s="147">
        <v>6.9085999999999999</v>
      </c>
      <c r="G1048" s="139">
        <f t="shared" si="12"/>
        <v>520</v>
      </c>
    </row>
    <row r="1049" spans="1:7" x14ac:dyDescent="0.25">
      <c r="A1049" s="199">
        <v>43201</v>
      </c>
      <c r="B1049" s="37">
        <f t="shared" si="13"/>
        <v>7418.2902469385981</v>
      </c>
      <c r="C1049" s="221">
        <v>51250</v>
      </c>
      <c r="D1049" s="37">
        <f t="shared" si="14"/>
        <v>6340.4190144774348</v>
      </c>
      <c r="E1049" s="221">
        <v>6888</v>
      </c>
      <c r="F1049" s="147">
        <v>6.9085999999999999</v>
      </c>
      <c r="G1049" s="139">
        <f t="shared" si="12"/>
        <v>180</v>
      </c>
    </row>
    <row r="1050" spans="1:7" x14ac:dyDescent="0.25">
      <c r="A1050" s="199">
        <v>43202</v>
      </c>
      <c r="B1050" s="37">
        <f t="shared" si="13"/>
        <v>7344.4692122861361</v>
      </c>
      <c r="C1050" s="221">
        <v>50740</v>
      </c>
      <c r="D1050" s="37">
        <f t="shared" si="14"/>
        <v>6277.324113065074</v>
      </c>
      <c r="E1050" s="221">
        <v>6930.5</v>
      </c>
      <c r="F1050" s="147">
        <v>6.9085999999999999</v>
      </c>
      <c r="G1050" s="139">
        <f t="shared" si="12"/>
        <v>-510</v>
      </c>
    </row>
    <row r="1051" spans="1:7" x14ac:dyDescent="0.25">
      <c r="A1051" s="199">
        <v>43203</v>
      </c>
      <c r="B1051" s="37">
        <f t="shared" si="13"/>
        <v>7324.204614538402</v>
      </c>
      <c r="C1051" s="221">
        <v>50600</v>
      </c>
      <c r="D1051" s="37">
        <f t="shared" si="14"/>
        <v>6260.0039440499168</v>
      </c>
      <c r="E1051" s="221">
        <v>6756</v>
      </c>
      <c r="F1051" s="147">
        <v>6.9085999999999999</v>
      </c>
      <c r="G1051" s="139">
        <f t="shared" si="12"/>
        <v>-140</v>
      </c>
    </row>
    <row r="1052" spans="1:7" x14ac:dyDescent="0.25">
      <c r="A1052" s="199">
        <v>43206</v>
      </c>
      <c r="B1052" s="37">
        <f t="shared" ref="B1052:B1083" si="15">+IF(F1052=0,"",C1052/F1052)</f>
        <v>7299.597602987581</v>
      </c>
      <c r="C1052" s="221">
        <v>50430</v>
      </c>
      <c r="D1052" s="37">
        <f t="shared" si="14"/>
        <v>6238.9723102457965</v>
      </c>
      <c r="E1052" s="221">
        <v>6830</v>
      </c>
      <c r="F1052" s="147">
        <v>6.9085999999999999</v>
      </c>
      <c r="G1052" s="139">
        <f t="shared" si="12"/>
        <v>-170</v>
      </c>
    </row>
    <row r="1053" spans="1:7" x14ac:dyDescent="0.25">
      <c r="A1053" s="199">
        <v>43207</v>
      </c>
      <c r="B1053" s="37">
        <f t="shared" si="15"/>
        <v>7372.6949020061957</v>
      </c>
      <c r="C1053" s="221">
        <v>50935</v>
      </c>
      <c r="D1053" s="37">
        <f t="shared" si="14"/>
        <v>6301.4486341933298</v>
      </c>
      <c r="E1053" s="221">
        <v>6811.5</v>
      </c>
      <c r="F1053" s="147">
        <v>6.9085999999999999</v>
      </c>
      <c r="G1053" s="139">
        <f t="shared" si="12"/>
        <v>505</v>
      </c>
    </row>
    <row r="1054" spans="1:7" x14ac:dyDescent="0.25">
      <c r="A1054" s="199">
        <v>43208</v>
      </c>
      <c r="B1054" s="37">
        <f t="shared" si="15"/>
        <v>7370.5236951046527</v>
      </c>
      <c r="C1054" s="221">
        <v>50920</v>
      </c>
      <c r="D1054" s="37">
        <f t="shared" si="14"/>
        <v>6299.5929017988492</v>
      </c>
      <c r="E1054" s="221">
        <v>6784</v>
      </c>
      <c r="F1054" s="147">
        <v>6.9085999999999999</v>
      </c>
      <c r="G1054" s="139">
        <f t="shared" si="12"/>
        <v>-15</v>
      </c>
    </row>
    <row r="1055" spans="1:7" x14ac:dyDescent="0.25">
      <c r="A1055" s="199">
        <v>43209</v>
      </c>
      <c r="B1055" s="37">
        <f t="shared" si="15"/>
        <v>7505.1385230003189</v>
      </c>
      <c r="C1055" s="221">
        <v>51850</v>
      </c>
      <c r="D1055" s="37">
        <f t="shared" si="14"/>
        <v>6414.6483102566835</v>
      </c>
      <c r="E1055" s="221">
        <v>6936</v>
      </c>
      <c r="F1055" s="147">
        <v>6.9085999999999999</v>
      </c>
      <c r="G1055" s="139">
        <f t="shared" si="12"/>
        <v>930</v>
      </c>
    </row>
    <row r="1056" spans="1:7" x14ac:dyDescent="0.25">
      <c r="A1056" s="199">
        <v>43210</v>
      </c>
      <c r="B1056" s="37">
        <f t="shared" si="15"/>
        <v>7468.9517413079348</v>
      </c>
      <c r="C1056" s="221">
        <v>51600</v>
      </c>
      <c r="D1056" s="37">
        <f t="shared" si="14"/>
        <v>6383.7194370153293</v>
      </c>
      <c r="E1056" s="221">
        <v>6942</v>
      </c>
      <c r="F1056" s="147">
        <v>6.9085999999999999</v>
      </c>
      <c r="G1056" s="139">
        <f t="shared" si="12"/>
        <v>-250</v>
      </c>
    </row>
    <row r="1057" spans="1:7" x14ac:dyDescent="0.25">
      <c r="A1057" s="199">
        <v>43213</v>
      </c>
      <c r="B1057" s="37">
        <f t="shared" si="15"/>
        <v>7507.3097299018618</v>
      </c>
      <c r="C1057" s="221">
        <v>51865</v>
      </c>
      <c r="D1057" s="37">
        <f t="shared" si="14"/>
        <v>6416.5040426511641</v>
      </c>
      <c r="E1057" s="221">
        <v>6939</v>
      </c>
      <c r="F1057" s="147">
        <v>6.9085999999999999</v>
      </c>
      <c r="G1057" s="139">
        <f t="shared" si="12"/>
        <v>265</v>
      </c>
    </row>
    <row r="1058" spans="1:7" x14ac:dyDescent="0.25">
      <c r="A1058" s="199">
        <v>43214</v>
      </c>
      <c r="B1058" s="37">
        <f t="shared" si="15"/>
        <v>7474.7416263787163</v>
      </c>
      <c r="C1058" s="221">
        <v>51640</v>
      </c>
      <c r="D1058" s="37">
        <f t="shared" si="14"/>
        <v>6388.6680567339463</v>
      </c>
      <c r="E1058" s="221">
        <v>6923</v>
      </c>
      <c r="F1058" s="147">
        <v>6.9085999999999999</v>
      </c>
      <c r="G1058" s="139">
        <f t="shared" si="12"/>
        <v>-225</v>
      </c>
    </row>
    <row r="1059" spans="1:7" x14ac:dyDescent="0.25">
      <c r="A1059" s="199">
        <v>43215</v>
      </c>
      <c r="B1059" s="37">
        <f t="shared" si="15"/>
        <v>7495.7299597602987</v>
      </c>
      <c r="C1059" s="221">
        <v>51785</v>
      </c>
      <c r="D1059" s="37">
        <f t="shared" si="14"/>
        <v>6406.606803213931</v>
      </c>
      <c r="E1059" s="221">
        <v>6960.5</v>
      </c>
      <c r="F1059" s="147">
        <v>6.9085999999999999</v>
      </c>
      <c r="G1059" s="139">
        <f t="shared" si="12"/>
        <v>145</v>
      </c>
    </row>
    <row r="1060" spans="1:7" x14ac:dyDescent="0.25">
      <c r="A1060" s="199">
        <v>43216</v>
      </c>
      <c r="B1060" s="37">
        <f t="shared" si="15"/>
        <v>7495.7299597602987</v>
      </c>
      <c r="C1060" s="221">
        <v>51785</v>
      </c>
      <c r="D1060" s="37">
        <f t="shared" si="14"/>
        <v>6406.606803213931</v>
      </c>
      <c r="E1060" s="221">
        <v>6960.5</v>
      </c>
      <c r="F1060" s="147">
        <v>6.9085999999999999</v>
      </c>
      <c r="G1060" s="139">
        <f t="shared" si="12"/>
        <v>0</v>
      </c>
    </row>
    <row r="1061" spans="1:7" x14ac:dyDescent="0.25">
      <c r="A1061" s="199">
        <v>43217</v>
      </c>
      <c r="B1061" s="37">
        <f t="shared" si="15"/>
        <v>7471.846683843326</v>
      </c>
      <c r="C1061" s="221">
        <v>51620</v>
      </c>
      <c r="D1061" s="37">
        <f t="shared" si="14"/>
        <v>6386.1937468746382</v>
      </c>
      <c r="E1061" s="221">
        <v>6885.5</v>
      </c>
      <c r="F1061" s="147">
        <v>6.9085999999999999</v>
      </c>
      <c r="G1061" s="139">
        <f t="shared" si="12"/>
        <v>-165</v>
      </c>
    </row>
    <row r="1062" spans="1:7" x14ac:dyDescent="0.25">
      <c r="A1062" s="199">
        <v>43222</v>
      </c>
      <c r="B1062" s="37">
        <f t="shared" si="15"/>
        <v>7348.811626089222</v>
      </c>
      <c r="C1062" s="221">
        <v>50770</v>
      </c>
      <c r="D1062" s="37">
        <f t="shared" si="14"/>
        <v>6281.0355778540361</v>
      </c>
      <c r="E1062" s="221">
        <v>6777.5</v>
      </c>
      <c r="F1062" s="147">
        <v>6.9085999999999999</v>
      </c>
      <c r="G1062" s="139">
        <f t="shared" si="12"/>
        <v>-850</v>
      </c>
    </row>
    <row r="1063" spans="1:7" x14ac:dyDescent="0.25">
      <c r="A1063" s="199">
        <v>43223</v>
      </c>
      <c r="B1063" s="37">
        <f t="shared" si="15"/>
        <v>7344.4692122861361</v>
      </c>
      <c r="C1063" s="221">
        <v>50740</v>
      </c>
      <c r="D1063" s="37">
        <f t="shared" si="14"/>
        <v>6277.324113065074</v>
      </c>
      <c r="E1063" s="221">
        <v>6785</v>
      </c>
      <c r="F1063" s="147">
        <v>6.9085999999999999</v>
      </c>
      <c r="G1063" s="139">
        <f t="shared" si="12"/>
        <v>-30</v>
      </c>
    </row>
    <row r="1064" spans="1:7" x14ac:dyDescent="0.25">
      <c r="A1064" s="199">
        <v>43224</v>
      </c>
      <c r="B1064" s="37">
        <f t="shared" si="15"/>
        <v>7367.6287525692615</v>
      </c>
      <c r="C1064" s="221">
        <v>50900</v>
      </c>
      <c r="D1064" s="37">
        <f t="shared" si="14"/>
        <v>6297.1185919395402</v>
      </c>
      <c r="E1064" s="221">
        <v>6837</v>
      </c>
      <c r="F1064" s="147">
        <v>6.9085999999999999</v>
      </c>
      <c r="G1064" s="139">
        <f t="shared" si="12"/>
        <v>160</v>
      </c>
    </row>
    <row r="1065" spans="1:7" x14ac:dyDescent="0.25">
      <c r="A1065" s="199">
        <v>43227</v>
      </c>
      <c r="B1065" s="37">
        <f t="shared" si="15"/>
        <v>7364.7338100338711</v>
      </c>
      <c r="C1065" s="221">
        <v>50880</v>
      </c>
      <c r="D1065" s="37">
        <f t="shared" si="14"/>
        <v>6294.6442820802322</v>
      </c>
      <c r="E1065" s="221">
        <v>6783</v>
      </c>
      <c r="F1065" s="147">
        <v>6.9085999999999999</v>
      </c>
      <c r="G1065" s="139">
        <f t="shared" si="12"/>
        <v>-20</v>
      </c>
    </row>
    <row r="1066" spans="1:7" x14ac:dyDescent="0.25">
      <c r="A1066" s="199">
        <v>43228</v>
      </c>
      <c r="B1066" s="37">
        <f t="shared" si="15"/>
        <v>7382.8272008800623</v>
      </c>
      <c r="C1066" s="221">
        <v>51005</v>
      </c>
      <c r="D1066" s="37">
        <f t="shared" si="14"/>
        <v>6310.108718700908</v>
      </c>
      <c r="E1066" s="221">
        <v>6783</v>
      </c>
      <c r="F1066" s="147">
        <v>6.9085999999999999</v>
      </c>
      <c r="G1066" s="139">
        <f t="shared" si="12"/>
        <v>125</v>
      </c>
    </row>
    <row r="1067" spans="1:7" x14ac:dyDescent="0.25">
      <c r="A1067" s="199">
        <v>43229</v>
      </c>
      <c r="B1067" s="37">
        <f t="shared" si="15"/>
        <v>7341.5742697507458</v>
      </c>
      <c r="C1067" s="221">
        <v>50720</v>
      </c>
      <c r="D1067" s="37">
        <f t="shared" si="14"/>
        <v>6274.849803205766</v>
      </c>
      <c r="E1067" s="221">
        <v>6722</v>
      </c>
      <c r="F1067" s="147">
        <v>6.9085999999999999</v>
      </c>
      <c r="G1067" s="139">
        <f t="shared" si="12"/>
        <v>-285</v>
      </c>
    </row>
    <row r="1068" spans="1:7" x14ac:dyDescent="0.25">
      <c r="A1068" s="199">
        <v>43230</v>
      </c>
      <c r="B1068" s="37">
        <f t="shared" si="15"/>
        <v>7369.7999594708044</v>
      </c>
      <c r="C1068" s="221">
        <v>50915</v>
      </c>
      <c r="D1068" s="37">
        <f t="shared" si="14"/>
        <v>6298.9743243340208</v>
      </c>
      <c r="E1068" s="221">
        <v>6786</v>
      </c>
      <c r="F1068" s="147">
        <v>6.9085999999999999</v>
      </c>
      <c r="G1068" s="139">
        <f t="shared" si="12"/>
        <v>195</v>
      </c>
    </row>
    <row r="1069" spans="1:7" x14ac:dyDescent="0.25">
      <c r="A1069" s="199">
        <v>43231</v>
      </c>
      <c r="B1069" s="37">
        <f t="shared" si="15"/>
        <v>7398.025649190864</v>
      </c>
      <c r="C1069" s="221">
        <v>51110</v>
      </c>
      <c r="D1069" s="37">
        <f t="shared" si="14"/>
        <v>6323.0988454622775</v>
      </c>
      <c r="E1069" s="221">
        <v>6862</v>
      </c>
      <c r="F1069" s="147">
        <v>6.9085999999999999</v>
      </c>
      <c r="G1069" s="139">
        <f t="shared" si="12"/>
        <v>195</v>
      </c>
    </row>
    <row r="1070" spans="1:7" x14ac:dyDescent="0.25">
      <c r="A1070" s="199">
        <v>43234</v>
      </c>
      <c r="B1070" s="37">
        <f t="shared" si="15"/>
        <v>7407.4342124308832</v>
      </c>
      <c r="C1070" s="221">
        <v>51175</v>
      </c>
      <c r="D1070" s="37">
        <f t="shared" si="14"/>
        <v>6331.1403525050291</v>
      </c>
      <c r="E1070" s="221">
        <v>6869</v>
      </c>
      <c r="F1070" s="147">
        <v>6.9085999999999999</v>
      </c>
      <c r="G1070" s="139">
        <f t="shared" si="12"/>
        <v>65</v>
      </c>
    </row>
    <row r="1071" spans="1:7" x14ac:dyDescent="0.25">
      <c r="A1071" s="199">
        <v>43235</v>
      </c>
      <c r="B1071" s="37">
        <f t="shared" si="15"/>
        <v>7374.8661089077386</v>
      </c>
      <c r="C1071" s="221">
        <v>50950</v>
      </c>
      <c r="D1071" s="37">
        <f t="shared" si="14"/>
        <v>6303.3043665878113</v>
      </c>
      <c r="E1071" s="221">
        <v>6828</v>
      </c>
      <c r="F1071" s="147">
        <v>6.9085999999999999</v>
      </c>
      <c r="G1071" s="139">
        <f t="shared" si="12"/>
        <v>-225</v>
      </c>
    </row>
    <row r="1072" spans="1:7" x14ac:dyDescent="0.25">
      <c r="A1072" s="199">
        <v>43236</v>
      </c>
      <c r="B1072" s="37">
        <f t="shared" si="15"/>
        <v>7345.9166835538317</v>
      </c>
      <c r="C1072" s="221">
        <v>50750</v>
      </c>
      <c r="D1072" s="37">
        <f t="shared" si="14"/>
        <v>6278.561267994728</v>
      </c>
      <c r="E1072" s="221">
        <v>6822.5</v>
      </c>
      <c r="F1072" s="147">
        <v>6.9085999999999999</v>
      </c>
      <c r="G1072" s="139">
        <f>+C1072-C1071</f>
        <v>-200</v>
      </c>
    </row>
    <row r="1073" spans="1:7" x14ac:dyDescent="0.25">
      <c r="A1073" s="199">
        <v>43237</v>
      </c>
      <c r="B1073" s="37">
        <f t="shared" si="15"/>
        <v>7374.1423732738904</v>
      </c>
      <c r="C1073" s="221">
        <v>50945</v>
      </c>
      <c r="D1073" s="37">
        <f t="shared" si="14"/>
        <v>6302.6857891229838</v>
      </c>
      <c r="E1073" s="221">
        <v>6773.5</v>
      </c>
      <c r="F1073" s="147">
        <v>6.9085999999999999</v>
      </c>
      <c r="G1073" s="139">
        <f t="shared" si="12"/>
        <v>195</v>
      </c>
    </row>
    <row r="1074" spans="1:7" x14ac:dyDescent="0.25">
      <c r="A1074" s="199">
        <v>43238</v>
      </c>
      <c r="B1074" s="37">
        <f t="shared" si="15"/>
        <v>7384.2746721477579</v>
      </c>
      <c r="C1074" s="221">
        <v>51015</v>
      </c>
      <c r="D1074" s="37">
        <f t="shared" si="14"/>
        <v>6311.3458736305629</v>
      </c>
      <c r="E1074" s="221">
        <v>6838</v>
      </c>
      <c r="F1074" s="147">
        <v>6.9085999999999999</v>
      </c>
      <c r="G1074" s="139">
        <f t="shared" ref="G1074:G1124" si="16">+C1074-C1073</f>
        <v>70</v>
      </c>
    </row>
    <row r="1075" spans="1:7" x14ac:dyDescent="0.25">
      <c r="A1075" s="199">
        <v>43241</v>
      </c>
      <c r="B1075" s="37">
        <f t="shared" si="15"/>
        <v>7413.9478331355122</v>
      </c>
      <c r="C1075" s="221">
        <v>51220</v>
      </c>
      <c r="D1075" s="37">
        <f t="shared" si="14"/>
        <v>6336.7075496884727</v>
      </c>
      <c r="E1075" s="221">
        <v>6783.5</v>
      </c>
      <c r="F1075" s="147">
        <v>6.9085999999999999</v>
      </c>
      <c r="G1075" s="139">
        <f t="shared" si="16"/>
        <v>205</v>
      </c>
    </row>
    <row r="1076" spans="1:7" x14ac:dyDescent="0.25">
      <c r="A1076" s="199">
        <v>43242</v>
      </c>
      <c r="B1076" s="37">
        <f t="shared" si="15"/>
        <v>7418.2902469385981</v>
      </c>
      <c r="C1076" s="221">
        <v>51250</v>
      </c>
      <c r="D1076" s="37">
        <f t="shared" si="14"/>
        <v>6340.4190144774348</v>
      </c>
      <c r="E1076" s="221">
        <v>6861</v>
      </c>
      <c r="F1076" s="147">
        <v>6.9085999999999999</v>
      </c>
      <c r="G1076" s="139">
        <f t="shared" si="16"/>
        <v>30</v>
      </c>
    </row>
    <row r="1077" spans="1:7" x14ac:dyDescent="0.25">
      <c r="A1077" s="199">
        <v>43243</v>
      </c>
      <c r="B1077" s="37">
        <f t="shared" si="15"/>
        <v>7464.6093275048488</v>
      </c>
      <c r="C1077" s="221">
        <v>51570</v>
      </c>
      <c r="D1077" s="37">
        <f t="shared" si="14"/>
        <v>6380.0079722263672</v>
      </c>
      <c r="E1077" s="221">
        <v>6931.5</v>
      </c>
      <c r="F1077" s="147">
        <v>6.9085999999999999</v>
      </c>
      <c r="G1077" s="139">
        <f t="shared" si="16"/>
        <v>320</v>
      </c>
    </row>
    <row r="1078" spans="1:7" x14ac:dyDescent="0.25">
      <c r="A1078" s="199">
        <v>43244</v>
      </c>
      <c r="B1078" s="37">
        <f t="shared" si="15"/>
        <v>7402.3680629939499</v>
      </c>
      <c r="C1078" s="221">
        <v>51140</v>
      </c>
      <c r="D1078" s="37">
        <f t="shared" si="14"/>
        <v>6326.8103102512396</v>
      </c>
      <c r="E1078" s="221">
        <v>6800</v>
      </c>
      <c r="F1078" s="147">
        <v>6.9085999999999999</v>
      </c>
      <c r="G1078" s="139">
        <f t="shared" si="16"/>
        <v>-430</v>
      </c>
    </row>
    <row r="1079" spans="1:7" x14ac:dyDescent="0.25">
      <c r="A1079" s="199">
        <v>43245</v>
      </c>
      <c r="B1079" s="37">
        <f t="shared" si="15"/>
        <v>7431.3174883478569</v>
      </c>
      <c r="C1079" s="221">
        <v>51340</v>
      </c>
      <c r="D1079" s="37">
        <f t="shared" si="14"/>
        <v>6351.5534088443228</v>
      </c>
      <c r="E1079" s="221">
        <v>6835</v>
      </c>
      <c r="F1079" s="147">
        <v>6.9085999999999999</v>
      </c>
      <c r="G1079" s="139">
        <f t="shared" si="16"/>
        <v>200</v>
      </c>
    </row>
    <row r="1080" spans="1:7" x14ac:dyDescent="0.25">
      <c r="A1080" s="199">
        <v>43248</v>
      </c>
      <c r="B1080" s="37">
        <f t="shared" si="15"/>
        <v>7413.9478331355122</v>
      </c>
      <c r="C1080" s="221">
        <v>51220</v>
      </c>
      <c r="D1080" s="37">
        <f t="shared" si="14"/>
        <v>6336.7075496884727</v>
      </c>
      <c r="E1080" s="221">
        <v>6886</v>
      </c>
      <c r="F1080" s="147">
        <v>6.9085999999999999</v>
      </c>
      <c r="G1080" s="139">
        <f t="shared" si="16"/>
        <v>-120</v>
      </c>
    </row>
    <row r="1081" spans="1:7" x14ac:dyDescent="0.25">
      <c r="A1081" s="199">
        <v>43249</v>
      </c>
      <c r="B1081" s="37">
        <f t="shared" si="15"/>
        <v>7431.3174883478569</v>
      </c>
      <c r="C1081" s="221">
        <v>51340</v>
      </c>
      <c r="D1081" s="37">
        <f t="shared" si="14"/>
        <v>6351.5534088443228</v>
      </c>
      <c r="E1081" s="221">
        <v>6886</v>
      </c>
      <c r="F1081" s="147">
        <v>6.9085999999999999</v>
      </c>
      <c r="G1081" s="139">
        <f t="shared" si="16"/>
        <v>120</v>
      </c>
    </row>
    <row r="1082" spans="1:7" x14ac:dyDescent="0.25">
      <c r="A1082" s="199">
        <v>43250</v>
      </c>
      <c r="B1082" s="37">
        <f t="shared" si="15"/>
        <v>7392.2357641200824</v>
      </c>
      <c r="C1082" s="221">
        <v>51070</v>
      </c>
      <c r="D1082" s="37">
        <f t="shared" si="14"/>
        <v>6318.1502257436605</v>
      </c>
      <c r="E1082" s="221">
        <v>6841.5</v>
      </c>
      <c r="F1082" s="147">
        <v>6.9085999999999999</v>
      </c>
      <c r="G1082" s="139">
        <f t="shared" si="16"/>
        <v>-270</v>
      </c>
    </row>
    <row r="1083" spans="1:7" x14ac:dyDescent="0.25">
      <c r="A1083" s="199">
        <v>43251</v>
      </c>
      <c r="B1083" s="37">
        <f t="shared" si="15"/>
        <v>7395.1307066554727</v>
      </c>
      <c r="C1083" s="221">
        <v>51090</v>
      </c>
      <c r="D1083" s="37">
        <f t="shared" si="14"/>
        <v>6320.6245356029685</v>
      </c>
      <c r="E1083" s="221">
        <v>6810</v>
      </c>
      <c r="F1083" s="147">
        <v>6.9085999999999999</v>
      </c>
      <c r="G1083" s="139">
        <f t="shared" si="16"/>
        <v>20</v>
      </c>
    </row>
    <row r="1084" spans="1:7" x14ac:dyDescent="0.25">
      <c r="A1084" s="199">
        <v>43252</v>
      </c>
      <c r="B1084" s="37">
        <f t="shared" ref="B1084:B1147" si="17">+IF(F1084=0,"",C1084/F1084)</f>
        <v>7421.9089251078367</v>
      </c>
      <c r="C1084" s="221">
        <v>51275</v>
      </c>
      <c r="D1084" s="37">
        <f t="shared" si="14"/>
        <v>6343.5119018015703</v>
      </c>
      <c r="E1084" s="221">
        <v>6825</v>
      </c>
      <c r="F1084" s="147">
        <v>6.9085999999999999</v>
      </c>
      <c r="G1084" s="139">
        <f t="shared" si="16"/>
        <v>185</v>
      </c>
    </row>
    <row r="1085" spans="1:7" x14ac:dyDescent="0.25">
      <c r="A1085" s="199">
        <v>43255</v>
      </c>
      <c r="B1085" s="37">
        <f t="shared" si="17"/>
        <v>7505.1385230003189</v>
      </c>
      <c r="C1085" s="221">
        <v>51850</v>
      </c>
      <c r="D1085" s="37">
        <f t="shared" si="14"/>
        <v>6414.6483102566835</v>
      </c>
      <c r="E1085" s="221">
        <v>6814</v>
      </c>
      <c r="F1085" s="147">
        <v>6.9085999999999999</v>
      </c>
      <c r="G1085" s="139">
        <f t="shared" si="16"/>
        <v>575</v>
      </c>
    </row>
    <row r="1086" spans="1:7" x14ac:dyDescent="0.25">
      <c r="A1086" s="199">
        <v>43256</v>
      </c>
      <c r="B1086" s="37">
        <f t="shared" si="17"/>
        <v>7502.2435804649276</v>
      </c>
      <c r="C1086" s="221">
        <v>51830</v>
      </c>
      <c r="D1086" s="37">
        <f t="shared" si="14"/>
        <v>6412.1740003973746</v>
      </c>
      <c r="E1086" s="221">
        <v>6935</v>
      </c>
      <c r="F1086" s="147">
        <v>6.9085999999999999</v>
      </c>
      <c r="G1086" s="139">
        <f t="shared" si="16"/>
        <v>-20</v>
      </c>
    </row>
    <row r="1087" spans="1:7" x14ac:dyDescent="0.25">
      <c r="A1087" s="199">
        <v>43257</v>
      </c>
      <c r="B1087" s="37">
        <f t="shared" si="17"/>
        <v>7609.3564542743825</v>
      </c>
      <c r="C1087" s="221">
        <v>52570</v>
      </c>
      <c r="D1087" s="37">
        <f t="shared" si="14"/>
        <v>6503.7234651917806</v>
      </c>
      <c r="E1087" s="221">
        <v>6971</v>
      </c>
      <c r="F1087" s="147">
        <v>6.9085999999999999</v>
      </c>
      <c r="G1087" s="139">
        <f t="shared" si="16"/>
        <v>740</v>
      </c>
    </row>
    <row r="1088" spans="1:7" x14ac:dyDescent="0.25">
      <c r="A1088" s="199">
        <v>43258</v>
      </c>
      <c r="B1088" s="37">
        <f t="shared" si="17"/>
        <v>7759.8934661146977</v>
      </c>
      <c r="C1088" s="221">
        <v>53610</v>
      </c>
      <c r="D1088" s="37">
        <f t="shared" si="14"/>
        <v>6632.3875778758102</v>
      </c>
      <c r="E1088" s="221">
        <v>7147</v>
      </c>
      <c r="F1088" s="147">
        <v>6.9085999999999999</v>
      </c>
      <c r="G1088" s="139">
        <f t="shared" si="16"/>
        <v>1040</v>
      </c>
    </row>
    <row r="1089" spans="1:7" x14ac:dyDescent="0.25">
      <c r="A1089" s="199">
        <v>43259</v>
      </c>
      <c r="B1089" s="37">
        <f t="shared" si="17"/>
        <v>7735.2864545638768</v>
      </c>
      <c r="C1089" s="221">
        <v>53440</v>
      </c>
      <c r="D1089" s="37">
        <f t="shared" si="14"/>
        <v>6611.3559440716899</v>
      </c>
      <c r="E1089" s="221">
        <v>7245.5</v>
      </c>
      <c r="F1089" s="147">
        <v>6.9085999999999999</v>
      </c>
      <c r="G1089" s="139">
        <f t="shared" si="16"/>
        <v>-170</v>
      </c>
    </row>
    <row r="1090" spans="1:7" x14ac:dyDescent="0.25">
      <c r="A1090" s="199">
        <v>43262</v>
      </c>
      <c r="B1090" s="37">
        <f t="shared" si="17"/>
        <v>7785.9479489332134</v>
      </c>
      <c r="C1090" s="221">
        <v>53790</v>
      </c>
      <c r="D1090" s="37">
        <f t="shared" si="14"/>
        <v>6654.6563666095844</v>
      </c>
      <c r="E1090" s="221">
        <v>7262.5</v>
      </c>
      <c r="F1090" s="147">
        <v>6.9085999999999999</v>
      </c>
      <c r="G1090" s="139">
        <f t="shared" si="16"/>
        <v>350</v>
      </c>
    </row>
    <row r="1091" spans="1:7" x14ac:dyDescent="0.25">
      <c r="A1091" s="199">
        <v>43263</v>
      </c>
      <c r="B1091" s="37">
        <f t="shared" si="17"/>
        <v>7730.9440407607908</v>
      </c>
      <c r="C1091" s="221">
        <v>53410</v>
      </c>
      <c r="D1091" s="37">
        <f t="shared" si="14"/>
        <v>6607.6444792827278</v>
      </c>
      <c r="E1091" s="221">
        <v>7223.5</v>
      </c>
      <c r="F1091" s="147">
        <v>6.9085999999999999</v>
      </c>
      <c r="G1091" s="139">
        <f t="shared" si="16"/>
        <v>-380</v>
      </c>
    </row>
    <row r="1092" spans="1:7" x14ac:dyDescent="0.25">
      <c r="A1092" s="199">
        <v>43264</v>
      </c>
      <c r="B1092" s="37">
        <f t="shared" si="17"/>
        <v>7704.1658223084278</v>
      </c>
      <c r="C1092" s="221">
        <v>53225</v>
      </c>
      <c r="D1092" s="37">
        <f t="shared" si="14"/>
        <v>6584.757113084127</v>
      </c>
      <c r="E1092" s="221">
        <v>7200.5</v>
      </c>
      <c r="F1092" s="147">
        <v>6.9085999999999999</v>
      </c>
      <c r="G1092" s="139">
        <f t="shared" si="16"/>
        <v>-185</v>
      </c>
    </row>
    <row r="1093" spans="1:7" x14ac:dyDescent="0.25">
      <c r="A1093" s="199">
        <v>43265</v>
      </c>
      <c r="B1093" s="37">
        <f t="shared" si="17"/>
        <v>7722.2592131546189</v>
      </c>
      <c r="C1093" s="221">
        <v>53350</v>
      </c>
      <c r="D1093" s="37">
        <f t="shared" ref="D1093:D1158" si="18">+B1093/1.17</f>
        <v>6600.2215497048028</v>
      </c>
      <c r="E1093" s="221">
        <v>7201.5</v>
      </c>
      <c r="F1093" s="147">
        <v>6.9085999999999999</v>
      </c>
      <c r="G1093" s="139">
        <f t="shared" si="16"/>
        <v>125</v>
      </c>
    </row>
    <row r="1094" spans="1:7" x14ac:dyDescent="0.25">
      <c r="A1094" s="199">
        <v>43266</v>
      </c>
      <c r="B1094" s="37">
        <f t="shared" si="17"/>
        <v>7682.4537532929971</v>
      </c>
      <c r="C1094" s="221">
        <v>53075</v>
      </c>
      <c r="D1094" s="37">
        <f t="shared" si="18"/>
        <v>6566.1997891393139</v>
      </c>
      <c r="E1094" s="221">
        <v>7197</v>
      </c>
      <c r="F1094" s="147">
        <v>6.9085999999999999</v>
      </c>
      <c r="G1094" s="139">
        <f t="shared" si="16"/>
        <v>-275</v>
      </c>
    </row>
    <row r="1095" spans="1:7" x14ac:dyDescent="0.25">
      <c r="A1095" s="199">
        <v>43269</v>
      </c>
      <c r="B1095" s="37">
        <f t="shared" si="17"/>
        <v>7682.4537532929971</v>
      </c>
      <c r="C1095" s="221">
        <v>53075</v>
      </c>
      <c r="D1095" s="37">
        <f t="shared" si="18"/>
        <v>6566.1997891393139</v>
      </c>
      <c r="E1095" s="221">
        <v>7136</v>
      </c>
      <c r="F1095" s="147">
        <v>6.9085999999999999</v>
      </c>
      <c r="G1095" s="139">
        <f t="shared" si="16"/>
        <v>0</v>
      </c>
    </row>
    <row r="1096" spans="1:7" x14ac:dyDescent="0.25">
      <c r="A1096" s="199">
        <v>43270</v>
      </c>
      <c r="B1096" s="37">
        <f t="shared" si="17"/>
        <v>7565.932316243523</v>
      </c>
      <c r="C1096" s="221">
        <v>52270</v>
      </c>
      <c r="D1096" s="37">
        <f t="shared" si="18"/>
        <v>6466.6088173021571</v>
      </c>
      <c r="E1096" s="221">
        <v>6987</v>
      </c>
      <c r="F1096" s="147">
        <v>6.9085999999999999</v>
      </c>
      <c r="G1096" s="139">
        <f t="shared" si="16"/>
        <v>-805</v>
      </c>
    </row>
    <row r="1097" spans="1:7" x14ac:dyDescent="0.25">
      <c r="A1097" s="199">
        <v>43271</v>
      </c>
      <c r="B1097" s="37">
        <f t="shared" si="17"/>
        <v>7460.2669137017629</v>
      </c>
      <c r="C1097" s="221">
        <v>51540</v>
      </c>
      <c r="D1097" s="37">
        <f t="shared" si="18"/>
        <v>6376.2965074374042</v>
      </c>
      <c r="E1097" s="221">
        <v>6820</v>
      </c>
      <c r="F1097" s="147">
        <v>6.9085999999999999</v>
      </c>
      <c r="G1097" s="139">
        <f t="shared" si="16"/>
        <v>-730</v>
      </c>
    </row>
    <row r="1098" spans="1:7" x14ac:dyDescent="0.25">
      <c r="A1098" s="199">
        <v>43272</v>
      </c>
      <c r="B1098" s="37">
        <f t="shared" si="17"/>
        <v>7474.017890744869</v>
      </c>
      <c r="C1098" s="221">
        <v>51635</v>
      </c>
      <c r="D1098" s="37">
        <f t="shared" si="18"/>
        <v>6388.0494792691188</v>
      </c>
      <c r="E1098" s="221">
        <v>6819</v>
      </c>
      <c r="F1098" s="147">
        <v>6.9085999999999999</v>
      </c>
      <c r="G1098" s="139">
        <f t="shared" si="16"/>
        <v>95</v>
      </c>
    </row>
    <row r="1099" spans="1:7" x14ac:dyDescent="0.25">
      <c r="A1099" s="199">
        <v>43273</v>
      </c>
      <c r="B1099" s="37">
        <f t="shared" si="17"/>
        <v>7442.8972584894191</v>
      </c>
      <c r="C1099" s="221">
        <v>51420</v>
      </c>
      <c r="D1099" s="37">
        <f t="shared" si="18"/>
        <v>6361.450648281555</v>
      </c>
      <c r="E1099" s="221">
        <v>6801</v>
      </c>
      <c r="F1099" s="147">
        <v>6.9085999999999999</v>
      </c>
      <c r="G1099" s="139">
        <f t="shared" si="16"/>
        <v>-215</v>
      </c>
    </row>
    <row r="1100" spans="1:7" x14ac:dyDescent="0.25">
      <c r="A1100" s="199">
        <v>43276</v>
      </c>
      <c r="B1100" s="37">
        <f t="shared" si="17"/>
        <v>7486.3213965202794</v>
      </c>
      <c r="C1100" s="221">
        <v>51720</v>
      </c>
      <c r="D1100" s="37">
        <f t="shared" si="18"/>
        <v>6398.5652961711794</v>
      </c>
      <c r="E1100" s="221">
        <v>6811</v>
      </c>
      <c r="F1100" s="147">
        <v>6.9085999999999999</v>
      </c>
      <c r="G1100" s="139">
        <f t="shared" si="16"/>
        <v>300</v>
      </c>
    </row>
    <row r="1101" spans="1:7" x14ac:dyDescent="0.25">
      <c r="A1101" s="199">
        <v>43277</v>
      </c>
      <c r="B1101" s="37">
        <f t="shared" si="17"/>
        <v>7402.3680629939499</v>
      </c>
      <c r="C1101" s="221">
        <v>51140</v>
      </c>
      <c r="D1101" s="37">
        <f t="shared" si="18"/>
        <v>6326.8103102512396</v>
      </c>
      <c r="E1101" s="221">
        <v>6783</v>
      </c>
      <c r="F1101" s="147">
        <v>6.9085999999999999</v>
      </c>
      <c r="G1101" s="139">
        <f t="shared" si="16"/>
        <v>-580</v>
      </c>
    </row>
    <row r="1102" spans="1:7" x14ac:dyDescent="0.25">
      <c r="A1102" s="199">
        <v>43278</v>
      </c>
      <c r="B1102" s="37">
        <f t="shared" si="17"/>
        <v>7424.0801320093797</v>
      </c>
      <c r="C1102" s="221">
        <v>51290</v>
      </c>
      <c r="D1102" s="37">
        <f t="shared" si="18"/>
        <v>6345.3676341960518</v>
      </c>
      <c r="E1102" s="221">
        <v>6712</v>
      </c>
      <c r="F1102" s="147">
        <v>6.9085999999999999</v>
      </c>
      <c r="G1102" s="139">
        <f t="shared" si="16"/>
        <v>150</v>
      </c>
    </row>
    <row r="1103" spans="1:7" x14ac:dyDescent="0.25">
      <c r="A1103" s="199">
        <v>43279</v>
      </c>
      <c r="B1103" s="37">
        <f t="shared" si="17"/>
        <v>7437.1073734186375</v>
      </c>
      <c r="C1103" s="221">
        <v>51380</v>
      </c>
      <c r="D1103" s="37">
        <f t="shared" si="18"/>
        <v>6356.502028562938</v>
      </c>
      <c r="E1103" s="221">
        <v>6688</v>
      </c>
      <c r="F1103" s="147">
        <v>6.9085999999999999</v>
      </c>
      <c r="G1103" s="139">
        <f t="shared" si="16"/>
        <v>90</v>
      </c>
    </row>
    <row r="1104" spans="1:7" x14ac:dyDescent="0.25">
      <c r="A1104" s="199">
        <v>43280</v>
      </c>
      <c r="B1104" s="37">
        <f t="shared" si="17"/>
        <v>7408.1579480647315</v>
      </c>
      <c r="C1104" s="221">
        <v>51180</v>
      </c>
      <c r="D1104" s="37">
        <f t="shared" si="18"/>
        <v>6331.7589299698566</v>
      </c>
      <c r="E1104" s="221">
        <v>6650</v>
      </c>
      <c r="F1104" s="147">
        <v>6.9085999999999999</v>
      </c>
      <c r="G1104" s="139">
        <f t="shared" si="16"/>
        <v>-200</v>
      </c>
    </row>
    <row r="1105" spans="1:7" x14ac:dyDescent="0.25">
      <c r="A1105" s="199">
        <v>43283</v>
      </c>
      <c r="B1105" s="37">
        <f t="shared" si="17"/>
        <v>7412.5003618678174</v>
      </c>
      <c r="C1105" s="221">
        <v>51210</v>
      </c>
      <c r="D1105" s="37">
        <f t="shared" si="18"/>
        <v>6335.4703947588187</v>
      </c>
      <c r="E1105" s="221">
        <v>6646</v>
      </c>
      <c r="F1105" s="147">
        <v>6.9085999999999999</v>
      </c>
      <c r="G1105" s="139">
        <f t="shared" si="16"/>
        <v>30</v>
      </c>
    </row>
    <row r="1106" spans="1:7" x14ac:dyDescent="0.25">
      <c r="A1106" s="199">
        <v>43284</v>
      </c>
      <c r="B1106" s="37">
        <f t="shared" si="17"/>
        <v>7393.683235387778</v>
      </c>
      <c r="C1106" s="221">
        <v>51080</v>
      </c>
      <c r="D1106" s="37">
        <f t="shared" si="18"/>
        <v>6319.3873806733145</v>
      </c>
      <c r="E1106" s="221">
        <v>6595</v>
      </c>
      <c r="F1106" s="147">
        <v>6.9085999999999999</v>
      </c>
      <c r="G1106" s="139">
        <f t="shared" si="16"/>
        <v>-130</v>
      </c>
    </row>
    <row r="1107" spans="1:7" x14ac:dyDescent="0.25">
      <c r="A1107" s="199">
        <v>43285</v>
      </c>
      <c r="B1107" s="37">
        <f t="shared" si="17"/>
        <v>7337.2318559476598</v>
      </c>
      <c r="C1107" s="221">
        <v>50690</v>
      </c>
      <c r="D1107" s="37">
        <f t="shared" si="18"/>
        <v>6271.1383384168039</v>
      </c>
      <c r="E1107" s="221">
        <v>6584.5</v>
      </c>
      <c r="F1107" s="147">
        <v>6.9085999999999999</v>
      </c>
      <c r="G1107" s="139">
        <f t="shared" si="16"/>
        <v>-390</v>
      </c>
    </row>
    <row r="1108" spans="1:7" x14ac:dyDescent="0.25">
      <c r="A1108" s="199">
        <v>43286</v>
      </c>
      <c r="B1108" s="37">
        <f t="shared" si="17"/>
        <v>7186.6948441073446</v>
      </c>
      <c r="C1108" s="221">
        <v>49650</v>
      </c>
      <c r="D1108" s="37">
        <f t="shared" si="18"/>
        <v>6142.4742257327734</v>
      </c>
      <c r="E1108" s="221">
        <v>6459</v>
      </c>
      <c r="F1108" s="147">
        <v>6.9085999999999999</v>
      </c>
      <c r="G1108" s="139">
        <f t="shared" si="16"/>
        <v>-1040</v>
      </c>
    </row>
    <row r="1109" spans="1:7" x14ac:dyDescent="0.25">
      <c r="A1109" s="199">
        <v>43287</v>
      </c>
      <c r="B1109" s="37">
        <f t="shared" si="17"/>
        <v>7072.3446139594134</v>
      </c>
      <c r="C1109" s="221">
        <v>48860</v>
      </c>
      <c r="D1109" s="37">
        <f t="shared" si="18"/>
        <v>6044.7389862900973</v>
      </c>
      <c r="E1109" s="221">
        <v>6399.5</v>
      </c>
      <c r="F1109" s="147">
        <v>6.9085999999999999</v>
      </c>
      <c r="G1109" s="139">
        <f t="shared" si="16"/>
        <v>-790</v>
      </c>
    </row>
    <row r="1110" spans="1:7" x14ac:dyDescent="0.25">
      <c r="A1110" s="199">
        <v>43291</v>
      </c>
      <c r="B1110" s="37">
        <f t="shared" si="17"/>
        <v>7183.076165938106</v>
      </c>
      <c r="C1110" s="221">
        <v>49625</v>
      </c>
      <c r="D1110" s="37">
        <f t="shared" si="18"/>
        <v>6139.3813384086379</v>
      </c>
      <c r="E1110" s="221">
        <v>6383</v>
      </c>
      <c r="F1110" s="147">
        <v>6.9085999999999999</v>
      </c>
      <c r="G1110" s="139">
        <f t="shared" si="16"/>
        <v>765</v>
      </c>
    </row>
    <row r="1111" spans="1:7" x14ac:dyDescent="0.25">
      <c r="A1111" s="199">
        <v>43292</v>
      </c>
      <c r="B1111" s="37">
        <f t="shared" si="17"/>
        <v>6949.3095562053095</v>
      </c>
      <c r="C1111" s="221">
        <v>48010</v>
      </c>
      <c r="D1111" s="37">
        <f t="shared" si="18"/>
        <v>5939.580817269496</v>
      </c>
      <c r="E1111" s="221">
        <v>6308</v>
      </c>
      <c r="F1111" s="147">
        <v>6.9085999999999999</v>
      </c>
      <c r="G1111" s="139">
        <f t="shared" si="16"/>
        <v>-1615</v>
      </c>
    </row>
    <row r="1112" spans="1:7" x14ac:dyDescent="0.25">
      <c r="A1112" s="199">
        <v>43293</v>
      </c>
      <c r="B1112" s="37">
        <f t="shared" si="17"/>
        <v>7012.998291983904</v>
      </c>
      <c r="C1112" s="221">
        <v>48450</v>
      </c>
      <c r="D1112" s="37">
        <f t="shared" si="18"/>
        <v>5994.0156341742777</v>
      </c>
      <c r="E1112" s="221">
        <v>6182</v>
      </c>
      <c r="F1112" s="147">
        <v>6.9085999999999999</v>
      </c>
      <c r="G1112" s="139">
        <f t="shared" si="16"/>
        <v>440</v>
      </c>
    </row>
    <row r="1113" spans="1:7" x14ac:dyDescent="0.25">
      <c r="A1113" s="199">
        <v>43294</v>
      </c>
      <c r="B1113" s="37">
        <f t="shared" si="17"/>
        <v>7031.8154184639434</v>
      </c>
      <c r="C1113" s="221">
        <v>48580</v>
      </c>
      <c r="D1113" s="37">
        <f t="shared" si="18"/>
        <v>6010.0986482597809</v>
      </c>
      <c r="E1113" s="221">
        <v>6173</v>
      </c>
      <c r="F1113" s="147">
        <v>6.9085999999999999</v>
      </c>
      <c r="G1113" s="139">
        <f t="shared" si="16"/>
        <v>130</v>
      </c>
    </row>
    <row r="1114" spans="1:7" x14ac:dyDescent="0.25">
      <c r="A1114" s="199">
        <v>43297</v>
      </c>
      <c r="B1114" s="37">
        <f t="shared" si="17"/>
        <v>7070.8971426917178</v>
      </c>
      <c r="C1114" s="221">
        <v>48850</v>
      </c>
      <c r="D1114" s="37">
        <f t="shared" si="18"/>
        <v>6043.5018313604432</v>
      </c>
      <c r="E1114" s="221">
        <v>6166</v>
      </c>
      <c r="F1114" s="147">
        <v>6.9085999999999999</v>
      </c>
      <c r="G1114" s="139">
        <f t="shared" si="16"/>
        <v>270</v>
      </c>
    </row>
    <row r="1115" spans="1:7" x14ac:dyDescent="0.25">
      <c r="A1115" s="199">
        <v>43298</v>
      </c>
      <c r="B1115" s="37">
        <f t="shared" si="17"/>
        <v>7054.2512231132214</v>
      </c>
      <c r="C1115" s="221">
        <v>48735</v>
      </c>
      <c r="D1115" s="37">
        <f t="shared" si="18"/>
        <v>6029.2745496694206</v>
      </c>
      <c r="E1115" s="221">
        <v>6143</v>
      </c>
      <c r="F1115" s="147">
        <v>6.9085999999999999</v>
      </c>
      <c r="G1115" s="139">
        <f t="shared" si="16"/>
        <v>-115</v>
      </c>
    </row>
    <row r="1116" spans="1:7" x14ac:dyDescent="0.25">
      <c r="A1116" s="199">
        <v>43299</v>
      </c>
      <c r="B1116" s="37">
        <f t="shared" si="17"/>
        <v>7015.8932345192952</v>
      </c>
      <c r="C1116" s="221">
        <v>48470</v>
      </c>
      <c r="D1116" s="37">
        <f t="shared" si="18"/>
        <v>5996.4899440335857</v>
      </c>
      <c r="E1116" s="221">
        <v>6141.5</v>
      </c>
      <c r="F1116" s="147">
        <v>6.9085999999999999</v>
      </c>
      <c r="G1116" s="139">
        <f t="shared" si="16"/>
        <v>-265</v>
      </c>
    </row>
    <row r="1117" spans="1:7" x14ac:dyDescent="0.25">
      <c r="A1117" s="199">
        <v>43300</v>
      </c>
      <c r="B1117" s="37">
        <f t="shared" si="17"/>
        <v>7063.6597863532406</v>
      </c>
      <c r="C1117" s="221">
        <v>48800</v>
      </c>
      <c r="D1117" s="37">
        <f t="shared" si="18"/>
        <v>6037.3160567121722</v>
      </c>
      <c r="E1117" s="221">
        <v>6068</v>
      </c>
      <c r="F1117" s="147">
        <v>6.9085999999999999</v>
      </c>
      <c r="G1117" s="139">
        <f t="shared" si="16"/>
        <v>330</v>
      </c>
    </row>
    <row r="1118" spans="1:7" x14ac:dyDescent="0.25">
      <c r="A1118" s="199">
        <v>43301</v>
      </c>
      <c r="B1118" s="37">
        <f t="shared" si="17"/>
        <v>6981.8776597284541</v>
      </c>
      <c r="C1118" s="221">
        <v>48235</v>
      </c>
      <c r="D1118" s="37">
        <f t="shared" si="18"/>
        <v>5967.416803186713</v>
      </c>
      <c r="E1118" s="221">
        <v>5982</v>
      </c>
      <c r="F1118" s="147">
        <v>6.9085999999999999</v>
      </c>
      <c r="G1118" s="139">
        <f t="shared" si="16"/>
        <v>-565</v>
      </c>
    </row>
    <row r="1119" spans="1:7" x14ac:dyDescent="0.25">
      <c r="A1119" s="199">
        <v>43304</v>
      </c>
      <c r="B1119" s="37">
        <f t="shared" si="17"/>
        <v>7053.527487479374</v>
      </c>
      <c r="C1119" s="221">
        <v>48730</v>
      </c>
      <c r="D1119" s="37">
        <f t="shared" si="18"/>
        <v>6028.6559722045931</v>
      </c>
      <c r="E1119" s="221">
        <v>6073</v>
      </c>
      <c r="F1119" s="147">
        <v>6.9085999999999999</v>
      </c>
      <c r="G1119" s="139">
        <f t="shared" si="16"/>
        <v>495</v>
      </c>
    </row>
    <row r="1120" spans="1:7" x14ac:dyDescent="0.25">
      <c r="A1120" s="199">
        <v>43305</v>
      </c>
      <c r="B1120" s="37">
        <f t="shared" si="17"/>
        <v>7120.1111657933589</v>
      </c>
      <c r="C1120" s="221">
        <v>49190</v>
      </c>
      <c r="D1120" s="37">
        <f t="shared" si="18"/>
        <v>6085.5650989686828</v>
      </c>
      <c r="E1120" s="221">
        <v>6153</v>
      </c>
      <c r="F1120" s="147">
        <v>6.9085999999999999</v>
      </c>
      <c r="G1120" s="139">
        <f t="shared" si="16"/>
        <v>460</v>
      </c>
    </row>
    <row r="1121" spans="1:7" x14ac:dyDescent="0.25">
      <c r="A1121" s="199">
        <v>43306</v>
      </c>
      <c r="B1121" s="37">
        <f t="shared" si="17"/>
        <v>7222.1578901658804</v>
      </c>
      <c r="C1121" s="221">
        <v>49895</v>
      </c>
      <c r="D1121" s="37">
        <f t="shared" si="18"/>
        <v>6172.7845215093002</v>
      </c>
      <c r="E1121" s="221">
        <v>6167</v>
      </c>
      <c r="F1121" s="147">
        <v>6.9085999999999999</v>
      </c>
      <c r="G1121" s="139">
        <f t="shared" si="16"/>
        <v>705</v>
      </c>
    </row>
    <row r="1122" spans="1:7" x14ac:dyDescent="0.25">
      <c r="A1122" s="199">
        <v>43307</v>
      </c>
      <c r="B1122" s="37">
        <f t="shared" si="17"/>
        <v>7225.776568335119</v>
      </c>
      <c r="C1122" s="221">
        <v>49920</v>
      </c>
      <c r="D1122" s="37">
        <f t="shared" si="18"/>
        <v>6175.8774088334358</v>
      </c>
      <c r="E1122" s="221">
        <v>6252</v>
      </c>
      <c r="F1122" s="147">
        <v>6.9085999999999999</v>
      </c>
      <c r="G1122" s="139">
        <f t="shared" si="16"/>
        <v>25</v>
      </c>
    </row>
    <row r="1123" spans="1:7" x14ac:dyDescent="0.25">
      <c r="A1123" s="199">
        <v>43308</v>
      </c>
      <c r="B1123" s="37">
        <f t="shared" si="17"/>
        <v>7225.776568335119</v>
      </c>
      <c r="C1123" s="221">
        <v>49920</v>
      </c>
      <c r="D1123" s="37">
        <f t="shared" si="18"/>
        <v>6175.8774088334358</v>
      </c>
      <c r="E1123" s="221">
        <v>6255</v>
      </c>
      <c r="F1123" s="147">
        <v>6.9085999999999999</v>
      </c>
      <c r="G1123" s="139">
        <f t="shared" si="16"/>
        <v>0</v>
      </c>
    </row>
    <row r="1124" spans="1:7" x14ac:dyDescent="0.25">
      <c r="A1124" s="199">
        <v>43311</v>
      </c>
      <c r="B1124" s="37">
        <f t="shared" si="17"/>
        <v>7206.2357062212313</v>
      </c>
      <c r="C1124" s="221">
        <v>49785</v>
      </c>
      <c r="D1124" s="37">
        <f t="shared" si="18"/>
        <v>6159.1758172831042</v>
      </c>
      <c r="E1124" s="221">
        <v>6251.5</v>
      </c>
      <c r="F1124" s="147">
        <v>6.9085999999999999</v>
      </c>
      <c r="G1124" s="139">
        <f t="shared" si="16"/>
        <v>-135</v>
      </c>
    </row>
    <row r="1125" spans="1:7" x14ac:dyDescent="0.25">
      <c r="A1125" s="199">
        <v>43312</v>
      </c>
      <c r="B1125" s="37">
        <f t="shared" si="17"/>
        <v>7278.5162523004064</v>
      </c>
      <c r="C1125" s="221">
        <v>49675</v>
      </c>
      <c r="D1125" s="37">
        <f t="shared" si="18"/>
        <v>6220.9540617952198</v>
      </c>
      <c r="E1125" s="221">
        <v>6185</v>
      </c>
      <c r="F1125" s="147">
        <f>USD_CNY!B910</f>
        <v>6.8248800000000003</v>
      </c>
      <c r="G1125" s="139">
        <f t="shared" ref="G1125:G1157" si="19">+C1125-C1124</f>
        <v>-110</v>
      </c>
    </row>
    <row r="1126" spans="1:7" x14ac:dyDescent="0.25">
      <c r="A1126" s="298">
        <v>43313</v>
      </c>
      <c r="B1126" s="37">
        <f t="shared" si="17"/>
        <v>7333.5401051596427</v>
      </c>
      <c r="C1126" s="297">
        <v>49890</v>
      </c>
      <c r="D1126" s="37">
        <f t="shared" si="18"/>
        <v>6267.9829958629425</v>
      </c>
      <c r="E1126" s="297">
        <v>6213</v>
      </c>
      <c r="F1126" s="147">
        <f>USD_CNY!B911</f>
        <v>6.8029900000000003</v>
      </c>
      <c r="G1126" s="139">
        <f t="shared" si="19"/>
        <v>215</v>
      </c>
    </row>
    <row r="1127" spans="1:7" x14ac:dyDescent="0.25">
      <c r="A1127" s="298">
        <v>43314</v>
      </c>
      <c r="B1127" s="37">
        <f t="shared" si="17"/>
        <v>7201.8782920673821</v>
      </c>
      <c r="C1127" s="221">
        <v>49140</v>
      </c>
      <c r="D1127" s="37">
        <f t="shared" si="18"/>
        <v>6155.4515316815232</v>
      </c>
      <c r="E1127" s="221">
        <v>6137</v>
      </c>
      <c r="F1127" s="147">
        <f>USD_CNY!B912</f>
        <v>6.8232200000000001</v>
      </c>
      <c r="G1127" s="139">
        <f t="shared" si="19"/>
        <v>-750</v>
      </c>
    </row>
    <row r="1128" spans="1:7" x14ac:dyDescent="0.25">
      <c r="A1128" s="298">
        <v>43315</v>
      </c>
      <c r="B1128" s="37">
        <f t="shared" si="17"/>
        <v>7153.7901351392602</v>
      </c>
      <c r="C1128" s="221">
        <v>49215</v>
      </c>
      <c r="D1128" s="37">
        <f t="shared" si="18"/>
        <v>6114.3505428540693</v>
      </c>
      <c r="E1128" s="221">
        <v>6063</v>
      </c>
      <c r="F1128" s="147">
        <f>USD_CNY!B913</f>
        <v>6.8795700000000002</v>
      </c>
      <c r="G1128" s="139">
        <f t="shared" si="19"/>
        <v>75</v>
      </c>
    </row>
    <row r="1129" spans="1:7" x14ac:dyDescent="0.25">
      <c r="A1129" s="298">
        <v>43318</v>
      </c>
      <c r="B1129" s="37">
        <f t="shared" si="17"/>
        <v>7200.2021314350895</v>
      </c>
      <c r="C1129" s="221">
        <v>49300</v>
      </c>
      <c r="D1129" s="37">
        <f t="shared" si="18"/>
        <v>6154.0189157564873</v>
      </c>
      <c r="E1129" s="221">
        <v>6167</v>
      </c>
      <c r="F1129" s="147">
        <f>USD_CNY!B914</f>
        <v>6.8470300000000002</v>
      </c>
      <c r="G1129" s="139">
        <f t="shared" si="19"/>
        <v>85</v>
      </c>
    </row>
    <row r="1130" spans="1:7" x14ac:dyDescent="0.25">
      <c r="A1130" s="298">
        <v>43319</v>
      </c>
      <c r="B1130" s="37">
        <f t="shared" si="17"/>
        <v>7181.5678676009966</v>
      </c>
      <c r="C1130" s="221">
        <v>49295</v>
      </c>
      <c r="D1130" s="37">
        <f t="shared" si="18"/>
        <v>6138.0921945307664</v>
      </c>
      <c r="E1130" s="221">
        <v>6040</v>
      </c>
      <c r="F1130" s="147">
        <f>USD_CNY!B915</f>
        <v>6.8640999999999996</v>
      </c>
      <c r="G1130" s="139">
        <f t="shared" si="19"/>
        <v>-5</v>
      </c>
    </row>
    <row r="1131" spans="1:7" x14ac:dyDescent="0.25">
      <c r="A1131" s="298">
        <v>43320</v>
      </c>
      <c r="B1131" s="37">
        <f t="shared" si="17"/>
        <v>7256.9940967256998</v>
      </c>
      <c r="C1131" s="221">
        <v>49480</v>
      </c>
      <c r="D1131" s="37">
        <f t="shared" si="18"/>
        <v>6202.559057030513</v>
      </c>
      <c r="E1131" s="221">
        <v>6132</v>
      </c>
      <c r="F1131" s="147">
        <f>USD_CNY!B916</f>
        <v>6.8182499999999999</v>
      </c>
      <c r="G1131" s="139">
        <f t="shared" si="19"/>
        <v>185</v>
      </c>
    </row>
    <row r="1132" spans="1:7" x14ac:dyDescent="0.25">
      <c r="A1132" s="298">
        <v>43321</v>
      </c>
      <c r="B1132" s="37">
        <f t="shared" si="17"/>
        <v>7258.516023696252</v>
      </c>
      <c r="C1132" s="221">
        <v>49525</v>
      </c>
      <c r="D1132" s="37">
        <f t="shared" si="18"/>
        <v>6203.8598493130366</v>
      </c>
      <c r="E1132" s="221">
        <v>6113</v>
      </c>
      <c r="F1132" s="147">
        <f>USD_CNY!B917</f>
        <v>6.8230199999999996</v>
      </c>
      <c r="G1132" s="139">
        <f t="shared" si="19"/>
        <v>45</v>
      </c>
    </row>
    <row r="1133" spans="1:7" x14ac:dyDescent="0.25">
      <c r="A1133" s="298">
        <v>43322</v>
      </c>
      <c r="B1133" s="37">
        <f t="shared" si="17"/>
        <v>7274.9796212920255</v>
      </c>
      <c r="C1133" s="221">
        <v>49800</v>
      </c>
      <c r="D1133" s="37">
        <f t="shared" si="18"/>
        <v>6217.9313002495946</v>
      </c>
      <c r="E1133" s="221">
        <v>6247</v>
      </c>
      <c r="F1133" s="147">
        <f>USD_CNY!B918</f>
        <v>6.8453799999999996</v>
      </c>
      <c r="G1133" s="139">
        <f t="shared" si="19"/>
        <v>275</v>
      </c>
    </row>
    <row r="1134" spans="1:7" x14ac:dyDescent="0.25">
      <c r="A1134" s="298">
        <v>43325</v>
      </c>
      <c r="B1134" s="37">
        <f t="shared" si="17"/>
        <v>7215.6691422746471</v>
      </c>
      <c r="C1134" s="221">
        <v>49550</v>
      </c>
      <c r="D1134" s="37">
        <f t="shared" si="18"/>
        <v>6167.2385831407246</v>
      </c>
      <c r="E1134" s="221">
        <v>6120</v>
      </c>
      <c r="F1134" s="147">
        <f>USD_CNY!B919</f>
        <v>6.867</v>
      </c>
      <c r="G1134" s="139">
        <f t="shared" si="19"/>
        <v>-250</v>
      </c>
    </row>
    <row r="1135" spans="1:7" x14ac:dyDescent="0.25">
      <c r="A1135" s="298">
        <v>43326</v>
      </c>
      <c r="B1135" s="37">
        <f t="shared" si="17"/>
        <v>7183.6599666571383</v>
      </c>
      <c r="C1135" s="221">
        <v>49510</v>
      </c>
      <c r="D1135" s="37">
        <f t="shared" si="18"/>
        <v>6139.8803133821702</v>
      </c>
      <c r="E1135" s="221">
        <v>6081</v>
      </c>
      <c r="F1135" s="147">
        <f>USD_CNY!B920</f>
        <v>6.8920300000000001</v>
      </c>
      <c r="G1135" s="139">
        <f t="shared" si="19"/>
        <v>-40</v>
      </c>
    </row>
    <row r="1136" spans="1:7" x14ac:dyDescent="0.25">
      <c r="A1136" s="298">
        <v>43327</v>
      </c>
      <c r="B1136" s="37">
        <f t="shared" si="17"/>
        <v>7093.7418400208899</v>
      </c>
      <c r="C1136" s="221">
        <v>48900</v>
      </c>
      <c r="D1136" s="37">
        <f t="shared" si="18"/>
        <v>6063.0272136930689</v>
      </c>
      <c r="E1136" s="221">
        <v>6059</v>
      </c>
      <c r="F1136" s="147">
        <f>USD_CNY!B921</f>
        <v>6.8933999999999997</v>
      </c>
      <c r="G1136" s="139">
        <f t="shared" si="19"/>
        <v>-610</v>
      </c>
    </row>
    <row r="1137" spans="1:7" x14ac:dyDescent="0.25">
      <c r="A1137" s="298">
        <v>43328</v>
      </c>
      <c r="B1137" s="37">
        <f t="shared" si="17"/>
        <v>6892.9522712547696</v>
      </c>
      <c r="C1137" s="221">
        <v>47875</v>
      </c>
      <c r="D1137" s="37">
        <f t="shared" si="18"/>
        <v>5891.4121976536499</v>
      </c>
      <c r="E1137" s="221">
        <v>5843</v>
      </c>
      <c r="F1137" s="147">
        <f>USD_CNY!B922</f>
        <v>6.9455</v>
      </c>
      <c r="G1137" s="139">
        <f t="shared" si="19"/>
        <v>-1025</v>
      </c>
    </row>
    <row r="1138" spans="1:7" x14ac:dyDescent="0.25">
      <c r="A1138" s="298">
        <v>43329</v>
      </c>
      <c r="B1138" s="37">
        <f t="shared" si="17"/>
        <v>7004.4470365240213</v>
      </c>
      <c r="C1138" s="221">
        <v>48040</v>
      </c>
      <c r="D1138" s="37">
        <f t="shared" si="18"/>
        <v>5986.7068688239506</v>
      </c>
      <c r="E1138" s="221">
        <v>5860</v>
      </c>
      <c r="F1138" s="147">
        <f>USD_CNY!B923</f>
        <v>6.8585000000000003</v>
      </c>
      <c r="G1138" s="139">
        <f t="shared" si="19"/>
        <v>165</v>
      </c>
    </row>
    <row r="1139" spans="1:7" x14ac:dyDescent="0.25">
      <c r="A1139" s="298">
        <v>43332</v>
      </c>
      <c r="B1139" s="37">
        <f t="shared" si="17"/>
        <v>7094.4710237165136</v>
      </c>
      <c r="C1139" s="221">
        <v>48490</v>
      </c>
      <c r="D1139" s="37">
        <f t="shared" si="18"/>
        <v>6063.650447620952</v>
      </c>
      <c r="E1139" s="221">
        <v>5844</v>
      </c>
      <c r="F1139" s="147">
        <f>USD_CNY!B924</f>
        <v>6.8349000000000002</v>
      </c>
      <c r="G1139" s="139">
        <f t="shared" si="19"/>
        <v>450</v>
      </c>
    </row>
    <row r="1140" spans="1:7" x14ac:dyDescent="0.25">
      <c r="A1140" s="298">
        <v>43333</v>
      </c>
      <c r="B1140" s="37">
        <f t="shared" si="17"/>
        <v>7124.5352371113804</v>
      </c>
      <c r="C1140" s="221">
        <v>48690</v>
      </c>
      <c r="D1140" s="37">
        <f t="shared" si="18"/>
        <v>6089.3463565054535</v>
      </c>
      <c r="E1140" s="221">
        <v>5963</v>
      </c>
      <c r="F1140" s="147">
        <f>USD_CNY!B925</f>
        <v>6.83413</v>
      </c>
      <c r="G1140" s="139">
        <f t="shared" si="19"/>
        <v>200</v>
      </c>
    </row>
    <row r="1141" spans="1:7" x14ac:dyDescent="0.25">
      <c r="A1141" s="298">
        <v>43334</v>
      </c>
      <c r="B1141" s="37">
        <f t="shared" si="17"/>
        <v>7138.7038140949126</v>
      </c>
      <c r="C1141" s="221">
        <v>48740</v>
      </c>
      <c r="D1141" s="37">
        <f t="shared" si="18"/>
        <v>6101.4562513631736</v>
      </c>
      <c r="E1141" s="221">
        <v>6025</v>
      </c>
      <c r="F1141" s="147">
        <f>USD_CNY!B926</f>
        <v>6.8275699999999997</v>
      </c>
      <c r="G1141" s="139">
        <f t="shared" si="19"/>
        <v>50</v>
      </c>
    </row>
    <row r="1142" spans="1:7" x14ac:dyDescent="0.25">
      <c r="A1142" s="298">
        <v>43335</v>
      </c>
      <c r="B1142" s="37">
        <f t="shared" si="17"/>
        <v>7051.038593005931</v>
      </c>
      <c r="C1142" s="221">
        <v>48270</v>
      </c>
      <c r="D1142" s="37">
        <f t="shared" si="18"/>
        <v>6026.5287119708819</v>
      </c>
      <c r="E1142" s="221">
        <v>6000</v>
      </c>
      <c r="F1142" s="147">
        <f>USD_CNY!B927</f>
        <v>6.8457999999999997</v>
      </c>
      <c r="G1142" s="139">
        <f t="shared" si="19"/>
        <v>-470</v>
      </c>
    </row>
    <row r="1143" spans="1:7" x14ac:dyDescent="0.25">
      <c r="A1143" s="298">
        <v>43336</v>
      </c>
      <c r="B1143" s="37">
        <f t="shared" si="17"/>
        <v>7027.5312677265993</v>
      </c>
      <c r="C1143" s="221">
        <v>48440</v>
      </c>
      <c r="D1143" s="37">
        <f t="shared" si="18"/>
        <v>6006.4369809629061</v>
      </c>
      <c r="E1143" s="221">
        <v>5910.5</v>
      </c>
      <c r="F1143" s="147">
        <f>USD_CNY!B928</f>
        <v>6.8928900000000004</v>
      </c>
      <c r="G1143" s="139">
        <f t="shared" si="19"/>
        <v>170</v>
      </c>
    </row>
    <row r="1144" spans="1:7" x14ac:dyDescent="0.25">
      <c r="A1144" s="298">
        <v>43339</v>
      </c>
      <c r="B1144" s="37">
        <f t="shared" si="17"/>
        <v>7176.5972340688368</v>
      </c>
      <c r="C1144" s="221">
        <v>48800</v>
      </c>
      <c r="D1144" s="37">
        <f t="shared" si="18"/>
        <v>6133.8437898024249</v>
      </c>
      <c r="E1144" s="221">
        <v>6001</v>
      </c>
      <c r="F1144" s="147">
        <f>USD_CNY!B929</f>
        <v>6.7998799999999999</v>
      </c>
      <c r="G1144" s="139">
        <f t="shared" si="19"/>
        <v>360</v>
      </c>
    </row>
    <row r="1145" spans="1:7" x14ac:dyDescent="0.25">
      <c r="A1145" s="298">
        <v>43340</v>
      </c>
      <c r="B1145" s="37">
        <f t="shared" si="17"/>
        <v>7154.5079288435609</v>
      </c>
      <c r="C1145" s="221">
        <v>48600</v>
      </c>
      <c r="D1145" s="37">
        <f t="shared" si="18"/>
        <v>6114.9640417466335</v>
      </c>
      <c r="E1145" s="221">
        <v>6001</v>
      </c>
      <c r="F1145" s="147">
        <f>USD_CNY!B930</f>
        <v>6.7929199999999996</v>
      </c>
      <c r="G1145" s="139">
        <f t="shared" si="19"/>
        <v>-200</v>
      </c>
    </row>
    <row r="1146" spans="1:7" x14ac:dyDescent="0.25">
      <c r="A1146" s="298">
        <v>43341</v>
      </c>
      <c r="B1146" s="37">
        <f t="shared" si="17"/>
        <v>7217.0255324155787</v>
      </c>
      <c r="C1146" s="221">
        <v>49070</v>
      </c>
      <c r="D1146" s="37">
        <f t="shared" si="18"/>
        <v>6168.3978909534862</v>
      </c>
      <c r="E1146" s="221">
        <v>6118</v>
      </c>
      <c r="F1146" s="147">
        <f>USD_CNY!B931</f>
        <v>6.7991999999999999</v>
      </c>
      <c r="G1146" s="139">
        <f t="shared" si="19"/>
        <v>470</v>
      </c>
    </row>
    <row r="1147" spans="1:7" x14ac:dyDescent="0.25">
      <c r="A1147" s="298">
        <v>43342</v>
      </c>
      <c r="B1147" s="37">
        <f t="shared" si="17"/>
        <v>7077.8740260305576</v>
      </c>
      <c r="C1147" s="221">
        <v>48780</v>
      </c>
      <c r="D1147" s="37">
        <f t="shared" si="18"/>
        <v>6049.4649795132973</v>
      </c>
      <c r="E1147" s="221">
        <v>6065</v>
      </c>
      <c r="F1147" s="147">
        <f>USD_CNY!B932</f>
        <v>6.8918999999999997</v>
      </c>
      <c r="G1147" s="139">
        <f t="shared" si="19"/>
        <v>-290</v>
      </c>
    </row>
    <row r="1148" spans="1:7" x14ac:dyDescent="0.25">
      <c r="A1148" s="298">
        <v>43343</v>
      </c>
      <c r="B1148" s="37">
        <f t="shared" ref="B1148:B1165" si="20">+IF(F1148=0,"",C1148/F1148)</f>
        <v>7082.8605843105097</v>
      </c>
      <c r="C1148" s="221">
        <v>48630</v>
      </c>
      <c r="D1148" s="37">
        <f t="shared" si="18"/>
        <v>6053.7269951371882</v>
      </c>
      <c r="E1148" s="221">
        <v>6066.5</v>
      </c>
      <c r="F1148" s="147">
        <f>USD_CNY!B933</f>
        <v>6.8658700000000001</v>
      </c>
      <c r="G1148" s="139">
        <f t="shared" si="19"/>
        <v>-150</v>
      </c>
    </row>
    <row r="1149" spans="1:7" x14ac:dyDescent="0.25">
      <c r="A1149" s="298">
        <v>43347</v>
      </c>
      <c r="B1149" s="37">
        <f t="shared" si="20"/>
        <v>7057.7407620926087</v>
      </c>
      <c r="C1149" s="221">
        <v>48235</v>
      </c>
      <c r="D1149" s="37">
        <f t="shared" si="18"/>
        <v>6032.2570616176145</v>
      </c>
      <c r="E1149" s="221">
        <v>5951</v>
      </c>
      <c r="F1149" s="147">
        <f>USD_CNY!B934</f>
        <v>6.8343400000000001</v>
      </c>
      <c r="G1149" s="139">
        <v>-45</v>
      </c>
    </row>
    <row r="1150" spans="1:7" x14ac:dyDescent="0.25">
      <c r="A1150" s="298">
        <v>43348</v>
      </c>
      <c r="B1150" s="37">
        <f t="shared" si="20"/>
        <v>6957.5247857257582</v>
      </c>
      <c r="C1150" s="221">
        <v>47650</v>
      </c>
      <c r="D1150" s="37">
        <f t="shared" si="18"/>
        <v>5946.6023809621865</v>
      </c>
      <c r="E1150" s="221">
        <v>5823</v>
      </c>
      <c r="F1150" s="147">
        <f>USD_CNY!B935</f>
        <v>6.8487</v>
      </c>
      <c r="G1150" s="139">
        <f t="shared" si="19"/>
        <v>-585</v>
      </c>
    </row>
    <row r="1151" spans="1:7" x14ac:dyDescent="0.25">
      <c r="A1151" s="298">
        <v>43349</v>
      </c>
      <c r="B1151" s="37">
        <f t="shared" si="20"/>
        <v>7005.2616194095299</v>
      </c>
      <c r="C1151" s="221">
        <v>47930</v>
      </c>
      <c r="D1151" s="37">
        <f t="shared" si="18"/>
        <v>5987.4030935124192</v>
      </c>
      <c r="E1151" s="221">
        <v>5850</v>
      </c>
      <c r="F1151" s="147">
        <f>USD_CNY!B936</f>
        <v>6.8419999999999996</v>
      </c>
      <c r="G1151" s="139">
        <f t="shared" si="19"/>
        <v>280</v>
      </c>
    </row>
    <row r="1152" spans="1:7" x14ac:dyDescent="0.25">
      <c r="A1152" s="298">
        <v>43350</v>
      </c>
      <c r="B1152" s="37">
        <f t="shared" si="20"/>
        <v>7012.053016322493</v>
      </c>
      <c r="C1152" s="221">
        <v>47990</v>
      </c>
      <c r="D1152" s="37">
        <f t="shared" si="18"/>
        <v>5993.2077062585413</v>
      </c>
      <c r="E1152" s="221">
        <v>5940</v>
      </c>
      <c r="F1152" s="147">
        <f>USD_CNY!B937</f>
        <v>6.8439300000000003</v>
      </c>
      <c r="G1152" s="139">
        <f t="shared" si="19"/>
        <v>60</v>
      </c>
    </row>
    <row r="1153" spans="1:7" x14ac:dyDescent="0.25">
      <c r="A1153" s="298">
        <v>43353</v>
      </c>
      <c r="B1153" s="37">
        <f t="shared" si="20"/>
        <v>6967.5769684370734</v>
      </c>
      <c r="C1153" s="221">
        <v>47795</v>
      </c>
      <c r="D1153" s="37">
        <f t="shared" si="18"/>
        <v>5955.1939901171572</v>
      </c>
      <c r="E1153" s="221">
        <v>5883</v>
      </c>
      <c r="F1153" s="147">
        <f>USD_CNY!B938</f>
        <v>6.8596300000000001</v>
      </c>
      <c r="G1153" s="139">
        <f t="shared" si="19"/>
        <v>-195</v>
      </c>
    </row>
    <row r="1154" spans="1:7" x14ac:dyDescent="0.25">
      <c r="A1154" s="298">
        <v>43354</v>
      </c>
      <c r="B1154" s="37">
        <f t="shared" si="20"/>
        <v>6977.2387614017407</v>
      </c>
      <c r="C1154" s="221">
        <v>47900</v>
      </c>
      <c r="D1154" s="37">
        <f t="shared" si="18"/>
        <v>5963.4519328220013</v>
      </c>
      <c r="E1154" s="221">
        <v>5840.5</v>
      </c>
      <c r="F1154" s="147">
        <f>USD_CNY!B939</f>
        <v>6.8651799999999996</v>
      </c>
      <c r="G1154" s="139">
        <f t="shared" si="19"/>
        <v>105</v>
      </c>
    </row>
    <row r="1155" spans="1:7" x14ac:dyDescent="0.25">
      <c r="A1155" s="298">
        <v>43355</v>
      </c>
      <c r="B1155" s="37">
        <f t="shared" si="20"/>
        <v>6963.2312301829716</v>
      </c>
      <c r="C1155" s="221">
        <v>47875</v>
      </c>
      <c r="D1155" s="37">
        <f t="shared" si="18"/>
        <v>5951.4796839170704</v>
      </c>
      <c r="E1155" s="221">
        <v>5849</v>
      </c>
      <c r="F1155" s="147">
        <f>USD_CNY!B940</f>
        <v>6.8754</v>
      </c>
      <c r="G1155" s="139">
        <f t="shared" si="19"/>
        <v>-25</v>
      </c>
    </row>
    <row r="1156" spans="1:7" x14ac:dyDescent="0.25">
      <c r="A1156" s="298">
        <v>43356</v>
      </c>
      <c r="B1156" s="37">
        <f t="shared" si="20"/>
        <v>7113.5891357157489</v>
      </c>
      <c r="C1156" s="221">
        <v>48610</v>
      </c>
      <c r="D1156" s="37">
        <f t="shared" si="18"/>
        <v>6079.9907142869652</v>
      </c>
      <c r="E1156" s="221">
        <v>5891</v>
      </c>
      <c r="F1156" s="147">
        <f>USD_CNY!B941</f>
        <v>6.8334000000000001</v>
      </c>
      <c r="G1156" s="139">
        <f t="shared" si="19"/>
        <v>735</v>
      </c>
    </row>
    <row r="1157" spans="1:7" x14ac:dyDescent="0.25">
      <c r="A1157" s="298">
        <v>43357</v>
      </c>
      <c r="B1157" s="37">
        <f t="shared" si="20"/>
        <v>7124.9362540311567</v>
      </c>
      <c r="C1157" s="221">
        <v>48760</v>
      </c>
      <c r="D1157" s="37">
        <f t="shared" si="18"/>
        <v>6089.6891060095359</v>
      </c>
      <c r="E1157" s="221">
        <v>5991</v>
      </c>
      <c r="F1157" s="147">
        <f>USD_CNY!B942</f>
        <v>6.8435699999999997</v>
      </c>
      <c r="G1157" s="139">
        <f t="shared" si="19"/>
        <v>150</v>
      </c>
    </row>
    <row r="1158" spans="1:7" x14ac:dyDescent="0.25">
      <c r="A1158" s="298">
        <v>43360</v>
      </c>
      <c r="B1158" s="37">
        <f t="shared" si="20"/>
        <v>7019.1762499454808</v>
      </c>
      <c r="C1158" s="221">
        <v>48280</v>
      </c>
      <c r="D1158" s="37">
        <f t="shared" si="18"/>
        <v>5999.2959401243434</v>
      </c>
      <c r="E1158" s="221">
        <v>5946.5</v>
      </c>
      <c r="F1158" s="147">
        <f>USD_CNY!B943</f>
        <v>6.8783000000000003</v>
      </c>
      <c r="G1158" s="139">
        <f t="shared" ref="G1158:G1165" si="21">+C1158-C1157</f>
        <v>-480</v>
      </c>
    </row>
    <row r="1159" spans="1:7" x14ac:dyDescent="0.25">
      <c r="A1159" s="298">
        <v>43361</v>
      </c>
      <c r="B1159" s="37">
        <f t="shared" si="20"/>
        <v>7106.0447239692521</v>
      </c>
      <c r="C1159" s="221">
        <v>48810</v>
      </c>
      <c r="D1159" s="37">
        <f t="shared" ref="D1159:D1165" si="22">+B1159/1.17</f>
        <v>6073.5424991190193</v>
      </c>
      <c r="E1159" s="221">
        <v>5860</v>
      </c>
      <c r="F1159" s="147">
        <f>USD_CNY!B944</f>
        <v>6.8688000000000002</v>
      </c>
      <c r="G1159" s="139">
        <f t="shared" si="21"/>
        <v>530</v>
      </c>
    </row>
    <row r="1160" spans="1:7" x14ac:dyDescent="0.25">
      <c r="A1160" s="298">
        <v>43362</v>
      </c>
      <c r="B1160" s="37">
        <f t="shared" si="20"/>
        <v>7291.3841820265407</v>
      </c>
      <c r="C1160" s="221">
        <v>50010</v>
      </c>
      <c r="D1160" s="37">
        <f t="shared" si="22"/>
        <v>6231.9522923303766</v>
      </c>
      <c r="E1160" s="221">
        <v>6003</v>
      </c>
      <c r="F1160" s="147">
        <f>USD_CNY!B945</f>
        <v>6.8587800000000003</v>
      </c>
      <c r="G1160" s="139">
        <f t="shared" si="21"/>
        <v>1200</v>
      </c>
    </row>
    <row r="1161" spans="1:7" x14ac:dyDescent="0.25">
      <c r="A1161" s="298">
        <v>43363</v>
      </c>
      <c r="B1161" s="37">
        <f t="shared" si="20"/>
        <v>7287.6573969065776</v>
      </c>
      <c r="C1161" s="221">
        <v>49930</v>
      </c>
      <c r="D1161" s="37">
        <f t="shared" si="22"/>
        <v>6228.7670059030579</v>
      </c>
      <c r="E1161" s="221">
        <v>6057</v>
      </c>
      <c r="F1161" s="147">
        <f>USD_CNY!B946</f>
        <v>6.8513099999999998</v>
      </c>
      <c r="G1161" s="139">
        <f t="shared" si="21"/>
        <v>-80</v>
      </c>
    </row>
    <row r="1162" spans="1:7" x14ac:dyDescent="0.25">
      <c r="A1162" s="298">
        <v>43364</v>
      </c>
      <c r="B1162" s="37">
        <f t="shared" si="20"/>
        <v>7313.9144368593197</v>
      </c>
      <c r="C1162" s="221">
        <v>49980</v>
      </c>
      <c r="D1162" s="37">
        <f t="shared" si="22"/>
        <v>6251.2089203925816</v>
      </c>
      <c r="E1162" s="221">
        <v>6057</v>
      </c>
      <c r="F1162" s="147">
        <f>USD_CNY!B947</f>
        <v>6.8335499999999998</v>
      </c>
      <c r="G1162" s="139">
        <f t="shared" si="21"/>
        <v>50</v>
      </c>
    </row>
    <row r="1163" spans="1:7" x14ac:dyDescent="0.25">
      <c r="A1163" s="298">
        <v>43368</v>
      </c>
      <c r="B1163" s="37">
        <f t="shared" si="20"/>
        <v>7350.167698000877</v>
      </c>
      <c r="C1163" s="221">
        <v>50470</v>
      </c>
      <c r="D1163" s="37">
        <f t="shared" si="22"/>
        <v>6282.1946136759634</v>
      </c>
      <c r="E1163" s="221">
        <v>6320</v>
      </c>
      <c r="F1163" s="147">
        <f>USD_CNY!B948</f>
        <v>6.8665099999999999</v>
      </c>
      <c r="G1163" s="139">
        <f t="shared" si="21"/>
        <v>490</v>
      </c>
    </row>
    <row r="1164" spans="1:7" x14ac:dyDescent="0.25">
      <c r="A1164" s="298">
        <v>43369</v>
      </c>
      <c r="B1164" s="37">
        <f t="shared" si="20"/>
        <v>7380.6486933529022</v>
      </c>
      <c r="C1164" s="221">
        <v>50690</v>
      </c>
      <c r="D1164" s="37">
        <f t="shared" si="22"/>
        <v>6308.246746455472</v>
      </c>
      <c r="E1164" s="221">
        <v>6276</v>
      </c>
      <c r="F1164" s="147">
        <f>USD_CNY!B949</f>
        <v>6.8679600000000001</v>
      </c>
      <c r="G1164" s="139">
        <f t="shared" si="21"/>
        <v>220</v>
      </c>
    </row>
    <row r="1165" spans="1:7" x14ac:dyDescent="0.25">
      <c r="A1165" s="298">
        <v>43370</v>
      </c>
      <c r="B1165" s="37">
        <f t="shared" si="20"/>
        <v>7345.5919901185862</v>
      </c>
      <c r="C1165" s="221">
        <v>50490</v>
      </c>
      <c r="D1165" s="37">
        <f t="shared" si="22"/>
        <v>6278.2837522381078</v>
      </c>
      <c r="E1165" s="221">
        <v>6257.5</v>
      </c>
      <c r="F1165" s="147">
        <f>USD_CNY!B950</f>
        <v>6.8735099999999996</v>
      </c>
      <c r="G1165" s="139">
        <f t="shared" si="21"/>
        <v>-200</v>
      </c>
    </row>
    <row r="1166" spans="1:7" x14ac:dyDescent="0.25">
      <c r="A1166" s="298">
        <v>43371</v>
      </c>
      <c r="B1166" s="37">
        <f t="shared" ref="B1166:B1185" si="23">+IF(F1166=0,"",C1166/F1166)</f>
        <v>7296.7474657415887</v>
      </c>
      <c r="C1166" s="221">
        <v>50250</v>
      </c>
      <c r="D1166" s="37">
        <f t="shared" ref="D1166:D1185" si="24">+B1166/1.17</f>
        <v>6236.5362955056316</v>
      </c>
      <c r="E1166" s="221">
        <v>6222</v>
      </c>
      <c r="F1166" s="147">
        <f>USD_CNY!B951</f>
        <v>6.8866300000000003</v>
      </c>
      <c r="G1166" s="139">
        <f t="shared" ref="G1166:G1174" si="25">+C1166-C1165</f>
        <v>-240</v>
      </c>
    </row>
    <row r="1167" spans="1:7" x14ac:dyDescent="0.25">
      <c r="A1167" s="298">
        <v>43374</v>
      </c>
      <c r="B1167" s="37">
        <f t="shared" si="23"/>
        <v>7359.8659552373692</v>
      </c>
      <c r="C1167" s="221">
        <v>50250</v>
      </c>
      <c r="D1167" s="37">
        <f t="shared" si="24"/>
        <v>6290.4837224251023</v>
      </c>
      <c r="E1167" s="221">
        <v>6180</v>
      </c>
      <c r="F1167" s="147">
        <f>USD_CNY!B952</f>
        <v>6.8275699999999997</v>
      </c>
      <c r="G1167" s="139">
        <f t="shared" si="25"/>
        <v>0</v>
      </c>
    </row>
    <row r="1168" spans="1:7" x14ac:dyDescent="0.25">
      <c r="A1168" s="298">
        <v>43375</v>
      </c>
      <c r="B1168" s="37">
        <f t="shared" si="23"/>
        <v>7296.832230942925</v>
      </c>
      <c r="C1168" s="221">
        <v>50250</v>
      </c>
      <c r="D1168" s="37">
        <f t="shared" si="24"/>
        <v>6236.6087443956631</v>
      </c>
      <c r="E1168" s="221">
        <v>6181</v>
      </c>
      <c r="F1168" s="147">
        <f>USD_CNY!B953</f>
        <v>6.8865499999999997</v>
      </c>
      <c r="G1168" s="139">
        <f t="shared" si="25"/>
        <v>0</v>
      </c>
    </row>
    <row r="1169" spans="1:7" x14ac:dyDescent="0.25">
      <c r="A1169" s="298">
        <v>43376</v>
      </c>
      <c r="B1169" s="37">
        <f t="shared" si="23"/>
        <v>7299.5563612909973</v>
      </c>
      <c r="C1169" s="221">
        <v>50250</v>
      </c>
      <c r="D1169" s="37">
        <f t="shared" si="24"/>
        <v>6238.9370609324769</v>
      </c>
      <c r="E1169" s="221">
        <v>6274</v>
      </c>
      <c r="F1169" s="147">
        <f>USD_CNY!B954</f>
        <v>6.8839800000000002</v>
      </c>
      <c r="G1169" s="139">
        <f t="shared" si="25"/>
        <v>0</v>
      </c>
    </row>
    <row r="1170" spans="1:7" x14ac:dyDescent="0.25">
      <c r="A1170" s="298">
        <v>43377</v>
      </c>
      <c r="B1170" s="37">
        <f t="shared" si="23"/>
        <v>7294.1948370164791</v>
      </c>
      <c r="C1170" s="221">
        <v>50250</v>
      </c>
      <c r="D1170" s="37">
        <f t="shared" si="24"/>
        <v>6234.3545615525463</v>
      </c>
      <c r="E1170" s="221">
        <v>6275</v>
      </c>
      <c r="F1170" s="147">
        <f>USD_CNY!B955</f>
        <v>6.8890399999999996</v>
      </c>
      <c r="G1170" s="139">
        <f t="shared" si="25"/>
        <v>0</v>
      </c>
    </row>
    <row r="1171" spans="1:7" x14ac:dyDescent="0.25">
      <c r="A1171" s="298">
        <v>43378</v>
      </c>
      <c r="B1171" s="37">
        <f t="shared" si="23"/>
        <v>7289.8880186156903</v>
      </c>
      <c r="C1171" s="221">
        <v>50250</v>
      </c>
      <c r="D1171" s="37">
        <f t="shared" si="24"/>
        <v>6230.6735201843512</v>
      </c>
      <c r="E1171" s="221">
        <v>6310</v>
      </c>
      <c r="F1171" s="147">
        <f>USD_CNY!B956</f>
        <v>6.8931100000000001</v>
      </c>
      <c r="G1171" s="139">
        <f t="shared" si="25"/>
        <v>0</v>
      </c>
    </row>
    <row r="1172" spans="1:7" x14ac:dyDescent="0.25">
      <c r="A1172" s="298">
        <v>43381</v>
      </c>
      <c r="B1172" s="37">
        <f t="shared" si="23"/>
        <v>7277.3080041700459</v>
      </c>
      <c r="C1172" s="221">
        <v>50260</v>
      </c>
      <c r="D1172" s="37">
        <f t="shared" si="24"/>
        <v>6219.9213710855101</v>
      </c>
      <c r="E1172" s="221">
        <v>6182.5</v>
      </c>
      <c r="F1172" s="147">
        <f>USD_CNY!B957</f>
        <v>6.9063999999999997</v>
      </c>
      <c r="G1172" s="139">
        <f t="shared" si="25"/>
        <v>10</v>
      </c>
    </row>
    <row r="1173" spans="1:7" x14ac:dyDescent="0.25">
      <c r="A1173" s="298">
        <v>43382</v>
      </c>
      <c r="B1173" s="37">
        <f t="shared" si="23"/>
        <v>7289.600064687349</v>
      </c>
      <c r="C1173" s="221">
        <v>50485</v>
      </c>
      <c r="D1173" s="37">
        <f t="shared" si="24"/>
        <v>6230.4274057156836</v>
      </c>
      <c r="E1173" s="221">
        <v>6169</v>
      </c>
      <c r="F1173" s="147">
        <f>USD_CNY!B958</f>
        <v>6.9256200000000003</v>
      </c>
      <c r="G1173" s="139">
        <f t="shared" si="25"/>
        <v>225</v>
      </c>
    </row>
    <row r="1174" spans="1:7" x14ac:dyDescent="0.25">
      <c r="A1174" s="298">
        <v>43383</v>
      </c>
      <c r="B1174" s="37">
        <f t="shared" si="23"/>
        <v>7361.2020838665185</v>
      </c>
      <c r="C1174" s="221">
        <v>50910</v>
      </c>
      <c r="D1174" s="37">
        <f t="shared" si="24"/>
        <v>6291.6257127064264</v>
      </c>
      <c r="E1174" s="221">
        <v>6219</v>
      </c>
      <c r="F1174" s="147">
        <f>USD_CNY!B959</f>
        <v>6.9159899999999999</v>
      </c>
      <c r="G1174" s="139">
        <f t="shared" si="25"/>
        <v>425</v>
      </c>
    </row>
    <row r="1175" spans="1:7" x14ac:dyDescent="0.25">
      <c r="A1175" s="298">
        <v>43385</v>
      </c>
      <c r="B1175" s="37">
        <f t="shared" si="23"/>
        <v>7348.0871853779827</v>
      </c>
      <c r="C1175" s="221">
        <v>50535</v>
      </c>
      <c r="D1175" s="37">
        <f t="shared" si="24"/>
        <v>6280.4163977589596</v>
      </c>
      <c r="E1175" s="221">
        <v>6155</v>
      </c>
      <c r="F1175" s="147">
        <f>USD_CNY!B960</f>
        <v>6.8773</v>
      </c>
      <c r="G1175" s="139">
        <f t="shared" ref="G1175:G1180" si="26">+C1175-C1174</f>
        <v>-375</v>
      </c>
    </row>
    <row r="1176" spans="1:7" x14ac:dyDescent="0.25">
      <c r="A1176" s="298">
        <v>43388</v>
      </c>
      <c r="B1176" s="37">
        <f t="shared" si="23"/>
        <v>7357.8740385171477</v>
      </c>
      <c r="C1176" s="221">
        <v>50890</v>
      </c>
      <c r="D1176" s="37">
        <f t="shared" si="24"/>
        <v>6288.7812295018357</v>
      </c>
      <c r="E1176" s="221">
        <v>6325</v>
      </c>
      <c r="F1176" s="147">
        <f>USD_CNY!B961</f>
        <v>6.9164000000000003</v>
      </c>
      <c r="G1176" s="139">
        <f t="shared" si="26"/>
        <v>355</v>
      </c>
    </row>
    <row r="1177" spans="1:7" x14ac:dyDescent="0.25">
      <c r="A1177" s="298">
        <v>43389</v>
      </c>
      <c r="B1177" s="37">
        <f t="shared" si="23"/>
        <v>7287.2733157346447</v>
      </c>
      <c r="C1177" s="221">
        <v>50435</v>
      </c>
      <c r="D1177" s="37">
        <f t="shared" si="24"/>
        <v>6228.4387313971329</v>
      </c>
      <c r="E1177" s="221">
        <v>6296</v>
      </c>
      <c r="F1177" s="147">
        <f>USD_CNY!B962</f>
        <v>6.9209699999999996</v>
      </c>
      <c r="G1177" s="139">
        <f t="shared" si="26"/>
        <v>-455</v>
      </c>
    </row>
    <row r="1178" spans="1:7" x14ac:dyDescent="0.25">
      <c r="A1178" s="298">
        <v>43390</v>
      </c>
      <c r="B1178" s="37">
        <f t="shared" si="23"/>
        <v>7257.3981323234239</v>
      </c>
      <c r="C1178" s="221">
        <v>50150</v>
      </c>
      <c r="D1178" s="37">
        <f t="shared" si="24"/>
        <v>6202.9043866012171</v>
      </c>
      <c r="E1178" s="221">
        <v>6202</v>
      </c>
      <c r="F1178" s="147">
        <f>USD_CNY!B963</f>
        <v>6.9101900000000001</v>
      </c>
      <c r="G1178" s="139">
        <f t="shared" si="26"/>
        <v>-285</v>
      </c>
    </row>
    <row r="1179" spans="1:7" x14ac:dyDescent="0.25">
      <c r="A1179" s="298">
        <v>43391</v>
      </c>
      <c r="B1179" s="37">
        <f t="shared" si="23"/>
        <v>7250.7801426629067</v>
      </c>
      <c r="C1179" s="221">
        <v>50235</v>
      </c>
      <c r="D1179" s="37">
        <f t="shared" si="24"/>
        <v>6197.2479851819717</v>
      </c>
      <c r="E1179" s="221">
        <v>6249</v>
      </c>
      <c r="F1179" s="147">
        <f>USD_CNY!B964</f>
        <v>6.9282199999999996</v>
      </c>
      <c r="G1179" s="139">
        <f t="shared" si="26"/>
        <v>85</v>
      </c>
    </row>
    <row r="1180" spans="1:7" x14ac:dyDescent="0.25">
      <c r="A1180" s="298">
        <v>43392</v>
      </c>
      <c r="B1180" s="37">
        <f t="shared" si="23"/>
        <v>7213.3719161501376</v>
      </c>
      <c r="C1180" s="221">
        <v>50030</v>
      </c>
      <c r="D1180" s="37">
        <f t="shared" si="24"/>
        <v>6165.2751420086652</v>
      </c>
      <c r="E1180" s="221">
        <v>6147</v>
      </c>
      <c r="F1180" s="147">
        <f>USD_CNY!B965</f>
        <v>6.9357300000000004</v>
      </c>
      <c r="G1180" s="139">
        <f t="shared" si="26"/>
        <v>-205</v>
      </c>
    </row>
    <row r="1181" spans="1:7" x14ac:dyDescent="0.25">
      <c r="A1181" s="298">
        <v>43395</v>
      </c>
      <c r="B1181" s="37">
        <f t="shared" si="23"/>
        <v>7285.4935131835837</v>
      </c>
      <c r="C1181" s="221">
        <v>50490</v>
      </c>
      <c r="D1181" s="37">
        <f t="shared" si="24"/>
        <v>6226.9175326355416</v>
      </c>
      <c r="E1181" s="221">
        <v>6191.5</v>
      </c>
      <c r="F1181" s="147">
        <f>USD_CNY!B966</f>
        <v>6.9302099999999998</v>
      </c>
      <c r="G1181" s="139">
        <f t="shared" ref="G1181:G1186" si="27">+C1181-C1180</f>
        <v>460</v>
      </c>
    </row>
    <row r="1182" spans="1:7" x14ac:dyDescent="0.25">
      <c r="A1182" s="298">
        <v>43396</v>
      </c>
      <c r="B1182" s="37">
        <f t="shared" si="23"/>
        <v>7258.7550489106461</v>
      </c>
      <c r="C1182" s="221">
        <v>50355</v>
      </c>
      <c r="D1182" s="37">
        <f t="shared" si="24"/>
        <v>6204.0641443680743</v>
      </c>
      <c r="E1182" s="221">
        <v>6284</v>
      </c>
      <c r="F1182" s="147">
        <f>USD_CNY!B967</f>
        <v>6.9371400000000003</v>
      </c>
      <c r="G1182" s="139">
        <f t="shared" si="27"/>
        <v>-135</v>
      </c>
    </row>
    <row r="1183" spans="1:7" x14ac:dyDescent="0.25">
      <c r="A1183" s="298">
        <v>43397</v>
      </c>
      <c r="B1183" s="37">
        <f t="shared" si="23"/>
        <v>7216.5483366050657</v>
      </c>
      <c r="C1183" s="221">
        <v>50070</v>
      </c>
      <c r="D1183" s="37">
        <f t="shared" si="24"/>
        <v>6167.9900312863811</v>
      </c>
      <c r="E1183" s="221">
        <v>6167.5</v>
      </c>
      <c r="F1183" s="147">
        <f>USD_CNY!B968</f>
        <v>6.9382200000000003</v>
      </c>
      <c r="G1183" s="139">
        <f t="shared" si="27"/>
        <v>-285</v>
      </c>
    </row>
    <row r="1184" spans="1:7" x14ac:dyDescent="0.25">
      <c r="A1184" s="298">
        <v>43398</v>
      </c>
      <c r="B1184" s="37">
        <f t="shared" si="23"/>
        <v>7128.2714445766096</v>
      </c>
      <c r="C1184" s="221">
        <v>49500</v>
      </c>
      <c r="D1184" s="37">
        <f t="shared" si="24"/>
        <v>6092.5396962193245</v>
      </c>
      <c r="E1184" s="221">
        <v>6215</v>
      </c>
      <c r="F1184" s="147">
        <f>USD_CNY!B969</f>
        <v>6.9441800000000002</v>
      </c>
      <c r="G1184" s="139">
        <f t="shared" si="27"/>
        <v>-570</v>
      </c>
    </row>
    <row r="1185" spans="1:7" x14ac:dyDescent="0.25">
      <c r="A1185" s="298">
        <v>43399</v>
      </c>
      <c r="B1185" s="37">
        <f t="shared" si="23"/>
        <v>7170.1720841300194</v>
      </c>
      <c r="C1185" s="221">
        <v>49875</v>
      </c>
      <c r="D1185" s="37">
        <f t="shared" si="24"/>
        <v>6128.352208658137</v>
      </c>
      <c r="E1185" s="221">
        <v>6210</v>
      </c>
      <c r="F1185" s="147">
        <f>USD_CNY!B970</f>
        <v>6.9558999999999997</v>
      </c>
      <c r="G1185" s="139">
        <f t="shared" si="27"/>
        <v>375</v>
      </c>
    </row>
    <row r="1186" spans="1:7" x14ac:dyDescent="0.25">
      <c r="A1186" s="298">
        <v>43402</v>
      </c>
      <c r="B1186" s="37">
        <f t="shared" ref="B1186" si="28">+IF(F1186=0,"",C1186/F1186)</f>
        <v>7171.3663135638926</v>
      </c>
      <c r="C1186" s="221">
        <v>49860</v>
      </c>
      <c r="D1186" s="37">
        <f t="shared" ref="D1186" si="29">+B1186/1.17</f>
        <v>6129.3729175759772</v>
      </c>
      <c r="E1186" s="221">
        <v>6159</v>
      </c>
      <c r="F1186" s="147">
        <f>USD_CNY!B971</f>
        <v>6.9526500000000002</v>
      </c>
      <c r="G1186" s="139">
        <f t="shared" si="27"/>
        <v>-15</v>
      </c>
    </row>
    <row r="1187" spans="1:7" x14ac:dyDescent="0.25">
      <c r="A1187" s="298">
        <v>43403</v>
      </c>
      <c r="B1187" s="37">
        <f t="shared" ref="B1187" si="30">+IF(F1187=0,"",C1187/F1187)</f>
        <v>7102.7126225841603</v>
      </c>
      <c r="C1187" s="221">
        <v>49540</v>
      </c>
      <c r="D1187" s="37">
        <f t="shared" ref="D1187" si="31">+B1187/1.17</f>
        <v>6070.6945492172317</v>
      </c>
      <c r="E1187" s="221">
        <v>6260</v>
      </c>
      <c r="F1187" s="147">
        <f>USD_CNY!B972</f>
        <v>6.9748000000000001</v>
      </c>
      <c r="G1187" s="139">
        <f t="shared" ref="G1187" si="32">+C1187-C1186</f>
        <v>-320</v>
      </c>
    </row>
    <row r="1188" spans="1:7" x14ac:dyDescent="0.25">
      <c r="A1188" s="298">
        <v>43404</v>
      </c>
      <c r="B1188" s="37">
        <f t="shared" ref="B1188:B1252" si="33">+IF(F1188=0,"",C1188/F1188)</f>
        <v>7047.9524779751482</v>
      </c>
      <c r="C1188" s="221">
        <v>49120</v>
      </c>
      <c r="D1188" s="37">
        <f t="shared" ref="D1188:D1313" si="34">+B1188/1.17</f>
        <v>6023.8910068163659</v>
      </c>
      <c r="E1188" s="221">
        <v>6136</v>
      </c>
      <c r="F1188" s="147">
        <f>USD_CNY!B973</f>
        <v>6.9694000000000003</v>
      </c>
      <c r="G1188" s="139">
        <f t="shared" ref="G1188" si="35">+C1188-C1187</f>
        <v>-420</v>
      </c>
    </row>
    <row r="1189" spans="1:7" x14ac:dyDescent="0.25">
      <c r="A1189" s="298">
        <v>43405</v>
      </c>
      <c r="B1189" s="37">
        <f t="shared" si="33"/>
        <v>6990.059060622094</v>
      </c>
      <c r="C1189" s="221">
        <v>48750</v>
      </c>
      <c r="D1189" s="37">
        <f t="shared" si="34"/>
        <v>5974.4094535231579</v>
      </c>
      <c r="E1189" s="221">
        <v>6073</v>
      </c>
      <c r="F1189" s="147">
        <f>USD_CNY!B974</f>
        <v>6.9741900000000001</v>
      </c>
      <c r="G1189" s="139">
        <f t="shared" ref="G1189" si="36">+C1189-C1188</f>
        <v>-370</v>
      </c>
    </row>
    <row r="1190" spans="1:7" x14ac:dyDescent="0.25">
      <c r="A1190" s="298">
        <v>43406</v>
      </c>
      <c r="B1190" s="37">
        <f t="shared" si="33"/>
        <v>7109.4261708431113</v>
      </c>
      <c r="C1190" s="221">
        <v>49170</v>
      </c>
      <c r="D1190" s="37">
        <f t="shared" si="34"/>
        <v>6076.4326246522323</v>
      </c>
      <c r="E1190" s="221">
        <v>6070</v>
      </c>
      <c r="F1190" s="147">
        <f>USD_CNY!B975</f>
        <v>6.9161700000000002</v>
      </c>
      <c r="G1190" s="139">
        <f t="shared" ref="G1190" si="37">+C1190-C1189</f>
        <v>420</v>
      </c>
    </row>
    <row r="1191" spans="1:7" x14ac:dyDescent="0.25">
      <c r="A1191" s="298">
        <v>43409</v>
      </c>
      <c r="B1191" s="37">
        <f t="shared" si="33"/>
        <v>7243.1601241767494</v>
      </c>
      <c r="C1191" s="221">
        <v>49930</v>
      </c>
      <c r="D1191" s="37">
        <f t="shared" si="34"/>
        <v>6190.7351488690165</v>
      </c>
      <c r="E1191" s="221">
        <v>6255</v>
      </c>
      <c r="F1191" s="147">
        <f>USD_CNY!B976</f>
        <v>6.8933999999999997</v>
      </c>
      <c r="G1191" s="139">
        <f t="shared" ref="G1191:G1195" si="38">+C1191-C1190</f>
        <v>760</v>
      </c>
    </row>
    <row r="1192" spans="1:7" x14ac:dyDescent="0.25">
      <c r="A1192" s="298">
        <v>43410</v>
      </c>
      <c r="B1192" s="37">
        <f t="shared" si="33"/>
        <v>7176.6595753918291</v>
      </c>
      <c r="C1192" s="221">
        <v>49590</v>
      </c>
      <c r="D1192" s="37">
        <f t="shared" si="34"/>
        <v>6133.8970729844696</v>
      </c>
      <c r="E1192" s="221">
        <v>6239</v>
      </c>
      <c r="F1192" s="147">
        <f>USD_CNY!B977</f>
        <v>6.9099000000000004</v>
      </c>
      <c r="G1192" s="139">
        <f t="shared" si="38"/>
        <v>-340</v>
      </c>
    </row>
    <row r="1193" spans="1:7" x14ac:dyDescent="0.25">
      <c r="A1193" s="298">
        <v>43411</v>
      </c>
      <c r="B1193" s="37">
        <f t="shared" si="33"/>
        <v>7149.4314988231181</v>
      </c>
      <c r="C1193" s="221">
        <v>49480</v>
      </c>
      <c r="D1193" s="37">
        <f t="shared" si="34"/>
        <v>6110.6252126693316</v>
      </c>
      <c r="E1193" s="221">
        <v>6210</v>
      </c>
      <c r="F1193" s="147">
        <f>USD_CNY!B978</f>
        <v>6.9208299999999996</v>
      </c>
      <c r="G1193" s="139">
        <f t="shared" si="38"/>
        <v>-110</v>
      </c>
    </row>
    <row r="1194" spans="1:7" x14ac:dyDescent="0.25">
      <c r="A1194" s="298">
        <v>43412</v>
      </c>
      <c r="B1194" s="37">
        <f t="shared" si="33"/>
        <v>7169.0132089682775</v>
      </c>
      <c r="C1194" s="221">
        <v>49590</v>
      </c>
      <c r="D1194" s="37">
        <f t="shared" si="34"/>
        <v>6127.361717066904</v>
      </c>
      <c r="E1194" s="221">
        <v>6210</v>
      </c>
      <c r="F1194" s="147">
        <f>USD_CNY!B979</f>
        <v>6.9172700000000003</v>
      </c>
      <c r="G1194" s="139">
        <f t="shared" si="38"/>
        <v>110</v>
      </c>
    </row>
    <row r="1195" spans="1:7" x14ac:dyDescent="0.25">
      <c r="A1195" s="298">
        <v>43413</v>
      </c>
      <c r="B1195" s="37">
        <f t="shared" si="33"/>
        <v>7138.2611662182762</v>
      </c>
      <c r="C1195" s="221">
        <v>49590</v>
      </c>
      <c r="D1195" s="37">
        <f t="shared" si="34"/>
        <v>6101.0779198446808</v>
      </c>
      <c r="E1195" s="221">
        <v>6210</v>
      </c>
      <c r="F1195" s="147">
        <f>USD_CNY!B980</f>
        <v>6.9470700000000001</v>
      </c>
      <c r="G1195" s="139">
        <f t="shared" si="38"/>
        <v>0</v>
      </c>
    </row>
    <row r="1196" spans="1:7" x14ac:dyDescent="0.25">
      <c r="A1196" s="199">
        <v>43416</v>
      </c>
      <c r="B1196" s="37">
        <f t="shared" si="33"/>
        <v>7070.60674500185</v>
      </c>
      <c r="C1196" s="221">
        <f>C1197+305</f>
        <v>49120</v>
      </c>
      <c r="D1196" s="37">
        <f t="shared" si="34"/>
        <v>6043.2536282067094</v>
      </c>
      <c r="E1196" s="221">
        <v>6210</v>
      </c>
      <c r="F1196" s="147">
        <f>USD_CNY!B981</f>
        <v>6.9470700000000001</v>
      </c>
      <c r="G1196" s="139">
        <f t="shared" ref="G1196:G1197" si="39">+C1196-C1195</f>
        <v>-470</v>
      </c>
    </row>
    <row r="1197" spans="1:7" x14ac:dyDescent="0.25">
      <c r="A1197" s="199">
        <v>43417</v>
      </c>
      <c r="B1197" s="37">
        <f t="shared" si="33"/>
        <v>7012.873575768198</v>
      </c>
      <c r="C1197" s="221">
        <v>48815</v>
      </c>
      <c r="D1197" s="37">
        <f t="shared" si="34"/>
        <v>5993.909039118118</v>
      </c>
      <c r="E1197" s="221">
        <v>6083.5</v>
      </c>
      <c r="F1197" s="147">
        <f>USD_CNY!B982</f>
        <v>6.9607700000000001</v>
      </c>
      <c r="G1197" s="139">
        <f t="shared" si="39"/>
        <v>-305</v>
      </c>
    </row>
    <row r="1198" spans="1:7" x14ac:dyDescent="0.25">
      <c r="A1198" s="199">
        <v>43418</v>
      </c>
      <c r="B1198" s="37">
        <f t="shared" si="33"/>
        <v>7043.3282749604787</v>
      </c>
      <c r="C1198" s="221">
        <v>48920</v>
      </c>
      <c r="D1198" s="37">
        <f t="shared" si="34"/>
        <v>6019.9386965474177</v>
      </c>
      <c r="E1198" s="221">
        <v>6130</v>
      </c>
      <c r="F1198" s="147">
        <f>USD_CNY!B983</f>
        <v>6.9455799999999996</v>
      </c>
      <c r="G1198" s="139">
        <f t="shared" ref="G1198:G1200" si="40">+C1198-C1197</f>
        <v>105</v>
      </c>
    </row>
    <row r="1199" spans="1:7" x14ac:dyDescent="0.25">
      <c r="A1199" s="199">
        <v>43419</v>
      </c>
      <c r="B1199" s="37">
        <f t="shared" si="33"/>
        <v>7073.8308589569442</v>
      </c>
      <c r="C1199" s="221">
        <v>49110</v>
      </c>
      <c r="D1199" s="37">
        <f t="shared" si="34"/>
        <v>6046.0092811597815</v>
      </c>
      <c r="E1199" s="221">
        <v>6106</v>
      </c>
      <c r="F1199" s="147">
        <f>USD_CNY!B984</f>
        <v>6.9424900000000003</v>
      </c>
      <c r="G1199" s="139">
        <f t="shared" si="40"/>
        <v>190</v>
      </c>
    </row>
    <row r="1200" spans="1:7" x14ac:dyDescent="0.25">
      <c r="A1200" s="199">
        <v>43423</v>
      </c>
      <c r="B1200" s="37">
        <f t="shared" si="33"/>
        <v>7194.3849830673589</v>
      </c>
      <c r="C1200" s="221">
        <f>C1201-75</f>
        <v>49775</v>
      </c>
      <c r="D1200" s="37">
        <f t="shared" si="34"/>
        <v>6149.0469940746661</v>
      </c>
      <c r="E1200" s="221"/>
      <c r="F1200" s="147">
        <f>USD_CNY!B986</f>
        <v>6.91859</v>
      </c>
      <c r="G1200" s="139">
        <f t="shared" si="40"/>
        <v>665</v>
      </c>
    </row>
    <row r="1201" spans="1:7" x14ac:dyDescent="0.25">
      <c r="A1201" s="199">
        <v>43424</v>
      </c>
      <c r="B1201" s="37">
        <f>+IF(F1201=0,"",C1201/F1201)</f>
        <v>7191.0066976618045</v>
      </c>
      <c r="C1201" s="221">
        <v>49850</v>
      </c>
      <c r="D1201" s="37">
        <f t="shared" si="34"/>
        <v>6146.1595706511152</v>
      </c>
      <c r="E1201" s="221">
        <v>6260</v>
      </c>
      <c r="F1201" s="147">
        <f>USD_CNY!B987</f>
        <v>6.9322699999999999</v>
      </c>
      <c r="G1201" s="139">
        <f t="shared" ref="G1201" si="41">+C1201-C1200</f>
        <v>75</v>
      </c>
    </row>
    <row r="1202" spans="1:7" x14ac:dyDescent="0.25">
      <c r="A1202" s="199">
        <v>43425</v>
      </c>
      <c r="B1202" s="37">
        <f t="shared" si="33"/>
        <v>7107.574884792627</v>
      </c>
      <c r="C1202" s="221">
        <v>49355</v>
      </c>
      <c r="D1202" s="37">
        <f t="shared" si="34"/>
        <v>6074.8503288825877</v>
      </c>
      <c r="E1202" s="221">
        <v>6262</v>
      </c>
      <c r="F1202" s="147">
        <f>USD_CNY!B988</f>
        <v>6.944</v>
      </c>
      <c r="G1202" s="139">
        <f t="shared" ref="G1202:G1205" si="42">+C1202-C1201</f>
        <v>-495</v>
      </c>
    </row>
    <row r="1203" spans="1:7" x14ac:dyDescent="0.25">
      <c r="A1203" s="199">
        <v>43426</v>
      </c>
      <c r="B1203" s="37">
        <f t="shared" si="33"/>
        <v>7161.4113051191734</v>
      </c>
      <c r="C1203" s="221">
        <v>49570</v>
      </c>
      <c r="D1203" s="37">
        <f t="shared" si="34"/>
        <v>6120.8643633497213</v>
      </c>
      <c r="E1203" s="221">
        <v>6242</v>
      </c>
      <c r="F1203" s="147">
        <f>USD_CNY!B989</f>
        <v>6.9218200000000003</v>
      </c>
      <c r="G1203" s="139">
        <f t="shared" si="42"/>
        <v>215</v>
      </c>
    </row>
    <row r="1204" spans="1:7" x14ac:dyDescent="0.25">
      <c r="A1204" s="199">
        <v>43427</v>
      </c>
      <c r="B1204" s="37">
        <f t="shared" si="33"/>
        <v>7161.4113051191734</v>
      </c>
      <c r="C1204" s="221">
        <v>49570</v>
      </c>
      <c r="D1204" s="37">
        <f t="shared" si="34"/>
        <v>6120.8643633497213</v>
      </c>
      <c r="E1204" s="221">
        <v>6242</v>
      </c>
      <c r="F1204" s="147">
        <f>USD_CNY!B990</f>
        <v>6.9218200000000003</v>
      </c>
      <c r="G1204" s="139">
        <f t="shared" si="42"/>
        <v>0</v>
      </c>
    </row>
    <row r="1205" spans="1:7" x14ac:dyDescent="0.25">
      <c r="A1205" s="199">
        <v>43430</v>
      </c>
      <c r="B1205" s="37">
        <f t="shared" si="33"/>
        <v>7120.988365810611</v>
      </c>
      <c r="C1205" s="221">
        <f>C1206+105</f>
        <v>49425</v>
      </c>
      <c r="D1205" s="37">
        <f t="shared" si="34"/>
        <v>6086.3148425731724</v>
      </c>
      <c r="E1205" s="221">
        <v>6210</v>
      </c>
      <c r="F1205" s="147">
        <f>USD_CNY!B991</f>
        <v>6.9407500000000004</v>
      </c>
      <c r="G1205" s="139">
        <f t="shared" si="42"/>
        <v>-145</v>
      </c>
    </row>
    <row r="1206" spans="1:7" x14ac:dyDescent="0.25">
      <c r="A1206" s="199">
        <v>43431</v>
      </c>
      <c r="B1206" s="37">
        <f t="shared" si="33"/>
        <v>7096.4437205393988</v>
      </c>
      <c r="C1206" s="221">
        <v>49320</v>
      </c>
      <c r="D1206" s="37">
        <f t="shared" si="34"/>
        <v>6065.3365132815379</v>
      </c>
      <c r="E1206" s="221">
        <v>6246</v>
      </c>
      <c r="F1206" s="147">
        <f>USD_CNY!B992</f>
        <v>6.9499599999999999</v>
      </c>
      <c r="G1206" s="139">
        <f t="shared" ref="G1206" si="43">+C1206-C1205</f>
        <v>-105</v>
      </c>
    </row>
    <row r="1207" spans="1:7" x14ac:dyDescent="0.25">
      <c r="A1207" s="199">
        <v>43432</v>
      </c>
      <c r="B1207" s="37">
        <f t="shared" si="33"/>
        <v>7064.2399827350555</v>
      </c>
      <c r="C1207" s="221">
        <v>49100</v>
      </c>
      <c r="D1207" s="37">
        <f t="shared" si="34"/>
        <v>6037.8119510556035</v>
      </c>
      <c r="E1207" s="221">
        <v>6169</v>
      </c>
      <c r="F1207" s="147">
        <f>USD_CNY!B993</f>
        <v>6.9504999999999999</v>
      </c>
      <c r="G1207" s="139">
        <f t="shared" ref="G1207:G1209" si="44">+C1207-C1206</f>
        <v>-220</v>
      </c>
    </row>
    <row r="1208" spans="1:7" x14ac:dyDescent="0.25">
      <c r="A1208" s="199">
        <v>43433</v>
      </c>
      <c r="B1208" s="37">
        <f t="shared" si="33"/>
        <v>7166.2373938648825</v>
      </c>
      <c r="C1208" s="221">
        <v>49720</v>
      </c>
      <c r="D1208" s="37">
        <f t="shared" si="34"/>
        <v>6124.9892255255409</v>
      </c>
      <c r="E1208" s="221">
        <v>6198</v>
      </c>
      <c r="F1208" s="147">
        <f>USD_CNY!B994</f>
        <v>6.9380899999999999</v>
      </c>
      <c r="G1208" s="139">
        <f t="shared" si="44"/>
        <v>620</v>
      </c>
    </row>
    <row r="1209" spans="1:7" x14ac:dyDescent="0.25">
      <c r="A1209" s="199">
        <v>43434</v>
      </c>
      <c r="B1209" s="37">
        <f t="shared" si="33"/>
        <v>7168.967879159306</v>
      </c>
      <c r="C1209" s="221">
        <v>49715</v>
      </c>
      <c r="D1209" s="37">
        <f t="shared" si="34"/>
        <v>6127.3229736404328</v>
      </c>
      <c r="E1209" s="221">
        <v>6282</v>
      </c>
      <c r="F1209" s="147">
        <f>USD_CNY!B995</f>
        <v>6.9347500000000002</v>
      </c>
      <c r="G1209" s="139">
        <f t="shared" si="44"/>
        <v>-5</v>
      </c>
    </row>
    <row r="1210" spans="1:7" x14ac:dyDescent="0.25">
      <c r="A1210" s="199">
        <v>43437</v>
      </c>
      <c r="B1210" s="37">
        <f t="shared" si="33"/>
        <v>7282.1604055747739</v>
      </c>
      <c r="C1210" s="221">
        <v>50375</v>
      </c>
      <c r="D1210" s="37">
        <f t="shared" si="34"/>
        <v>6224.0687227134822</v>
      </c>
      <c r="E1210" s="221">
        <v>6238</v>
      </c>
      <c r="F1210" s="147">
        <f>USD_CNY!B996</f>
        <v>6.9175899999999997</v>
      </c>
      <c r="G1210" s="139">
        <f t="shared" ref="G1210:G1216" si="45">+C1210-C1209</f>
        <v>660</v>
      </c>
    </row>
    <row r="1211" spans="1:7" x14ac:dyDescent="0.25">
      <c r="A1211" s="199">
        <v>43438</v>
      </c>
      <c r="B1211" s="37">
        <f t="shared" si="33"/>
        <v>7272.6002819987862</v>
      </c>
      <c r="C1211" s="221">
        <v>49980</v>
      </c>
      <c r="D1211" s="37">
        <f t="shared" si="34"/>
        <v>6215.8976769220399</v>
      </c>
      <c r="E1211" s="221">
        <v>6037</v>
      </c>
      <c r="F1211" s="147">
        <f>USD_CNY!B997</f>
        <v>6.8723700000000001</v>
      </c>
      <c r="G1211" s="139">
        <f t="shared" si="45"/>
        <v>-395</v>
      </c>
    </row>
    <row r="1212" spans="1:7" x14ac:dyDescent="0.25">
      <c r="A1212" s="199">
        <v>43439</v>
      </c>
      <c r="B1212" s="37">
        <f t="shared" si="33"/>
        <v>7228.2717421303105</v>
      </c>
      <c r="C1212" s="221">
        <v>49500</v>
      </c>
      <c r="D1212" s="37">
        <f t="shared" si="34"/>
        <v>6178.0100360088127</v>
      </c>
      <c r="E1212" s="221">
        <v>6278</v>
      </c>
      <c r="F1212" s="147">
        <f>USD_CNY!B998</f>
        <v>6.8481100000000001</v>
      </c>
      <c r="G1212" s="139">
        <f t="shared" si="45"/>
        <v>-480</v>
      </c>
    </row>
    <row r="1213" spans="1:7" x14ac:dyDescent="0.25">
      <c r="A1213" s="199">
        <v>43440</v>
      </c>
      <c r="B1213" s="37">
        <f t="shared" si="33"/>
        <v>7197.3398281972377</v>
      </c>
      <c r="C1213" s="221">
        <v>49350</v>
      </c>
      <c r="D1213" s="37">
        <f t="shared" si="34"/>
        <v>6151.5725027326826</v>
      </c>
      <c r="E1213" s="221">
        <v>6162</v>
      </c>
      <c r="F1213" s="147">
        <f>USD_CNY!B999</f>
        <v>6.8567</v>
      </c>
      <c r="G1213" s="139">
        <f t="shared" si="45"/>
        <v>-150</v>
      </c>
    </row>
    <row r="1214" spans="1:7" x14ac:dyDescent="0.25">
      <c r="A1214" s="199">
        <v>43445</v>
      </c>
      <c r="B1214" s="37">
        <f t="shared" si="33"/>
        <v>7136.7899205142194</v>
      </c>
      <c r="C1214" s="221">
        <v>49320</v>
      </c>
      <c r="D1214" s="37">
        <f t="shared" si="34"/>
        <v>6099.8204448839488</v>
      </c>
      <c r="E1214" s="221">
        <v>6112</v>
      </c>
      <c r="F1214" s="147">
        <f>USD_CNY!B1000</f>
        <v>6.9106699999999996</v>
      </c>
      <c r="G1214" s="139">
        <v>-35</v>
      </c>
    </row>
    <row r="1215" spans="1:7" x14ac:dyDescent="0.25">
      <c r="A1215" s="199">
        <v>43446</v>
      </c>
      <c r="B1215" s="37">
        <f>+IF(F1215=0,"",C1215/F1215)</f>
        <v>7143.3641753984912</v>
      </c>
      <c r="C1215" s="221">
        <f>C1216+95</f>
        <v>49310</v>
      </c>
      <c r="D1215" s="37">
        <f t="shared" si="34"/>
        <v>6105.4394661525566</v>
      </c>
      <c r="E1215" s="221">
        <v>6112</v>
      </c>
      <c r="F1215" s="147">
        <f>USD_CNY!B1001</f>
        <v>6.9029100000000003</v>
      </c>
      <c r="G1215" s="139">
        <f t="shared" si="45"/>
        <v>-10</v>
      </c>
    </row>
    <row r="1216" spans="1:7" x14ac:dyDescent="0.25">
      <c r="A1216" s="199">
        <v>43447</v>
      </c>
      <c r="B1216" s="37">
        <f t="shared" si="33"/>
        <v>7166.3737406243035</v>
      </c>
      <c r="C1216" s="221">
        <v>49215</v>
      </c>
      <c r="D1216" s="37">
        <f t="shared" si="34"/>
        <v>6125.1057612173536</v>
      </c>
      <c r="E1216" s="221">
        <v>6151</v>
      </c>
      <c r="F1216" s="147">
        <f>USD_CNY!B1002</f>
        <v>6.8674900000000001</v>
      </c>
      <c r="G1216" s="139">
        <f t="shared" si="45"/>
        <v>-95</v>
      </c>
    </row>
    <row r="1217" spans="1:7" x14ac:dyDescent="0.25">
      <c r="A1217" s="199">
        <v>43448</v>
      </c>
      <c r="B1217" s="37">
        <f t="shared" si="33"/>
        <v>7145.8382108938404</v>
      </c>
      <c r="C1217" s="221">
        <v>49140</v>
      </c>
      <c r="D1217" s="37">
        <f t="shared" si="34"/>
        <v>6107.5540264049923</v>
      </c>
      <c r="E1217" s="221">
        <v>6196</v>
      </c>
      <c r="F1217" s="147">
        <f>USD_CNY!B1003</f>
        <v>6.8767300000000002</v>
      </c>
      <c r="G1217" s="139">
        <f t="shared" ref="G1217" si="46">+C1217-C1216</f>
        <v>-75</v>
      </c>
    </row>
    <row r="1218" spans="1:7" x14ac:dyDescent="0.25">
      <c r="A1218" s="199">
        <v>43451</v>
      </c>
      <c r="B1218" s="37">
        <f t="shared" si="33"/>
        <v>7124.0247043493509</v>
      </c>
      <c r="C1218" s="221">
        <v>49150</v>
      </c>
      <c r="D1218" s="37">
        <f t="shared" si="34"/>
        <v>6088.9100037173939</v>
      </c>
      <c r="E1218" s="221">
        <v>6104</v>
      </c>
      <c r="F1218" s="147">
        <f>USD_CNY!B1004</f>
        <v>6.8991899999999999</v>
      </c>
      <c r="G1218" s="139">
        <f t="shared" ref="G1218:G1223" si="47">+C1218-C1217</f>
        <v>10</v>
      </c>
    </row>
    <row r="1219" spans="1:7" x14ac:dyDescent="0.25">
      <c r="A1219" s="199">
        <v>43452</v>
      </c>
      <c r="B1219" s="37">
        <f t="shared" si="33"/>
        <v>7105.9927737140588</v>
      </c>
      <c r="C1219" s="221">
        <f>C1220+750</f>
        <v>49030</v>
      </c>
      <c r="D1219" s="37">
        <f t="shared" si="34"/>
        <v>6073.4980971915038</v>
      </c>
      <c r="E1219" s="221"/>
      <c r="F1219" s="147">
        <f>USD_CNY!B1005</f>
        <v>6.8998100000000004</v>
      </c>
      <c r="G1219" s="139">
        <f t="shared" si="47"/>
        <v>-120</v>
      </c>
    </row>
    <row r="1220" spans="1:7" x14ac:dyDescent="0.25">
      <c r="A1220" s="199">
        <v>43453</v>
      </c>
      <c r="B1220" s="37">
        <f t="shared" si="33"/>
        <v>7013.1401959844397</v>
      </c>
      <c r="C1220" s="221">
        <v>48280</v>
      </c>
      <c r="D1220" s="37">
        <f t="shared" si="34"/>
        <v>5994.1369196448204</v>
      </c>
      <c r="E1220" s="221">
        <v>6043</v>
      </c>
      <c r="F1220" s="147">
        <f>USD_CNY!B1006</f>
        <v>6.88422</v>
      </c>
      <c r="G1220" s="139">
        <f t="shared" si="47"/>
        <v>-750</v>
      </c>
    </row>
    <row r="1221" spans="1:7" x14ac:dyDescent="0.25">
      <c r="A1221" s="199">
        <v>43454</v>
      </c>
      <c r="B1221" s="37">
        <f t="shared" si="33"/>
        <v>6995.8025184889066</v>
      </c>
      <c r="C1221" s="221">
        <v>48300</v>
      </c>
      <c r="D1221" s="37">
        <f t="shared" si="34"/>
        <v>5979.318391870861</v>
      </c>
      <c r="E1221" s="221">
        <v>5987</v>
      </c>
      <c r="F1221" s="147">
        <f>USD_CNY!B1007</f>
        <v>6.9041399999999999</v>
      </c>
      <c r="G1221" s="139">
        <f t="shared" si="47"/>
        <v>20</v>
      </c>
    </row>
    <row r="1222" spans="1:7" x14ac:dyDescent="0.25">
      <c r="A1222" s="199">
        <v>43459</v>
      </c>
      <c r="B1222" s="37">
        <f t="shared" si="33"/>
        <v>6945.7644185914914</v>
      </c>
      <c r="C1222" s="221">
        <f>C1223-155</f>
        <v>47870</v>
      </c>
      <c r="D1222" s="37">
        <f t="shared" si="34"/>
        <v>5936.5507851209331</v>
      </c>
      <c r="E1222" s="221"/>
      <c r="F1222" s="147">
        <f>USD_CNY!B1008</f>
        <v>6.8919699999999997</v>
      </c>
      <c r="G1222" s="139">
        <f t="shared" si="47"/>
        <v>-430</v>
      </c>
    </row>
    <row r="1223" spans="1:7" x14ac:dyDescent="0.25">
      <c r="A1223" s="199">
        <v>43460</v>
      </c>
      <c r="B1223" s="37">
        <f t="shared" si="33"/>
        <v>6941.0319410319416</v>
      </c>
      <c r="C1223" s="221">
        <v>48025</v>
      </c>
      <c r="D1223" s="37">
        <f t="shared" si="34"/>
        <v>5932.5059325059337</v>
      </c>
      <c r="E1223" s="221">
        <v>5931.5</v>
      </c>
      <c r="F1223" s="147">
        <f>USD_CNY!B1009</f>
        <v>6.9189999999999996</v>
      </c>
      <c r="G1223" s="139">
        <f t="shared" si="47"/>
        <v>155</v>
      </c>
    </row>
    <row r="1224" spans="1:7" x14ac:dyDescent="0.25">
      <c r="A1224" s="199">
        <v>43461</v>
      </c>
      <c r="B1224" s="37">
        <f t="shared" si="33"/>
        <v>7038.5947191673267</v>
      </c>
      <c r="C1224" s="221">
        <f>C1225+280</f>
        <v>48500</v>
      </c>
      <c r="D1224" s="37">
        <f t="shared" si="34"/>
        <v>6015.8929223652367</v>
      </c>
      <c r="E1224" s="221"/>
      <c r="F1224" s="147">
        <f>USD_CNY!B1010</f>
        <v>6.8905799999999999</v>
      </c>
      <c r="G1224" s="139">
        <f t="shared" ref="G1224:G1225" si="48">+C1224-C1223</f>
        <v>475</v>
      </c>
    </row>
    <row r="1225" spans="1:7" x14ac:dyDescent="0.25">
      <c r="A1225" s="199">
        <v>43462</v>
      </c>
      <c r="B1225" s="37">
        <f t="shared" si="33"/>
        <v>7017.4008839422022</v>
      </c>
      <c r="C1225" s="221">
        <v>48220</v>
      </c>
      <c r="D1225" s="37">
        <f t="shared" si="34"/>
        <v>5997.7785332839339</v>
      </c>
      <c r="E1225" s="221">
        <v>5990</v>
      </c>
      <c r="F1225" s="147">
        <f>USD_CNY!B1011</f>
        <v>6.8714899999999997</v>
      </c>
      <c r="G1225" s="139">
        <f t="shared" si="48"/>
        <v>-280</v>
      </c>
    </row>
    <row r="1226" spans="1:7" x14ac:dyDescent="0.25">
      <c r="A1226" s="199">
        <v>43467</v>
      </c>
      <c r="B1226" s="37">
        <f t="shared" si="33"/>
        <v>6988.0184600154316</v>
      </c>
      <c r="C1226" s="221">
        <v>48000</v>
      </c>
      <c r="D1226" s="37">
        <f t="shared" si="34"/>
        <v>5972.6653504405404</v>
      </c>
      <c r="E1226" s="221">
        <v>5965</v>
      </c>
      <c r="F1226" s="147">
        <f>USD_CNY!B1012</f>
        <v>6.8689</v>
      </c>
      <c r="G1226" s="139">
        <f t="shared" ref="G1226" si="49">+C1226-C1225</f>
        <v>-220</v>
      </c>
    </row>
    <row r="1227" spans="1:7" x14ac:dyDescent="0.25">
      <c r="A1227" s="199">
        <v>43468</v>
      </c>
      <c r="B1227" s="37">
        <f t="shared" si="33"/>
        <v>6893.7733519300382</v>
      </c>
      <c r="C1227" s="221">
        <v>47400</v>
      </c>
      <c r="D1227" s="37">
        <f t="shared" si="34"/>
        <v>5892.1139760085798</v>
      </c>
      <c r="E1227" s="221">
        <v>5839</v>
      </c>
      <c r="F1227" s="147">
        <f>USD_CNY!B1013</f>
        <v>6.8757700000000002</v>
      </c>
      <c r="G1227" s="139">
        <f t="shared" ref="G1227:G1230" si="50">+C1227-C1226</f>
        <v>-600</v>
      </c>
    </row>
    <row r="1228" spans="1:7" x14ac:dyDescent="0.25">
      <c r="A1228" s="199">
        <v>43469</v>
      </c>
      <c r="B1228" s="37">
        <f t="shared" si="33"/>
        <v>6808.6566790857023</v>
      </c>
      <c r="C1228" s="221">
        <v>46820</v>
      </c>
      <c r="D1228" s="37">
        <f t="shared" si="34"/>
        <v>5819.3646829792333</v>
      </c>
      <c r="E1228" s="221">
        <v>5811</v>
      </c>
      <c r="F1228" s="147">
        <f>USD_CNY!B1014</f>
        <v>6.8765400000000003</v>
      </c>
      <c r="G1228" s="139">
        <f t="shared" si="50"/>
        <v>-580</v>
      </c>
    </row>
    <row r="1229" spans="1:7" x14ac:dyDescent="0.25">
      <c r="A1229" s="199">
        <v>43472</v>
      </c>
      <c r="B1229" s="37">
        <f t="shared" si="33"/>
        <v>6920.042190404597</v>
      </c>
      <c r="C1229" s="221">
        <f>C1230+40</f>
        <v>47500</v>
      </c>
      <c r="D1229" s="37">
        <f t="shared" si="34"/>
        <v>5914.5659747047839</v>
      </c>
      <c r="E1229" s="221"/>
      <c r="F1229" s="147">
        <f>USD_CNY!B1015</f>
        <v>6.8641199999999998</v>
      </c>
      <c r="G1229" s="139">
        <f t="shared" si="50"/>
        <v>680</v>
      </c>
    </row>
    <row r="1230" spans="1:7" x14ac:dyDescent="0.25">
      <c r="A1230" s="199">
        <v>43473</v>
      </c>
      <c r="B1230" s="37">
        <f t="shared" si="33"/>
        <v>6933.6901958263452</v>
      </c>
      <c r="C1230" s="221">
        <v>47460</v>
      </c>
      <c r="D1230" s="37">
        <f t="shared" si="34"/>
        <v>5926.2309366037143</v>
      </c>
      <c r="E1230" s="221">
        <v>5889.5</v>
      </c>
      <c r="F1230" s="147">
        <f>USD_CNY!B1016</f>
        <v>6.8448399999999996</v>
      </c>
      <c r="G1230" s="139">
        <f t="shared" si="50"/>
        <v>-40</v>
      </c>
    </row>
    <row r="1231" spans="1:7" x14ac:dyDescent="0.25">
      <c r="A1231" s="199">
        <v>43474</v>
      </c>
      <c r="B1231" s="37">
        <f t="shared" si="33"/>
        <v>6948.9944971318255</v>
      </c>
      <c r="C1231" s="221">
        <v>47620</v>
      </c>
      <c r="D1231" s="37">
        <f t="shared" si="34"/>
        <v>5939.3115360101074</v>
      </c>
      <c r="E1231" s="221">
        <v>5904.5</v>
      </c>
      <c r="F1231" s="147">
        <f>USD_CNY!B1017</f>
        <v>6.8527899999999997</v>
      </c>
      <c r="G1231" s="139">
        <f t="shared" ref="G1231:G1238" si="51">+C1231-C1230</f>
        <v>160</v>
      </c>
    </row>
    <row r="1232" spans="1:7" x14ac:dyDescent="0.25">
      <c r="A1232" s="199">
        <v>43475</v>
      </c>
      <c r="B1232" s="37">
        <f t="shared" si="33"/>
        <v>6960.7884880509646</v>
      </c>
      <c r="C1232" s="221">
        <v>47410</v>
      </c>
      <c r="D1232" s="37">
        <f t="shared" si="34"/>
        <v>5949.3918701290295</v>
      </c>
      <c r="E1232" s="221">
        <v>5964</v>
      </c>
      <c r="F1232" s="147">
        <f>USD_CNY!B1018</f>
        <v>6.8110099999999996</v>
      </c>
      <c r="G1232" s="139">
        <f t="shared" si="51"/>
        <v>-210</v>
      </c>
    </row>
    <row r="1233" spans="1:7" x14ac:dyDescent="0.25">
      <c r="A1233" s="199">
        <v>43480</v>
      </c>
      <c r="B1233" s="37">
        <f t="shared" si="33"/>
        <v>6957.3537654301817</v>
      </c>
      <c r="C1233" s="221">
        <f>C1234-185</f>
        <v>47045</v>
      </c>
      <c r="D1233" s="37">
        <f t="shared" si="34"/>
        <v>5946.4562097693861</v>
      </c>
      <c r="E1233" s="221"/>
      <c r="F1233" s="147">
        <f>USD_CNY!B1019</f>
        <v>6.7619100000000003</v>
      </c>
      <c r="G1233" s="139">
        <f t="shared" si="51"/>
        <v>-365</v>
      </c>
    </row>
    <row r="1234" spans="1:7" x14ac:dyDescent="0.25">
      <c r="A1234" s="199">
        <v>43481</v>
      </c>
      <c r="B1234" s="37">
        <f t="shared" si="33"/>
        <v>6973.4306827997079</v>
      </c>
      <c r="C1234" s="221">
        <v>47230</v>
      </c>
      <c r="D1234" s="37">
        <f t="shared" si="34"/>
        <v>5960.1971647860755</v>
      </c>
      <c r="E1234" s="221">
        <v>5882</v>
      </c>
      <c r="F1234" s="147">
        <f>USD_CNY!B1020</f>
        <v>6.77285</v>
      </c>
      <c r="G1234" s="139">
        <f t="shared" si="51"/>
        <v>185</v>
      </c>
    </row>
    <row r="1235" spans="1:7" x14ac:dyDescent="0.25">
      <c r="A1235" s="199">
        <v>43482</v>
      </c>
      <c r="B1235" s="37">
        <f t="shared" si="33"/>
        <v>7018.2705821436493</v>
      </c>
      <c r="C1235" s="221">
        <v>47440</v>
      </c>
      <c r="D1235" s="37">
        <f t="shared" si="34"/>
        <v>5998.5218650800425</v>
      </c>
      <c r="E1235" s="221">
        <v>5911</v>
      </c>
      <c r="F1235" s="147">
        <f>USD_CNY!B1021</f>
        <v>6.7595000000000001</v>
      </c>
      <c r="G1235" s="139">
        <f t="shared" si="51"/>
        <v>210</v>
      </c>
    </row>
    <row r="1236" spans="1:7" x14ac:dyDescent="0.25">
      <c r="A1236" s="199">
        <v>43483</v>
      </c>
      <c r="B1236" s="37">
        <f t="shared" si="33"/>
        <v>7051.2451492245409</v>
      </c>
      <c r="C1236" s="221">
        <v>47770</v>
      </c>
      <c r="D1236" s="37">
        <f t="shared" si="34"/>
        <v>6026.7052557474708</v>
      </c>
      <c r="E1236" s="221">
        <v>5933</v>
      </c>
      <c r="F1236" s="147">
        <f>USD_CNY!B1022</f>
        <v>6.7746899999999997</v>
      </c>
      <c r="G1236" s="139">
        <f t="shared" si="51"/>
        <v>330</v>
      </c>
    </row>
    <row r="1237" spans="1:7" x14ac:dyDescent="0.25">
      <c r="A1237" s="199">
        <v>43486</v>
      </c>
      <c r="B1237" s="37">
        <f t="shared" si="33"/>
        <v>7045.8050846834603</v>
      </c>
      <c r="C1237" s="297">
        <f>C1238+405</f>
        <v>47920</v>
      </c>
      <c r="D1237" s="37">
        <f t="shared" si="34"/>
        <v>6022.0556279345819</v>
      </c>
      <c r="E1237" s="297"/>
      <c r="F1237" s="147">
        <f>USD_CNY!B1023</f>
        <v>6.8012100000000002</v>
      </c>
      <c r="G1237" s="139">
        <f t="shared" si="51"/>
        <v>150</v>
      </c>
    </row>
    <row r="1238" spans="1:7" x14ac:dyDescent="0.25">
      <c r="A1238" s="199">
        <v>43487</v>
      </c>
      <c r="B1238" s="37">
        <f t="shared" si="33"/>
        <v>6987.70552075061</v>
      </c>
      <c r="C1238" s="297">
        <v>47515</v>
      </c>
      <c r="D1238" s="37">
        <f t="shared" si="34"/>
        <v>5972.397880983428</v>
      </c>
      <c r="E1238" s="297">
        <v>5951</v>
      </c>
      <c r="F1238" s="147">
        <f>USD_CNY!B1024</f>
        <v>6.7998000000000003</v>
      </c>
      <c r="G1238" s="139">
        <f t="shared" si="51"/>
        <v>-405</v>
      </c>
    </row>
    <row r="1239" spans="1:7" x14ac:dyDescent="0.25">
      <c r="A1239" s="199">
        <v>43489</v>
      </c>
      <c r="B1239" s="37">
        <f t="shared" si="33"/>
        <v>6947.5627584724498</v>
      </c>
      <c r="C1239" s="297">
        <f>C1240-30</f>
        <v>47190</v>
      </c>
      <c r="D1239" s="37">
        <f t="shared" si="34"/>
        <v>5938.0878277542306</v>
      </c>
      <c r="E1239" s="297"/>
      <c r="F1239" s="147">
        <f>USD_CNY!B1025</f>
        <v>6.7923099999999996</v>
      </c>
      <c r="G1239" s="139">
        <f t="shared" ref="G1239:G1240" si="52">+C1239-C1238</f>
        <v>-325</v>
      </c>
    </row>
    <row r="1240" spans="1:7" x14ac:dyDescent="0.25">
      <c r="A1240" s="199">
        <v>43490</v>
      </c>
      <c r="B1240" s="37">
        <f t="shared" si="33"/>
        <v>6950.6389818682828</v>
      </c>
      <c r="C1240" s="297">
        <v>47220</v>
      </c>
      <c r="D1240" s="37">
        <f t="shared" si="34"/>
        <v>5940.7170785199005</v>
      </c>
      <c r="E1240" s="297">
        <v>5885</v>
      </c>
      <c r="F1240" s="147">
        <f>USD_CNY!B1026</f>
        <v>6.7936199999999998</v>
      </c>
      <c r="G1240" s="139">
        <f t="shared" si="52"/>
        <v>30</v>
      </c>
    </row>
    <row r="1241" spans="1:7" x14ac:dyDescent="0.25">
      <c r="A1241" s="199">
        <v>43493</v>
      </c>
      <c r="B1241" s="37">
        <f t="shared" si="33"/>
        <v>7042.8793601421903</v>
      </c>
      <c r="C1241" s="297">
        <v>47550</v>
      </c>
      <c r="D1241" s="37">
        <f t="shared" si="34"/>
        <v>6019.5550086685389</v>
      </c>
      <c r="E1241" s="297">
        <v>5901</v>
      </c>
      <c r="F1241" s="147">
        <f>USD_CNY!B1027</f>
        <v>6.7515000000000001</v>
      </c>
      <c r="G1241" s="139">
        <f t="shared" ref="G1241:G1242" si="53">+C1241-C1240</f>
        <v>330</v>
      </c>
    </row>
    <row r="1242" spans="1:7" x14ac:dyDescent="0.25">
      <c r="A1242" s="199">
        <v>43494</v>
      </c>
      <c r="B1242" s="37">
        <f t="shared" si="33"/>
        <v>6996.5061881921001</v>
      </c>
      <c r="C1242" s="297">
        <v>47260</v>
      </c>
      <c r="D1242" s="37">
        <f t="shared" si="34"/>
        <v>5979.9198189676072</v>
      </c>
      <c r="E1242" s="221">
        <v>5996</v>
      </c>
      <c r="F1242" s="147">
        <f>USD_CNY!B1028</f>
        <v>6.7548000000000004</v>
      </c>
      <c r="G1242" s="139">
        <f t="shared" si="53"/>
        <v>-290</v>
      </c>
    </row>
    <row r="1243" spans="1:7" x14ac:dyDescent="0.25">
      <c r="A1243" s="199">
        <v>43495</v>
      </c>
      <c r="B1243" s="37">
        <f t="shared" si="33"/>
        <v>7055.5934409277907</v>
      </c>
      <c r="C1243" s="297">
        <v>47490</v>
      </c>
      <c r="D1243" s="37">
        <f t="shared" si="34"/>
        <v>6030.4217443827274</v>
      </c>
      <c r="E1243" s="221">
        <v>6007</v>
      </c>
      <c r="F1243" s="147">
        <f>USD_CNY!B1029</f>
        <v>6.7308300000000001</v>
      </c>
      <c r="G1243" s="139">
        <f t="shared" ref="G1243:G1450" si="54">+C1243-C1242</f>
        <v>230</v>
      </c>
    </row>
    <row r="1244" spans="1:7" x14ac:dyDescent="0.25">
      <c r="A1244" s="199">
        <v>43496</v>
      </c>
      <c r="B1244" s="37">
        <f t="shared" si="33"/>
        <v>7119.9974980975121</v>
      </c>
      <c r="C1244" s="297">
        <v>47810</v>
      </c>
      <c r="D1244" s="37">
        <f t="shared" si="34"/>
        <v>6085.4679470918909</v>
      </c>
      <c r="E1244" s="221">
        <v>6077</v>
      </c>
      <c r="F1244" s="147">
        <f>USD_CNY!B1030</f>
        <v>6.7148899999999996</v>
      </c>
      <c r="G1244" s="139">
        <f t="shared" si="54"/>
        <v>320</v>
      </c>
    </row>
    <row r="1245" spans="1:7" x14ac:dyDescent="0.25">
      <c r="A1245" s="199">
        <v>43497</v>
      </c>
      <c r="B1245" s="37">
        <f t="shared" si="33"/>
        <v>7088.527235726533</v>
      </c>
      <c r="C1245" s="297">
        <v>47790</v>
      </c>
      <c r="D1245" s="37">
        <f t="shared" si="34"/>
        <v>6058.5702869457555</v>
      </c>
      <c r="E1245" s="221">
        <v>6148</v>
      </c>
      <c r="F1245" s="147">
        <f>USD_CNY!B1031</f>
        <v>6.7418800000000001</v>
      </c>
      <c r="G1245" s="139">
        <f t="shared" si="54"/>
        <v>-20</v>
      </c>
    </row>
    <row r="1246" spans="1:7" x14ac:dyDescent="0.25">
      <c r="A1246" s="199">
        <v>43508</v>
      </c>
      <c r="B1246" s="37">
        <f t="shared" si="33"/>
        <v>7073.0424249925945</v>
      </c>
      <c r="C1246" s="297">
        <v>48000</v>
      </c>
      <c r="D1246" s="37">
        <f t="shared" si="34"/>
        <v>6045.335405976577</v>
      </c>
      <c r="E1246" s="221">
        <v>6148</v>
      </c>
      <c r="F1246" s="147">
        <f>USD_CNY!B1032</f>
        <v>6.7863300000000004</v>
      </c>
      <c r="G1246" s="139">
        <f t="shared" si="54"/>
        <v>210</v>
      </c>
    </row>
    <row r="1247" spans="1:7" x14ac:dyDescent="0.25">
      <c r="A1247" s="199">
        <v>43509</v>
      </c>
      <c r="B1247" s="37">
        <f t="shared" si="33"/>
        <v>7076.2421857561612</v>
      </c>
      <c r="C1247" s="297">
        <v>47870</v>
      </c>
      <c r="D1247" s="37">
        <f t="shared" si="34"/>
        <v>6048.0702442360353</v>
      </c>
      <c r="E1247" s="221">
        <v>6102</v>
      </c>
      <c r="F1247" s="147">
        <f>USD_CNY!B1033</f>
        <v>6.7648900000000003</v>
      </c>
      <c r="G1247" s="139">
        <f t="shared" si="54"/>
        <v>-130</v>
      </c>
    </row>
    <row r="1248" spans="1:7" x14ac:dyDescent="0.25">
      <c r="A1248" s="199">
        <v>43510</v>
      </c>
      <c r="B1248" s="37">
        <f t="shared" si="33"/>
        <v>7082.121626586284</v>
      </c>
      <c r="C1248" s="297">
        <v>48000</v>
      </c>
      <c r="D1248" s="37">
        <f t="shared" si="34"/>
        <v>6053.0954073387047</v>
      </c>
      <c r="E1248" s="221">
        <v>6120</v>
      </c>
      <c r="F1248" s="147">
        <f>USD_CNY!B1034</f>
        <v>6.7776300000000003</v>
      </c>
      <c r="G1248" s="139">
        <f t="shared" si="54"/>
        <v>130</v>
      </c>
    </row>
    <row r="1249" spans="1:7" x14ac:dyDescent="0.25">
      <c r="A1249" s="199">
        <v>43511</v>
      </c>
      <c r="B1249" s="37">
        <f>+IF(F1249=0,"",C1249/F1249)</f>
        <v>7075.0789517506428</v>
      </c>
      <c r="C1249" s="297">
        <v>48010</v>
      </c>
      <c r="D1249" s="37">
        <f t="shared" si="34"/>
        <v>6047.0760271373019</v>
      </c>
      <c r="E1249" s="221">
        <v>6178.5</v>
      </c>
      <c r="F1249" s="147">
        <f>USD_CNY!B1035</f>
        <v>6.7857900000000004</v>
      </c>
      <c r="G1249" s="139">
        <f t="shared" si="54"/>
        <v>10</v>
      </c>
    </row>
    <row r="1250" spans="1:7" x14ac:dyDescent="0.25">
      <c r="A1250" s="199">
        <v>43514</v>
      </c>
      <c r="B1250" s="37">
        <f>+IF(F1250=0,"",C1250/F1250)</f>
        <v>7165.9889094269865</v>
      </c>
      <c r="C1250" s="297">
        <v>48460</v>
      </c>
      <c r="D1250" s="37">
        <f t="shared" si="34"/>
        <v>6124.7768456640915</v>
      </c>
      <c r="E1250" s="221">
        <v>6190</v>
      </c>
      <c r="F1250" s="147">
        <f>USD_CNY!B1036</f>
        <v>6.7625000000000002</v>
      </c>
      <c r="G1250" s="139">
        <f t="shared" si="54"/>
        <v>450</v>
      </c>
    </row>
    <row r="1251" spans="1:7" x14ac:dyDescent="0.25">
      <c r="A1251" s="199">
        <v>43515</v>
      </c>
      <c r="B1251" s="37">
        <f t="shared" si="33"/>
        <v>7222.6925584290311</v>
      </c>
      <c r="C1251" s="297">
        <v>48970</v>
      </c>
      <c r="D1251" s="37">
        <f t="shared" si="34"/>
        <v>6173.2415029307958</v>
      </c>
      <c r="E1251" s="221">
        <v>6269.5</v>
      </c>
      <c r="F1251" s="147">
        <f>USD_CNY!B1037</f>
        <v>6.7800200000000004</v>
      </c>
      <c r="G1251" s="139">
        <f t="shared" si="54"/>
        <v>510</v>
      </c>
    </row>
    <row r="1252" spans="1:7" x14ac:dyDescent="0.25">
      <c r="A1252" s="199">
        <v>43517</v>
      </c>
      <c r="B1252" s="37">
        <f t="shared" si="33"/>
        <v>7377.9220120683531</v>
      </c>
      <c r="C1252" s="297">
        <v>49470</v>
      </c>
      <c r="D1252" s="37">
        <f t="shared" si="34"/>
        <v>6305.916249631071</v>
      </c>
      <c r="E1252" s="221">
        <v>6351.5</v>
      </c>
      <c r="F1252" s="147">
        <f>USD_CNY!B1038</f>
        <v>6.7051400000000001</v>
      </c>
      <c r="G1252" s="139">
        <f t="shared" si="54"/>
        <v>500</v>
      </c>
    </row>
    <row r="1253" spans="1:7" x14ac:dyDescent="0.25">
      <c r="A1253" s="199">
        <v>43521</v>
      </c>
      <c r="B1253" s="37">
        <f t="shared" ref="B1253:B1304" si="55">+IF(F1253=0,"",C1253/F1253)</f>
        <v>7469.9757532424992</v>
      </c>
      <c r="C1253" s="297">
        <v>49940</v>
      </c>
      <c r="D1253" s="37">
        <f t="shared" si="34"/>
        <v>6384.5946608910253</v>
      </c>
      <c r="E1253" s="221">
        <v>6489</v>
      </c>
      <c r="F1253" s="147">
        <f>USD_CNY!B1039</f>
        <v>6.6854300000000002</v>
      </c>
      <c r="G1253" s="139">
        <f t="shared" si="54"/>
        <v>470</v>
      </c>
    </row>
    <row r="1254" spans="1:7" x14ac:dyDescent="0.25">
      <c r="A1254" s="199">
        <v>43522</v>
      </c>
      <c r="B1254" s="37">
        <f t="shared" si="55"/>
        <v>7438.6946637790725</v>
      </c>
      <c r="C1254" s="297">
        <v>49770</v>
      </c>
      <c r="D1254" s="37">
        <f t="shared" si="34"/>
        <v>6357.8586869906603</v>
      </c>
      <c r="E1254" s="221">
        <v>6546</v>
      </c>
      <c r="F1254" s="147">
        <f>USD_CNY!B1040</f>
        <v>6.69069</v>
      </c>
      <c r="G1254" s="139">
        <f t="shared" si="54"/>
        <v>-170</v>
      </c>
    </row>
    <row r="1255" spans="1:7" x14ac:dyDescent="0.25">
      <c r="A1255" s="199">
        <v>43523</v>
      </c>
      <c r="B1255" s="37">
        <f t="shared" si="55"/>
        <v>7460.2531176005132</v>
      </c>
      <c r="C1255" s="221">
        <v>49875</v>
      </c>
      <c r="D1255" s="37">
        <f t="shared" si="34"/>
        <v>6376.2847158978748</v>
      </c>
      <c r="E1255" s="221">
        <v>6471</v>
      </c>
      <c r="F1255" s="147">
        <f>USD_CNY!B1041</f>
        <v>6.6854300000000002</v>
      </c>
      <c r="G1255" s="139">
        <f t="shared" si="54"/>
        <v>105</v>
      </c>
    </row>
    <row r="1256" spans="1:7" x14ac:dyDescent="0.25">
      <c r="A1256" s="199">
        <v>43524</v>
      </c>
      <c r="B1256" s="37">
        <f t="shared" si="55"/>
        <v>7479.1265397871566</v>
      </c>
      <c r="C1256" s="221">
        <v>49975</v>
      </c>
      <c r="D1256" s="37">
        <f t="shared" si="34"/>
        <v>6392.4158459719292</v>
      </c>
      <c r="E1256" s="221">
        <v>6533</v>
      </c>
      <c r="F1256" s="147">
        <f>USD_CNY!B1042</f>
        <v>6.6819300000000004</v>
      </c>
      <c r="G1256" s="139">
        <f t="shared" si="54"/>
        <v>100</v>
      </c>
    </row>
    <row r="1257" spans="1:7" x14ac:dyDescent="0.25">
      <c r="A1257" s="199">
        <v>43525</v>
      </c>
      <c r="B1257" s="37">
        <f t="shared" si="55"/>
        <v>7448.3615097336206</v>
      </c>
      <c r="C1257" s="221">
        <v>49900</v>
      </c>
      <c r="D1257" s="37">
        <f t="shared" si="34"/>
        <v>6366.1209484902747</v>
      </c>
      <c r="E1257" s="221">
        <v>6536</v>
      </c>
      <c r="F1257" s="147">
        <f>USD_CNY!B1043</f>
        <v>6.6994600000000002</v>
      </c>
      <c r="G1257" s="139">
        <f t="shared" si="54"/>
        <v>-75</v>
      </c>
    </row>
    <row r="1258" spans="1:7" x14ac:dyDescent="0.25">
      <c r="A1258" s="199">
        <v>43528</v>
      </c>
      <c r="B1258" s="37">
        <f t="shared" si="55"/>
        <v>7462.3748314177619</v>
      </c>
      <c r="C1258" s="221">
        <v>50020</v>
      </c>
      <c r="D1258" s="37">
        <f t="shared" si="34"/>
        <v>6378.098146510908</v>
      </c>
      <c r="E1258" s="221">
        <v>6572</v>
      </c>
      <c r="F1258" s="147">
        <f>USD_CNY!B1044</f>
        <v>6.70296</v>
      </c>
      <c r="G1258" s="139">
        <f t="shared" si="54"/>
        <v>120</v>
      </c>
    </row>
    <row r="1259" spans="1:7" x14ac:dyDescent="0.25">
      <c r="A1259" s="199">
        <v>43529</v>
      </c>
      <c r="B1259" s="37">
        <f t="shared" si="55"/>
        <v>7495.7039547483237</v>
      </c>
      <c r="C1259" s="221">
        <v>50250</v>
      </c>
      <c r="D1259" s="37">
        <f t="shared" si="34"/>
        <v>6406.5845767079691</v>
      </c>
      <c r="E1259" s="221">
        <v>6420</v>
      </c>
      <c r="F1259" s="147">
        <f>USD_CNY!B1045</f>
        <v>6.7038399999999996</v>
      </c>
      <c r="G1259" s="139">
        <f t="shared" si="54"/>
        <v>230</v>
      </c>
    </row>
    <row r="1260" spans="1:7" x14ac:dyDescent="0.25">
      <c r="A1260" s="199">
        <v>43530</v>
      </c>
      <c r="B1260" s="37">
        <f t="shared" si="55"/>
        <v>7424.2521108605051</v>
      </c>
      <c r="C1260" s="221">
        <v>49935</v>
      </c>
      <c r="D1260" s="37">
        <f t="shared" si="34"/>
        <v>6345.5146246670984</v>
      </c>
      <c r="E1260" s="221">
        <v>6553.5</v>
      </c>
      <c r="F1260" s="147">
        <f>USD_CNY!B1046</f>
        <v>6.72593</v>
      </c>
      <c r="G1260" s="139">
        <f t="shared" si="54"/>
        <v>-315</v>
      </c>
    </row>
    <row r="1261" spans="1:7" x14ac:dyDescent="0.25">
      <c r="A1261" s="199">
        <v>43531</v>
      </c>
      <c r="B1261" s="37">
        <f t="shared" si="55"/>
        <v>7274.9155430566561</v>
      </c>
      <c r="C1261" s="221">
        <v>48840</v>
      </c>
      <c r="D1261" s="37">
        <f t="shared" si="34"/>
        <v>6217.876532527057</v>
      </c>
      <c r="E1261" s="221">
        <v>6505</v>
      </c>
      <c r="F1261" s="147">
        <f>USD_CNY!B1047</f>
        <v>6.7134799999999997</v>
      </c>
      <c r="G1261" s="139">
        <f t="shared" si="54"/>
        <v>-1095</v>
      </c>
    </row>
    <row r="1262" spans="1:7" x14ac:dyDescent="0.25">
      <c r="A1262" s="199">
        <v>43532</v>
      </c>
      <c r="B1262" s="37">
        <f t="shared" si="55"/>
        <v>7379.6845470861608</v>
      </c>
      <c r="C1262" s="221">
        <v>49670</v>
      </c>
      <c r="D1262" s="37">
        <f t="shared" si="34"/>
        <v>6307.4226898172319</v>
      </c>
      <c r="E1262" s="221">
        <v>6458</v>
      </c>
      <c r="F1262" s="147">
        <f>USD_CNY!B1048</f>
        <v>6.7306400000000002</v>
      </c>
      <c r="G1262" s="139">
        <f t="shared" si="54"/>
        <v>830</v>
      </c>
    </row>
    <row r="1263" spans="1:7" x14ac:dyDescent="0.25">
      <c r="A1263" s="199">
        <v>43535</v>
      </c>
      <c r="B1263" s="37">
        <f t="shared" si="55"/>
        <v>7361.0228197648512</v>
      </c>
      <c r="C1263" s="221">
        <v>49560</v>
      </c>
      <c r="D1263" s="37">
        <f t="shared" si="34"/>
        <v>6291.4724955255142</v>
      </c>
      <c r="E1263" s="221">
        <v>6398.5</v>
      </c>
      <c r="F1263" s="147">
        <f>USD_CNY!B1049</f>
        <v>6.7327599999999999</v>
      </c>
      <c r="G1263" s="139">
        <f t="shared" si="54"/>
        <v>-110</v>
      </c>
    </row>
    <row r="1264" spans="1:7" x14ac:dyDescent="0.25">
      <c r="A1264" s="199">
        <v>43536</v>
      </c>
      <c r="B1264" s="37">
        <f t="shared" si="55"/>
        <v>7414.790575526501</v>
      </c>
      <c r="C1264" s="221">
        <v>49805</v>
      </c>
      <c r="D1264" s="37">
        <f t="shared" si="34"/>
        <v>6337.4278423303431</v>
      </c>
      <c r="E1264" s="221">
        <v>6435</v>
      </c>
      <c r="F1264" s="147">
        <f>USD_CNY!B1050</f>
        <v>6.7169800000000004</v>
      </c>
      <c r="G1264" s="139">
        <f t="shared" si="54"/>
        <v>245</v>
      </c>
    </row>
    <row r="1265" spans="1:7" x14ac:dyDescent="0.25">
      <c r="A1265" s="199">
        <v>43537</v>
      </c>
      <c r="B1265" s="37">
        <f t="shared" si="55"/>
        <v>7436.8264378137455</v>
      </c>
      <c r="C1265" s="221">
        <v>49940</v>
      </c>
      <c r="D1265" s="37">
        <f t="shared" si="34"/>
        <v>6356.2619126613217</v>
      </c>
      <c r="E1265" s="221">
        <v>6510</v>
      </c>
      <c r="F1265" s="147">
        <f>USD_CNY!B1051</f>
        <v>6.71523</v>
      </c>
      <c r="G1265" s="139">
        <f t="shared" si="54"/>
        <v>135</v>
      </c>
    </row>
    <row r="1266" spans="1:7" x14ac:dyDescent="0.25">
      <c r="A1266" s="199">
        <v>43538</v>
      </c>
      <c r="B1266" s="37">
        <f t="shared" si="55"/>
        <v>7418.1302618312557</v>
      </c>
      <c r="C1266" s="221">
        <v>49810</v>
      </c>
      <c r="D1266" s="37">
        <f t="shared" si="34"/>
        <v>6340.2822750694495</v>
      </c>
      <c r="E1266" s="221">
        <v>6529</v>
      </c>
      <c r="F1266" s="147">
        <f>USD_CNY!B1052</f>
        <v>6.7146299999999997</v>
      </c>
      <c r="G1266" s="139">
        <f t="shared" si="54"/>
        <v>-130</v>
      </c>
    </row>
    <row r="1267" spans="1:7" x14ac:dyDescent="0.25">
      <c r="A1267" s="199">
        <v>43539</v>
      </c>
      <c r="B1267" s="37">
        <f t="shared" si="55"/>
        <v>7369.1255205234975</v>
      </c>
      <c r="C1267" s="221">
        <v>49550</v>
      </c>
      <c r="D1267" s="37">
        <f t="shared" si="34"/>
        <v>6298.3978807893145</v>
      </c>
      <c r="E1267" s="221">
        <v>6409</v>
      </c>
      <c r="F1267" s="147">
        <f>USD_CNY!B1053</f>
        <v>6.7240000000000002</v>
      </c>
      <c r="G1267" s="139">
        <f t="shared" si="54"/>
        <v>-260</v>
      </c>
    </row>
    <row r="1268" spans="1:7" x14ac:dyDescent="0.25">
      <c r="A1268" s="199">
        <v>43542</v>
      </c>
      <c r="B1268" s="37">
        <f t="shared" si="55"/>
        <v>7463.7761045941706</v>
      </c>
      <c r="C1268" s="221">
        <v>50100</v>
      </c>
      <c r="D1268" s="37">
        <f t="shared" si="34"/>
        <v>6379.2958158924539</v>
      </c>
      <c r="E1268" s="221">
        <v>6410</v>
      </c>
      <c r="F1268" s="147">
        <f>USD_CNY!B1054</f>
        <v>6.7124199999999998</v>
      </c>
      <c r="G1268" s="139">
        <f t="shared" si="54"/>
        <v>550</v>
      </c>
    </row>
    <row r="1269" spans="1:7" x14ac:dyDescent="0.25">
      <c r="A1269" s="199">
        <v>43543</v>
      </c>
      <c r="B1269" s="37">
        <f t="shared" si="55"/>
        <v>7450.2892290104292</v>
      </c>
      <c r="C1269" s="221">
        <v>50050</v>
      </c>
      <c r="D1269" s="37">
        <f t="shared" si="34"/>
        <v>6367.7685718037856</v>
      </c>
      <c r="E1269" s="221">
        <v>6492</v>
      </c>
      <c r="F1269" s="147">
        <f>USD_CNY!B1055</f>
        <v>6.7178599999999999</v>
      </c>
      <c r="G1269" s="139">
        <f t="shared" si="54"/>
        <v>-50</v>
      </c>
    </row>
    <row r="1270" spans="1:7" x14ac:dyDescent="0.25">
      <c r="A1270" s="199">
        <v>43549</v>
      </c>
      <c r="B1270" s="37">
        <f t="shared" si="55"/>
        <v>7346.2862178609284</v>
      </c>
      <c r="C1270" s="221">
        <v>49350</v>
      </c>
      <c r="D1270" s="37">
        <f t="shared" si="34"/>
        <v>6278.8771092828456</v>
      </c>
      <c r="E1270" s="221">
        <v>6375</v>
      </c>
      <c r="F1270" s="147">
        <f>USD_CNY!B1056</f>
        <v>6.7176799999999997</v>
      </c>
      <c r="G1270" s="139">
        <f t="shared" si="54"/>
        <v>-700</v>
      </c>
    </row>
    <row r="1271" spans="1:7" x14ac:dyDescent="0.25">
      <c r="A1271" s="199">
        <v>43550</v>
      </c>
      <c r="B1271" s="37">
        <f t="shared" si="55"/>
        <v>7329.2704545488405</v>
      </c>
      <c r="C1271" s="221">
        <v>49200</v>
      </c>
      <c r="D1271" s="37">
        <f t="shared" si="34"/>
        <v>6264.333721836616</v>
      </c>
      <c r="E1271" s="221">
        <v>6328</v>
      </c>
      <c r="F1271" s="147">
        <f>USD_CNY!B1057</f>
        <v>6.7128100000000002</v>
      </c>
      <c r="G1271" s="139">
        <f t="shared" si="54"/>
        <v>-150</v>
      </c>
    </row>
    <row r="1272" spans="1:7" x14ac:dyDescent="0.25">
      <c r="A1272" s="199">
        <v>43551</v>
      </c>
      <c r="B1272" s="37">
        <f t="shared" si="55"/>
        <v>7338.4288861026453</v>
      </c>
      <c r="C1272" s="221">
        <v>49340</v>
      </c>
      <c r="D1272" s="37">
        <f t="shared" si="34"/>
        <v>6272.1614411133723</v>
      </c>
      <c r="E1272" s="221">
        <v>6361</v>
      </c>
      <c r="F1272" s="147">
        <f>USD_CNY!B1058</f>
        <v>6.7235100000000001</v>
      </c>
      <c r="G1272" s="139">
        <f t="shared" si="54"/>
        <v>140</v>
      </c>
    </row>
    <row r="1273" spans="1:7" x14ac:dyDescent="0.25">
      <c r="A1273" s="199">
        <v>43552</v>
      </c>
      <c r="B1273" s="37">
        <f t="shared" si="55"/>
        <v>7329.1388929705272</v>
      </c>
      <c r="C1273" s="221">
        <v>49380</v>
      </c>
      <c r="D1273" s="37">
        <f t="shared" si="34"/>
        <v>6264.2212760431858</v>
      </c>
      <c r="E1273" s="221">
        <v>6338.5</v>
      </c>
      <c r="F1273" s="147">
        <f>USD_CNY!B1059</f>
        <v>6.7374900000000002</v>
      </c>
      <c r="G1273" s="139">
        <f t="shared" si="54"/>
        <v>40</v>
      </c>
    </row>
    <row r="1274" spans="1:7" x14ac:dyDescent="0.25">
      <c r="A1274" s="199">
        <v>43553</v>
      </c>
      <c r="B1274" s="37">
        <f t="shared" si="55"/>
        <v>7390.2306096476186</v>
      </c>
      <c r="C1274" s="221">
        <v>49765</v>
      </c>
      <c r="D1274" s="37">
        <f t="shared" si="34"/>
        <v>6316.4364185022387</v>
      </c>
      <c r="E1274" s="221">
        <v>6385</v>
      </c>
      <c r="F1274" s="147">
        <f>USD_CNY!B1060</f>
        <v>6.7338899999999997</v>
      </c>
      <c r="G1274" s="139">
        <f t="shared" si="54"/>
        <v>385</v>
      </c>
    </row>
    <row r="1275" spans="1:7" x14ac:dyDescent="0.25">
      <c r="A1275" s="199">
        <v>43556</v>
      </c>
      <c r="B1275" s="37">
        <f t="shared" si="55"/>
        <v>7341.4106241018881</v>
      </c>
      <c r="C1275" s="221">
        <v>49250</v>
      </c>
      <c r="D1275" s="37">
        <f t="shared" si="34"/>
        <v>6274.7099351298193</v>
      </c>
      <c r="E1275" s="221">
        <v>6485</v>
      </c>
      <c r="F1275" s="147">
        <f>USD_CNY!B1061</f>
        <v>6.70852</v>
      </c>
      <c r="G1275" s="139">
        <f t="shared" si="54"/>
        <v>-515</v>
      </c>
    </row>
    <row r="1276" spans="1:7" x14ac:dyDescent="0.25">
      <c r="A1276" s="199">
        <v>43557</v>
      </c>
      <c r="B1276" s="37">
        <f t="shared" si="55"/>
        <v>7310.8960011659356</v>
      </c>
      <c r="C1276" s="221">
        <v>49160</v>
      </c>
      <c r="D1276" s="37">
        <f t="shared" si="34"/>
        <v>6248.6290608255867</v>
      </c>
      <c r="E1276" s="221">
        <v>6498</v>
      </c>
      <c r="F1276" s="147">
        <f>USD_CNY!B1062</f>
        <v>6.7242100000000002</v>
      </c>
      <c r="G1276" s="139">
        <f t="shared" si="54"/>
        <v>-90</v>
      </c>
    </row>
    <row r="1277" spans="1:7" x14ac:dyDescent="0.25">
      <c r="A1277" s="199">
        <v>43559</v>
      </c>
      <c r="B1277" s="37">
        <f t="shared" si="55"/>
        <v>7370.7550819964881</v>
      </c>
      <c r="C1277" s="221">
        <v>49530</v>
      </c>
      <c r="D1277" s="37">
        <f t="shared" si="34"/>
        <v>6299.7906683730671</v>
      </c>
      <c r="E1277" s="221">
        <v>6483</v>
      </c>
      <c r="F1277" s="147">
        <f>USD_CNY!B1063</f>
        <v>6.7198000000000002</v>
      </c>
      <c r="G1277" s="139">
        <f t="shared" si="54"/>
        <v>370</v>
      </c>
    </row>
    <row r="1278" spans="1:7" x14ac:dyDescent="0.25">
      <c r="A1278" s="199">
        <v>43560</v>
      </c>
      <c r="B1278" s="37">
        <f t="shared" si="55"/>
        <v>7379.0127944603028</v>
      </c>
      <c r="C1278" s="221">
        <v>49530</v>
      </c>
      <c r="D1278" s="37">
        <f t="shared" si="34"/>
        <v>6306.8485422737631</v>
      </c>
      <c r="E1278" s="221">
        <v>6444</v>
      </c>
      <c r="F1278" s="147">
        <f>USD_CNY!B1064</f>
        <v>6.7122799999999998</v>
      </c>
      <c r="G1278" s="139">
        <f t="shared" si="54"/>
        <v>0</v>
      </c>
    </row>
    <row r="1279" spans="1:7" x14ac:dyDescent="0.25">
      <c r="A1279" s="199">
        <v>43563</v>
      </c>
      <c r="B1279" s="37">
        <f t="shared" si="55"/>
        <v>7339.5041519092829</v>
      </c>
      <c r="C1279" s="221">
        <v>49320</v>
      </c>
      <c r="D1279" s="37">
        <f t="shared" si="34"/>
        <v>6273.080471717336</v>
      </c>
      <c r="E1279" s="221">
        <v>6419</v>
      </c>
      <c r="F1279" s="147">
        <f>USD_CNY!B1065</f>
        <v>6.7198000000000002</v>
      </c>
      <c r="G1279" s="139">
        <f t="shared" si="54"/>
        <v>-210</v>
      </c>
    </row>
    <row r="1280" spans="1:7" x14ac:dyDescent="0.25">
      <c r="A1280" s="199">
        <v>43564</v>
      </c>
      <c r="B1280" s="37">
        <f t="shared" si="55"/>
        <v>7347.9727215628836</v>
      </c>
      <c r="C1280" s="221">
        <v>49370</v>
      </c>
      <c r="D1280" s="37">
        <f t="shared" si="34"/>
        <v>6280.3185654383624</v>
      </c>
      <c r="E1280" s="221">
        <v>6432.5</v>
      </c>
      <c r="F1280" s="147">
        <f>USD_CNY!B1066</f>
        <v>6.7188600000000003</v>
      </c>
      <c r="G1280" s="139">
        <f t="shared" si="54"/>
        <v>50</v>
      </c>
    </row>
    <row r="1281" spans="1:7" x14ac:dyDescent="0.25">
      <c r="A1281" s="199">
        <v>43565</v>
      </c>
      <c r="B1281" s="37">
        <f t="shared" si="55"/>
        <v>7353.2366295656366</v>
      </c>
      <c r="C1281" s="221">
        <v>49410</v>
      </c>
      <c r="D1281" s="37">
        <f t="shared" si="34"/>
        <v>6284.8176321073825</v>
      </c>
      <c r="E1281" s="221">
        <v>6498</v>
      </c>
      <c r="F1281" s="147">
        <f>USD_CNY!B1067</f>
        <v>6.7194900000000004</v>
      </c>
      <c r="G1281" s="139">
        <f t="shared" si="54"/>
        <v>40</v>
      </c>
    </row>
    <row r="1282" spans="1:7" x14ac:dyDescent="0.25">
      <c r="A1282" s="199">
        <v>43567</v>
      </c>
      <c r="B1282" s="37">
        <f t="shared" si="55"/>
        <v>7292.0212947834916</v>
      </c>
      <c r="C1282" s="221">
        <v>49050</v>
      </c>
      <c r="D1282" s="37">
        <f t="shared" si="34"/>
        <v>6232.4968331482842</v>
      </c>
      <c r="E1282" s="221">
        <v>6432.5</v>
      </c>
      <c r="F1282" s="147">
        <f>USD_CNY!B1068</f>
        <v>6.7265300000000003</v>
      </c>
      <c r="G1282" s="139">
        <f t="shared" si="54"/>
        <v>-360</v>
      </c>
    </row>
    <row r="1283" spans="1:7" x14ac:dyDescent="0.25">
      <c r="A1283" s="199">
        <v>43571</v>
      </c>
      <c r="B1283" s="37">
        <f t="shared" si="55"/>
        <v>7358.3758523675551</v>
      </c>
      <c r="C1283" s="221">
        <v>49380</v>
      </c>
      <c r="D1283" s="37">
        <f t="shared" si="34"/>
        <v>6289.2101302286801</v>
      </c>
      <c r="E1283" s="221">
        <v>6456</v>
      </c>
      <c r="F1283" s="147">
        <f>USD_CNY!B1069</f>
        <v>6.7107200000000002</v>
      </c>
      <c r="G1283" s="139">
        <f t="shared" si="54"/>
        <v>330</v>
      </c>
    </row>
    <row r="1284" spans="1:7" x14ac:dyDescent="0.25">
      <c r="A1284" s="199">
        <v>43572</v>
      </c>
      <c r="B1284" s="37">
        <f t="shared" si="55"/>
        <v>7389.1735784861139</v>
      </c>
      <c r="C1284" s="221">
        <v>49560</v>
      </c>
      <c r="D1284" s="37">
        <f t="shared" si="34"/>
        <v>6315.5329730650546</v>
      </c>
      <c r="E1284" s="221">
        <v>6460</v>
      </c>
      <c r="F1284" s="147">
        <f>USD_CNY!B1070</f>
        <v>6.7071100000000001</v>
      </c>
      <c r="G1284" s="139">
        <f t="shared" si="54"/>
        <v>180</v>
      </c>
    </row>
    <row r="1285" spans="1:7" x14ac:dyDescent="0.25">
      <c r="A1285" s="199">
        <v>43573</v>
      </c>
      <c r="B1285" s="37">
        <f t="shared" si="55"/>
        <v>7410.9933719422188</v>
      </c>
      <c r="C1285" s="221">
        <v>49600</v>
      </c>
      <c r="D1285" s="37">
        <f t="shared" si="34"/>
        <v>6334.1823691813843</v>
      </c>
      <c r="E1285" s="221">
        <v>6509</v>
      </c>
      <c r="F1285" s="147">
        <f>USD_CNY!B1071</f>
        <v>6.6927599999999998</v>
      </c>
      <c r="G1285" s="139">
        <f t="shared" si="54"/>
        <v>40</v>
      </c>
    </row>
    <row r="1286" spans="1:7" x14ac:dyDescent="0.25">
      <c r="A1286" s="199">
        <v>43574</v>
      </c>
      <c r="B1286" s="37">
        <f t="shared" si="55"/>
        <v>7376.5880258411898</v>
      </c>
      <c r="C1286" s="221">
        <v>49430</v>
      </c>
      <c r="D1286" s="37">
        <f t="shared" si="34"/>
        <v>6304.7760904625557</v>
      </c>
      <c r="E1286" s="221">
        <v>6448</v>
      </c>
      <c r="F1286" s="147">
        <f>USD_CNY!B1072</f>
        <v>6.7009299999999996</v>
      </c>
      <c r="G1286" s="139">
        <f t="shared" si="54"/>
        <v>-170</v>
      </c>
    </row>
    <row r="1287" spans="1:7" x14ac:dyDescent="0.25">
      <c r="A1287" s="199">
        <v>43577</v>
      </c>
      <c r="B1287" s="37">
        <f t="shared" si="55"/>
        <v>7371.5970650757736</v>
      </c>
      <c r="C1287" s="345">
        <v>49450</v>
      </c>
      <c r="D1287" s="37">
        <f t="shared" si="34"/>
        <v>6300.5103120305757</v>
      </c>
      <c r="E1287" s="221">
        <v>6448</v>
      </c>
      <c r="F1287" s="147">
        <f>USD_CNY!B1073</f>
        <v>6.7081799999999996</v>
      </c>
      <c r="G1287" s="139">
        <f t="shared" si="54"/>
        <v>20</v>
      </c>
    </row>
    <row r="1288" spans="1:7" x14ac:dyDescent="0.25">
      <c r="A1288" s="199">
        <v>43578</v>
      </c>
      <c r="B1288" s="37">
        <f t="shared" si="55"/>
        <v>7327.5733651124683</v>
      </c>
      <c r="C1288" s="345">
        <v>49190</v>
      </c>
      <c r="D1288" s="37">
        <f t="shared" si="34"/>
        <v>6262.8832180448453</v>
      </c>
      <c r="E1288" s="221">
        <v>6448</v>
      </c>
      <c r="F1288" s="147">
        <f>USD_CNY!B1074</f>
        <v>6.7130000000000001</v>
      </c>
      <c r="G1288" s="139">
        <f t="shared" si="54"/>
        <v>-260</v>
      </c>
    </row>
    <row r="1289" spans="1:7" x14ac:dyDescent="0.25">
      <c r="A1289" s="199">
        <v>43579</v>
      </c>
      <c r="B1289" s="37">
        <f t="shared" si="55"/>
        <v>7291.9067194968738</v>
      </c>
      <c r="C1289" s="345">
        <v>49045</v>
      </c>
      <c r="D1289" s="37">
        <f t="shared" si="34"/>
        <v>6232.3989055528837</v>
      </c>
      <c r="E1289" s="221">
        <v>6430</v>
      </c>
      <c r="F1289" s="147">
        <f>USD_CNY!B1075</f>
        <v>6.7259500000000001</v>
      </c>
      <c r="G1289" s="139">
        <f t="shared" si="54"/>
        <v>-145</v>
      </c>
    </row>
    <row r="1290" spans="1:7" x14ac:dyDescent="0.25">
      <c r="A1290" s="199">
        <v>43580</v>
      </c>
      <c r="B1290" s="37">
        <f t="shared" si="55"/>
        <v>7313.1327530343933</v>
      </c>
      <c r="C1290" s="345">
        <v>49250</v>
      </c>
      <c r="D1290" s="37">
        <f t="shared" si="34"/>
        <v>6250.540814559311</v>
      </c>
      <c r="E1290" s="221">
        <v>6437.5</v>
      </c>
      <c r="F1290" s="147">
        <f>USD_CNY!B1076</f>
        <v>6.7344600000000003</v>
      </c>
      <c r="G1290" s="139">
        <f t="shared" si="54"/>
        <v>205</v>
      </c>
    </row>
    <row r="1291" spans="1:7" x14ac:dyDescent="0.25">
      <c r="A1291" s="199">
        <v>43581</v>
      </c>
      <c r="B1291" s="37">
        <f t="shared" si="55"/>
        <v>7247.6353337252176</v>
      </c>
      <c r="C1291" s="345">
        <v>48825</v>
      </c>
      <c r="D1291" s="37">
        <f t="shared" si="34"/>
        <v>6194.5601142950582</v>
      </c>
      <c r="E1291" s="221">
        <v>6375.5</v>
      </c>
      <c r="F1291" s="147">
        <f>USD_CNY!B1077</f>
        <v>6.7366799999999998</v>
      </c>
      <c r="G1291" s="139">
        <f t="shared" si="54"/>
        <v>-425</v>
      </c>
    </row>
    <row r="1292" spans="1:7" x14ac:dyDescent="0.25">
      <c r="A1292" s="199">
        <v>43587</v>
      </c>
      <c r="B1292" s="37">
        <f t="shared" si="55"/>
        <v>7260.5438208185069</v>
      </c>
      <c r="C1292" s="345">
        <v>48910</v>
      </c>
      <c r="D1292" s="37">
        <f t="shared" si="34"/>
        <v>6205.5930092465878</v>
      </c>
      <c r="E1292" s="221">
        <v>6398</v>
      </c>
      <c r="F1292" s="147">
        <f>USD_CNY!B1078</f>
        <v>6.7364100000000002</v>
      </c>
      <c r="G1292" s="139">
        <f t="shared" si="54"/>
        <v>85</v>
      </c>
    </row>
    <row r="1293" spans="1:7" x14ac:dyDescent="0.25">
      <c r="A1293" s="199">
        <v>43588</v>
      </c>
      <c r="B1293" s="37">
        <f t="shared" si="55"/>
        <v>7253.6739242954327</v>
      </c>
      <c r="C1293" s="345">
        <v>48910</v>
      </c>
      <c r="D1293" s="37">
        <f t="shared" si="34"/>
        <v>6199.7213028166098</v>
      </c>
      <c r="E1293" s="221">
        <v>6214</v>
      </c>
      <c r="F1293" s="147">
        <f>USD_CNY!B1079</f>
        <v>6.7427900000000003</v>
      </c>
      <c r="G1293" s="139">
        <f t="shared" si="54"/>
        <v>0</v>
      </c>
    </row>
    <row r="1294" spans="1:7" x14ac:dyDescent="0.25">
      <c r="A1294" s="199">
        <v>43591</v>
      </c>
      <c r="B1294" s="37">
        <f t="shared" si="55"/>
        <v>7062.9280116725113</v>
      </c>
      <c r="C1294" s="345">
        <v>48020</v>
      </c>
      <c r="D1294" s="37">
        <f t="shared" si="34"/>
        <v>6036.6906082671039</v>
      </c>
      <c r="E1294" s="221">
        <v>6180</v>
      </c>
      <c r="F1294" s="147">
        <f>USD_CNY!B1080</f>
        <v>6.7988799999999996</v>
      </c>
      <c r="G1294" s="139">
        <f t="shared" si="54"/>
        <v>-890</v>
      </c>
    </row>
    <row r="1295" spans="1:7" x14ac:dyDescent="0.25">
      <c r="A1295" s="199">
        <v>43592</v>
      </c>
      <c r="B1295" s="37">
        <f t="shared" si="55"/>
        <v>7125.3816774216357</v>
      </c>
      <c r="C1295" s="345">
        <v>48375</v>
      </c>
      <c r="D1295" s="37">
        <f t="shared" si="34"/>
        <v>6090.0698097620825</v>
      </c>
      <c r="E1295" s="221">
        <v>6180</v>
      </c>
      <c r="F1295" s="147">
        <f>USD_CNY!B1081</f>
        <v>6.78911</v>
      </c>
      <c r="G1295" s="139">
        <f t="shared" si="54"/>
        <v>355</v>
      </c>
    </row>
    <row r="1296" spans="1:7" x14ac:dyDescent="0.25">
      <c r="A1296" s="199">
        <v>43593</v>
      </c>
      <c r="B1296" s="37">
        <f t="shared" si="55"/>
        <v>7070.7651312163043</v>
      </c>
      <c r="C1296" s="345">
        <v>47975</v>
      </c>
      <c r="D1296" s="37">
        <f t="shared" si="34"/>
        <v>6043.3890010395771</v>
      </c>
      <c r="E1296" s="221">
        <v>6174</v>
      </c>
      <c r="F1296" s="147">
        <f>USD_CNY!B1082</f>
        <v>6.78498</v>
      </c>
      <c r="G1296" s="139">
        <f t="shared" si="54"/>
        <v>-400</v>
      </c>
    </row>
    <row r="1297" spans="1:7" x14ac:dyDescent="0.25">
      <c r="A1297" s="199">
        <v>43594</v>
      </c>
      <c r="B1297" s="37">
        <f t="shared" si="55"/>
        <v>6971.8562567283543</v>
      </c>
      <c r="C1297" s="345">
        <v>47600</v>
      </c>
      <c r="D1297" s="37">
        <f t="shared" si="34"/>
        <v>5958.8515014772265</v>
      </c>
      <c r="E1297" s="221">
        <v>6103</v>
      </c>
      <c r="F1297" s="147">
        <f>USD_CNY!B1083</f>
        <v>6.8274499999999998</v>
      </c>
      <c r="G1297" s="139">
        <f t="shared" si="54"/>
        <v>-375</v>
      </c>
    </row>
    <row r="1298" spans="1:7" x14ac:dyDescent="0.25">
      <c r="A1298" s="199">
        <v>43595</v>
      </c>
      <c r="B1298" s="37">
        <f t="shared" si="55"/>
        <v>7013.8258149157336</v>
      </c>
      <c r="C1298" s="345">
        <v>47955</v>
      </c>
      <c r="D1298" s="37">
        <f t="shared" si="34"/>
        <v>5994.7229187313969</v>
      </c>
      <c r="E1298" s="221">
        <v>6112</v>
      </c>
      <c r="F1298" s="147">
        <f>USD_CNY!B1084</f>
        <v>6.8372099999999998</v>
      </c>
      <c r="G1298" s="139">
        <f t="shared" si="54"/>
        <v>355</v>
      </c>
    </row>
    <row r="1299" spans="1:7" x14ac:dyDescent="0.25">
      <c r="A1299" s="199">
        <v>43598</v>
      </c>
      <c r="B1299" s="37">
        <f t="shared" si="55"/>
        <v>6951.1050381095447</v>
      </c>
      <c r="C1299" s="345">
        <v>47615</v>
      </c>
      <c r="D1299" s="37">
        <f t="shared" si="34"/>
        <v>5941.1154171876451</v>
      </c>
      <c r="E1299" s="221">
        <v>6135.5</v>
      </c>
      <c r="F1299" s="147">
        <f>USD_CNY!B1085</f>
        <v>6.84999</v>
      </c>
      <c r="G1299" s="139">
        <f t="shared" si="54"/>
        <v>-340</v>
      </c>
    </row>
    <row r="1300" spans="1:7" x14ac:dyDescent="0.25">
      <c r="A1300" s="199">
        <v>43599</v>
      </c>
      <c r="B1300" s="37">
        <f t="shared" si="55"/>
        <v>6895.4213763864454</v>
      </c>
      <c r="C1300" s="345">
        <v>47540</v>
      </c>
      <c r="D1300" s="37">
        <f t="shared" si="34"/>
        <v>5893.5225439200394</v>
      </c>
      <c r="E1300" s="221">
        <v>6042.5</v>
      </c>
      <c r="F1300" s="147">
        <f>USD_CNY!B1086</f>
        <v>6.8944299999999998</v>
      </c>
      <c r="G1300" s="139">
        <f t="shared" si="54"/>
        <v>-75</v>
      </c>
    </row>
    <row r="1301" spans="1:7" x14ac:dyDescent="0.25">
      <c r="A1301" s="199">
        <v>43600</v>
      </c>
      <c r="B1301" s="37">
        <f t="shared" si="55"/>
        <v>6902.7141254532962</v>
      </c>
      <c r="C1301" s="345">
        <v>47625</v>
      </c>
      <c r="D1301" s="37">
        <f t="shared" si="34"/>
        <v>5899.7556627805952</v>
      </c>
      <c r="E1301" s="221">
        <v>6007</v>
      </c>
      <c r="F1301" s="147">
        <f>USD_CNY!B1087</f>
        <v>6.8994600000000004</v>
      </c>
      <c r="G1301" s="139">
        <f t="shared" si="54"/>
        <v>85</v>
      </c>
    </row>
    <row r="1302" spans="1:7" x14ac:dyDescent="0.25">
      <c r="A1302" s="199">
        <v>43601</v>
      </c>
      <c r="B1302" s="37">
        <f t="shared" si="55"/>
        <v>6920.7633030922343</v>
      </c>
      <c r="C1302" s="345">
        <v>47815</v>
      </c>
      <c r="D1302" s="37">
        <f t="shared" si="34"/>
        <v>5915.1823103352435</v>
      </c>
      <c r="E1302" s="221">
        <v>6002</v>
      </c>
      <c r="F1302" s="147">
        <f>USD_CNY!B1088</f>
        <v>6.9089200000000002</v>
      </c>
      <c r="G1302" s="139">
        <f t="shared" si="54"/>
        <v>190</v>
      </c>
    </row>
    <row r="1303" spans="1:7" x14ac:dyDescent="0.25">
      <c r="A1303" s="199">
        <v>43602</v>
      </c>
      <c r="B1303" s="37">
        <f>+IF(F1303=0,"",C1303/F1303)</f>
        <v>6903.1412895759686</v>
      </c>
      <c r="C1303" s="221">
        <v>47900</v>
      </c>
      <c r="D1303" s="37">
        <f t="shared" si="34"/>
        <v>5900.1207603213406</v>
      </c>
      <c r="E1303" s="221">
        <v>6089</v>
      </c>
      <c r="F1303" s="147">
        <f>USD_CNY!B1089</f>
        <v>6.9388699999999996</v>
      </c>
      <c r="G1303" s="139">
        <f t="shared" si="54"/>
        <v>85</v>
      </c>
    </row>
    <row r="1304" spans="1:7" x14ac:dyDescent="0.25">
      <c r="A1304" s="199">
        <v>43605</v>
      </c>
      <c r="B1304" s="37">
        <f t="shared" si="55"/>
        <v>6891.4355583367706</v>
      </c>
      <c r="C1304" s="221">
        <v>47795</v>
      </c>
      <c r="D1304" s="37">
        <f t="shared" si="34"/>
        <v>5890.1158618262998</v>
      </c>
      <c r="E1304" s="221">
        <v>6025</v>
      </c>
      <c r="F1304" s="147">
        <f>USD_CNY!B1090</f>
        <v>6.9354199999999997</v>
      </c>
      <c r="G1304" s="139">
        <f t="shared" si="54"/>
        <v>-105</v>
      </c>
    </row>
    <row r="1305" spans="1:7" x14ac:dyDescent="0.25">
      <c r="A1305" s="199">
        <v>43606</v>
      </c>
      <c r="B1305" s="37">
        <f>+IF(F1305=0,"",C1305/F1305)</f>
        <v>6905.2991670302299</v>
      </c>
      <c r="C1305" s="345">
        <v>47800</v>
      </c>
      <c r="D1305" s="37">
        <f t="shared" si="34"/>
        <v>5901.9651000258382</v>
      </c>
      <c r="E1305" s="221">
        <v>5985</v>
      </c>
      <c r="F1305" s="147">
        <f>USD_CNY!B1091</f>
        <v>6.9222200000000003</v>
      </c>
      <c r="G1305" s="139">
        <f t="shared" si="54"/>
        <v>5</v>
      </c>
    </row>
    <row r="1306" spans="1:7" x14ac:dyDescent="0.25">
      <c r="A1306" s="199">
        <v>43608</v>
      </c>
      <c r="B1306" s="37">
        <f>+IF(F1306=0,"",C1306/F1306)</f>
        <v>6744.7987225235929</v>
      </c>
      <c r="C1306" s="345">
        <v>46800</v>
      </c>
      <c r="D1306" s="37">
        <f t="shared" si="34"/>
        <v>5764.7852329261477</v>
      </c>
      <c r="E1306" s="221">
        <v>5920</v>
      </c>
      <c r="F1306" s="147">
        <f>USD_CNY!B1092</f>
        <v>6.9386799999999997</v>
      </c>
      <c r="G1306" s="139">
        <f t="shared" si="54"/>
        <v>-1000</v>
      </c>
    </row>
    <row r="1307" spans="1:7" x14ac:dyDescent="0.25">
      <c r="A1307" s="199">
        <v>43609</v>
      </c>
      <c r="B1307" s="37">
        <f>+IF(F1307=0,"",C1307/F1307)</f>
        <v>6781.5045678864535</v>
      </c>
      <c r="C1307" s="345">
        <v>47010</v>
      </c>
      <c r="D1307" s="37">
        <f t="shared" si="34"/>
        <v>5796.1577503303024</v>
      </c>
      <c r="E1307" s="221">
        <v>5860</v>
      </c>
      <c r="F1307" s="147">
        <f>USD_CNY!B1093</f>
        <v>6.9320899999999996</v>
      </c>
      <c r="G1307" s="139">
        <f t="shared" si="54"/>
        <v>210</v>
      </c>
    </row>
    <row r="1308" spans="1:7" x14ac:dyDescent="0.25">
      <c r="A1308" s="199">
        <v>43612</v>
      </c>
      <c r="B1308" s="37">
        <f>+IF(F1308=0,"",C1308/F1308)</f>
        <v>6821.0156796468718</v>
      </c>
      <c r="C1308" s="345">
        <v>47100</v>
      </c>
      <c r="D1308" s="37">
        <f t="shared" si="34"/>
        <v>5829.9279313221132</v>
      </c>
      <c r="E1308" s="221">
        <v>5919</v>
      </c>
      <c r="F1308" s="147">
        <f>USD_CNY!B1094</f>
        <v>6.9051299999999998</v>
      </c>
      <c r="G1308" s="139">
        <f t="shared" si="54"/>
        <v>90</v>
      </c>
    </row>
    <row r="1309" spans="1:7" x14ac:dyDescent="0.25">
      <c r="A1309" s="199">
        <v>43613</v>
      </c>
      <c r="B1309" s="37">
        <f t="shared" ref="B1309:B1450" si="56">+IF(F1309=0,"",C1309/F1309)</f>
        <v>6825.1050571962014</v>
      </c>
      <c r="C1309" s="345">
        <v>47230</v>
      </c>
      <c r="D1309" s="37">
        <f t="shared" si="34"/>
        <v>5833.4231258087193</v>
      </c>
      <c r="E1309" s="221">
        <v>5919</v>
      </c>
      <c r="F1309" s="147">
        <f>USD_CNY!B1095</f>
        <v>6.9200400000000002</v>
      </c>
      <c r="G1309" s="139">
        <f t="shared" si="54"/>
        <v>130</v>
      </c>
    </row>
    <row r="1310" spans="1:7" x14ac:dyDescent="0.25">
      <c r="A1310" s="199">
        <v>43614</v>
      </c>
      <c r="B1310" s="37">
        <f t="shared" si="56"/>
        <v>6783.3035250677895</v>
      </c>
      <c r="C1310" s="345">
        <v>47030</v>
      </c>
      <c r="D1310" s="37">
        <f t="shared" si="34"/>
        <v>5797.6953205707605</v>
      </c>
      <c r="E1310" s="221">
        <v>5956.5</v>
      </c>
      <c r="F1310" s="147">
        <f>USD_CNY!B1096</f>
        <v>6.9332000000000003</v>
      </c>
      <c r="G1310" s="139">
        <f t="shared" si="54"/>
        <v>-200</v>
      </c>
    </row>
    <row r="1311" spans="1:7" x14ac:dyDescent="0.25">
      <c r="A1311" s="199">
        <v>43615</v>
      </c>
      <c r="B1311" s="37">
        <f t="shared" si="56"/>
        <v>6733.3459361096966</v>
      </c>
      <c r="C1311" s="221">
        <v>46660</v>
      </c>
      <c r="D1311" s="37">
        <f t="shared" si="34"/>
        <v>5754.9965265894843</v>
      </c>
      <c r="E1311" s="221">
        <v>5864.5</v>
      </c>
      <c r="F1311" s="147">
        <f>USD_CNY!B1097</f>
        <v>6.9296899999999999</v>
      </c>
      <c r="G1311" s="139">
        <f t="shared" si="54"/>
        <v>-370</v>
      </c>
    </row>
    <row r="1312" spans="1:7" x14ac:dyDescent="0.25">
      <c r="A1312" s="199">
        <v>43620</v>
      </c>
      <c r="B1312" s="37">
        <f t="shared" si="56"/>
        <v>6691.6538480981581</v>
      </c>
      <c r="C1312" s="221">
        <v>46330</v>
      </c>
      <c r="D1312" s="37">
        <f t="shared" si="34"/>
        <v>5719.3622633317591</v>
      </c>
      <c r="E1312" s="221">
        <v>5796</v>
      </c>
      <c r="F1312" s="147">
        <f>USD_CNY!B1098</f>
        <v>6.9235499999999996</v>
      </c>
      <c r="G1312" s="139">
        <f t="shared" si="54"/>
        <v>-330</v>
      </c>
    </row>
    <row r="1313" spans="1:8" x14ac:dyDescent="0.25">
      <c r="A1313" s="199">
        <v>43621</v>
      </c>
      <c r="B1313" s="37">
        <f>+IF(F1313=0,"",C1313/F1313)</f>
        <v>6733.953270839168</v>
      </c>
      <c r="C1313" s="221">
        <v>46650</v>
      </c>
      <c r="D1313" s="37">
        <f t="shared" si="34"/>
        <v>5755.5156161018531</v>
      </c>
      <c r="E1313" s="221">
        <v>5804</v>
      </c>
      <c r="F1313" s="147">
        <f>USD_CNY!B1099</f>
        <v>6.9275799999999998</v>
      </c>
      <c r="G1313" s="139">
        <f t="shared" si="54"/>
        <v>320</v>
      </c>
    </row>
    <row r="1314" spans="1:8" x14ac:dyDescent="0.25">
      <c r="A1314" s="199">
        <v>43622</v>
      </c>
      <c r="B1314" s="37">
        <f t="shared" si="56"/>
        <v>6644.2881346637305</v>
      </c>
      <c r="C1314" s="221">
        <v>46040</v>
      </c>
      <c r="D1314" s="37">
        <f t="shared" ref="D1314:D1386" si="57">+B1314/1.17</f>
        <v>5678.8787475758381</v>
      </c>
      <c r="E1314" s="221">
        <v>5832.5</v>
      </c>
      <c r="F1314" s="147">
        <f>USD_CNY!B1100</f>
        <v>6.9292600000000002</v>
      </c>
      <c r="G1314" s="139">
        <f t="shared" si="54"/>
        <v>-610</v>
      </c>
    </row>
    <row r="1315" spans="1:8" x14ac:dyDescent="0.25">
      <c r="A1315" s="199">
        <v>43623</v>
      </c>
      <c r="B1315" s="37">
        <f t="shared" si="56"/>
        <v>6634.9809337971865</v>
      </c>
      <c r="C1315" s="221">
        <v>46040</v>
      </c>
      <c r="D1315" s="37">
        <f t="shared" si="57"/>
        <v>5670.923875040331</v>
      </c>
      <c r="E1315" s="221">
        <v>5805</v>
      </c>
      <c r="F1315" s="147">
        <f>USD_CNY!B1101</f>
        <v>6.9389799999999999</v>
      </c>
      <c r="G1315" s="139">
        <f t="shared" si="54"/>
        <v>0</v>
      </c>
    </row>
    <row r="1316" spans="1:8" x14ac:dyDescent="0.25">
      <c r="A1316" s="199">
        <v>43626</v>
      </c>
      <c r="B1316" s="37">
        <f t="shared" si="56"/>
        <v>6658.9448996769806</v>
      </c>
      <c r="C1316" s="221">
        <v>46280</v>
      </c>
      <c r="D1316" s="37">
        <f t="shared" si="57"/>
        <v>5691.4058971598124</v>
      </c>
      <c r="E1316" s="221">
        <v>5770</v>
      </c>
      <c r="F1316" s="147">
        <f>USD_CNY!B1102</f>
        <v>6.9500500000000001</v>
      </c>
      <c r="G1316" s="139">
        <f t="shared" si="54"/>
        <v>240</v>
      </c>
    </row>
    <row r="1317" spans="1:8" x14ac:dyDescent="0.25">
      <c r="A1317" s="199">
        <v>43627</v>
      </c>
      <c r="B1317" s="37">
        <f t="shared" si="56"/>
        <v>6748.897432345063</v>
      </c>
      <c r="C1317" s="221">
        <v>46765</v>
      </c>
      <c r="D1317" s="37">
        <f t="shared" si="57"/>
        <v>5768.2884037137292</v>
      </c>
      <c r="E1317" s="221">
        <v>5788</v>
      </c>
      <c r="F1317" s="147">
        <f>USD_CNY!B1103</f>
        <v>6.9292800000000003</v>
      </c>
      <c r="G1317" s="139">
        <f t="shared" si="54"/>
        <v>485</v>
      </c>
    </row>
    <row r="1318" spans="1:8" x14ac:dyDescent="0.25">
      <c r="A1318" s="199">
        <v>43628</v>
      </c>
      <c r="B1318" s="37">
        <f t="shared" si="56"/>
        <v>6731.5105437472384</v>
      </c>
      <c r="C1318" s="221">
        <v>46625</v>
      </c>
      <c r="D1318" s="37">
        <f t="shared" si="57"/>
        <v>5753.4278151685803</v>
      </c>
      <c r="E1318" s="221">
        <v>5905</v>
      </c>
      <c r="F1318" s="147">
        <f>USD_CNY!B1104</f>
        <v>6.92638</v>
      </c>
      <c r="G1318" s="139">
        <f t="shared" si="54"/>
        <v>-140</v>
      </c>
    </row>
    <row r="1319" spans="1:8" x14ac:dyDescent="0.25">
      <c r="A1319" s="199">
        <v>43629</v>
      </c>
      <c r="B1319" s="37">
        <f t="shared" si="56"/>
        <v>6685.9907284901983</v>
      </c>
      <c r="C1319" s="221">
        <v>46340</v>
      </c>
      <c r="D1319" s="37">
        <f t="shared" si="57"/>
        <v>5714.5219901625633</v>
      </c>
      <c r="E1319" s="221">
        <v>5828.5</v>
      </c>
      <c r="F1319" s="147">
        <f>USD_CNY!B1105</f>
        <v>6.9309099999999999</v>
      </c>
      <c r="G1319" s="139">
        <f t="shared" si="54"/>
        <v>-285</v>
      </c>
    </row>
    <row r="1320" spans="1:8" x14ac:dyDescent="0.25">
      <c r="A1320" s="199">
        <v>43630</v>
      </c>
      <c r="B1320" s="37">
        <f t="shared" si="56"/>
        <v>6703.5803377024122</v>
      </c>
      <c r="C1320" s="221">
        <v>46490</v>
      </c>
      <c r="D1320" s="37">
        <f t="shared" si="57"/>
        <v>5729.5558441900966</v>
      </c>
      <c r="E1320" s="221">
        <v>5798</v>
      </c>
      <c r="F1320" s="147">
        <f>USD_CNY!B1106</f>
        <v>6.9351000000000003</v>
      </c>
      <c r="G1320" s="139">
        <f t="shared" si="54"/>
        <v>150</v>
      </c>
    </row>
    <row r="1321" spans="1:8" x14ac:dyDescent="0.25">
      <c r="A1321" s="199">
        <v>43633</v>
      </c>
      <c r="B1321" s="37">
        <f t="shared" si="56"/>
        <v>6658.9327815725765</v>
      </c>
      <c r="C1321" s="221">
        <v>46150</v>
      </c>
      <c r="D1321" s="37">
        <f t="shared" si="57"/>
        <v>5691.3955398056214</v>
      </c>
      <c r="E1321" s="221">
        <v>5805.5</v>
      </c>
      <c r="F1321" s="147">
        <f>USD_CNY!B1107</f>
        <v>6.9305399999999997</v>
      </c>
      <c r="G1321" s="139">
        <f t="shared" si="54"/>
        <v>-340</v>
      </c>
    </row>
    <row r="1322" spans="1:8" x14ac:dyDescent="0.25">
      <c r="A1322" s="199">
        <v>43634</v>
      </c>
      <c r="B1322" s="37">
        <f t="shared" si="56"/>
        <v>6688.6062951927988</v>
      </c>
      <c r="C1322" s="221">
        <v>46380</v>
      </c>
      <c r="D1322" s="37">
        <f t="shared" si="57"/>
        <v>5716.7575172588031</v>
      </c>
      <c r="E1322" s="221">
        <v>5756</v>
      </c>
      <c r="F1322" s="147">
        <f>USD_CNY!B1108</f>
        <v>6.9341799999999996</v>
      </c>
      <c r="G1322" s="139">
        <f t="shared" si="54"/>
        <v>230</v>
      </c>
    </row>
    <row r="1323" spans="1:8" x14ac:dyDescent="0.25">
      <c r="A1323" s="199">
        <v>43635</v>
      </c>
      <c r="B1323" s="37">
        <f t="shared" si="56"/>
        <v>6787.5825462990451</v>
      </c>
      <c r="C1323" s="221">
        <v>46880</v>
      </c>
      <c r="D1323" s="37">
        <f t="shared" si="57"/>
        <v>5801.3526036743979</v>
      </c>
      <c r="E1323" s="221">
        <v>5848.5</v>
      </c>
      <c r="F1323" s="147">
        <f>USD_CNY!B1109</f>
        <v>6.9067299999999996</v>
      </c>
      <c r="G1323" s="139">
        <f t="shared" si="54"/>
        <v>500</v>
      </c>
    </row>
    <row r="1324" spans="1:8" x14ac:dyDescent="0.25">
      <c r="A1324" s="199">
        <v>43636</v>
      </c>
      <c r="B1324" s="37">
        <f t="shared" si="56"/>
        <v>6809.6751771853342</v>
      </c>
      <c r="C1324" s="221">
        <v>46830</v>
      </c>
      <c r="D1324" s="37">
        <f t="shared" si="57"/>
        <v>5820.2351941754996</v>
      </c>
      <c r="E1324" s="221">
        <v>5895</v>
      </c>
      <c r="F1324" s="147">
        <f>USD_CNY!B1110</f>
        <v>6.8769799999999996</v>
      </c>
      <c r="G1324" s="139">
        <f t="shared" si="54"/>
        <v>-50</v>
      </c>
      <c r="H1324" s="139"/>
    </row>
    <row r="1325" spans="1:8" x14ac:dyDescent="0.25">
      <c r="A1325" s="199">
        <v>43637</v>
      </c>
      <c r="B1325" s="37">
        <f t="shared" si="56"/>
        <v>6833.4375104723522</v>
      </c>
      <c r="C1325" s="221">
        <v>46900</v>
      </c>
      <c r="D1325" s="37">
        <f t="shared" si="57"/>
        <v>5840.5448807456005</v>
      </c>
      <c r="E1325" s="221">
        <v>5962</v>
      </c>
      <c r="F1325" s="147">
        <f>USD_CNY!B1111</f>
        <v>6.8633100000000002</v>
      </c>
      <c r="G1325" s="139">
        <f t="shared" si="54"/>
        <v>70</v>
      </c>
      <c r="H1325" s="139"/>
    </row>
    <row r="1326" spans="1:8" x14ac:dyDescent="0.25">
      <c r="A1326" s="199">
        <v>43640</v>
      </c>
      <c r="B1326" s="37">
        <f t="shared" si="56"/>
        <v>6813.1366176817146</v>
      </c>
      <c r="C1326" s="221">
        <v>46835</v>
      </c>
      <c r="D1326" s="37">
        <f t="shared" si="57"/>
        <v>5823.1936903262522</v>
      </c>
      <c r="E1326" s="221">
        <v>5941</v>
      </c>
      <c r="F1326" s="147">
        <f>USD_CNY!B1112</f>
        <v>6.8742200000000002</v>
      </c>
      <c r="G1326" s="139">
        <f t="shared" si="54"/>
        <v>-65</v>
      </c>
      <c r="H1326" s="375">
        <f t="shared" ref="H1326:H1450" si="58">E1326-E1325</f>
        <v>-21</v>
      </c>
    </row>
    <row r="1327" spans="1:8" x14ac:dyDescent="0.25">
      <c r="A1327" s="199">
        <v>43641</v>
      </c>
      <c r="B1327" s="37">
        <f t="shared" si="56"/>
        <v>6821.5826711025229</v>
      </c>
      <c r="C1327" s="221">
        <v>46955</v>
      </c>
      <c r="D1327" s="37">
        <f t="shared" si="57"/>
        <v>5830.4125394038665</v>
      </c>
      <c r="E1327" s="221">
        <v>5917</v>
      </c>
      <c r="F1327" s="147">
        <f>USD_CNY!B1113</f>
        <v>6.8833000000000002</v>
      </c>
      <c r="G1327" s="139">
        <f t="shared" si="54"/>
        <v>120</v>
      </c>
      <c r="H1327" s="375">
        <f t="shared" si="58"/>
        <v>-24</v>
      </c>
    </row>
    <row r="1328" spans="1:8" x14ac:dyDescent="0.25">
      <c r="A1328" s="199">
        <v>43643</v>
      </c>
      <c r="B1328" s="37">
        <f t="shared" si="56"/>
        <v>6847.1643144985437</v>
      </c>
      <c r="C1328" s="221">
        <v>47100</v>
      </c>
      <c r="D1328" s="37">
        <f t="shared" si="57"/>
        <v>5852.2771918790977</v>
      </c>
      <c r="E1328" s="221">
        <v>6006</v>
      </c>
      <c r="F1328" s="147">
        <f>USD_CNY!B1114</f>
        <v>6.8787599999999998</v>
      </c>
      <c r="G1328" s="139">
        <f t="shared" si="54"/>
        <v>145</v>
      </c>
      <c r="H1328" s="375">
        <f t="shared" si="58"/>
        <v>89</v>
      </c>
    </row>
    <row r="1329" spans="1:8" x14ac:dyDescent="0.25">
      <c r="A1329" s="199">
        <v>43644</v>
      </c>
      <c r="B1329" s="37">
        <f t="shared" si="56"/>
        <v>6843.5169131593339</v>
      </c>
      <c r="C1329" s="221">
        <v>47050</v>
      </c>
      <c r="D1329" s="37">
        <f t="shared" si="57"/>
        <v>5849.1597548370382</v>
      </c>
      <c r="E1329" s="221">
        <v>5593.5</v>
      </c>
      <c r="F1329" s="147">
        <f>USD_CNY!B1115</f>
        <v>6.8751199999999999</v>
      </c>
      <c r="G1329" s="139">
        <f t="shared" si="54"/>
        <v>-50</v>
      </c>
      <c r="H1329" s="375">
        <f t="shared" si="58"/>
        <v>-412.5</v>
      </c>
    </row>
    <row r="1330" spans="1:8" x14ac:dyDescent="0.25">
      <c r="A1330" s="199">
        <v>43647</v>
      </c>
      <c r="B1330" s="37">
        <f t="shared" si="56"/>
        <v>6921.9259408773187</v>
      </c>
      <c r="C1330" s="221">
        <v>47325</v>
      </c>
      <c r="D1330" s="37">
        <f t="shared" si="57"/>
        <v>5916.1760178438626</v>
      </c>
      <c r="E1330" s="221">
        <v>5972</v>
      </c>
      <c r="F1330" s="147">
        <f>USD_CNY!B1116</f>
        <v>6.83697</v>
      </c>
      <c r="G1330" s="139">
        <f t="shared" si="54"/>
        <v>275</v>
      </c>
      <c r="H1330" s="375">
        <f t="shared" si="58"/>
        <v>378.5</v>
      </c>
    </row>
    <row r="1331" spans="1:8" x14ac:dyDescent="0.25">
      <c r="A1331" s="199">
        <v>43648</v>
      </c>
      <c r="B1331" s="37">
        <f t="shared" si="56"/>
        <v>6790.1531132939381</v>
      </c>
      <c r="C1331" s="221">
        <v>46640</v>
      </c>
      <c r="D1331" s="37">
        <f t="shared" si="57"/>
        <v>5803.5496694819985</v>
      </c>
      <c r="E1331" s="221">
        <v>5999</v>
      </c>
      <c r="F1331" s="147">
        <f>USD_CNY!B1117</f>
        <v>6.8687699999999996</v>
      </c>
      <c r="G1331" s="139">
        <f t="shared" si="54"/>
        <v>-685</v>
      </c>
      <c r="H1331" s="375">
        <f t="shared" si="58"/>
        <v>27</v>
      </c>
    </row>
    <row r="1332" spans="1:8" x14ac:dyDescent="0.25">
      <c r="A1332" s="199">
        <v>43649</v>
      </c>
      <c r="B1332" s="37">
        <f t="shared" si="56"/>
        <v>6740.6232571109877</v>
      </c>
      <c r="C1332" s="221">
        <v>46410</v>
      </c>
      <c r="D1332" s="37">
        <f t="shared" si="57"/>
        <v>5761.2164590692209</v>
      </c>
      <c r="E1332" s="221">
        <v>5910</v>
      </c>
      <c r="F1332" s="147">
        <f>USD_CNY!B1118</f>
        <v>6.8851199999999997</v>
      </c>
      <c r="G1332" s="139">
        <f t="shared" si="54"/>
        <v>-230</v>
      </c>
      <c r="H1332" s="375">
        <f t="shared" si="58"/>
        <v>-89</v>
      </c>
    </row>
    <row r="1333" spans="1:8" x14ac:dyDescent="0.25">
      <c r="A1333" s="199">
        <v>43650</v>
      </c>
      <c r="B1333" s="37">
        <f t="shared" si="56"/>
        <v>6770.5515905561278</v>
      </c>
      <c r="C1333" s="221">
        <v>46560</v>
      </c>
      <c r="D1333" s="37">
        <f t="shared" si="57"/>
        <v>5786.7962312445543</v>
      </c>
      <c r="E1333" s="221">
        <v>5874</v>
      </c>
      <c r="F1333" s="147">
        <f>USD_CNY!B1119</f>
        <v>6.8768399999999996</v>
      </c>
      <c r="G1333" s="139">
        <f t="shared" si="54"/>
        <v>150</v>
      </c>
      <c r="H1333" s="375">
        <f t="shared" si="58"/>
        <v>-36</v>
      </c>
    </row>
    <row r="1334" spans="1:8" x14ac:dyDescent="0.25">
      <c r="A1334" s="199">
        <v>43651</v>
      </c>
      <c r="B1334" s="37">
        <f t="shared" si="56"/>
        <v>6753.9576752954717</v>
      </c>
      <c r="C1334" s="221">
        <v>46465</v>
      </c>
      <c r="D1334" s="37">
        <f t="shared" si="57"/>
        <v>5772.6133976884375</v>
      </c>
      <c r="E1334" s="221">
        <v>5900</v>
      </c>
      <c r="F1334" s="147">
        <f>USD_CNY!B1120</f>
        <v>6.87967</v>
      </c>
      <c r="G1334" s="139">
        <f t="shared" si="54"/>
        <v>-95</v>
      </c>
      <c r="H1334" s="375">
        <f t="shared" si="58"/>
        <v>26</v>
      </c>
    </row>
    <row r="1335" spans="1:8" x14ac:dyDescent="0.25">
      <c r="A1335" s="199">
        <v>43654</v>
      </c>
      <c r="B1335" s="37">
        <f t="shared" si="56"/>
        <v>6730.6618556671128</v>
      </c>
      <c r="C1335" s="221">
        <v>46410</v>
      </c>
      <c r="D1335" s="37">
        <f t="shared" si="57"/>
        <v>5752.7024407411227</v>
      </c>
      <c r="E1335" s="221">
        <v>5857</v>
      </c>
      <c r="F1335" s="147">
        <f>USD_CNY!B1121</f>
        <v>6.8953100000000003</v>
      </c>
      <c r="G1335" s="139">
        <f t="shared" si="54"/>
        <v>-55</v>
      </c>
      <c r="H1335" s="375">
        <f t="shared" si="58"/>
        <v>-43</v>
      </c>
    </row>
    <row r="1336" spans="1:8" x14ac:dyDescent="0.25">
      <c r="A1336" s="199">
        <v>43655</v>
      </c>
      <c r="B1336" s="37">
        <f t="shared" si="56"/>
        <v>6708.1987967200166</v>
      </c>
      <c r="C1336" s="221">
        <v>46205</v>
      </c>
      <c r="D1336" s="37">
        <f t="shared" si="57"/>
        <v>5733.5032450598437</v>
      </c>
      <c r="E1336" s="221">
        <v>5912</v>
      </c>
      <c r="F1336" s="147">
        <f>USD_CNY!B1122</f>
        <v>6.8878399999999997</v>
      </c>
      <c r="G1336" s="139">
        <f t="shared" si="54"/>
        <v>-205</v>
      </c>
      <c r="H1336" s="375">
        <f t="shared" si="58"/>
        <v>55</v>
      </c>
    </row>
    <row r="1337" spans="1:8" x14ac:dyDescent="0.25">
      <c r="A1337" s="199">
        <v>43656</v>
      </c>
      <c r="B1337" s="37">
        <f t="shared" si="56"/>
        <v>6657.8031426804801</v>
      </c>
      <c r="C1337" s="221">
        <v>45870</v>
      </c>
      <c r="D1337" s="37">
        <f t="shared" si="57"/>
        <v>5690.4300364790433</v>
      </c>
      <c r="E1337" s="221">
        <v>5805</v>
      </c>
      <c r="F1337" s="147">
        <f>USD_CNY!B1123</f>
        <v>6.8896600000000001</v>
      </c>
      <c r="G1337" s="139">
        <f t="shared" si="54"/>
        <v>-335</v>
      </c>
      <c r="H1337" s="375">
        <f t="shared" si="58"/>
        <v>-107</v>
      </c>
    </row>
    <row r="1338" spans="1:8" x14ac:dyDescent="0.25">
      <c r="A1338" s="199">
        <v>43657</v>
      </c>
      <c r="B1338" s="37">
        <f t="shared" si="56"/>
        <v>6779.1869928173246</v>
      </c>
      <c r="C1338" s="221">
        <v>46540</v>
      </c>
      <c r="D1338" s="37">
        <f t="shared" si="57"/>
        <v>5794.1769169378849</v>
      </c>
      <c r="E1338" s="221">
        <v>5862.5</v>
      </c>
      <c r="F1338" s="147">
        <f>USD_CNY!B1124</f>
        <v>6.8651299999999997</v>
      </c>
      <c r="G1338" s="139">
        <f t="shared" si="54"/>
        <v>670</v>
      </c>
      <c r="H1338" s="375">
        <f t="shared" si="58"/>
        <v>57.5</v>
      </c>
    </row>
    <row r="1339" spans="1:8" x14ac:dyDescent="0.25">
      <c r="A1339" s="199">
        <v>43658</v>
      </c>
      <c r="B1339" s="37">
        <f t="shared" si="56"/>
        <v>6786.7906305635397</v>
      </c>
      <c r="C1339" s="221">
        <v>46660</v>
      </c>
      <c r="D1339" s="37">
        <f t="shared" si="57"/>
        <v>5800.6757526184101</v>
      </c>
      <c r="E1339" s="221">
        <v>5925</v>
      </c>
      <c r="F1339" s="147">
        <f>USD_CNY!B1125</f>
        <v>6.8751199999999999</v>
      </c>
      <c r="G1339" s="139">
        <f t="shared" si="54"/>
        <v>120</v>
      </c>
      <c r="H1339" s="375">
        <f t="shared" si="58"/>
        <v>62.5</v>
      </c>
    </row>
    <row r="1340" spans="1:8" x14ac:dyDescent="0.25">
      <c r="A1340" s="199">
        <v>43661</v>
      </c>
      <c r="B1340" s="37">
        <f t="shared" si="56"/>
        <v>6810.7499246888237</v>
      </c>
      <c r="C1340" s="221">
        <v>46800</v>
      </c>
      <c r="D1340" s="37">
        <f t="shared" si="57"/>
        <v>5821.1537817853196</v>
      </c>
      <c r="E1340" s="221">
        <v>5950</v>
      </c>
      <c r="F1340" s="147">
        <f>USD_CNY!B1126</f>
        <v>6.8714899999999997</v>
      </c>
      <c r="G1340" s="139">
        <f t="shared" si="54"/>
        <v>140</v>
      </c>
      <c r="H1340" s="375">
        <f t="shared" si="58"/>
        <v>25</v>
      </c>
    </row>
    <row r="1341" spans="1:8" x14ac:dyDescent="0.25">
      <c r="A1341" s="199">
        <v>43662</v>
      </c>
      <c r="B1341" s="37">
        <f t="shared" si="56"/>
        <v>6821.1375254210661</v>
      </c>
      <c r="C1341" s="221">
        <v>46890</v>
      </c>
      <c r="D1341" s="37">
        <f t="shared" si="57"/>
        <v>5830.0320730094581</v>
      </c>
      <c r="E1341" s="221">
        <v>5997.5</v>
      </c>
      <c r="F1341" s="147">
        <f>USD_CNY!B1127</f>
        <v>6.8742200000000002</v>
      </c>
      <c r="G1341" s="139">
        <f t="shared" si="54"/>
        <v>90</v>
      </c>
      <c r="H1341" s="375">
        <f t="shared" si="58"/>
        <v>47.5</v>
      </c>
    </row>
    <row r="1342" spans="1:8" x14ac:dyDescent="0.25">
      <c r="A1342" s="199">
        <v>43663</v>
      </c>
      <c r="B1342" s="37">
        <f t="shared" si="56"/>
        <v>6811.2390528470223</v>
      </c>
      <c r="C1342" s="221">
        <v>46890</v>
      </c>
      <c r="D1342" s="37">
        <f t="shared" si="57"/>
        <v>5821.5718400401902</v>
      </c>
      <c r="E1342" s="221">
        <v>5959</v>
      </c>
      <c r="F1342" s="147">
        <f>USD_CNY!B1128</f>
        <v>6.8842100000000004</v>
      </c>
      <c r="G1342" s="139">
        <f t="shared" si="54"/>
        <v>0</v>
      </c>
      <c r="H1342" s="375">
        <f t="shared" si="58"/>
        <v>-38.5</v>
      </c>
    </row>
    <row r="1343" spans="1:8" x14ac:dyDescent="0.25">
      <c r="A1343" s="199">
        <v>43664</v>
      </c>
      <c r="B1343" s="37">
        <f t="shared" si="56"/>
        <v>6802.4441103165063</v>
      </c>
      <c r="C1343" s="221">
        <v>46780</v>
      </c>
      <c r="D1343" s="37">
        <f t="shared" si="57"/>
        <v>5814.0547951423132</v>
      </c>
      <c r="E1343" s="221">
        <v>5922</v>
      </c>
      <c r="F1343" s="147">
        <f>USD_CNY!B1129</f>
        <v>6.8769400000000003</v>
      </c>
      <c r="G1343" s="139">
        <f t="shared" si="54"/>
        <v>-110</v>
      </c>
      <c r="H1343" s="375">
        <f t="shared" si="58"/>
        <v>-37</v>
      </c>
    </row>
    <row r="1344" spans="1:8" x14ac:dyDescent="0.25">
      <c r="A1344" s="199">
        <v>43665</v>
      </c>
      <c r="B1344" s="37">
        <f t="shared" si="56"/>
        <v>6932.3031362635375</v>
      </c>
      <c r="C1344" s="221">
        <v>47660</v>
      </c>
      <c r="D1344" s="37">
        <f t="shared" si="57"/>
        <v>5925.0454156098613</v>
      </c>
      <c r="E1344" s="221">
        <v>5948</v>
      </c>
      <c r="F1344" s="147">
        <f>USD_CNY!B1130</f>
        <v>6.8750600000000004</v>
      </c>
      <c r="G1344" s="139">
        <f t="shared" si="54"/>
        <v>880</v>
      </c>
      <c r="H1344" s="375">
        <f t="shared" si="58"/>
        <v>26</v>
      </c>
    </row>
    <row r="1345" spans="1:8" x14ac:dyDescent="0.25">
      <c r="A1345" s="199">
        <v>43668</v>
      </c>
      <c r="B1345" s="37">
        <f t="shared" si="56"/>
        <v>6920.390076849616</v>
      </c>
      <c r="C1345" s="221">
        <v>47610</v>
      </c>
      <c r="D1345" s="37">
        <f t="shared" si="57"/>
        <v>5914.8633135466807</v>
      </c>
      <c r="E1345" s="221">
        <v>6066</v>
      </c>
      <c r="F1345" s="147">
        <f>USD_CNY!B1131</f>
        <v>6.87967</v>
      </c>
      <c r="G1345" s="139">
        <f t="shared" si="54"/>
        <v>-50</v>
      </c>
      <c r="H1345" s="375">
        <f t="shared" si="58"/>
        <v>118</v>
      </c>
    </row>
    <row r="1346" spans="1:8" x14ac:dyDescent="0.25">
      <c r="A1346" s="199">
        <v>43669</v>
      </c>
      <c r="B1346" s="37">
        <f t="shared" si="56"/>
        <v>6872.2482318232587</v>
      </c>
      <c r="C1346" s="221">
        <v>47310</v>
      </c>
      <c r="D1346" s="37">
        <f t="shared" si="57"/>
        <v>5873.7164374557769</v>
      </c>
      <c r="E1346" s="221">
        <v>6007.5</v>
      </c>
      <c r="F1346" s="147">
        <f>USD_CNY!B1132</f>
        <v>6.8842100000000004</v>
      </c>
      <c r="G1346" s="139">
        <f t="shared" si="54"/>
        <v>-300</v>
      </c>
      <c r="H1346" s="375">
        <f t="shared" si="58"/>
        <v>-58.5</v>
      </c>
    </row>
    <row r="1347" spans="1:8" x14ac:dyDescent="0.25">
      <c r="A1347" s="199">
        <v>43670</v>
      </c>
      <c r="B1347" s="37">
        <f t="shared" si="56"/>
        <v>6828.1423182127855</v>
      </c>
      <c r="C1347" s="221">
        <v>47005</v>
      </c>
      <c r="D1347" s="37">
        <f t="shared" si="57"/>
        <v>5836.019075395544</v>
      </c>
      <c r="E1347" s="221">
        <v>5968.5</v>
      </c>
      <c r="F1347" s="147">
        <f>USD_CNY!B1133</f>
        <v>6.88401</v>
      </c>
      <c r="G1347" s="139">
        <f t="shared" si="54"/>
        <v>-305</v>
      </c>
      <c r="H1347" s="375">
        <f t="shared" si="58"/>
        <v>-39</v>
      </c>
    </row>
    <row r="1348" spans="1:8" x14ac:dyDescent="0.25">
      <c r="A1348" s="199">
        <v>43671</v>
      </c>
      <c r="B1348" s="37">
        <f t="shared" si="56"/>
        <v>6834.9847699499123</v>
      </c>
      <c r="C1348" s="221">
        <v>47010</v>
      </c>
      <c r="D1348" s="37">
        <f t="shared" si="57"/>
        <v>5841.8673247435154</v>
      </c>
      <c r="E1348" s="221">
        <v>5980</v>
      </c>
      <c r="F1348" s="147">
        <f>USD_CNY!B1134</f>
        <v>6.8778499999999996</v>
      </c>
      <c r="G1348" s="139">
        <f t="shared" si="54"/>
        <v>5</v>
      </c>
      <c r="H1348" s="375">
        <f t="shared" si="58"/>
        <v>11.5</v>
      </c>
    </row>
    <row r="1349" spans="1:8" x14ac:dyDescent="0.25">
      <c r="A1349" s="199">
        <v>43672</v>
      </c>
      <c r="B1349" s="37">
        <f t="shared" si="56"/>
        <v>6828.4045346304929</v>
      </c>
      <c r="C1349" s="221">
        <v>46970</v>
      </c>
      <c r="D1349" s="37">
        <f t="shared" si="57"/>
        <v>5836.2431919918745</v>
      </c>
      <c r="E1349" s="221">
        <v>6010</v>
      </c>
      <c r="F1349" s="147">
        <f>USD_CNY!B1135</f>
        <v>6.8786199999999997</v>
      </c>
      <c r="G1349" s="139">
        <f t="shared" si="54"/>
        <v>-40</v>
      </c>
      <c r="H1349" s="375">
        <f t="shared" si="58"/>
        <v>30</v>
      </c>
    </row>
    <row r="1350" spans="1:8" x14ac:dyDescent="0.25">
      <c r="A1350" s="199">
        <v>43675</v>
      </c>
      <c r="B1350" s="37">
        <f t="shared" si="56"/>
        <v>6802.1293622351341</v>
      </c>
      <c r="C1350" s="221">
        <v>46920</v>
      </c>
      <c r="D1350" s="37">
        <f t="shared" si="57"/>
        <v>5813.785779688149</v>
      </c>
      <c r="E1350" s="221">
        <v>5945</v>
      </c>
      <c r="F1350" s="147">
        <f>USD_CNY!B1136</f>
        <v>6.8978400000000004</v>
      </c>
      <c r="G1350" s="139">
        <f t="shared" si="54"/>
        <v>-50</v>
      </c>
      <c r="H1350" s="375">
        <f t="shared" si="58"/>
        <v>-65</v>
      </c>
    </row>
    <row r="1351" spans="1:8" x14ac:dyDescent="0.25">
      <c r="A1351" s="199">
        <v>43676</v>
      </c>
      <c r="B1351" s="37">
        <f t="shared" si="56"/>
        <v>6866.0862800196237</v>
      </c>
      <c r="C1351" s="221">
        <v>47305</v>
      </c>
      <c r="D1351" s="37">
        <f t="shared" si="57"/>
        <v>5868.4498119825848</v>
      </c>
      <c r="E1351" s="221">
        <v>5949.5</v>
      </c>
      <c r="F1351" s="147">
        <f>USD_CNY!B1137</f>
        <v>6.8896600000000001</v>
      </c>
      <c r="G1351" s="139">
        <f t="shared" si="54"/>
        <v>385</v>
      </c>
      <c r="H1351" s="375">
        <f t="shared" si="58"/>
        <v>4.5</v>
      </c>
    </row>
    <row r="1352" spans="1:8" x14ac:dyDescent="0.25">
      <c r="A1352" s="199">
        <v>43677</v>
      </c>
      <c r="B1352" s="37">
        <f t="shared" si="56"/>
        <v>6799.4919252404279</v>
      </c>
      <c r="C1352" s="221">
        <v>46840</v>
      </c>
      <c r="D1352" s="37">
        <f t="shared" si="57"/>
        <v>5811.5315600345539</v>
      </c>
      <c r="E1352" s="221">
        <v>5943</v>
      </c>
      <c r="F1352" s="147">
        <f>USD_CNY!B1138</f>
        <v>6.8887499999999999</v>
      </c>
      <c r="G1352" s="139">
        <f t="shared" si="54"/>
        <v>-465</v>
      </c>
      <c r="H1352" s="375">
        <f t="shared" si="58"/>
        <v>-6.5</v>
      </c>
    </row>
    <row r="1353" spans="1:8" x14ac:dyDescent="0.25">
      <c r="A1353" s="199">
        <v>43678</v>
      </c>
      <c r="B1353" s="37">
        <f t="shared" si="56"/>
        <v>6750.7226196972306</v>
      </c>
      <c r="C1353" s="221">
        <v>46640</v>
      </c>
      <c r="D1353" s="37">
        <f t="shared" si="57"/>
        <v>5769.8483929036165</v>
      </c>
      <c r="E1353" s="221">
        <v>5926</v>
      </c>
      <c r="F1353" s="147">
        <f>USD_CNY!B1139</f>
        <v>6.9088900000000004</v>
      </c>
      <c r="G1353" s="139">
        <f t="shared" si="54"/>
        <v>-200</v>
      </c>
      <c r="H1353" s="375">
        <f t="shared" si="58"/>
        <v>-17</v>
      </c>
    </row>
    <row r="1354" spans="1:8" x14ac:dyDescent="0.25">
      <c r="A1354" s="199">
        <v>43679</v>
      </c>
      <c r="B1354" s="37">
        <f t="shared" si="56"/>
        <v>6674.2637401168586</v>
      </c>
      <c r="C1354" s="221">
        <v>46445</v>
      </c>
      <c r="D1354" s="37">
        <f t="shared" si="57"/>
        <v>5704.4989231768022</v>
      </c>
      <c r="E1354" s="221">
        <v>5876</v>
      </c>
      <c r="F1354" s="147">
        <f>USD_CNY!B1140</f>
        <v>6.9588200000000002</v>
      </c>
      <c r="G1354" s="139">
        <f t="shared" si="54"/>
        <v>-195</v>
      </c>
      <c r="H1354" s="375">
        <f t="shared" si="58"/>
        <v>-50</v>
      </c>
    </row>
    <row r="1355" spans="1:8" x14ac:dyDescent="0.25">
      <c r="A1355" s="199">
        <v>43682</v>
      </c>
      <c r="B1355" s="37">
        <f t="shared" si="56"/>
        <v>6492.4057499321943</v>
      </c>
      <c r="C1355" s="221">
        <v>45960</v>
      </c>
      <c r="D1355" s="37">
        <f t="shared" si="57"/>
        <v>5549.0647435317906</v>
      </c>
      <c r="E1355" s="221">
        <v>5769</v>
      </c>
      <c r="F1355" s="147">
        <f>USD_CNY!B1141</f>
        <v>7.07904</v>
      </c>
      <c r="G1355" s="139">
        <f t="shared" si="54"/>
        <v>-485</v>
      </c>
      <c r="H1355" s="375">
        <f t="shared" si="58"/>
        <v>-107</v>
      </c>
    </row>
    <row r="1356" spans="1:8" x14ac:dyDescent="0.25">
      <c r="A1356" s="199">
        <v>43683</v>
      </c>
      <c r="B1356" s="37">
        <f t="shared" si="56"/>
        <v>6516.1398794259803</v>
      </c>
      <c r="C1356" s="221">
        <v>46120</v>
      </c>
      <c r="D1356" s="37">
        <f t="shared" si="57"/>
        <v>5569.3503242957104</v>
      </c>
      <c r="E1356" s="221">
        <v>5647</v>
      </c>
      <c r="F1356" s="147">
        <f>USD_CNY!B1142</f>
        <v>7.0778100000000004</v>
      </c>
      <c r="G1356" s="139">
        <f t="shared" si="54"/>
        <v>160</v>
      </c>
      <c r="H1356" s="375">
        <f t="shared" si="58"/>
        <v>-122</v>
      </c>
    </row>
    <row r="1357" spans="1:8" x14ac:dyDescent="0.25">
      <c r="A1357" s="199">
        <v>43684</v>
      </c>
      <c r="B1357" s="37">
        <f t="shared" si="56"/>
        <v>6517.9565111772708</v>
      </c>
      <c r="C1357" s="221">
        <v>46150</v>
      </c>
      <c r="D1357" s="37">
        <f t="shared" si="57"/>
        <v>5570.9030010062152</v>
      </c>
      <c r="E1357" s="221">
        <v>5667</v>
      </c>
      <c r="F1357" s="147">
        <f>USD_CNY!B1143</f>
        <v>7.0804400000000003</v>
      </c>
      <c r="G1357" s="139">
        <f t="shared" si="54"/>
        <v>30</v>
      </c>
      <c r="H1357" s="375">
        <f t="shared" si="58"/>
        <v>20</v>
      </c>
    </row>
    <row r="1358" spans="1:8" x14ac:dyDescent="0.25">
      <c r="A1358" s="199">
        <v>43685</v>
      </c>
      <c r="B1358" s="37">
        <f t="shared" si="56"/>
        <v>6574.0714548386186</v>
      </c>
      <c r="C1358" s="221">
        <v>46480</v>
      </c>
      <c r="D1358" s="37">
        <f t="shared" si="57"/>
        <v>5618.8644913150592</v>
      </c>
      <c r="E1358" s="221">
        <v>5673.5</v>
      </c>
      <c r="F1358" s="147">
        <f>USD_CNY!B1144</f>
        <v>7.0701999999999998</v>
      </c>
      <c r="G1358" s="139">
        <f t="shared" si="54"/>
        <v>330</v>
      </c>
      <c r="H1358" s="375">
        <f t="shared" si="58"/>
        <v>6.5</v>
      </c>
    </row>
    <row r="1359" spans="1:8" x14ac:dyDescent="0.25">
      <c r="A1359" s="199">
        <v>43686</v>
      </c>
      <c r="B1359" s="37">
        <f t="shared" si="56"/>
        <v>6585.6494727665522</v>
      </c>
      <c r="C1359" s="221">
        <v>46610</v>
      </c>
      <c r="D1359" s="37">
        <f t="shared" si="57"/>
        <v>5628.7602331338057</v>
      </c>
      <c r="E1359" s="221">
        <v>5723</v>
      </c>
      <c r="F1359" s="147">
        <f>USD_CNY!B1145</f>
        <v>7.0775100000000002</v>
      </c>
      <c r="G1359" s="139">
        <f t="shared" si="54"/>
        <v>130</v>
      </c>
      <c r="H1359" s="375">
        <f t="shared" si="58"/>
        <v>49.5</v>
      </c>
    </row>
    <row r="1360" spans="1:8" x14ac:dyDescent="0.25">
      <c r="A1360" s="199">
        <v>43689</v>
      </c>
      <c r="B1360" s="37">
        <f t="shared" si="56"/>
        <v>6566.3752508578173</v>
      </c>
      <c r="C1360" s="221">
        <v>46560</v>
      </c>
      <c r="D1360" s="37">
        <f t="shared" si="57"/>
        <v>5612.2865391947162</v>
      </c>
      <c r="E1360" s="221">
        <v>5744</v>
      </c>
      <c r="F1360" s="147">
        <f>USD_CNY!B1146</f>
        <v>7.0906700000000003</v>
      </c>
      <c r="G1360" s="139">
        <f t="shared" si="54"/>
        <v>-50</v>
      </c>
      <c r="H1360" s="375">
        <f t="shared" si="58"/>
        <v>21</v>
      </c>
    </row>
    <row r="1361" spans="1:8" x14ac:dyDescent="0.25">
      <c r="A1361" s="199">
        <v>43690</v>
      </c>
      <c r="B1361" s="37">
        <f t="shared" si="56"/>
        <v>6558.9083091245684</v>
      </c>
      <c r="C1361" s="221">
        <v>46555</v>
      </c>
      <c r="D1361" s="37">
        <f t="shared" si="57"/>
        <v>5605.904537713307</v>
      </c>
      <c r="E1361" s="221">
        <v>5724.5</v>
      </c>
      <c r="F1361" s="147">
        <f>USD_CNY!B1147</f>
        <v>7.0979799999999997</v>
      </c>
      <c r="G1361" s="139">
        <f t="shared" si="54"/>
        <v>-5</v>
      </c>
      <c r="H1361" s="375">
        <f t="shared" si="58"/>
        <v>-19.5</v>
      </c>
    </row>
    <row r="1362" spans="1:8" x14ac:dyDescent="0.25">
      <c r="A1362" s="199">
        <v>43691</v>
      </c>
      <c r="B1362" s="37">
        <f t="shared" si="56"/>
        <v>6629.2280161637173</v>
      </c>
      <c r="C1362" s="221">
        <v>46640</v>
      </c>
      <c r="D1362" s="37">
        <f t="shared" si="57"/>
        <v>5666.0068514219811</v>
      </c>
      <c r="E1362" s="221">
        <v>5697</v>
      </c>
      <c r="F1362" s="147">
        <f>USD_CNY!B1148</f>
        <v>7.0355100000000004</v>
      </c>
      <c r="G1362" s="139">
        <f t="shared" si="54"/>
        <v>85</v>
      </c>
      <c r="H1362" s="375">
        <f t="shared" si="58"/>
        <v>-27.5</v>
      </c>
    </row>
    <row r="1363" spans="1:8" x14ac:dyDescent="0.25">
      <c r="A1363" s="199">
        <v>43692</v>
      </c>
      <c r="B1363" s="37">
        <f t="shared" si="56"/>
        <v>6581.9169744473429</v>
      </c>
      <c r="C1363" s="221">
        <v>46370</v>
      </c>
      <c r="D1363" s="37">
        <f t="shared" si="57"/>
        <v>5625.5700636302081</v>
      </c>
      <c r="E1363" s="221">
        <v>5732</v>
      </c>
      <c r="F1363" s="147">
        <f>USD_CNY!B1149</f>
        <v>7.0450600000000003</v>
      </c>
      <c r="G1363" s="139">
        <f t="shared" si="54"/>
        <v>-270</v>
      </c>
      <c r="H1363" s="375">
        <f t="shared" si="58"/>
        <v>35</v>
      </c>
    </row>
    <row r="1364" spans="1:8" x14ac:dyDescent="0.25">
      <c r="A1364" s="199">
        <v>43693</v>
      </c>
      <c r="B1364" s="37">
        <f t="shared" si="56"/>
        <v>6587.9403540415306</v>
      </c>
      <c r="C1364" s="221">
        <v>46460</v>
      </c>
      <c r="D1364" s="37">
        <f t="shared" si="57"/>
        <v>5630.7182513175476</v>
      </c>
      <c r="E1364" s="221">
        <v>5696.5</v>
      </c>
      <c r="F1364" s="147">
        <f>USD_CNY!B1150</f>
        <v>7.0522799999999997</v>
      </c>
      <c r="G1364" s="139">
        <f t="shared" si="54"/>
        <v>90</v>
      </c>
      <c r="H1364" s="375">
        <f t="shared" si="58"/>
        <v>-35.5</v>
      </c>
    </row>
    <row r="1365" spans="1:8" x14ac:dyDescent="0.25">
      <c r="A1365" s="199">
        <v>43696</v>
      </c>
      <c r="B1365" s="37">
        <f t="shared" si="56"/>
        <v>6586.7321560919481</v>
      </c>
      <c r="C1365" s="221">
        <v>46480</v>
      </c>
      <c r="D1365" s="37">
        <f t="shared" si="57"/>
        <v>5629.6856034973916</v>
      </c>
      <c r="E1365" s="221">
        <v>5710</v>
      </c>
      <c r="F1365" s="147">
        <f>USD_CNY!B1151</f>
        <v>7.05661</v>
      </c>
      <c r="G1365" s="139">
        <f t="shared" si="54"/>
        <v>20</v>
      </c>
      <c r="H1365" s="375">
        <f t="shared" si="58"/>
        <v>13.5</v>
      </c>
    </row>
    <row r="1366" spans="1:8" x14ac:dyDescent="0.25">
      <c r="A1366" s="199">
        <v>43697</v>
      </c>
      <c r="B1366" s="37">
        <f t="shared" si="56"/>
        <v>6596.0897085165971</v>
      </c>
      <c r="C1366" s="221">
        <v>46655</v>
      </c>
      <c r="D1366" s="37">
        <f t="shared" si="57"/>
        <v>5637.6835115526474</v>
      </c>
      <c r="E1366" s="221">
        <v>5755.5</v>
      </c>
      <c r="F1366" s="147">
        <f>USD_CNY!B1152</f>
        <v>7.0731299999999999</v>
      </c>
      <c r="G1366" s="139">
        <f t="shared" si="54"/>
        <v>175</v>
      </c>
      <c r="H1366" s="375">
        <f t="shared" si="58"/>
        <v>45.5</v>
      </c>
    </row>
    <row r="1367" spans="1:8" x14ac:dyDescent="0.25">
      <c r="A1367" s="199">
        <v>43698</v>
      </c>
      <c r="B1367" s="37">
        <f t="shared" si="56"/>
        <v>6574.3513150828194</v>
      </c>
      <c r="C1367" s="221">
        <v>46395</v>
      </c>
      <c r="D1367" s="37">
        <f t="shared" si="57"/>
        <v>5619.103688104974</v>
      </c>
      <c r="E1367" s="221">
        <v>5698</v>
      </c>
      <c r="F1367" s="147">
        <f>USD_CNY!B1153</f>
        <v>7.0569699999999997</v>
      </c>
      <c r="G1367" s="139">
        <f t="shared" si="54"/>
        <v>-260</v>
      </c>
      <c r="H1367" s="375">
        <f t="shared" si="58"/>
        <v>-57.5</v>
      </c>
    </row>
    <row r="1368" spans="1:8" x14ac:dyDescent="0.25">
      <c r="A1368" s="199">
        <v>43699</v>
      </c>
      <c r="B1368" s="37">
        <f t="shared" si="56"/>
        <v>6550.7021381695013</v>
      </c>
      <c r="C1368" s="221">
        <v>46415</v>
      </c>
      <c r="D1368" s="37">
        <f t="shared" si="57"/>
        <v>5598.8907163841895</v>
      </c>
      <c r="E1368" s="221">
        <v>5696.5</v>
      </c>
      <c r="F1368" s="147">
        <f>USD_CNY!B1154</f>
        <v>7.0854999999999997</v>
      </c>
      <c r="G1368" s="139">
        <f t="shared" si="54"/>
        <v>20</v>
      </c>
      <c r="H1368" s="375">
        <f t="shared" si="58"/>
        <v>-1.5</v>
      </c>
    </row>
    <row r="1369" spans="1:8" x14ac:dyDescent="0.25">
      <c r="A1369" s="199">
        <v>43700</v>
      </c>
      <c r="B1369" s="37">
        <f t="shared" si="56"/>
        <v>6522.5047545256048</v>
      </c>
      <c r="C1369" s="221">
        <v>46300</v>
      </c>
      <c r="D1369" s="37">
        <f t="shared" si="57"/>
        <v>5574.7903884834232</v>
      </c>
      <c r="E1369" s="221">
        <v>5668</v>
      </c>
      <c r="F1369" s="147">
        <f>USD_CNY!B1155</f>
        <v>7.0984999999999996</v>
      </c>
      <c r="G1369" s="139">
        <f t="shared" si="54"/>
        <v>-115</v>
      </c>
      <c r="H1369" s="375">
        <f t="shared" si="58"/>
        <v>-28.5</v>
      </c>
    </row>
    <row r="1370" spans="1:8" x14ac:dyDescent="0.25">
      <c r="A1370" s="199">
        <v>43703</v>
      </c>
      <c r="B1370" s="37">
        <f t="shared" si="56"/>
        <v>6431.0230709723546</v>
      </c>
      <c r="C1370" s="221">
        <v>46055</v>
      </c>
      <c r="D1370" s="37">
        <f t="shared" si="57"/>
        <v>5496.6009153609875</v>
      </c>
      <c r="E1370" s="221">
        <v>5675</v>
      </c>
      <c r="F1370" s="147">
        <f>USD_CNY!B1156</f>
        <v>7.1613800000000003</v>
      </c>
      <c r="G1370" s="139">
        <f t="shared" si="54"/>
        <v>-245</v>
      </c>
      <c r="H1370" s="375">
        <f t="shared" si="58"/>
        <v>7</v>
      </c>
    </row>
    <row r="1371" spans="1:8" x14ac:dyDescent="0.25">
      <c r="A1371" s="199">
        <v>43704</v>
      </c>
      <c r="B1371" s="37">
        <f t="shared" si="56"/>
        <v>6474.5353527750594</v>
      </c>
      <c r="C1371" s="221">
        <v>46450</v>
      </c>
      <c r="D1371" s="37">
        <f t="shared" si="57"/>
        <v>5533.7908998077437</v>
      </c>
      <c r="E1371" s="221">
        <v>5675</v>
      </c>
      <c r="F1371" s="147">
        <f>USD_CNY!B1157</f>
        <v>7.1742600000000003</v>
      </c>
      <c r="G1371" s="139">
        <f t="shared" si="54"/>
        <v>395</v>
      </c>
      <c r="H1371" s="375">
        <f t="shared" si="58"/>
        <v>0</v>
      </c>
    </row>
    <row r="1372" spans="1:8" x14ac:dyDescent="0.25">
      <c r="A1372" s="199">
        <v>43705</v>
      </c>
      <c r="B1372" s="37">
        <f t="shared" si="56"/>
        <v>6503.5861156323372</v>
      </c>
      <c r="C1372" s="221">
        <v>46590</v>
      </c>
      <c r="D1372" s="37">
        <f t="shared" si="57"/>
        <v>5558.6206116515705</v>
      </c>
      <c r="E1372" s="221">
        <v>5662</v>
      </c>
      <c r="F1372" s="147">
        <f>USD_CNY!B1158</f>
        <v>7.1637399999999998</v>
      </c>
      <c r="G1372" s="139">
        <f t="shared" si="54"/>
        <v>140</v>
      </c>
      <c r="H1372" s="375">
        <f t="shared" si="58"/>
        <v>-13</v>
      </c>
    </row>
    <row r="1373" spans="1:8" x14ac:dyDescent="0.25">
      <c r="A1373" s="199">
        <v>43706</v>
      </c>
      <c r="B1373" s="37">
        <f t="shared" si="56"/>
        <v>6498.9655191643851</v>
      </c>
      <c r="C1373" s="221">
        <v>46615</v>
      </c>
      <c r="D1373" s="37">
        <f t="shared" si="57"/>
        <v>5554.6713839011845</v>
      </c>
      <c r="E1373" s="221">
        <v>5653</v>
      </c>
      <c r="F1373" s="147">
        <f>USD_CNY!B1159</f>
        <v>7.1726799999999997</v>
      </c>
      <c r="G1373" s="139">
        <f t="shared" si="54"/>
        <v>25</v>
      </c>
      <c r="H1373" s="375">
        <f t="shared" si="58"/>
        <v>-9</v>
      </c>
    </row>
    <row r="1374" spans="1:8" x14ac:dyDescent="0.25">
      <c r="A1374" s="199">
        <v>43707</v>
      </c>
      <c r="B1374" s="37">
        <f t="shared" si="56"/>
        <v>6530.1153968171884</v>
      </c>
      <c r="C1374" s="221">
        <v>46725</v>
      </c>
      <c r="D1374" s="37">
        <f t="shared" si="57"/>
        <v>5581.2952109548623</v>
      </c>
      <c r="E1374" s="221">
        <v>5722</v>
      </c>
      <c r="F1374" s="147">
        <f>USD_CNY!B1160</f>
        <v>7.1553100000000001</v>
      </c>
      <c r="G1374" s="139">
        <f t="shared" si="54"/>
        <v>110</v>
      </c>
      <c r="H1374" s="375">
        <f t="shared" si="58"/>
        <v>69</v>
      </c>
    </row>
    <row r="1375" spans="1:8" x14ac:dyDescent="0.25">
      <c r="A1375" s="199">
        <v>43711</v>
      </c>
      <c r="B1375" s="37">
        <f t="shared" si="56"/>
        <v>6468.2963063941543</v>
      </c>
      <c r="C1375" s="221">
        <v>46500</v>
      </c>
      <c r="D1375" s="37">
        <f t="shared" si="57"/>
        <v>5528.4583815334654</v>
      </c>
      <c r="E1375" s="221">
        <v>5610.5</v>
      </c>
      <c r="F1375" s="147">
        <f>USD_CNY!B1161</f>
        <v>7.1889099999999999</v>
      </c>
      <c r="G1375" s="139">
        <f t="shared" si="54"/>
        <v>-225</v>
      </c>
      <c r="H1375" s="375">
        <f t="shared" si="58"/>
        <v>-111.5</v>
      </c>
    </row>
    <row r="1376" spans="1:8" x14ac:dyDescent="0.25">
      <c r="A1376" s="199">
        <v>43712</v>
      </c>
      <c r="B1376" s="37">
        <f t="shared" si="56"/>
        <v>6462.8781983158024</v>
      </c>
      <c r="C1376" s="221">
        <v>46340</v>
      </c>
      <c r="D1376" s="37">
        <f t="shared" si="57"/>
        <v>5523.827519928037</v>
      </c>
      <c r="E1376" s="221">
        <v>5537</v>
      </c>
      <c r="F1376" s="147">
        <f>USD_CNY!B1162</f>
        <v>7.1701800000000002</v>
      </c>
      <c r="G1376" s="139">
        <f t="shared" si="54"/>
        <v>-160</v>
      </c>
      <c r="H1376" s="375">
        <f t="shared" si="58"/>
        <v>-73.5</v>
      </c>
    </row>
    <row r="1377" spans="1:8" x14ac:dyDescent="0.25">
      <c r="A1377" s="199">
        <v>43713</v>
      </c>
      <c r="B1377" s="37">
        <f t="shared" si="56"/>
        <v>6608.7433323876921</v>
      </c>
      <c r="C1377" s="221">
        <v>47150</v>
      </c>
      <c r="D1377" s="37">
        <f t="shared" si="57"/>
        <v>5648.4985746903358</v>
      </c>
      <c r="E1377" s="221">
        <v>5663</v>
      </c>
      <c r="F1377" s="147">
        <f>USD_CNY!B1163</f>
        <v>7.1344880000000002</v>
      </c>
      <c r="G1377" s="139">
        <f t="shared" si="54"/>
        <v>810</v>
      </c>
      <c r="H1377" s="375">
        <f t="shared" si="58"/>
        <v>126</v>
      </c>
    </row>
    <row r="1378" spans="1:8" x14ac:dyDescent="0.25">
      <c r="A1378" s="199">
        <v>43714</v>
      </c>
      <c r="B1378" s="37">
        <f t="shared" si="56"/>
        <v>6657.4353962749165</v>
      </c>
      <c r="C1378" s="221">
        <v>47550</v>
      </c>
      <c r="D1378" s="37">
        <f t="shared" si="57"/>
        <v>5690.1157233118947</v>
      </c>
      <c r="E1378" s="221">
        <v>5777</v>
      </c>
      <c r="F1378" s="147">
        <f>USD_CNY!B1164</f>
        <v>7.1423899999999998</v>
      </c>
      <c r="G1378" s="139">
        <f t="shared" si="54"/>
        <v>400</v>
      </c>
      <c r="H1378" s="375">
        <f t="shared" si="58"/>
        <v>114</v>
      </c>
    </row>
    <row r="1379" spans="1:8" x14ac:dyDescent="0.25">
      <c r="A1379" s="199">
        <v>43717</v>
      </c>
      <c r="B1379" s="37">
        <f t="shared" si="56"/>
        <v>6647.5606897800335</v>
      </c>
      <c r="C1379" s="221">
        <v>47365</v>
      </c>
      <c r="D1379" s="37">
        <f t="shared" si="57"/>
        <v>5681.675803230798</v>
      </c>
      <c r="E1379" s="221">
        <v>5787.5</v>
      </c>
      <c r="F1379" s="147">
        <f>USD_CNY!B1165</f>
        <v>7.1251699999999998</v>
      </c>
      <c r="G1379" s="139">
        <f t="shared" si="54"/>
        <v>-185</v>
      </c>
      <c r="H1379" s="375">
        <f t="shared" si="58"/>
        <v>10.5</v>
      </c>
    </row>
    <row r="1380" spans="1:8" x14ac:dyDescent="0.25">
      <c r="A1380" s="199">
        <v>43718</v>
      </c>
      <c r="B1380" s="37">
        <f t="shared" si="56"/>
        <v>6670.6860835420339</v>
      </c>
      <c r="C1380" s="221">
        <v>47465</v>
      </c>
      <c r="D1380" s="37">
        <f t="shared" si="57"/>
        <v>5701.4410970444742</v>
      </c>
      <c r="E1380" s="221">
        <v>5771</v>
      </c>
      <c r="F1380" s="147">
        <f>USD_CNY!B1166</f>
        <v>7.1154599999999997</v>
      </c>
      <c r="G1380" s="139">
        <f t="shared" si="54"/>
        <v>100</v>
      </c>
      <c r="H1380" s="375">
        <f t="shared" si="58"/>
        <v>-16.5</v>
      </c>
    </row>
    <row r="1381" spans="1:8" x14ac:dyDescent="0.25">
      <c r="A1381" s="199">
        <v>43719</v>
      </c>
      <c r="B1381" s="37">
        <f t="shared" si="56"/>
        <v>6647.7287102605114</v>
      </c>
      <c r="C1381" s="221">
        <v>47295</v>
      </c>
      <c r="D1381" s="37">
        <f t="shared" si="57"/>
        <v>5681.81941047907</v>
      </c>
      <c r="E1381" s="221">
        <v>5738</v>
      </c>
      <c r="F1381" s="147">
        <f>USD_CNY!B1167</f>
        <v>7.1144600000000002</v>
      </c>
      <c r="G1381" s="139">
        <f t="shared" si="54"/>
        <v>-170</v>
      </c>
      <c r="H1381" s="375">
        <f t="shared" si="58"/>
        <v>-33</v>
      </c>
    </row>
    <row r="1382" spans="1:8" x14ac:dyDescent="0.25">
      <c r="A1382" s="199">
        <v>43720</v>
      </c>
      <c r="B1382" s="37">
        <f t="shared" si="56"/>
        <v>6694.4483684136176</v>
      </c>
      <c r="C1382" s="221">
        <v>47390</v>
      </c>
      <c r="D1382" s="37">
        <f t="shared" si="57"/>
        <v>5721.7507422338613</v>
      </c>
      <c r="E1382" s="221">
        <v>5765</v>
      </c>
      <c r="F1382" s="147">
        <f>USD_CNY!B1168</f>
        <v>7.0789999999999997</v>
      </c>
      <c r="G1382" s="139">
        <f t="shared" si="54"/>
        <v>95</v>
      </c>
      <c r="H1382" s="375">
        <f t="shared" si="58"/>
        <v>27</v>
      </c>
    </row>
    <row r="1383" spans="1:8" x14ac:dyDescent="0.25">
      <c r="A1383" s="199">
        <v>43721</v>
      </c>
      <c r="B1383" s="37">
        <f t="shared" si="56"/>
        <v>6717.8598109246377</v>
      </c>
      <c r="C1383" s="221">
        <v>47390</v>
      </c>
      <c r="D1383" s="37">
        <f t="shared" si="57"/>
        <v>5741.7605221578106</v>
      </c>
      <c r="E1383" s="221">
        <v>5842.5</v>
      </c>
      <c r="F1383" s="147">
        <f>USD_CNY!B1169</f>
        <v>7.0543300000000002</v>
      </c>
      <c r="G1383" s="139">
        <f t="shared" si="54"/>
        <v>0</v>
      </c>
      <c r="H1383" s="375">
        <f t="shared" si="58"/>
        <v>77.5</v>
      </c>
    </row>
    <row r="1384" spans="1:8" x14ac:dyDescent="0.25">
      <c r="A1384" s="199">
        <v>43724</v>
      </c>
      <c r="B1384" s="37">
        <f t="shared" si="56"/>
        <v>6761.0870367933858</v>
      </c>
      <c r="C1384" s="221">
        <v>47790</v>
      </c>
      <c r="D1384" s="37">
        <f t="shared" si="57"/>
        <v>5778.7068690541764</v>
      </c>
      <c r="E1384" s="221">
        <v>5870</v>
      </c>
      <c r="F1384" s="147">
        <f>USD_CNY!B1170</f>
        <v>7.06839</v>
      </c>
      <c r="G1384" s="139">
        <f t="shared" si="54"/>
        <v>400</v>
      </c>
      <c r="H1384" s="375">
        <f t="shared" si="58"/>
        <v>27.5</v>
      </c>
    </row>
    <row r="1385" spans="1:8" x14ac:dyDescent="0.25">
      <c r="A1385" s="199">
        <v>43725</v>
      </c>
      <c r="B1385" s="37">
        <f t="shared" si="56"/>
        <v>6711.8598089511243</v>
      </c>
      <c r="C1385" s="221">
        <v>47505</v>
      </c>
      <c r="D1385" s="37">
        <f t="shared" si="57"/>
        <v>5736.6323153428411</v>
      </c>
      <c r="E1385" s="221">
        <v>5877</v>
      </c>
      <c r="F1385" s="147">
        <f>USD_CNY!B1171</f>
        <v>7.0777700000000001</v>
      </c>
      <c r="G1385" s="139">
        <f t="shared" si="54"/>
        <v>-285</v>
      </c>
      <c r="H1385" s="375">
        <f t="shared" si="58"/>
        <v>7</v>
      </c>
    </row>
    <row r="1386" spans="1:8" x14ac:dyDescent="0.25">
      <c r="A1386" s="199">
        <v>43726</v>
      </c>
      <c r="B1386" s="37">
        <f t="shared" si="56"/>
        <v>6706.6482006192055</v>
      </c>
      <c r="C1386" s="221">
        <v>47505</v>
      </c>
      <c r="D1386" s="37">
        <f t="shared" si="57"/>
        <v>5732.1779492471842</v>
      </c>
      <c r="E1386" s="221">
        <v>5762</v>
      </c>
      <c r="F1386" s="147">
        <f>USD_CNY!B1172</f>
        <v>7.0832699999999997</v>
      </c>
      <c r="G1386" s="139">
        <f t="shared" si="54"/>
        <v>0</v>
      </c>
      <c r="H1386" s="375">
        <f t="shared" si="58"/>
        <v>-115</v>
      </c>
    </row>
    <row r="1387" spans="1:8" x14ac:dyDescent="0.25">
      <c r="A1387" s="199">
        <v>43727</v>
      </c>
      <c r="B1387" s="37">
        <f t="shared" si="56"/>
        <v>6682.050682777176</v>
      </c>
      <c r="C1387" s="221">
        <v>47460</v>
      </c>
      <c r="D1387" s="37">
        <f t="shared" ref="D1387:D1450" si="59">+B1387/1.17</f>
        <v>5711.1544297240825</v>
      </c>
      <c r="E1387" s="221">
        <v>5745</v>
      </c>
      <c r="F1387" s="147">
        <f>USD_CNY!B1173</f>
        <v>7.1026100000000003</v>
      </c>
      <c r="G1387" s="139">
        <f t="shared" si="54"/>
        <v>-45</v>
      </c>
      <c r="H1387" s="375">
        <f t="shared" si="58"/>
        <v>-17</v>
      </c>
    </row>
    <row r="1388" spans="1:8" x14ac:dyDescent="0.25">
      <c r="A1388" s="199">
        <v>43728</v>
      </c>
      <c r="B1388" s="37">
        <f t="shared" si="56"/>
        <v>6692.5264552132376</v>
      </c>
      <c r="C1388" s="221">
        <v>47395</v>
      </c>
      <c r="D1388" s="37">
        <f t="shared" si="59"/>
        <v>5720.1080813788358</v>
      </c>
      <c r="E1388" s="221">
        <v>5758.5</v>
      </c>
      <c r="F1388" s="147">
        <f>USD_CNY!B1174</f>
        <v>7.0817800000000002</v>
      </c>
      <c r="G1388" s="139">
        <f t="shared" si="54"/>
        <v>-65</v>
      </c>
      <c r="H1388" s="375">
        <f t="shared" si="58"/>
        <v>13.5</v>
      </c>
    </row>
    <row r="1389" spans="1:8" x14ac:dyDescent="0.25">
      <c r="A1389" s="199">
        <v>43731</v>
      </c>
      <c r="B1389" s="37">
        <f t="shared" si="56"/>
        <v>6653.8908213565646</v>
      </c>
      <c r="C1389" s="221">
        <v>47325</v>
      </c>
      <c r="D1389" s="37">
        <f t="shared" si="59"/>
        <v>5687.0861720996281</v>
      </c>
      <c r="E1389" s="221">
        <v>5777.5</v>
      </c>
      <c r="F1389" s="147">
        <f>USD_CNY!B1175</f>
        <v>7.1123799999999999</v>
      </c>
      <c r="G1389" s="139">
        <f t="shared" si="54"/>
        <v>-70</v>
      </c>
      <c r="H1389" s="375">
        <f t="shared" si="58"/>
        <v>19</v>
      </c>
    </row>
    <row r="1390" spans="1:8" x14ac:dyDescent="0.25">
      <c r="A1390" s="199">
        <v>43732</v>
      </c>
      <c r="B1390" s="37">
        <f t="shared" si="56"/>
        <v>6654.8545634795082</v>
      </c>
      <c r="C1390" s="221">
        <v>47325</v>
      </c>
      <c r="D1390" s="37">
        <f t="shared" si="59"/>
        <v>5687.9098833158196</v>
      </c>
      <c r="E1390" s="221">
        <v>5695</v>
      </c>
      <c r="F1390" s="147">
        <f>USD_CNY!B1176</f>
        <v>7.1113499999999998</v>
      </c>
      <c r="G1390" s="139">
        <f t="shared" si="54"/>
        <v>0</v>
      </c>
      <c r="H1390" s="375">
        <f t="shared" si="58"/>
        <v>-82.5</v>
      </c>
    </row>
    <row r="1391" spans="1:8" x14ac:dyDescent="0.25">
      <c r="A1391" s="199">
        <v>43733</v>
      </c>
      <c r="B1391" s="37">
        <f t="shared" si="56"/>
        <v>6637.4696684215778</v>
      </c>
      <c r="C1391" s="221">
        <v>47240</v>
      </c>
      <c r="D1391" s="37">
        <f t="shared" si="59"/>
        <v>5673.0509986509214</v>
      </c>
      <c r="E1391" s="221">
        <v>5761</v>
      </c>
      <c r="F1391" s="147">
        <f>USD_CNY!B1177</f>
        <v>7.1171699999999998</v>
      </c>
      <c r="G1391" s="139">
        <f t="shared" si="54"/>
        <v>-85</v>
      </c>
      <c r="H1391" s="375">
        <f t="shared" si="58"/>
        <v>66</v>
      </c>
    </row>
    <row r="1392" spans="1:8" x14ac:dyDescent="0.25">
      <c r="A1392" s="199">
        <v>43734</v>
      </c>
      <c r="B1392" s="37">
        <f t="shared" si="56"/>
        <v>6630.5773080670388</v>
      </c>
      <c r="C1392" s="221">
        <v>47230</v>
      </c>
      <c r="D1392" s="37">
        <f t="shared" si="59"/>
        <v>5667.1600923649903</v>
      </c>
      <c r="E1392" s="221">
        <v>5718.5</v>
      </c>
      <c r="F1392" s="147">
        <f>USD_CNY!B1178</f>
        <v>7.1230599999999997</v>
      </c>
      <c r="G1392" s="139">
        <f t="shared" si="54"/>
        <v>-10</v>
      </c>
      <c r="H1392" s="375">
        <f t="shared" si="58"/>
        <v>-42.5</v>
      </c>
    </row>
    <row r="1393" spans="1:8" x14ac:dyDescent="0.25">
      <c r="A1393" s="199">
        <v>43735</v>
      </c>
      <c r="B1393" s="37">
        <f t="shared" si="56"/>
        <v>6560.2841854500866</v>
      </c>
      <c r="C1393" s="221">
        <v>46760</v>
      </c>
      <c r="D1393" s="37">
        <f t="shared" si="59"/>
        <v>5607.0805003846899</v>
      </c>
      <c r="E1393" s="221">
        <v>5757</v>
      </c>
      <c r="F1393" s="147">
        <f>USD_CNY!B1179</f>
        <v>7.1277400000000002</v>
      </c>
      <c r="G1393" s="139">
        <f t="shared" si="54"/>
        <v>-470</v>
      </c>
      <c r="H1393" s="375">
        <f t="shared" si="58"/>
        <v>38.5</v>
      </c>
    </row>
    <row r="1394" spans="1:8" x14ac:dyDescent="0.25">
      <c r="A1394" s="199">
        <v>43738</v>
      </c>
      <c r="B1394" s="37">
        <f t="shared" si="56"/>
        <v>6639.5283548568223</v>
      </c>
      <c r="C1394" s="221">
        <v>47300</v>
      </c>
      <c r="D1394" s="37">
        <f t="shared" si="59"/>
        <v>5674.810559706686</v>
      </c>
      <c r="E1394" s="221">
        <v>5714</v>
      </c>
      <c r="F1394" s="147">
        <f>USD_CNY!B1180</f>
        <v>7.1239999999999997</v>
      </c>
      <c r="G1394" s="139">
        <f t="shared" si="54"/>
        <v>540</v>
      </c>
      <c r="H1394" s="375">
        <f t="shared" si="58"/>
        <v>-43</v>
      </c>
    </row>
    <row r="1395" spans="1:8" x14ac:dyDescent="0.25">
      <c r="A1395" s="199">
        <v>43739</v>
      </c>
      <c r="B1395" s="37">
        <f t="shared" si="56"/>
        <v>6618.0225684363695</v>
      </c>
      <c r="C1395" s="221">
        <v>47300</v>
      </c>
      <c r="D1395" s="37">
        <f t="shared" si="59"/>
        <v>5656.4295456721111</v>
      </c>
      <c r="E1395" s="221">
        <v>5728</v>
      </c>
      <c r="F1395" s="147">
        <f>USD_CNY!B1181</f>
        <v>7.1471499999999999</v>
      </c>
      <c r="G1395" s="139">
        <f t="shared" si="54"/>
        <v>0</v>
      </c>
      <c r="H1395" s="375">
        <f t="shared" si="58"/>
        <v>14</v>
      </c>
    </row>
    <row r="1396" spans="1:8" x14ac:dyDescent="0.25">
      <c r="A1396" s="199">
        <v>43740</v>
      </c>
      <c r="B1396" s="37">
        <f t="shared" si="56"/>
        <v>6618.8838294930747</v>
      </c>
      <c r="C1396" s="221">
        <v>47300</v>
      </c>
      <c r="D1396" s="37">
        <f t="shared" si="59"/>
        <v>5657.1656662333971</v>
      </c>
      <c r="E1396" s="221">
        <v>5610</v>
      </c>
      <c r="F1396" s="147">
        <f>USD_CNY!B1182</f>
        <v>7.1462199999999996</v>
      </c>
      <c r="G1396" s="139">
        <f t="shared" si="54"/>
        <v>0</v>
      </c>
      <c r="H1396" s="375">
        <f t="shared" si="58"/>
        <v>-118</v>
      </c>
    </row>
    <row r="1397" spans="1:8" x14ac:dyDescent="0.25">
      <c r="A1397" s="199">
        <v>43741</v>
      </c>
      <c r="B1397" s="37">
        <f t="shared" si="56"/>
        <v>6623.9540664496026</v>
      </c>
      <c r="C1397" s="221">
        <v>47300</v>
      </c>
      <c r="D1397" s="37">
        <f t="shared" si="59"/>
        <v>5661.4992020936779</v>
      </c>
      <c r="E1397" s="221">
        <v>5629</v>
      </c>
      <c r="F1397" s="147">
        <f>USD_CNY!B1183</f>
        <v>7.1407499999999997</v>
      </c>
      <c r="G1397" s="139">
        <f t="shared" si="54"/>
        <v>0</v>
      </c>
      <c r="H1397" s="375">
        <f t="shared" si="58"/>
        <v>19</v>
      </c>
    </row>
    <row r="1398" spans="1:8" x14ac:dyDescent="0.25">
      <c r="A1398" s="199">
        <v>43742</v>
      </c>
      <c r="B1398" s="37">
        <f t="shared" si="56"/>
        <v>6641.5513990084009</v>
      </c>
      <c r="C1398" s="221">
        <v>47300</v>
      </c>
      <c r="D1398" s="37">
        <f t="shared" si="59"/>
        <v>5676.5396572721384</v>
      </c>
      <c r="E1398" s="221">
        <v>5626</v>
      </c>
      <c r="F1398" s="147">
        <f>USD_CNY!B1184</f>
        <v>7.1218300000000001</v>
      </c>
      <c r="G1398" s="139">
        <f t="shared" si="54"/>
        <v>0</v>
      </c>
      <c r="H1398" s="375">
        <f t="shared" si="58"/>
        <v>-3</v>
      </c>
    </row>
    <row r="1399" spans="1:8" x14ac:dyDescent="0.25">
      <c r="A1399" s="199">
        <v>43745</v>
      </c>
      <c r="B1399" s="37">
        <f t="shared" si="56"/>
        <v>6630.5560695521499</v>
      </c>
      <c r="C1399" s="221">
        <v>47300</v>
      </c>
      <c r="D1399" s="37">
        <f t="shared" si="59"/>
        <v>5667.1419397881627</v>
      </c>
      <c r="E1399" s="221">
        <v>5599</v>
      </c>
      <c r="F1399" s="147">
        <f>USD_CNY!B1185</f>
        <v>7.1336399999999998</v>
      </c>
      <c r="G1399" s="139">
        <f t="shared" si="54"/>
        <v>0</v>
      </c>
      <c r="H1399" s="375">
        <f t="shared" si="58"/>
        <v>-27</v>
      </c>
    </row>
    <row r="1400" spans="1:8" x14ac:dyDescent="0.25">
      <c r="A1400" s="199">
        <v>43746</v>
      </c>
      <c r="B1400" s="37">
        <f t="shared" si="56"/>
        <v>6599.6480187723319</v>
      </c>
      <c r="C1400" s="221">
        <v>47025</v>
      </c>
      <c r="D1400" s="37">
        <f t="shared" si="59"/>
        <v>5640.7248023695147</v>
      </c>
      <c r="E1400" s="221">
        <v>5626</v>
      </c>
      <c r="F1400" s="147">
        <f>USD_CNY!B1186</f>
        <v>7.1253799999999998</v>
      </c>
      <c r="G1400" s="139">
        <f t="shared" si="54"/>
        <v>-275</v>
      </c>
      <c r="H1400" s="375">
        <f t="shared" si="58"/>
        <v>27</v>
      </c>
    </row>
    <row r="1401" spans="1:8" x14ac:dyDescent="0.25">
      <c r="A1401" s="199">
        <v>43747</v>
      </c>
      <c r="B1401" s="37">
        <f t="shared" si="56"/>
        <v>6545.6707231780665</v>
      </c>
      <c r="C1401" s="221">
        <v>46795</v>
      </c>
      <c r="D1401" s="37">
        <f t="shared" si="59"/>
        <v>5594.5903616906553</v>
      </c>
      <c r="E1401" s="221">
        <v>5650.5</v>
      </c>
      <c r="F1401" s="147">
        <f>USD_CNY!B1187</f>
        <v>7.149</v>
      </c>
      <c r="G1401" s="139">
        <f t="shared" si="54"/>
        <v>-230</v>
      </c>
      <c r="H1401" s="375">
        <f t="shared" si="58"/>
        <v>24.5</v>
      </c>
    </row>
    <row r="1402" spans="1:8" x14ac:dyDescent="0.25">
      <c r="A1402" s="199">
        <v>43748</v>
      </c>
      <c r="B1402" s="37">
        <f t="shared" si="56"/>
        <v>6566.569857709098</v>
      </c>
      <c r="C1402" s="221">
        <v>46735</v>
      </c>
      <c r="D1402" s="37">
        <f t="shared" si="59"/>
        <v>5612.4528698368358</v>
      </c>
      <c r="E1402" s="221">
        <v>5660</v>
      </c>
      <c r="F1402" s="147">
        <f>USD_CNY!B1188</f>
        <v>7.1171100000000003</v>
      </c>
      <c r="G1402" s="139">
        <f t="shared" si="54"/>
        <v>-60</v>
      </c>
      <c r="H1402" s="375">
        <f t="shared" si="58"/>
        <v>9.5</v>
      </c>
    </row>
    <row r="1403" spans="1:8" x14ac:dyDescent="0.25">
      <c r="A1403" s="199">
        <v>43749</v>
      </c>
      <c r="B1403" s="37">
        <f t="shared" si="56"/>
        <v>6624.3343641919955</v>
      </c>
      <c r="C1403" s="221">
        <v>47060</v>
      </c>
      <c r="D1403" s="37">
        <f t="shared" si="59"/>
        <v>5661.8242428991416</v>
      </c>
      <c r="E1403" s="221">
        <v>5698.5</v>
      </c>
      <c r="F1403" s="147">
        <f>USD_CNY!B1189</f>
        <v>7.1041100000000004</v>
      </c>
      <c r="G1403" s="139">
        <f t="shared" si="54"/>
        <v>325</v>
      </c>
      <c r="H1403" s="375">
        <f t="shared" si="58"/>
        <v>38.5</v>
      </c>
    </row>
    <row r="1404" spans="1:8" x14ac:dyDescent="0.25">
      <c r="A1404" s="199">
        <v>43752</v>
      </c>
      <c r="B1404" s="37">
        <f t="shared" si="56"/>
        <v>6673.7543412006517</v>
      </c>
      <c r="C1404" s="221">
        <v>47080</v>
      </c>
      <c r="D1404" s="37">
        <f t="shared" si="59"/>
        <v>5704.0635394877372</v>
      </c>
      <c r="E1404" s="221">
        <v>5763</v>
      </c>
      <c r="F1404" s="147">
        <f>USD_CNY!B1190</f>
        <v>7.0545</v>
      </c>
      <c r="G1404" s="139">
        <f t="shared" si="54"/>
        <v>20</v>
      </c>
      <c r="H1404" s="375">
        <f t="shared" si="58"/>
        <v>64.5</v>
      </c>
    </row>
    <row r="1405" spans="1:8" x14ac:dyDescent="0.25">
      <c r="A1405" s="199">
        <v>43753</v>
      </c>
      <c r="B1405" s="37">
        <f t="shared" si="56"/>
        <v>6641.3836581111527</v>
      </c>
      <c r="C1405" s="221">
        <v>46985</v>
      </c>
      <c r="D1405" s="37">
        <f t="shared" si="59"/>
        <v>5676.3962889838913</v>
      </c>
      <c r="E1405" s="221">
        <v>5718.5</v>
      </c>
      <c r="F1405" s="147">
        <f>USD_CNY!B1191</f>
        <v>7.0745800000000001</v>
      </c>
      <c r="G1405" s="139">
        <f t="shared" si="54"/>
        <v>-95</v>
      </c>
      <c r="H1405" s="375">
        <f t="shared" si="58"/>
        <v>-44.5</v>
      </c>
    </row>
    <row r="1406" spans="1:8" x14ac:dyDescent="0.25">
      <c r="A1406" s="199">
        <v>43754</v>
      </c>
      <c r="B1406" s="37">
        <f t="shared" si="56"/>
        <v>6607.2160404023898</v>
      </c>
      <c r="C1406" s="221">
        <v>46915</v>
      </c>
      <c r="D1406" s="37">
        <f t="shared" si="59"/>
        <v>5647.19319692512</v>
      </c>
      <c r="E1406" s="221">
        <v>5745</v>
      </c>
      <c r="F1406" s="147">
        <f>USD_CNY!B1192</f>
        <v>7.1005700000000003</v>
      </c>
      <c r="G1406" s="139">
        <f t="shared" si="54"/>
        <v>-70</v>
      </c>
      <c r="H1406" s="375">
        <f t="shared" si="58"/>
        <v>26.5</v>
      </c>
    </row>
    <row r="1407" spans="1:8" x14ac:dyDescent="0.25">
      <c r="A1407" s="199">
        <v>43755</v>
      </c>
      <c r="B1407" s="37">
        <f t="shared" si="56"/>
        <v>6575.1264515084422</v>
      </c>
      <c r="C1407" s="221">
        <v>46700</v>
      </c>
      <c r="D1407" s="37">
        <f t="shared" si="59"/>
        <v>5619.7661978704637</v>
      </c>
      <c r="E1407" s="221">
        <v>5684</v>
      </c>
      <c r="F1407" s="147">
        <f>USD_CNY!B1193</f>
        <v>7.102525</v>
      </c>
      <c r="G1407" s="139">
        <f t="shared" si="54"/>
        <v>-215</v>
      </c>
      <c r="H1407" s="375">
        <f t="shared" si="58"/>
        <v>-61</v>
      </c>
    </row>
    <row r="1408" spans="1:8" x14ac:dyDescent="0.25">
      <c r="A1408" s="199">
        <v>43756</v>
      </c>
      <c r="B1408" s="37">
        <f t="shared" si="56"/>
        <v>6603.4483732968638</v>
      </c>
      <c r="C1408" s="221">
        <v>46740</v>
      </c>
      <c r="D1408" s="37">
        <f t="shared" si="59"/>
        <v>5643.9729686297987</v>
      </c>
      <c r="E1408" s="221">
        <v>5726.5</v>
      </c>
      <c r="F1408" s="147">
        <f>USD_CNY!B1194</f>
        <v>7.0781200000000002</v>
      </c>
      <c r="G1408" s="139">
        <f t="shared" si="54"/>
        <v>40</v>
      </c>
      <c r="H1408" s="375">
        <f t="shared" si="58"/>
        <v>42.5</v>
      </c>
    </row>
    <row r="1409" spans="1:8" x14ac:dyDescent="0.25">
      <c r="A1409" s="199">
        <v>43759</v>
      </c>
      <c r="B1409" s="37">
        <f t="shared" si="56"/>
        <v>6675.9376233435714</v>
      </c>
      <c r="C1409" s="221">
        <v>47190</v>
      </c>
      <c r="D1409" s="37">
        <f t="shared" si="59"/>
        <v>5705.9295926013438</v>
      </c>
      <c r="E1409" s="221">
        <v>5751</v>
      </c>
      <c r="F1409" s="147">
        <f>USD_CNY!B1195</f>
        <v>7.06867</v>
      </c>
      <c r="G1409" s="139">
        <f t="shared" si="54"/>
        <v>450</v>
      </c>
      <c r="H1409" s="375">
        <f t="shared" si="58"/>
        <v>24.5</v>
      </c>
    </row>
    <row r="1410" spans="1:8" x14ac:dyDescent="0.25">
      <c r="A1410" s="199">
        <v>43760</v>
      </c>
      <c r="B1410" s="37">
        <f t="shared" si="56"/>
        <v>6668.6459128566175</v>
      </c>
      <c r="C1410" s="221">
        <v>47170</v>
      </c>
      <c r="D1410" s="37">
        <f t="shared" si="59"/>
        <v>5699.6973614159124</v>
      </c>
      <c r="E1410" s="221">
        <v>5820</v>
      </c>
      <c r="F1410" s="147">
        <f>USD_CNY!B1196</f>
        <v>7.0734000000000004</v>
      </c>
      <c r="G1410" s="139">
        <f t="shared" si="54"/>
        <v>-20</v>
      </c>
      <c r="H1410" s="375">
        <f t="shared" si="58"/>
        <v>69</v>
      </c>
    </row>
    <row r="1411" spans="1:8" x14ac:dyDescent="0.25">
      <c r="A1411" s="199">
        <v>43761</v>
      </c>
      <c r="B1411" s="37">
        <f t="shared" si="56"/>
        <v>6644.0184764030346</v>
      </c>
      <c r="C1411" s="221">
        <v>47035</v>
      </c>
      <c r="D1411" s="37">
        <f t="shared" si="59"/>
        <v>5678.6482704299442</v>
      </c>
      <c r="E1411" s="221">
        <v>5794</v>
      </c>
      <c r="F1411" s="147">
        <f>USD_CNY!B1197</f>
        <v>7.0792999999999999</v>
      </c>
      <c r="G1411" s="139">
        <f t="shared" si="54"/>
        <v>-135</v>
      </c>
      <c r="H1411" s="375">
        <f t="shared" si="58"/>
        <v>-26</v>
      </c>
    </row>
    <row r="1412" spans="1:8" x14ac:dyDescent="0.25">
      <c r="A1412" s="199">
        <v>43762</v>
      </c>
      <c r="B1412" s="37">
        <f t="shared" si="56"/>
        <v>6687.1018321020438</v>
      </c>
      <c r="C1412" s="221">
        <v>47340</v>
      </c>
      <c r="D1412" s="37">
        <f t="shared" si="59"/>
        <v>5715.4716513692683</v>
      </c>
      <c r="E1412" s="221">
        <v>5773</v>
      </c>
      <c r="F1412" s="147">
        <f>USD_CNY!B1198</f>
        <v>7.0792999999999999</v>
      </c>
      <c r="G1412" s="139">
        <f t="shared" si="54"/>
        <v>305</v>
      </c>
      <c r="H1412" s="375">
        <f t="shared" si="58"/>
        <v>-21</v>
      </c>
    </row>
    <row r="1413" spans="1:8" x14ac:dyDescent="0.25">
      <c r="A1413" s="199">
        <v>43763</v>
      </c>
      <c r="B1413" s="37">
        <f t="shared" si="56"/>
        <v>6677.4788328516406</v>
      </c>
      <c r="C1413" s="221">
        <v>47225</v>
      </c>
      <c r="D1413" s="37">
        <f t="shared" si="59"/>
        <v>5707.2468656851634</v>
      </c>
      <c r="E1413" s="221">
        <v>5869</v>
      </c>
      <c r="F1413" s="147">
        <f>USD_CNY!B1199</f>
        <v>7.0722800000000001</v>
      </c>
      <c r="G1413" s="139">
        <f t="shared" si="54"/>
        <v>-115</v>
      </c>
      <c r="H1413" s="375">
        <f t="shared" si="58"/>
        <v>96</v>
      </c>
    </row>
    <row r="1414" spans="1:8" x14ac:dyDescent="0.25">
      <c r="A1414" s="199">
        <v>43766</v>
      </c>
      <c r="B1414" s="37">
        <f t="shared" si="56"/>
        <v>6709.926356539735</v>
      </c>
      <c r="C1414" s="221">
        <v>47370</v>
      </c>
      <c r="D1414" s="37">
        <f t="shared" si="59"/>
        <v>5734.9797919143039</v>
      </c>
      <c r="E1414" s="221">
        <v>5869.5</v>
      </c>
      <c r="F1414" s="147">
        <f>USD_CNY!B1200</f>
        <v>7.0596899999999998</v>
      </c>
      <c r="G1414" s="139">
        <f t="shared" si="54"/>
        <v>145</v>
      </c>
      <c r="H1414" s="375">
        <f t="shared" si="58"/>
        <v>0.5</v>
      </c>
    </row>
    <row r="1415" spans="1:8" x14ac:dyDescent="0.25">
      <c r="A1415" s="199">
        <v>43767</v>
      </c>
      <c r="B1415" s="37">
        <f t="shared" si="56"/>
        <v>6692.6657619397047</v>
      </c>
      <c r="C1415" s="221">
        <v>47245</v>
      </c>
      <c r="D1415" s="37">
        <f t="shared" si="59"/>
        <v>5720.2271469570132</v>
      </c>
      <c r="E1415" s="221">
        <v>5888.5</v>
      </c>
      <c r="F1415" s="147">
        <f>USD_CNY!B1201</f>
        <v>7.0592199999999998</v>
      </c>
      <c r="G1415" s="139">
        <f t="shared" si="54"/>
        <v>-125</v>
      </c>
      <c r="H1415" s="375">
        <f t="shared" si="58"/>
        <v>19</v>
      </c>
    </row>
    <row r="1416" spans="1:8" x14ac:dyDescent="0.25">
      <c r="A1416" s="199">
        <v>43768</v>
      </c>
      <c r="B1416" s="37">
        <f t="shared" si="56"/>
        <v>6712.0843011727384</v>
      </c>
      <c r="C1416" s="221">
        <v>47390</v>
      </c>
      <c r="D1416" s="37">
        <f t="shared" si="59"/>
        <v>5736.8241890365289</v>
      </c>
      <c r="E1416" s="221">
        <v>5879.5</v>
      </c>
      <c r="F1416" s="147">
        <f>USD_CNY!B1202</f>
        <v>7.0603999999999996</v>
      </c>
      <c r="G1416" s="139">
        <f t="shared" si="54"/>
        <v>145</v>
      </c>
      <c r="H1416" s="375">
        <f t="shared" si="58"/>
        <v>-9</v>
      </c>
    </row>
    <row r="1417" spans="1:8" x14ac:dyDescent="0.25">
      <c r="A1417" s="199">
        <v>43769</v>
      </c>
      <c r="B1417" s="37">
        <f t="shared" si="56"/>
        <v>6706.6603389136917</v>
      </c>
      <c r="C1417" s="221">
        <v>47200</v>
      </c>
      <c r="D1417" s="37">
        <f t="shared" si="59"/>
        <v>5732.1883238578566</v>
      </c>
      <c r="E1417" s="221">
        <v>5883</v>
      </c>
      <c r="F1417" s="147">
        <f>USD_CNY!B1203</f>
        <v>7.0377799999999997</v>
      </c>
      <c r="G1417" s="139">
        <f t="shared" si="54"/>
        <v>-190</v>
      </c>
      <c r="H1417" s="375">
        <f t="shared" si="58"/>
        <v>3.5</v>
      </c>
    </row>
    <row r="1418" spans="1:8" x14ac:dyDescent="0.25">
      <c r="A1418" s="199">
        <v>43770</v>
      </c>
      <c r="B1418" s="37">
        <f t="shared" si="56"/>
        <v>6666.4962769854656</v>
      </c>
      <c r="C1418" s="221">
        <v>46950</v>
      </c>
      <c r="D1418" s="37">
        <f t="shared" si="59"/>
        <v>5697.8600657995439</v>
      </c>
      <c r="E1418" s="221">
        <v>5825</v>
      </c>
      <c r="F1418" s="147">
        <f>USD_CNY!B1204</f>
        <v>7.0426799999999998</v>
      </c>
      <c r="G1418" s="139">
        <f t="shared" si="54"/>
        <v>-250</v>
      </c>
      <c r="H1418" s="375">
        <f t="shared" si="58"/>
        <v>-58</v>
      </c>
    </row>
    <row r="1419" spans="1:8" x14ac:dyDescent="0.25">
      <c r="A1419" s="199">
        <v>43773</v>
      </c>
      <c r="B1419" s="37">
        <f t="shared" si="56"/>
        <v>6692.4422220103506</v>
      </c>
      <c r="C1419" s="221">
        <v>47030</v>
      </c>
      <c r="D1419" s="37">
        <f t="shared" si="59"/>
        <v>5720.036087188334</v>
      </c>
      <c r="E1419" s="221">
        <v>5797</v>
      </c>
      <c r="F1419" s="147">
        <f>USD_CNY!B1205</f>
        <v>7.0273300000000001</v>
      </c>
      <c r="G1419" s="139">
        <f t="shared" si="54"/>
        <v>80</v>
      </c>
      <c r="H1419" s="375">
        <f t="shared" si="58"/>
        <v>-28</v>
      </c>
    </row>
    <row r="1420" spans="1:8" x14ac:dyDescent="0.25">
      <c r="A1420" s="199">
        <v>43774</v>
      </c>
      <c r="B1420" s="37">
        <f t="shared" si="56"/>
        <v>6716.7642235685325</v>
      </c>
      <c r="C1420" s="221">
        <v>47185</v>
      </c>
      <c r="D1420" s="37">
        <f t="shared" si="59"/>
        <v>5740.824122708148</v>
      </c>
      <c r="E1420" s="221">
        <v>5846.5</v>
      </c>
      <c r="F1420" s="147">
        <f>USD_CNY!B1206</f>
        <v>7.0249600000000001</v>
      </c>
      <c r="G1420" s="139">
        <f t="shared" si="54"/>
        <v>155</v>
      </c>
      <c r="H1420" s="375">
        <f t="shared" si="58"/>
        <v>49.5</v>
      </c>
    </row>
    <row r="1421" spans="1:8" x14ac:dyDescent="0.25">
      <c r="A1421" s="199">
        <v>43775</v>
      </c>
      <c r="B1421" s="37">
        <f t="shared" si="56"/>
        <v>6763.6695139760113</v>
      </c>
      <c r="C1421" s="221">
        <v>47335</v>
      </c>
      <c r="D1421" s="37">
        <f t="shared" si="59"/>
        <v>5780.9141145094118</v>
      </c>
      <c r="E1421" s="221">
        <v>5880</v>
      </c>
      <c r="F1421" s="147">
        <f>USD_CNY!B1207</f>
        <v>6.9984200000000003</v>
      </c>
      <c r="G1421" s="139">
        <f t="shared" si="54"/>
        <v>150</v>
      </c>
      <c r="H1421" s="375">
        <f t="shared" si="58"/>
        <v>33.5</v>
      </c>
    </row>
    <row r="1422" spans="1:8" x14ac:dyDescent="0.25">
      <c r="A1422" s="199">
        <v>43776</v>
      </c>
      <c r="B1422" s="37">
        <f t="shared" si="56"/>
        <v>6720.0237311534138</v>
      </c>
      <c r="C1422" s="221">
        <v>47120</v>
      </c>
      <c r="D1422" s="37">
        <f t="shared" si="59"/>
        <v>5743.6100266268495</v>
      </c>
      <c r="E1422" s="221">
        <v>5913.5</v>
      </c>
      <c r="F1422" s="147">
        <f>USD_CNY!B1208</f>
        <v>7.0118799999999997</v>
      </c>
      <c r="G1422" s="139">
        <f t="shared" si="54"/>
        <v>-215</v>
      </c>
      <c r="H1422" s="375">
        <f t="shared" si="58"/>
        <v>33.5</v>
      </c>
    </row>
    <row r="1423" spans="1:8" x14ac:dyDescent="0.25">
      <c r="A1423" s="199">
        <v>43777</v>
      </c>
      <c r="B1423" s="37">
        <f t="shared" si="56"/>
        <v>6792.381405766283</v>
      </c>
      <c r="C1423" s="221">
        <v>47370</v>
      </c>
      <c r="D1423" s="37">
        <f t="shared" si="59"/>
        <v>5805.4541929626357</v>
      </c>
      <c r="E1423" s="221">
        <v>5941</v>
      </c>
      <c r="F1423" s="147">
        <f>USD_CNY!B1209</f>
        <v>6.9739899999999997</v>
      </c>
      <c r="G1423" s="139">
        <f t="shared" si="54"/>
        <v>250</v>
      </c>
      <c r="H1423" s="375">
        <f t="shared" si="58"/>
        <v>27.5</v>
      </c>
    </row>
    <row r="1424" spans="1:8" x14ac:dyDescent="0.25">
      <c r="A1424" s="199">
        <v>43780</v>
      </c>
      <c r="B1424" s="37">
        <f t="shared" si="56"/>
        <v>6739.1316769902405</v>
      </c>
      <c r="C1424" s="221">
        <v>47175</v>
      </c>
      <c r="D1424" s="37">
        <f t="shared" si="59"/>
        <v>5759.9416042651628</v>
      </c>
      <c r="E1424" s="221">
        <v>5951.5</v>
      </c>
      <c r="F1424" s="147">
        <f>USD_CNY!B1210</f>
        <v>7.0001600000000002</v>
      </c>
      <c r="G1424" s="139">
        <f t="shared" si="54"/>
        <v>-195</v>
      </c>
      <c r="H1424" s="375">
        <f t="shared" si="58"/>
        <v>10.5</v>
      </c>
    </row>
    <row r="1425" spans="1:8" x14ac:dyDescent="0.25">
      <c r="A1425" s="199">
        <v>43781</v>
      </c>
      <c r="B1425" s="37">
        <f t="shared" si="56"/>
        <v>6732.0139871608171</v>
      </c>
      <c r="C1425" s="221">
        <v>47125</v>
      </c>
      <c r="D1425" s="37">
        <f t="shared" si="59"/>
        <v>5753.8581086844597</v>
      </c>
      <c r="E1425" s="221">
        <v>5857</v>
      </c>
      <c r="F1425" s="147">
        <f>USD_CNY!B1211</f>
        <v>7.0001340000000001</v>
      </c>
      <c r="G1425" s="139">
        <f t="shared" si="54"/>
        <v>-50</v>
      </c>
      <c r="H1425" s="375">
        <f t="shared" si="58"/>
        <v>-94.5</v>
      </c>
    </row>
    <row r="1426" spans="1:8" x14ac:dyDescent="0.25">
      <c r="A1426" s="199">
        <v>43782</v>
      </c>
      <c r="B1426" s="37">
        <f t="shared" si="56"/>
        <v>6699.4734398983901</v>
      </c>
      <c r="C1426" s="221">
        <v>47050</v>
      </c>
      <c r="D1426" s="37">
        <f t="shared" si="59"/>
        <v>5726.0456751268293</v>
      </c>
      <c r="E1426" s="221">
        <v>5838</v>
      </c>
      <c r="F1426" s="147">
        <f>USD_CNY!B1212</f>
        <v>7.0229400000000002</v>
      </c>
      <c r="G1426" s="139">
        <f t="shared" si="54"/>
        <v>-75</v>
      </c>
      <c r="H1426" s="375">
        <f t="shared" si="58"/>
        <v>-19</v>
      </c>
    </row>
    <row r="1427" spans="1:8" x14ac:dyDescent="0.25">
      <c r="A1427" s="199">
        <v>43783</v>
      </c>
      <c r="B1427" s="37">
        <f t="shared" si="56"/>
        <v>6695.1128879321386</v>
      </c>
      <c r="C1427" s="221">
        <v>47025</v>
      </c>
      <c r="D1427" s="37">
        <f t="shared" si="59"/>
        <v>5722.3187076343065</v>
      </c>
      <c r="E1427" s="221">
        <v>5823</v>
      </c>
      <c r="F1427" s="147">
        <f>USD_CNY!B1213</f>
        <v>7.0237800000000004</v>
      </c>
      <c r="G1427" s="139">
        <f t="shared" si="54"/>
        <v>-25</v>
      </c>
      <c r="H1427" s="375">
        <f t="shared" si="58"/>
        <v>-15</v>
      </c>
    </row>
    <row r="1428" spans="1:8" x14ac:dyDescent="0.25">
      <c r="A1428" s="199">
        <v>43784</v>
      </c>
      <c r="B1428" s="37">
        <f t="shared" si="56"/>
        <v>6699.6211612962161</v>
      </c>
      <c r="C1428" s="221">
        <v>46935</v>
      </c>
      <c r="D1428" s="37">
        <f t="shared" si="59"/>
        <v>5726.1719327318087</v>
      </c>
      <c r="E1428" s="221">
        <v>5835</v>
      </c>
      <c r="F1428" s="147">
        <f>USD_CNY!B1214</f>
        <v>7.0056200000000004</v>
      </c>
      <c r="G1428" s="139">
        <f t="shared" si="54"/>
        <v>-90</v>
      </c>
      <c r="H1428" s="375">
        <f t="shared" si="58"/>
        <v>12</v>
      </c>
    </row>
    <row r="1429" spans="1:8" x14ac:dyDescent="0.25">
      <c r="A1429" s="199">
        <v>43787</v>
      </c>
      <c r="B1429" s="37">
        <f t="shared" si="56"/>
        <v>6707.5179829947838</v>
      </c>
      <c r="C1429" s="221">
        <v>47025</v>
      </c>
      <c r="D1429" s="37">
        <f t="shared" si="59"/>
        <v>5732.9213529869949</v>
      </c>
      <c r="E1429" s="221">
        <v>5812</v>
      </c>
      <c r="F1429" s="147">
        <f>USD_CNY!B1215</f>
        <v>7.0107900000000001</v>
      </c>
      <c r="G1429" s="139">
        <f t="shared" si="54"/>
        <v>90</v>
      </c>
      <c r="H1429" s="375">
        <f t="shared" si="58"/>
        <v>-23</v>
      </c>
    </row>
    <row r="1430" spans="1:8" x14ac:dyDescent="0.25">
      <c r="A1430" s="199">
        <v>43788</v>
      </c>
      <c r="B1430" s="37">
        <f t="shared" si="56"/>
        <v>6680.6478186699605</v>
      </c>
      <c r="C1430" s="221">
        <v>46955</v>
      </c>
      <c r="D1430" s="37">
        <f t="shared" si="59"/>
        <v>5709.9554005726159</v>
      </c>
      <c r="E1430" s="221">
        <v>5828</v>
      </c>
      <c r="F1430" s="147">
        <f>USD_CNY!B1216</f>
        <v>7.0285099999999998</v>
      </c>
      <c r="G1430" s="139">
        <f t="shared" si="54"/>
        <v>-70</v>
      </c>
      <c r="H1430" s="375">
        <f t="shared" si="58"/>
        <v>16</v>
      </c>
    </row>
    <row r="1431" spans="1:8" x14ac:dyDescent="0.25">
      <c r="A1431" s="199">
        <v>43789</v>
      </c>
      <c r="B1431" s="37">
        <f t="shared" si="56"/>
        <v>6709.5772497131475</v>
      </c>
      <c r="C1431" s="221">
        <v>47190</v>
      </c>
      <c r="D1431" s="37">
        <f t="shared" si="59"/>
        <v>5734.6814100112379</v>
      </c>
      <c r="E1431" s="221">
        <v>5821.5</v>
      </c>
      <c r="F1431" s="147">
        <f>USD_CNY!B1217</f>
        <v>7.0332299999999996</v>
      </c>
      <c r="G1431" s="139">
        <f t="shared" si="54"/>
        <v>235</v>
      </c>
      <c r="H1431" s="375">
        <f t="shared" si="58"/>
        <v>-6.5</v>
      </c>
    </row>
    <row r="1432" spans="1:8" x14ac:dyDescent="0.25">
      <c r="A1432" s="199">
        <v>43790</v>
      </c>
      <c r="B1432" s="37">
        <f t="shared" si="56"/>
        <v>6684.1160464231143</v>
      </c>
      <c r="C1432" s="221">
        <v>47065</v>
      </c>
      <c r="D1432" s="37">
        <f t="shared" si="59"/>
        <v>5712.9196977975344</v>
      </c>
      <c r="E1432" s="221">
        <v>5873</v>
      </c>
      <c r="F1432" s="147">
        <f>USD_CNY!B1218</f>
        <v>7.0413199999999998</v>
      </c>
      <c r="G1432" s="139">
        <f t="shared" si="54"/>
        <v>-125</v>
      </c>
      <c r="H1432" s="375">
        <f t="shared" si="58"/>
        <v>51.5</v>
      </c>
    </row>
    <row r="1433" spans="1:8" x14ac:dyDescent="0.25">
      <c r="A1433" s="199">
        <v>43791</v>
      </c>
      <c r="B1433" s="37">
        <f t="shared" si="56"/>
        <v>6672.0981882605201</v>
      </c>
      <c r="C1433" s="221">
        <v>46925</v>
      </c>
      <c r="D1433" s="37">
        <f t="shared" si="59"/>
        <v>5702.6480241542913</v>
      </c>
      <c r="E1433" s="221">
        <v>5813</v>
      </c>
      <c r="F1433" s="147">
        <f>USD_CNY!B1219</f>
        <v>7.0330199999999996</v>
      </c>
      <c r="G1433" s="139">
        <f t="shared" si="54"/>
        <v>-140</v>
      </c>
      <c r="H1433" s="375">
        <f t="shared" si="58"/>
        <v>-60</v>
      </c>
    </row>
    <row r="1434" spans="1:8" x14ac:dyDescent="0.25">
      <c r="A1434" s="199">
        <v>43794</v>
      </c>
      <c r="B1434" s="37">
        <f t="shared" si="56"/>
        <v>6709.7100898847957</v>
      </c>
      <c r="C1434" s="221">
        <v>47170</v>
      </c>
      <c r="D1434" s="37">
        <f t="shared" si="59"/>
        <v>5734.7949486194839</v>
      </c>
      <c r="E1434" s="221">
        <v>5834</v>
      </c>
      <c r="F1434" s="147">
        <f>USD_CNY!B1220</f>
        <v>7.0301099999999996</v>
      </c>
      <c r="G1434" s="139">
        <f t="shared" si="54"/>
        <v>245</v>
      </c>
      <c r="H1434" s="375">
        <f t="shared" si="58"/>
        <v>21</v>
      </c>
    </row>
    <row r="1435" spans="1:8" x14ac:dyDescent="0.25">
      <c r="A1435" s="199">
        <v>43795</v>
      </c>
      <c r="B1435" s="37">
        <f t="shared" si="56"/>
        <v>6702.5978256385752</v>
      </c>
      <c r="C1435" s="221">
        <v>47120</v>
      </c>
      <c r="D1435" s="37">
        <f t="shared" si="59"/>
        <v>5728.7160902893811</v>
      </c>
      <c r="E1435" s="221">
        <v>5872.5</v>
      </c>
      <c r="F1435" s="147">
        <f>USD_CNY!B1221</f>
        <v>7.0301099999999996</v>
      </c>
      <c r="G1435" s="139">
        <f t="shared" si="54"/>
        <v>-50</v>
      </c>
      <c r="H1435" s="375">
        <f t="shared" si="58"/>
        <v>38.5</v>
      </c>
    </row>
    <row r="1436" spans="1:8" x14ac:dyDescent="0.25">
      <c r="A1436" s="199">
        <v>43796</v>
      </c>
      <c r="B1436" s="37">
        <f t="shared" si="56"/>
        <v>6737.251463320199</v>
      </c>
      <c r="C1436" s="221">
        <v>47330</v>
      </c>
      <c r="D1436" s="37">
        <f t="shared" si="59"/>
        <v>5758.3345840343582</v>
      </c>
      <c r="E1436" s="221">
        <v>5856</v>
      </c>
      <c r="F1436" s="147">
        <f>USD_CNY!B1222</f>
        <v>7.0251200000000003</v>
      </c>
      <c r="G1436" s="139">
        <f t="shared" si="54"/>
        <v>210</v>
      </c>
      <c r="H1436" s="375">
        <f t="shared" si="58"/>
        <v>-16.5</v>
      </c>
    </row>
    <row r="1437" spans="1:8" x14ac:dyDescent="0.25">
      <c r="A1437" s="199">
        <v>43797</v>
      </c>
      <c r="B1437" s="37">
        <f t="shared" si="56"/>
        <v>6739.3866581638458</v>
      </c>
      <c r="C1437" s="221">
        <v>47345</v>
      </c>
      <c r="D1437" s="37">
        <f t="shared" si="59"/>
        <v>5760.1595368921762</v>
      </c>
      <c r="E1437" s="221">
        <v>5925.5</v>
      </c>
      <c r="F1437" s="147">
        <f>USD_CNY!B1223</f>
        <v>7.0251200000000003</v>
      </c>
      <c r="G1437" s="139">
        <f t="shared" si="54"/>
        <v>15</v>
      </c>
      <c r="H1437" s="375">
        <f t="shared" si="58"/>
        <v>69.5</v>
      </c>
    </row>
    <row r="1438" spans="1:8" x14ac:dyDescent="0.25">
      <c r="A1438" s="199">
        <v>43798</v>
      </c>
      <c r="B1438" s="37">
        <f t="shared" si="56"/>
        <v>6726.2979764224065</v>
      </c>
      <c r="C1438" s="221">
        <v>47300</v>
      </c>
      <c r="D1438" s="37">
        <f t="shared" si="59"/>
        <v>5748.9726294208604</v>
      </c>
      <c r="E1438" s="221">
        <v>5881.5</v>
      </c>
      <c r="F1438" s="147">
        <f>USD_CNY!B1224</f>
        <v>7.0320999999999998</v>
      </c>
      <c r="G1438" s="139">
        <f t="shared" si="54"/>
        <v>-45</v>
      </c>
      <c r="H1438" s="375">
        <f t="shared" si="58"/>
        <v>-44</v>
      </c>
    </row>
    <row r="1439" spans="1:8" x14ac:dyDescent="0.25">
      <c r="A1439" s="199">
        <v>43801</v>
      </c>
      <c r="B1439" s="37">
        <f t="shared" si="56"/>
        <v>6734.603014746569</v>
      </c>
      <c r="C1439" s="221">
        <v>47345</v>
      </c>
      <c r="D1439" s="37">
        <f t="shared" si="59"/>
        <v>5756.0709527748459</v>
      </c>
      <c r="E1439" s="221">
        <v>5854</v>
      </c>
      <c r="F1439" s="147">
        <f>USD_CNY!B1225</f>
        <v>7.0301099999999996</v>
      </c>
      <c r="G1439" s="139">
        <f t="shared" si="54"/>
        <v>45</v>
      </c>
      <c r="H1439" s="375">
        <f t="shared" si="58"/>
        <v>-27.5</v>
      </c>
    </row>
    <row r="1440" spans="1:8" x14ac:dyDescent="0.25">
      <c r="A1440" s="199">
        <v>43802</v>
      </c>
      <c r="B1440" s="37">
        <f t="shared" si="56"/>
        <v>6698.318530262477</v>
      </c>
      <c r="C1440" s="221">
        <v>47150</v>
      </c>
      <c r="D1440" s="37">
        <f t="shared" si="59"/>
        <v>5725.0585728739125</v>
      </c>
      <c r="E1440" s="221">
        <v>5855.5</v>
      </c>
      <c r="F1440" s="147">
        <f>USD_CNY!B1226</f>
        <v>7.0390800000000002</v>
      </c>
      <c r="G1440" s="139">
        <f t="shared" si="54"/>
        <v>-195</v>
      </c>
      <c r="H1440" s="375">
        <f t="shared" si="58"/>
        <v>1.5</v>
      </c>
    </row>
    <row r="1441" spans="1:8" x14ac:dyDescent="0.25">
      <c r="A1441" s="199">
        <v>43803</v>
      </c>
      <c r="B1441" s="37">
        <f t="shared" si="56"/>
        <v>6659.595531042286</v>
      </c>
      <c r="C1441" s="221">
        <v>47090</v>
      </c>
      <c r="D1441" s="37">
        <f t="shared" si="59"/>
        <v>5691.9619923438349</v>
      </c>
      <c r="E1441" s="221">
        <v>5812</v>
      </c>
      <c r="F1441" s="147">
        <f>USD_CNY!B1227</f>
        <v>7.0709999999999997</v>
      </c>
      <c r="G1441" s="139">
        <f t="shared" si="54"/>
        <v>-60</v>
      </c>
      <c r="H1441" s="375">
        <f t="shared" si="58"/>
        <v>-43.5</v>
      </c>
    </row>
    <row r="1442" spans="1:8" x14ac:dyDescent="0.25">
      <c r="A1442" s="199">
        <v>43804</v>
      </c>
      <c r="B1442" s="37">
        <f t="shared" si="56"/>
        <v>6701.8237749945065</v>
      </c>
      <c r="C1442" s="221">
        <v>47275</v>
      </c>
      <c r="D1442" s="37">
        <f t="shared" si="59"/>
        <v>5728.0545085423137</v>
      </c>
      <c r="E1442" s="221">
        <v>5823</v>
      </c>
      <c r="F1442" s="147">
        <f>USD_CNY!B1228</f>
        <v>7.0540500000000002</v>
      </c>
      <c r="G1442" s="139">
        <f t="shared" si="54"/>
        <v>185</v>
      </c>
      <c r="H1442" s="375">
        <f t="shared" si="58"/>
        <v>11</v>
      </c>
    </row>
    <row r="1443" spans="1:8" x14ac:dyDescent="0.25">
      <c r="A1443" s="199">
        <v>43805</v>
      </c>
      <c r="B1443" s="37">
        <f t="shared" si="56"/>
        <v>6727.7692492306551</v>
      </c>
      <c r="C1443" s="221">
        <v>47375</v>
      </c>
      <c r="D1443" s="37">
        <f t="shared" si="59"/>
        <v>5750.2301275475684</v>
      </c>
      <c r="E1443" s="221">
        <v>5855</v>
      </c>
      <c r="F1443" s="147">
        <f>USD_CNY!B1229</f>
        <v>7.0417100000000001</v>
      </c>
      <c r="G1443" s="139">
        <f t="shared" si="54"/>
        <v>100</v>
      </c>
      <c r="H1443" s="375">
        <f t="shared" si="58"/>
        <v>32</v>
      </c>
    </row>
    <row r="1444" spans="1:8" x14ac:dyDescent="0.25">
      <c r="A1444" s="199">
        <v>43808</v>
      </c>
      <c r="B1444" s="37">
        <f t="shared" si="56"/>
        <v>6847.8832781103802</v>
      </c>
      <c r="C1444" s="221">
        <v>48155</v>
      </c>
      <c r="D1444" s="37">
        <f t="shared" si="59"/>
        <v>5852.8916906926333</v>
      </c>
      <c r="E1444" s="221">
        <v>5867.5</v>
      </c>
      <c r="F1444" s="147">
        <f>USD_CNY!B1230</f>
        <v>7.0320999999999998</v>
      </c>
      <c r="G1444" s="139">
        <f t="shared" si="54"/>
        <v>780</v>
      </c>
      <c r="H1444" s="375">
        <f t="shared" si="58"/>
        <v>12.5</v>
      </c>
    </row>
    <row r="1445" spans="1:8" x14ac:dyDescent="0.25">
      <c r="A1445" s="199">
        <v>43809</v>
      </c>
      <c r="B1445" s="37">
        <f t="shared" si="56"/>
        <v>6881.6140668036742</v>
      </c>
      <c r="C1445" s="221">
        <v>48420</v>
      </c>
      <c r="D1445" s="37">
        <f t="shared" si="59"/>
        <v>5881.7214246185249</v>
      </c>
      <c r="E1445" s="221">
        <v>5985</v>
      </c>
      <c r="F1445" s="147">
        <f>USD_CNY!B1231</f>
        <v>7.0361399999999996</v>
      </c>
      <c r="G1445" s="139">
        <f t="shared" si="54"/>
        <v>265</v>
      </c>
      <c r="H1445" s="375">
        <f t="shared" si="58"/>
        <v>117.5</v>
      </c>
    </row>
    <row r="1446" spans="1:8" x14ac:dyDescent="0.25">
      <c r="A1446" s="199">
        <v>43810</v>
      </c>
      <c r="B1446" s="37">
        <f t="shared" si="56"/>
        <v>6891.6944314938419</v>
      </c>
      <c r="C1446" s="221">
        <v>48485</v>
      </c>
      <c r="D1446" s="37">
        <f t="shared" si="59"/>
        <v>5890.3371209349079</v>
      </c>
      <c r="E1446" s="221">
        <v>6055</v>
      </c>
      <c r="F1446" s="147">
        <f>USD_CNY!B1232</f>
        <v>7.0352800000000002</v>
      </c>
      <c r="G1446" s="139">
        <f t="shared" si="54"/>
        <v>65</v>
      </c>
      <c r="H1446" s="375">
        <f t="shared" si="58"/>
        <v>70</v>
      </c>
    </row>
    <row r="1447" spans="1:8" x14ac:dyDescent="0.25">
      <c r="A1447" s="199">
        <v>43811</v>
      </c>
      <c r="B1447" s="37">
        <f t="shared" si="56"/>
        <v>6956.505659228661</v>
      </c>
      <c r="C1447" s="221">
        <v>48905</v>
      </c>
      <c r="D1447" s="37">
        <f t="shared" si="59"/>
        <v>5945.7313326740696</v>
      </c>
      <c r="E1447" s="221">
        <v>6083</v>
      </c>
      <c r="F1447" s="147">
        <f>USD_CNY!B1233</f>
        <v>7.0301099999999996</v>
      </c>
      <c r="G1447" s="139">
        <f t="shared" si="54"/>
        <v>420</v>
      </c>
      <c r="H1447" s="375">
        <f t="shared" si="58"/>
        <v>28</v>
      </c>
    </row>
    <row r="1448" spans="1:8" x14ac:dyDescent="0.25">
      <c r="A1448" s="199">
        <v>43812</v>
      </c>
      <c r="B1448" s="37">
        <f t="shared" si="56"/>
        <v>7031.0446226047834</v>
      </c>
      <c r="C1448" s="221">
        <v>48945</v>
      </c>
      <c r="D1448" s="37">
        <f t="shared" si="59"/>
        <v>6009.4398483801569</v>
      </c>
      <c r="E1448" s="221">
        <v>6097</v>
      </c>
      <c r="F1448" s="147">
        <f>USD_CNY!B1234</f>
        <v>6.9612699999999998</v>
      </c>
      <c r="G1448" s="139">
        <f t="shared" si="54"/>
        <v>40</v>
      </c>
      <c r="H1448" s="375">
        <f t="shared" si="58"/>
        <v>14</v>
      </c>
    </row>
    <row r="1449" spans="1:8" x14ac:dyDescent="0.25">
      <c r="A1449" s="199">
        <v>43815</v>
      </c>
      <c r="B1449" s="37">
        <f t="shared" si="56"/>
        <v>6955.9288698563068</v>
      </c>
      <c r="C1449" s="221">
        <v>48665</v>
      </c>
      <c r="D1449" s="37">
        <f t="shared" si="59"/>
        <v>5945.2383503045357</v>
      </c>
      <c r="E1449" s="221">
        <v>6154</v>
      </c>
      <c r="F1449" s="147">
        <f>USD_CNY!B1235</f>
        <v>6.9961900000000004</v>
      </c>
      <c r="G1449" s="139">
        <f t="shared" si="54"/>
        <v>-280</v>
      </c>
      <c r="H1449" s="375">
        <f t="shared" si="58"/>
        <v>57</v>
      </c>
    </row>
    <row r="1450" spans="1:8" x14ac:dyDescent="0.25">
      <c r="A1450" s="199">
        <v>43816</v>
      </c>
      <c r="B1450" s="37">
        <f t="shared" si="56"/>
        <v>7002.8031234804494</v>
      </c>
      <c r="C1450" s="221">
        <v>48965</v>
      </c>
      <c r="D1450" s="37">
        <f t="shared" si="59"/>
        <v>5985.3018149405552</v>
      </c>
      <c r="E1450" s="221">
        <v>6155.5</v>
      </c>
      <c r="F1450" s="147">
        <f>USD_CNY!B1236</f>
        <v>6.9922000000000004</v>
      </c>
      <c r="G1450" s="139">
        <f t="shared" si="54"/>
        <v>300</v>
      </c>
      <c r="H1450" s="375">
        <f t="shared" si="58"/>
        <v>1.5</v>
      </c>
    </row>
    <row r="1451" spans="1:8" x14ac:dyDescent="0.25">
      <c r="A1451" s="176"/>
      <c r="B1451" s="37"/>
      <c r="C1451" s="221"/>
      <c r="D1451" s="37"/>
      <c r="E1451" s="221"/>
      <c r="F1451" s="37"/>
    </row>
    <row r="1452" spans="1:8" x14ac:dyDescent="0.25">
      <c r="A1452" s="176"/>
      <c r="B1452" s="37"/>
      <c r="C1452" s="221"/>
      <c r="D1452" s="37"/>
      <c r="E1452" s="221"/>
      <c r="F1452" s="37"/>
    </row>
    <row r="1453" spans="1:8" x14ac:dyDescent="0.25">
      <c r="A1453" s="176"/>
      <c r="B1453" s="37"/>
      <c r="C1453" s="221"/>
      <c r="D1453" s="37"/>
      <c r="E1453" s="221"/>
      <c r="F1453" s="37"/>
    </row>
    <row r="1454" spans="1:8" x14ac:dyDescent="0.25">
      <c r="A1454" s="176"/>
      <c r="B1454" s="37"/>
      <c r="C1454" s="221"/>
      <c r="D1454" s="37"/>
      <c r="E1454" s="221"/>
      <c r="F1454" s="37"/>
    </row>
    <row r="1455" spans="1:8" x14ac:dyDescent="0.25">
      <c r="A1455" s="176"/>
      <c r="B1455" s="37"/>
      <c r="C1455" s="221"/>
      <c r="D1455" s="37"/>
      <c r="E1455" s="221"/>
      <c r="F1455" s="37"/>
    </row>
    <row r="1456" spans="1:8" x14ac:dyDescent="0.25">
      <c r="A1456" s="176"/>
      <c r="B1456" s="37"/>
      <c r="C1456" s="221"/>
      <c r="D1456" s="37"/>
      <c r="E1456" s="221"/>
      <c r="F1456" s="37"/>
    </row>
    <row r="1457" spans="1:6" x14ac:dyDescent="0.25">
      <c r="A1457" s="176"/>
      <c r="B1457" s="37"/>
      <c r="C1457" s="221"/>
      <c r="D1457" s="37"/>
      <c r="E1457" s="221"/>
      <c r="F1457" s="37"/>
    </row>
    <row r="1458" spans="1:6" x14ac:dyDescent="0.25">
      <c r="A1458" s="176"/>
      <c r="B1458" s="37"/>
      <c r="C1458" s="221"/>
      <c r="D1458" s="37"/>
      <c r="E1458" s="221"/>
      <c r="F1458" s="37"/>
    </row>
    <row r="1459" spans="1:6" x14ac:dyDescent="0.25">
      <c r="A1459" s="176"/>
      <c r="B1459" s="37"/>
      <c r="C1459" s="221"/>
      <c r="D1459" s="37"/>
      <c r="E1459" s="221"/>
      <c r="F1459" s="37"/>
    </row>
    <row r="1460" spans="1:6" x14ac:dyDescent="0.25">
      <c r="A1460" s="176"/>
      <c r="B1460" s="37"/>
      <c r="C1460" s="221"/>
      <c r="D1460" s="37"/>
      <c r="E1460" s="221"/>
      <c r="F1460" s="37"/>
    </row>
    <row r="1461" spans="1:6" x14ac:dyDescent="0.25">
      <c r="A1461" s="176"/>
      <c r="B1461" s="37"/>
      <c r="C1461" s="221"/>
      <c r="D1461" s="37"/>
      <c r="E1461" s="221"/>
      <c r="F1461" s="37"/>
    </row>
    <row r="1462" spans="1:6" x14ac:dyDescent="0.25">
      <c r="A1462" s="176"/>
      <c r="B1462" s="37"/>
      <c r="C1462" s="221"/>
      <c r="D1462" s="37"/>
      <c r="E1462" s="221"/>
      <c r="F1462" s="37"/>
    </row>
    <row r="1463" spans="1:6" x14ac:dyDescent="0.25">
      <c r="A1463" s="176"/>
      <c r="B1463" s="37"/>
      <c r="C1463" s="221"/>
      <c r="D1463" s="37"/>
      <c r="E1463" s="221"/>
      <c r="F1463" s="37"/>
    </row>
    <row r="1464" spans="1:6" x14ac:dyDescent="0.25">
      <c r="A1464" s="176"/>
      <c r="B1464" s="37"/>
      <c r="C1464" s="221"/>
      <c r="D1464" s="37"/>
      <c r="E1464" s="221"/>
      <c r="F1464" s="37"/>
    </row>
    <row r="1465" spans="1:6" x14ac:dyDescent="0.25">
      <c r="A1465" s="176"/>
      <c r="B1465" s="37"/>
      <c r="C1465" s="221"/>
      <c r="D1465" s="37"/>
      <c r="E1465" s="221"/>
      <c r="F1465" s="37"/>
    </row>
    <row r="1466" spans="1:6" x14ac:dyDescent="0.25">
      <c r="A1466" s="176"/>
      <c r="B1466" s="37"/>
      <c r="C1466" s="221"/>
      <c r="D1466" s="37"/>
      <c r="E1466" s="221"/>
      <c r="F1466" s="37"/>
    </row>
    <row r="1467" spans="1:6" x14ac:dyDescent="0.25">
      <c r="A1467" s="176"/>
      <c r="B1467" s="37"/>
      <c r="C1467" s="221"/>
      <c r="D1467" s="37"/>
      <c r="E1467" s="221"/>
      <c r="F1467" s="37"/>
    </row>
    <row r="1468" spans="1:6" x14ac:dyDescent="0.25">
      <c r="A1468" s="176"/>
      <c r="B1468" s="37"/>
      <c r="C1468" s="221"/>
      <c r="D1468" s="37"/>
      <c r="E1468" s="221"/>
      <c r="F1468" s="37"/>
    </row>
    <row r="1469" spans="1:6" x14ac:dyDescent="0.25">
      <c r="A1469" s="176"/>
      <c r="B1469" s="37"/>
      <c r="C1469" s="221"/>
      <c r="D1469" s="37"/>
      <c r="E1469" s="221"/>
      <c r="F1469" s="37"/>
    </row>
    <row r="1470" spans="1:6" x14ac:dyDescent="0.25">
      <c r="A1470" s="176"/>
      <c r="B1470" s="37"/>
      <c r="C1470" s="221"/>
      <c r="D1470" s="37"/>
      <c r="E1470" s="221"/>
      <c r="F1470" s="37"/>
    </row>
    <row r="1471" spans="1:6" x14ac:dyDescent="0.25">
      <c r="A1471" s="176"/>
      <c r="B1471" s="37"/>
      <c r="C1471" s="221"/>
      <c r="D1471" s="37"/>
      <c r="E1471" s="221"/>
      <c r="F1471" s="37"/>
    </row>
    <row r="1472" spans="1:6" x14ac:dyDescent="0.25">
      <c r="A1472" s="176"/>
      <c r="B1472" s="37"/>
      <c r="C1472" s="221"/>
      <c r="D1472" s="37"/>
      <c r="E1472" s="221"/>
      <c r="F1472" s="37"/>
    </row>
    <row r="1473" spans="1:6" x14ac:dyDescent="0.25">
      <c r="A1473" s="176"/>
      <c r="B1473" s="37"/>
      <c r="C1473" s="221"/>
      <c r="D1473" s="37"/>
      <c r="E1473" s="221"/>
      <c r="F1473" s="37"/>
    </row>
    <row r="1474" spans="1:6" x14ac:dyDescent="0.25">
      <c r="A1474" s="176"/>
      <c r="B1474" s="37"/>
      <c r="C1474" s="221"/>
      <c r="D1474" s="37"/>
      <c r="E1474" s="221"/>
      <c r="F1474" s="37"/>
    </row>
    <row r="1475" spans="1:6" x14ac:dyDescent="0.25">
      <c r="A1475" s="176"/>
      <c r="B1475" s="37"/>
      <c r="C1475" s="221"/>
      <c r="D1475" s="37"/>
      <c r="E1475" s="221"/>
      <c r="F1475" s="37"/>
    </row>
    <row r="1476" spans="1:6" x14ac:dyDescent="0.25">
      <c r="A1476" s="176"/>
      <c r="B1476" s="37"/>
      <c r="C1476" s="221"/>
      <c r="D1476" s="37"/>
      <c r="E1476" s="221"/>
      <c r="F1476" s="37"/>
    </row>
    <row r="1477" spans="1:6" x14ac:dyDescent="0.25">
      <c r="A1477" s="176"/>
      <c r="B1477" s="37"/>
      <c r="C1477" s="221"/>
      <c r="D1477" s="37"/>
      <c r="E1477" s="221"/>
      <c r="F1477" s="37"/>
    </row>
    <row r="1478" spans="1:6" x14ac:dyDescent="0.25">
      <c r="A1478" s="176"/>
      <c r="B1478" s="37"/>
      <c r="C1478" s="221"/>
      <c r="D1478" s="37"/>
      <c r="E1478" s="221"/>
      <c r="F1478" s="37"/>
    </row>
    <row r="1479" spans="1:6" x14ac:dyDescent="0.25">
      <c r="A1479" s="176"/>
      <c r="B1479" s="37"/>
      <c r="C1479" s="221"/>
      <c r="D1479" s="37"/>
      <c r="E1479" s="221"/>
      <c r="F1479" s="37"/>
    </row>
    <row r="1480" spans="1:6" x14ac:dyDescent="0.25">
      <c r="A1480" s="176"/>
      <c r="B1480" s="37"/>
      <c r="C1480" s="221"/>
      <c r="D1480" s="37"/>
      <c r="E1480" s="221"/>
      <c r="F1480" s="37"/>
    </row>
    <row r="1481" spans="1:6" x14ac:dyDescent="0.25">
      <c r="A1481" s="176"/>
      <c r="B1481" s="37"/>
      <c r="C1481" s="221"/>
      <c r="D1481" s="37"/>
      <c r="E1481" s="221"/>
      <c r="F1481" s="37"/>
    </row>
    <row r="1482" spans="1:6" x14ac:dyDescent="0.25">
      <c r="A1482" s="176"/>
      <c r="B1482" s="37"/>
      <c r="C1482" s="221"/>
      <c r="D1482" s="37"/>
      <c r="E1482" s="221"/>
      <c r="F1482" s="37"/>
    </row>
    <row r="1483" spans="1:6" x14ac:dyDescent="0.25">
      <c r="A1483" s="176"/>
      <c r="B1483" s="37"/>
      <c r="C1483" s="221"/>
      <c r="D1483" s="37"/>
      <c r="E1483" s="221"/>
      <c r="F1483" s="37"/>
    </row>
    <row r="1484" spans="1:6" x14ac:dyDescent="0.25">
      <c r="A1484" s="176"/>
      <c r="B1484" s="37"/>
      <c r="C1484" s="221"/>
      <c r="D1484" s="37"/>
      <c r="E1484" s="221"/>
      <c r="F1484" s="37"/>
    </row>
    <row r="1485" spans="1:6" x14ac:dyDescent="0.25">
      <c r="A1485" s="176"/>
      <c r="B1485" s="37"/>
      <c r="C1485" s="221"/>
      <c r="D1485" s="37"/>
      <c r="E1485" s="221"/>
      <c r="F1485" s="37"/>
    </row>
    <row r="1486" spans="1:6" x14ac:dyDescent="0.25">
      <c r="A1486" s="176"/>
      <c r="B1486" s="37"/>
      <c r="C1486" s="221"/>
      <c r="D1486" s="37"/>
      <c r="E1486" s="221"/>
      <c r="F1486" s="37"/>
    </row>
    <row r="1487" spans="1:6" x14ac:dyDescent="0.25">
      <c r="A1487" s="176"/>
      <c r="B1487" s="37"/>
      <c r="C1487" s="221"/>
      <c r="D1487" s="37"/>
      <c r="E1487" s="221"/>
      <c r="F1487" s="37"/>
    </row>
    <row r="1488" spans="1:6" x14ac:dyDescent="0.25">
      <c r="A1488" s="176"/>
      <c r="B1488" s="37"/>
      <c r="C1488" s="221"/>
      <c r="D1488" s="37"/>
      <c r="E1488" s="221"/>
      <c r="F1488" s="37"/>
    </row>
    <row r="1489" spans="1:6" x14ac:dyDescent="0.25">
      <c r="A1489" s="176"/>
      <c r="B1489" s="37"/>
      <c r="C1489" s="221"/>
      <c r="D1489" s="37"/>
      <c r="E1489" s="221"/>
      <c r="F1489" s="37"/>
    </row>
    <row r="1490" spans="1:6" x14ac:dyDescent="0.25">
      <c r="A1490" s="176"/>
      <c r="B1490" s="37"/>
      <c r="C1490" s="221"/>
      <c r="D1490" s="37"/>
      <c r="E1490" s="221"/>
      <c r="F1490" s="37"/>
    </row>
    <row r="1491" spans="1:6" x14ac:dyDescent="0.25">
      <c r="A1491" s="176"/>
      <c r="B1491" s="37"/>
      <c r="C1491" s="221"/>
      <c r="D1491" s="37"/>
      <c r="E1491" s="221"/>
      <c r="F1491" s="37"/>
    </row>
    <row r="1492" spans="1:6" x14ac:dyDescent="0.25">
      <c r="A1492" s="176"/>
      <c r="B1492" s="37"/>
      <c r="C1492" s="221"/>
      <c r="D1492" s="37"/>
      <c r="E1492" s="221"/>
      <c r="F1492" s="37"/>
    </row>
    <row r="1493" spans="1:6" x14ac:dyDescent="0.25">
      <c r="A1493" s="176"/>
      <c r="B1493" s="37"/>
      <c r="C1493" s="221"/>
      <c r="D1493" s="37"/>
      <c r="E1493" s="221"/>
      <c r="F1493" s="37"/>
    </row>
    <row r="1494" spans="1:6" x14ac:dyDescent="0.25">
      <c r="A1494" s="176"/>
      <c r="B1494" s="37"/>
      <c r="C1494" s="221"/>
      <c r="D1494" s="37"/>
      <c r="E1494" s="221"/>
      <c r="F1494" s="37"/>
    </row>
    <row r="1495" spans="1:6" x14ac:dyDescent="0.25">
      <c r="A1495" s="176"/>
      <c r="B1495" s="37"/>
      <c r="C1495" s="221"/>
      <c r="D1495" s="37"/>
      <c r="E1495" s="221"/>
      <c r="F1495" s="37"/>
    </row>
    <row r="1496" spans="1:6" x14ac:dyDescent="0.25">
      <c r="A1496" s="176"/>
      <c r="B1496" s="37"/>
      <c r="C1496" s="221"/>
      <c r="D1496" s="37"/>
      <c r="E1496" s="221"/>
      <c r="F1496" s="37"/>
    </row>
    <row r="1497" spans="1:6" x14ac:dyDescent="0.25">
      <c r="A1497" s="176"/>
      <c r="B1497" s="37"/>
      <c r="C1497" s="221"/>
      <c r="D1497" s="37"/>
      <c r="E1497" s="221"/>
      <c r="F1497" s="37"/>
    </row>
    <row r="1498" spans="1:6" x14ac:dyDescent="0.25">
      <c r="A1498" s="176"/>
      <c r="B1498" s="37"/>
      <c r="C1498" s="221"/>
      <c r="D1498" s="37"/>
      <c r="E1498" s="221"/>
      <c r="F1498" s="37"/>
    </row>
    <row r="1499" spans="1:6" x14ac:dyDescent="0.25">
      <c r="A1499" s="176"/>
      <c r="B1499" s="37"/>
      <c r="C1499" s="221"/>
      <c r="D1499" s="37"/>
      <c r="E1499" s="221"/>
      <c r="F1499" s="37"/>
    </row>
    <row r="1500" spans="1:6" x14ac:dyDescent="0.25">
      <c r="A1500" s="176"/>
      <c r="B1500" s="37"/>
      <c r="C1500" s="221"/>
      <c r="D1500" s="37"/>
      <c r="E1500" s="221"/>
      <c r="F1500" s="37"/>
    </row>
    <row r="1501" spans="1:6" x14ac:dyDescent="0.25">
      <c r="A1501" s="176"/>
      <c r="B1501" s="37"/>
      <c r="C1501" s="221"/>
      <c r="D1501" s="37"/>
      <c r="E1501" s="221"/>
      <c r="F1501" s="37"/>
    </row>
    <row r="1502" spans="1:6" x14ac:dyDescent="0.25">
      <c r="A1502" s="176"/>
      <c r="B1502" s="37"/>
      <c r="C1502" s="221"/>
      <c r="D1502" s="37"/>
      <c r="E1502" s="221"/>
      <c r="F1502" s="37"/>
    </row>
    <row r="1503" spans="1:6" x14ac:dyDescent="0.25">
      <c r="A1503" s="176"/>
      <c r="B1503" s="37"/>
      <c r="C1503" s="221"/>
      <c r="D1503" s="37"/>
      <c r="E1503" s="221"/>
      <c r="F1503" s="37"/>
    </row>
    <row r="1504" spans="1:6" x14ac:dyDescent="0.25">
      <c r="A1504" s="176"/>
      <c r="B1504" s="37"/>
      <c r="C1504" s="221"/>
      <c r="D1504" s="37"/>
      <c r="E1504" s="221"/>
      <c r="F1504" s="37"/>
    </row>
    <row r="1505" spans="1:6" x14ac:dyDescent="0.25">
      <c r="A1505" s="176"/>
      <c r="B1505" s="37"/>
      <c r="C1505" s="221"/>
      <c r="D1505" s="37"/>
      <c r="E1505" s="221"/>
      <c r="F1505" s="37"/>
    </row>
    <row r="1506" spans="1:6" x14ac:dyDescent="0.25">
      <c r="A1506" s="176"/>
      <c r="B1506" s="37"/>
      <c r="C1506" s="221"/>
      <c r="D1506" s="37"/>
      <c r="E1506" s="221"/>
      <c r="F1506" s="37"/>
    </row>
    <row r="1507" spans="1:6" x14ac:dyDescent="0.25">
      <c r="A1507" s="176"/>
      <c r="B1507" s="37"/>
      <c r="C1507" s="221"/>
      <c r="D1507" s="37"/>
      <c r="E1507" s="221"/>
      <c r="F1507" s="37"/>
    </row>
    <row r="1508" spans="1:6" x14ac:dyDescent="0.25">
      <c r="A1508" s="176"/>
      <c r="B1508" s="37"/>
      <c r="C1508" s="221"/>
      <c r="D1508" s="37"/>
      <c r="E1508" s="221"/>
      <c r="F1508" s="37"/>
    </row>
    <row r="1509" spans="1:6" x14ac:dyDescent="0.25">
      <c r="A1509" s="176"/>
      <c r="B1509" s="37"/>
      <c r="C1509" s="221"/>
      <c r="D1509" s="37"/>
      <c r="E1509" s="221"/>
      <c r="F1509" s="37"/>
    </row>
    <row r="1510" spans="1:6" x14ac:dyDescent="0.25">
      <c r="A1510" s="176"/>
      <c r="B1510" s="37"/>
      <c r="C1510" s="221"/>
      <c r="D1510" s="37"/>
      <c r="E1510" s="221"/>
      <c r="F1510" s="37"/>
    </row>
    <row r="1511" spans="1:6" x14ac:dyDescent="0.25">
      <c r="A1511" s="176"/>
      <c r="B1511" s="37"/>
      <c r="C1511" s="221"/>
      <c r="D1511" s="37"/>
      <c r="E1511" s="221"/>
      <c r="F1511" s="37"/>
    </row>
    <row r="1512" spans="1:6" x14ac:dyDescent="0.25">
      <c r="A1512" s="176"/>
      <c r="B1512" s="37"/>
      <c r="C1512" s="221"/>
      <c r="D1512" s="37"/>
      <c r="E1512" s="221"/>
      <c r="F1512" s="37"/>
    </row>
    <row r="1513" spans="1:6" x14ac:dyDescent="0.25">
      <c r="A1513" s="176"/>
      <c r="B1513" s="37"/>
      <c r="C1513" s="221"/>
      <c r="D1513" s="37"/>
      <c r="E1513" s="221"/>
      <c r="F1513" s="37"/>
    </row>
    <row r="1514" spans="1:6" x14ac:dyDescent="0.25">
      <c r="A1514" s="176"/>
      <c r="B1514" s="37"/>
      <c r="C1514" s="221"/>
      <c r="D1514" s="37"/>
      <c r="E1514" s="221"/>
      <c r="F1514" s="37"/>
    </row>
    <row r="1515" spans="1:6" x14ac:dyDescent="0.25">
      <c r="A1515" s="176"/>
      <c r="B1515" s="37"/>
      <c r="C1515" s="221"/>
      <c r="D1515" s="37"/>
      <c r="E1515" s="221"/>
      <c r="F1515" s="37"/>
    </row>
    <row r="1516" spans="1:6" x14ac:dyDescent="0.25">
      <c r="A1516" s="176"/>
      <c r="B1516" s="37"/>
      <c r="C1516" s="221"/>
      <c r="D1516" s="37"/>
      <c r="E1516" s="221"/>
      <c r="F1516" s="37"/>
    </row>
    <row r="1517" spans="1:6" x14ac:dyDescent="0.25">
      <c r="A1517" s="176"/>
      <c r="B1517" s="37"/>
      <c r="C1517" s="221"/>
      <c r="D1517" s="37"/>
      <c r="E1517" s="221"/>
      <c r="F1517" s="37"/>
    </row>
    <row r="1518" spans="1:6" x14ac:dyDescent="0.25">
      <c r="A1518" s="176"/>
      <c r="B1518" s="37"/>
      <c r="C1518" s="221"/>
      <c r="D1518" s="37"/>
      <c r="E1518" s="221"/>
      <c r="F1518" s="37"/>
    </row>
    <row r="1519" spans="1:6" x14ac:dyDescent="0.25">
      <c r="A1519" s="176"/>
      <c r="B1519" s="37"/>
      <c r="C1519" s="221"/>
      <c r="D1519" s="37"/>
      <c r="E1519" s="221"/>
      <c r="F1519" s="37"/>
    </row>
    <row r="1520" spans="1:6" x14ac:dyDescent="0.25">
      <c r="A1520" s="176"/>
      <c r="B1520" s="37"/>
      <c r="C1520" s="221"/>
      <c r="D1520" s="37"/>
      <c r="E1520" s="221"/>
      <c r="F1520" s="37"/>
    </row>
    <row r="1521" spans="1:6" x14ac:dyDescent="0.25">
      <c r="A1521" s="176"/>
      <c r="B1521" s="37"/>
      <c r="C1521" s="221"/>
      <c r="D1521" s="37"/>
      <c r="E1521" s="221"/>
      <c r="F1521" s="37"/>
    </row>
    <row r="1522" spans="1:6" x14ac:dyDescent="0.25">
      <c r="A1522" s="176"/>
      <c r="B1522" s="37"/>
      <c r="C1522" s="221"/>
      <c r="D1522" s="37"/>
      <c r="E1522" s="221"/>
      <c r="F1522" s="37"/>
    </row>
    <row r="1523" spans="1:6" x14ac:dyDescent="0.25">
      <c r="A1523" s="176"/>
      <c r="B1523" s="37"/>
      <c r="C1523" s="221"/>
      <c r="D1523" s="37"/>
      <c r="E1523" s="221"/>
      <c r="F1523" s="37"/>
    </row>
    <row r="1524" spans="1:6" x14ac:dyDescent="0.25">
      <c r="A1524" s="176"/>
      <c r="B1524" s="37"/>
      <c r="C1524" s="221"/>
      <c r="D1524" s="37"/>
      <c r="E1524" s="221"/>
      <c r="F1524" s="37"/>
    </row>
    <row r="1525" spans="1:6" x14ac:dyDescent="0.25">
      <c r="A1525" s="176"/>
      <c r="B1525" s="37"/>
      <c r="C1525" s="221"/>
      <c r="D1525" s="37"/>
      <c r="E1525" s="221"/>
      <c r="F1525" s="37"/>
    </row>
    <row r="1526" spans="1:6" x14ac:dyDescent="0.25">
      <c r="A1526" s="176"/>
      <c r="B1526" s="37"/>
      <c r="C1526" s="221"/>
      <c r="D1526" s="37"/>
      <c r="E1526" s="221"/>
      <c r="F1526" s="37"/>
    </row>
    <row r="1527" spans="1:6" x14ac:dyDescent="0.25">
      <c r="A1527" s="176"/>
      <c r="B1527" s="37"/>
      <c r="C1527" s="221"/>
      <c r="D1527" s="37"/>
      <c r="E1527" s="221"/>
      <c r="F1527" s="37"/>
    </row>
    <row r="1528" spans="1:6" x14ac:dyDescent="0.25">
      <c r="A1528" s="176"/>
      <c r="B1528" s="37"/>
      <c r="C1528" s="221"/>
      <c r="D1528" s="37"/>
      <c r="E1528" s="221"/>
      <c r="F1528" s="37"/>
    </row>
    <row r="1529" spans="1:6" x14ac:dyDescent="0.25">
      <c r="A1529" s="176"/>
      <c r="B1529" s="37"/>
      <c r="C1529" s="221"/>
      <c r="D1529" s="37"/>
      <c r="E1529" s="221"/>
      <c r="F1529" s="37"/>
    </row>
    <row r="1530" spans="1:6" x14ac:dyDescent="0.25">
      <c r="A1530" s="176"/>
      <c r="B1530" s="37"/>
      <c r="C1530" s="221"/>
      <c r="D1530" s="37"/>
      <c r="E1530" s="221"/>
      <c r="F1530" s="37"/>
    </row>
    <row r="1531" spans="1:6" x14ac:dyDescent="0.25">
      <c r="A1531" s="176"/>
      <c r="B1531" s="37"/>
      <c r="C1531" s="221"/>
      <c r="D1531" s="37"/>
      <c r="E1531" s="221"/>
      <c r="F1531" s="37"/>
    </row>
    <row r="1532" spans="1:6" x14ac:dyDescent="0.25">
      <c r="A1532" s="176"/>
      <c r="B1532" s="37"/>
      <c r="C1532" s="221"/>
      <c r="D1532" s="37"/>
      <c r="E1532" s="221"/>
      <c r="F1532" s="37"/>
    </row>
    <row r="1533" spans="1:6" x14ac:dyDescent="0.25">
      <c r="A1533" s="176"/>
      <c r="B1533" s="37"/>
      <c r="C1533" s="221"/>
      <c r="D1533" s="37"/>
      <c r="E1533" s="221"/>
      <c r="F1533" s="37"/>
    </row>
    <row r="1534" spans="1:6" x14ac:dyDescent="0.25">
      <c r="A1534" s="176"/>
      <c r="B1534" s="37"/>
      <c r="C1534" s="221"/>
      <c r="D1534" s="37"/>
      <c r="E1534" s="221"/>
      <c r="F1534" s="37"/>
    </row>
    <row r="1535" spans="1:6" x14ac:dyDescent="0.25">
      <c r="A1535" s="176"/>
      <c r="B1535" s="37"/>
      <c r="C1535" s="221"/>
      <c r="D1535" s="37"/>
      <c r="E1535" s="221"/>
      <c r="F1535" s="37"/>
    </row>
    <row r="1536" spans="1:6" x14ac:dyDescent="0.25">
      <c r="A1536" s="176"/>
      <c r="B1536" s="37"/>
      <c r="C1536" s="221"/>
      <c r="D1536" s="37"/>
      <c r="E1536" s="221"/>
      <c r="F1536" s="37"/>
    </row>
    <row r="1537" spans="1:6" x14ac:dyDescent="0.25">
      <c r="A1537" s="176"/>
      <c r="B1537" s="37"/>
      <c r="C1537" s="221"/>
      <c r="D1537" s="37"/>
      <c r="E1537" s="221"/>
      <c r="F1537" s="37"/>
    </row>
    <row r="1538" spans="1:6" x14ac:dyDescent="0.25">
      <c r="A1538" s="176"/>
      <c r="B1538" s="37"/>
      <c r="C1538" s="221"/>
      <c r="D1538" s="37"/>
      <c r="E1538" s="221"/>
      <c r="F1538" s="37"/>
    </row>
    <row r="1539" spans="1:6" x14ac:dyDescent="0.25">
      <c r="A1539" s="176"/>
      <c r="B1539" s="37"/>
      <c r="C1539" s="221"/>
      <c r="D1539" s="37"/>
      <c r="E1539" s="221"/>
      <c r="F1539" s="37"/>
    </row>
    <row r="1540" spans="1:6" x14ac:dyDescent="0.25">
      <c r="A1540" s="176"/>
      <c r="B1540" s="37"/>
      <c r="C1540" s="221"/>
      <c r="D1540" s="37"/>
      <c r="E1540" s="221"/>
      <c r="F1540" s="37"/>
    </row>
    <row r="1541" spans="1:6" x14ac:dyDescent="0.25">
      <c r="A1541" s="176"/>
      <c r="B1541" s="37"/>
      <c r="C1541" s="221"/>
      <c r="D1541" s="37"/>
      <c r="E1541" s="221"/>
      <c r="F1541" s="37"/>
    </row>
    <row r="1542" spans="1:6" x14ac:dyDescent="0.25">
      <c r="A1542" s="176"/>
      <c r="B1542" s="37"/>
      <c r="C1542" s="221"/>
      <c r="D1542" s="37"/>
      <c r="E1542" s="221"/>
      <c r="F1542" s="37"/>
    </row>
    <row r="1543" spans="1:6" x14ac:dyDescent="0.25">
      <c r="A1543" s="176"/>
      <c r="B1543" s="37"/>
      <c r="C1543" s="221"/>
      <c r="D1543" s="37"/>
      <c r="E1543" s="221"/>
      <c r="F1543" s="37"/>
    </row>
    <row r="1544" spans="1:6" x14ac:dyDescent="0.25">
      <c r="A1544" s="176"/>
      <c r="B1544" s="37"/>
      <c r="C1544" s="221"/>
      <c r="D1544" s="37"/>
      <c r="E1544" s="221"/>
      <c r="F1544" s="37"/>
    </row>
    <row r="1545" spans="1:6" x14ac:dyDescent="0.25">
      <c r="A1545" s="176"/>
      <c r="B1545" s="37"/>
      <c r="C1545" s="221"/>
      <c r="D1545" s="37"/>
      <c r="E1545" s="221"/>
      <c r="F1545" s="37"/>
    </row>
    <row r="1546" spans="1:6" x14ac:dyDescent="0.25">
      <c r="A1546" s="176"/>
      <c r="B1546" s="37"/>
      <c r="C1546" s="221"/>
      <c r="D1546" s="37"/>
      <c r="E1546" s="221"/>
      <c r="F1546" s="37"/>
    </row>
    <row r="1547" spans="1:6" x14ac:dyDescent="0.25">
      <c r="A1547" s="176"/>
      <c r="B1547" s="37"/>
      <c r="C1547" s="221"/>
      <c r="D1547" s="37"/>
      <c r="E1547" s="221"/>
      <c r="F1547" s="37"/>
    </row>
    <row r="1548" spans="1:6" x14ac:dyDescent="0.25">
      <c r="A1548" s="176"/>
      <c r="B1548" s="37"/>
      <c r="C1548" s="221"/>
      <c r="D1548" s="37"/>
      <c r="E1548" s="221"/>
      <c r="F1548" s="37"/>
    </row>
    <row r="1549" spans="1:6" x14ac:dyDescent="0.25">
      <c r="A1549" s="176"/>
      <c r="B1549" s="37"/>
      <c r="C1549" s="221"/>
      <c r="D1549" s="37"/>
      <c r="E1549" s="221"/>
      <c r="F1549" s="37"/>
    </row>
    <row r="1550" spans="1:6" x14ac:dyDescent="0.25">
      <c r="A1550" s="176"/>
      <c r="B1550" s="37"/>
      <c r="C1550" s="221"/>
      <c r="D1550" s="37"/>
      <c r="E1550" s="221"/>
      <c r="F1550" s="37"/>
    </row>
    <row r="1551" spans="1:6" x14ac:dyDescent="0.25">
      <c r="A1551" s="176"/>
      <c r="B1551" s="37"/>
      <c r="C1551" s="221"/>
      <c r="D1551" s="37"/>
      <c r="E1551" s="221"/>
      <c r="F1551" s="37"/>
    </row>
    <row r="1552" spans="1:6" x14ac:dyDescent="0.25">
      <c r="A1552" s="176"/>
      <c r="B1552" s="37"/>
      <c r="C1552" s="221"/>
      <c r="D1552" s="37"/>
      <c r="E1552" s="221"/>
      <c r="F1552" s="37"/>
    </row>
    <row r="1553" spans="1:6" x14ac:dyDescent="0.25">
      <c r="A1553" s="176"/>
      <c r="B1553" s="37"/>
      <c r="C1553" s="221"/>
      <c r="D1553" s="37"/>
      <c r="E1553" s="221"/>
      <c r="F1553" s="37"/>
    </row>
    <row r="1554" spans="1:6" x14ac:dyDescent="0.25">
      <c r="A1554" s="176"/>
      <c r="B1554" s="37"/>
      <c r="C1554" s="221"/>
      <c r="D1554" s="37"/>
      <c r="E1554" s="221"/>
      <c r="F1554" s="37"/>
    </row>
    <row r="1555" spans="1:6" x14ac:dyDescent="0.25">
      <c r="A1555" s="176"/>
      <c r="B1555" s="37"/>
      <c r="C1555" s="221"/>
      <c r="D1555" s="37"/>
      <c r="E1555" s="221"/>
      <c r="F1555" s="37"/>
    </row>
    <row r="1556" spans="1:6" x14ac:dyDescent="0.25">
      <c r="A1556" s="176"/>
      <c r="B1556" s="37"/>
      <c r="C1556" s="221"/>
      <c r="D1556" s="37"/>
      <c r="E1556" s="221"/>
      <c r="F1556" s="37"/>
    </row>
    <row r="1557" spans="1:6" x14ac:dyDescent="0.25">
      <c r="A1557" s="176"/>
      <c r="B1557" s="37"/>
      <c r="C1557" s="221"/>
      <c r="D1557" s="37"/>
      <c r="E1557" s="221"/>
      <c r="F1557" s="37"/>
    </row>
    <row r="1558" spans="1:6" x14ac:dyDescent="0.25">
      <c r="A1558" s="176"/>
      <c r="B1558" s="37"/>
      <c r="C1558" s="221"/>
      <c r="D1558" s="37"/>
      <c r="E1558" s="221"/>
      <c r="F1558" s="37"/>
    </row>
    <row r="1559" spans="1:6" x14ac:dyDescent="0.25">
      <c r="A1559" s="176"/>
      <c r="B1559" s="37"/>
      <c r="C1559" s="221"/>
      <c r="D1559" s="37"/>
      <c r="E1559" s="221"/>
      <c r="F1559" s="37"/>
    </row>
    <row r="1560" spans="1:6" x14ac:dyDescent="0.25">
      <c r="A1560" s="176"/>
      <c r="B1560" s="37"/>
      <c r="C1560" s="221"/>
      <c r="D1560" s="37"/>
      <c r="E1560" s="221"/>
      <c r="F1560" s="37"/>
    </row>
    <row r="1561" spans="1:6" x14ac:dyDescent="0.25">
      <c r="A1561" s="176"/>
      <c r="B1561" s="37"/>
      <c r="C1561" s="221"/>
      <c r="D1561" s="37"/>
      <c r="E1561" s="221"/>
      <c r="F1561" s="37"/>
    </row>
    <row r="1562" spans="1:6" x14ac:dyDescent="0.25">
      <c r="A1562" s="176"/>
      <c r="B1562" s="37"/>
      <c r="C1562" s="221"/>
      <c r="D1562" s="37"/>
      <c r="E1562" s="221"/>
      <c r="F1562" s="37"/>
    </row>
    <row r="1563" spans="1:6" x14ac:dyDescent="0.25">
      <c r="A1563" s="176"/>
      <c r="B1563" s="37"/>
      <c r="C1563" s="221"/>
      <c r="D1563" s="37"/>
      <c r="E1563" s="221"/>
      <c r="F1563" s="37"/>
    </row>
    <row r="1564" spans="1:6" x14ac:dyDescent="0.25">
      <c r="A1564" s="176"/>
      <c r="B1564" s="37"/>
      <c r="C1564" s="221"/>
      <c r="D1564" s="37"/>
      <c r="E1564" s="221"/>
      <c r="F1564" s="37"/>
    </row>
    <row r="1565" spans="1:6" x14ac:dyDescent="0.25">
      <c r="A1565" s="176"/>
      <c r="B1565" s="37"/>
      <c r="C1565" s="221"/>
      <c r="D1565" s="37"/>
      <c r="E1565" s="221"/>
      <c r="F1565" s="37"/>
    </row>
    <row r="1566" spans="1:6" x14ac:dyDescent="0.25">
      <c r="A1566" s="176"/>
      <c r="B1566" s="37"/>
      <c r="C1566" s="221"/>
      <c r="D1566" s="37"/>
      <c r="E1566" s="221"/>
      <c r="F1566" s="37"/>
    </row>
    <row r="1567" spans="1:6" x14ac:dyDescent="0.25">
      <c r="A1567" s="176"/>
      <c r="B1567" s="37"/>
      <c r="C1567" s="221"/>
      <c r="D1567" s="37"/>
      <c r="E1567" s="221"/>
      <c r="F1567" s="37"/>
    </row>
    <row r="1568" spans="1:6" x14ac:dyDescent="0.25">
      <c r="A1568" s="176"/>
      <c r="B1568" s="37"/>
      <c r="C1568" s="221"/>
      <c r="D1568" s="37"/>
      <c r="E1568" s="221"/>
      <c r="F1568" s="37"/>
    </row>
    <row r="1569" spans="1:6" x14ac:dyDescent="0.25">
      <c r="A1569" s="176"/>
      <c r="B1569" s="37"/>
      <c r="C1569" s="221"/>
      <c r="D1569" s="37"/>
      <c r="E1569" s="221"/>
      <c r="F1569" s="37"/>
    </row>
    <row r="1570" spans="1:6" x14ac:dyDescent="0.25">
      <c r="A1570" s="176"/>
      <c r="B1570" s="37"/>
      <c r="C1570" s="221"/>
      <c r="D1570" s="37"/>
      <c r="E1570" s="221"/>
      <c r="F1570" s="37"/>
    </row>
    <row r="1571" spans="1:6" x14ac:dyDescent="0.25">
      <c r="A1571" s="176"/>
      <c r="B1571" s="37"/>
      <c r="C1571" s="221"/>
      <c r="D1571" s="37"/>
      <c r="E1571" s="221"/>
      <c r="F1571" s="37"/>
    </row>
    <row r="1572" spans="1:6" x14ac:dyDescent="0.25">
      <c r="A1572" s="176"/>
      <c r="B1572" s="37"/>
      <c r="C1572" s="221"/>
      <c r="D1572" s="37"/>
      <c r="E1572" s="221"/>
      <c r="F1572" s="37"/>
    </row>
    <row r="1573" spans="1:6" x14ac:dyDescent="0.25">
      <c r="A1573" s="176"/>
      <c r="B1573" s="37"/>
      <c r="C1573" s="221"/>
      <c r="D1573" s="37"/>
      <c r="E1573" s="221"/>
      <c r="F1573" s="37"/>
    </row>
    <row r="1574" spans="1:6" x14ac:dyDescent="0.25">
      <c r="A1574" s="176"/>
      <c r="B1574" s="37"/>
      <c r="C1574" s="221"/>
      <c r="D1574" s="37"/>
      <c r="E1574" s="221"/>
      <c r="F1574" s="37"/>
    </row>
    <row r="1575" spans="1:6" x14ac:dyDescent="0.25">
      <c r="A1575" s="176"/>
      <c r="B1575" s="37"/>
      <c r="C1575" s="221"/>
      <c r="D1575" s="37"/>
      <c r="E1575" s="221"/>
      <c r="F1575" s="37"/>
    </row>
    <row r="1576" spans="1:6" x14ac:dyDescent="0.25">
      <c r="A1576" s="176"/>
      <c r="B1576" s="37"/>
      <c r="C1576" s="221"/>
      <c r="D1576" s="37"/>
      <c r="E1576" s="221"/>
      <c r="F1576" s="37"/>
    </row>
    <row r="1577" spans="1:6" x14ac:dyDescent="0.25">
      <c r="A1577" s="176"/>
      <c r="B1577" s="37"/>
      <c r="C1577" s="221"/>
      <c r="D1577" s="37"/>
      <c r="E1577" s="221"/>
      <c r="F1577" s="37"/>
    </row>
    <row r="1578" spans="1:6" x14ac:dyDescent="0.25">
      <c r="A1578" s="176"/>
      <c r="B1578" s="37"/>
      <c r="C1578" s="221"/>
      <c r="D1578" s="37"/>
      <c r="E1578" s="221"/>
      <c r="F1578" s="37"/>
    </row>
    <row r="1579" spans="1:6" x14ac:dyDescent="0.25">
      <c r="A1579" s="176"/>
      <c r="B1579" s="37"/>
      <c r="C1579" s="221"/>
      <c r="D1579" s="37"/>
      <c r="E1579" s="221"/>
      <c r="F1579" s="37"/>
    </row>
    <row r="1580" spans="1:6" x14ac:dyDescent="0.25">
      <c r="A1580" s="176"/>
      <c r="B1580" s="37"/>
      <c r="C1580" s="221"/>
      <c r="D1580" s="37"/>
      <c r="E1580" s="221"/>
      <c r="F1580" s="37"/>
    </row>
    <row r="1581" spans="1:6" x14ac:dyDescent="0.25">
      <c r="A1581" s="176"/>
      <c r="B1581" s="37"/>
      <c r="C1581" s="221"/>
      <c r="D1581" s="37"/>
      <c r="E1581" s="221"/>
      <c r="F1581" s="37"/>
    </row>
    <row r="1582" spans="1:6" x14ac:dyDescent="0.25">
      <c r="A1582" s="176"/>
      <c r="B1582" s="37"/>
      <c r="C1582" s="221"/>
      <c r="D1582" s="37"/>
      <c r="E1582" s="221"/>
      <c r="F1582" s="37"/>
    </row>
    <row r="1583" spans="1:6" x14ac:dyDescent="0.25">
      <c r="A1583" s="176"/>
      <c r="B1583" s="37"/>
      <c r="C1583" s="221"/>
      <c r="D1583" s="37"/>
      <c r="E1583" s="221"/>
      <c r="F1583" s="37"/>
    </row>
    <row r="1584" spans="1:6" x14ac:dyDescent="0.25">
      <c r="A1584" s="176"/>
      <c r="B1584" s="37"/>
      <c r="C1584" s="221"/>
      <c r="D1584" s="37"/>
      <c r="E1584" s="221"/>
      <c r="F1584" s="37"/>
    </row>
    <row r="1585" spans="1:6" x14ac:dyDescent="0.25">
      <c r="A1585" s="176"/>
      <c r="B1585" s="37"/>
      <c r="C1585" s="221"/>
      <c r="D1585" s="37"/>
      <c r="E1585" s="221"/>
      <c r="F1585" s="37"/>
    </row>
    <row r="1586" spans="1:6" x14ac:dyDescent="0.25">
      <c r="A1586" s="176"/>
      <c r="B1586" s="37"/>
      <c r="C1586" s="221"/>
      <c r="D1586" s="37"/>
      <c r="E1586" s="221"/>
      <c r="F1586" s="37"/>
    </row>
    <row r="1587" spans="1:6" x14ac:dyDescent="0.25">
      <c r="A1587" s="176"/>
      <c r="B1587" s="37"/>
      <c r="C1587" s="221"/>
      <c r="D1587" s="37"/>
      <c r="E1587" s="221"/>
      <c r="F1587" s="37"/>
    </row>
    <row r="1588" spans="1:6" x14ac:dyDescent="0.25">
      <c r="A1588" s="176"/>
      <c r="B1588" s="37"/>
      <c r="C1588" s="221"/>
      <c r="D1588" s="37"/>
      <c r="E1588" s="221"/>
      <c r="F1588" s="37"/>
    </row>
    <row r="1589" spans="1:6" x14ac:dyDescent="0.25">
      <c r="A1589" s="176"/>
      <c r="B1589" s="37"/>
      <c r="C1589" s="221"/>
      <c r="D1589" s="37"/>
      <c r="E1589" s="221"/>
      <c r="F1589" s="37"/>
    </row>
    <row r="1590" spans="1:6" x14ac:dyDescent="0.25">
      <c r="A1590" s="176"/>
      <c r="B1590" s="37"/>
      <c r="C1590" s="221"/>
      <c r="D1590" s="37"/>
      <c r="E1590" s="221"/>
      <c r="F1590" s="37"/>
    </row>
    <row r="1591" spans="1:6" x14ac:dyDescent="0.25">
      <c r="A1591" s="176"/>
      <c r="B1591" s="37"/>
      <c r="C1591" s="221"/>
      <c r="D1591" s="37"/>
      <c r="E1591" s="221"/>
      <c r="F1591" s="37"/>
    </row>
    <row r="1592" spans="1:6" x14ac:dyDescent="0.25">
      <c r="A1592" s="176"/>
      <c r="B1592" s="37"/>
      <c r="C1592" s="221"/>
      <c r="D1592" s="37"/>
      <c r="E1592" s="221"/>
      <c r="F1592" s="37"/>
    </row>
    <row r="1593" spans="1:6" x14ac:dyDescent="0.25">
      <c r="A1593" s="176"/>
      <c r="B1593" s="37"/>
      <c r="C1593" s="221"/>
      <c r="D1593" s="37"/>
      <c r="E1593" s="221"/>
      <c r="F1593" s="37"/>
    </row>
    <row r="1594" spans="1:6" x14ac:dyDescent="0.25">
      <c r="A1594" s="176"/>
      <c r="B1594" s="37"/>
      <c r="C1594" s="221"/>
      <c r="D1594" s="37"/>
      <c r="E1594" s="221"/>
      <c r="F1594" s="37"/>
    </row>
    <row r="1595" spans="1:6" x14ac:dyDescent="0.25">
      <c r="A1595" s="176"/>
      <c r="B1595" s="37"/>
      <c r="C1595" s="221"/>
      <c r="D1595" s="37"/>
      <c r="E1595" s="221"/>
      <c r="F1595" s="37"/>
    </row>
    <row r="1596" spans="1:6" x14ac:dyDescent="0.25">
      <c r="A1596" s="176"/>
      <c r="B1596" s="37"/>
      <c r="C1596" s="221"/>
      <c r="D1596" s="37"/>
      <c r="E1596" s="221"/>
      <c r="F1596" s="37"/>
    </row>
    <row r="1597" spans="1:6" x14ac:dyDescent="0.25">
      <c r="A1597" s="176"/>
      <c r="B1597" s="37"/>
      <c r="C1597" s="221"/>
      <c r="D1597" s="37"/>
      <c r="E1597" s="221"/>
      <c r="F1597" s="37"/>
    </row>
    <row r="1598" spans="1:6" x14ac:dyDescent="0.25">
      <c r="A1598" s="176"/>
      <c r="B1598" s="37"/>
      <c r="C1598" s="221"/>
      <c r="D1598" s="37"/>
      <c r="E1598" s="221"/>
      <c r="F1598" s="37"/>
    </row>
    <row r="1599" spans="1:6" x14ac:dyDescent="0.25">
      <c r="A1599" s="176"/>
      <c r="B1599" s="37"/>
      <c r="C1599" s="221"/>
      <c r="D1599" s="37"/>
      <c r="E1599" s="221"/>
      <c r="F1599" s="37"/>
    </row>
    <row r="1600" spans="1:6" x14ac:dyDescent="0.25">
      <c r="A1600" s="176"/>
      <c r="B1600" s="37"/>
      <c r="C1600" s="221"/>
      <c r="D1600" s="37"/>
      <c r="E1600" s="221"/>
      <c r="F1600" s="37"/>
    </row>
    <row r="1601" spans="1:6" x14ac:dyDescent="0.25">
      <c r="A1601" s="176"/>
      <c r="B1601" s="37"/>
      <c r="C1601" s="221"/>
      <c r="D1601" s="37"/>
      <c r="E1601" s="221"/>
      <c r="F1601" s="37"/>
    </row>
    <row r="1602" spans="1:6" x14ac:dyDescent="0.25">
      <c r="A1602" s="176"/>
      <c r="B1602" s="37"/>
      <c r="C1602" s="221"/>
      <c r="D1602" s="37"/>
      <c r="E1602" s="221"/>
      <c r="F1602" s="37"/>
    </row>
    <row r="1603" spans="1:6" x14ac:dyDescent="0.25">
      <c r="A1603" s="176"/>
      <c r="B1603" s="37"/>
      <c r="C1603" s="221"/>
      <c r="D1603" s="37"/>
      <c r="E1603" s="221"/>
      <c r="F1603" s="37"/>
    </row>
    <row r="1604" spans="1:6" x14ac:dyDescent="0.25">
      <c r="A1604" s="176"/>
      <c r="B1604" s="37"/>
      <c r="C1604" s="221"/>
      <c r="D1604" s="37"/>
      <c r="E1604" s="221"/>
      <c r="F1604" s="37"/>
    </row>
    <row r="1605" spans="1:6" x14ac:dyDescent="0.25">
      <c r="A1605" s="176"/>
      <c r="B1605" s="37"/>
      <c r="C1605" s="221"/>
      <c r="D1605" s="37"/>
      <c r="E1605" s="221"/>
      <c r="F1605" s="37"/>
    </row>
    <row r="1606" spans="1:6" x14ac:dyDescent="0.25">
      <c r="A1606" s="176"/>
      <c r="B1606" s="37"/>
      <c r="C1606" s="221"/>
      <c r="D1606" s="37"/>
      <c r="E1606" s="221"/>
      <c r="F1606" s="37"/>
    </row>
    <row r="1607" spans="1:6" x14ac:dyDescent="0.25">
      <c r="A1607" s="176"/>
      <c r="B1607" s="37"/>
      <c r="C1607" s="221"/>
      <c r="D1607" s="37"/>
      <c r="E1607" s="221"/>
      <c r="F1607" s="37"/>
    </row>
    <row r="1608" spans="1:6" x14ac:dyDescent="0.25">
      <c r="A1608" s="176"/>
      <c r="B1608" s="37"/>
      <c r="C1608" s="221"/>
      <c r="D1608" s="37"/>
      <c r="E1608" s="221"/>
      <c r="F1608" s="37"/>
    </row>
    <row r="1609" spans="1:6" x14ac:dyDescent="0.25">
      <c r="A1609" s="176"/>
      <c r="B1609" s="37"/>
      <c r="C1609" s="221"/>
      <c r="D1609" s="37"/>
      <c r="E1609" s="221"/>
      <c r="F1609" s="37"/>
    </row>
    <row r="1610" spans="1:6" x14ac:dyDescent="0.25">
      <c r="A1610" s="176"/>
      <c r="B1610" s="37"/>
      <c r="C1610" s="221"/>
      <c r="D1610" s="37"/>
      <c r="E1610" s="221"/>
      <c r="F1610" s="37"/>
    </row>
    <row r="1611" spans="1:6" x14ac:dyDescent="0.25">
      <c r="A1611" s="176"/>
      <c r="B1611" s="37"/>
      <c r="C1611" s="221"/>
      <c r="D1611" s="37"/>
      <c r="E1611" s="221"/>
      <c r="F1611" s="37"/>
    </row>
    <row r="1612" spans="1:6" x14ac:dyDescent="0.25">
      <c r="A1612" s="176"/>
      <c r="B1612" s="37"/>
      <c r="C1612" s="221"/>
      <c r="D1612" s="37"/>
      <c r="E1612" s="221"/>
      <c r="F1612" s="37"/>
    </row>
    <row r="1613" spans="1:6" x14ac:dyDescent="0.25">
      <c r="A1613" s="176"/>
      <c r="B1613" s="37"/>
      <c r="C1613" s="221"/>
      <c r="D1613" s="37"/>
      <c r="E1613" s="221"/>
      <c r="F1613" s="37"/>
    </row>
    <row r="1614" spans="1:6" x14ac:dyDescent="0.25">
      <c r="A1614" s="176"/>
      <c r="B1614" s="37"/>
      <c r="C1614" s="221"/>
      <c r="D1614" s="37"/>
      <c r="E1614" s="221"/>
      <c r="F1614" s="37"/>
    </row>
    <row r="1615" spans="1:6" x14ac:dyDescent="0.25">
      <c r="A1615" s="176"/>
      <c r="B1615" s="37"/>
      <c r="C1615" s="221"/>
      <c r="D1615" s="37"/>
      <c r="E1615" s="221"/>
      <c r="F1615" s="37"/>
    </row>
    <row r="1616" spans="1:6" x14ac:dyDescent="0.25">
      <c r="A1616" s="176"/>
      <c r="B1616" s="37"/>
      <c r="C1616" s="221"/>
      <c r="D1616" s="37"/>
      <c r="E1616" s="221"/>
      <c r="F1616" s="37"/>
    </row>
    <row r="1617" spans="1:6" x14ac:dyDescent="0.25">
      <c r="A1617" s="176"/>
      <c r="B1617" s="37"/>
      <c r="C1617" s="221"/>
      <c r="D1617" s="37"/>
      <c r="E1617" s="221"/>
      <c r="F1617" s="37"/>
    </row>
    <row r="1618" spans="1:6" x14ac:dyDescent="0.25">
      <c r="A1618" s="176"/>
      <c r="B1618" s="37"/>
      <c r="C1618" s="221"/>
      <c r="D1618" s="37"/>
      <c r="E1618" s="221"/>
      <c r="F1618" s="37"/>
    </row>
    <row r="1619" spans="1:6" x14ac:dyDescent="0.25">
      <c r="A1619" s="176"/>
      <c r="B1619" s="37"/>
      <c r="C1619" s="221"/>
      <c r="D1619" s="37"/>
      <c r="E1619" s="221"/>
      <c r="F1619" s="37"/>
    </row>
    <row r="1620" spans="1:6" x14ac:dyDescent="0.25">
      <c r="A1620" s="176"/>
      <c r="B1620" s="37"/>
      <c r="C1620" s="221"/>
      <c r="D1620" s="37"/>
      <c r="E1620" s="221"/>
      <c r="F1620" s="37"/>
    </row>
    <row r="1621" spans="1:6" x14ac:dyDescent="0.25">
      <c r="A1621" s="176"/>
      <c r="B1621" s="37"/>
      <c r="C1621" s="221"/>
      <c r="D1621" s="37"/>
      <c r="E1621" s="221"/>
      <c r="F1621" s="37"/>
    </row>
    <row r="1622" spans="1:6" x14ac:dyDescent="0.25">
      <c r="A1622" s="176"/>
      <c r="B1622" s="37"/>
      <c r="C1622" s="221"/>
      <c r="D1622" s="37"/>
      <c r="E1622" s="221"/>
      <c r="F1622" s="37"/>
    </row>
    <row r="1623" spans="1:6" x14ac:dyDescent="0.25">
      <c r="A1623" s="176"/>
      <c r="B1623" s="37"/>
      <c r="C1623" s="221"/>
      <c r="D1623" s="37"/>
      <c r="E1623" s="221"/>
      <c r="F1623" s="37"/>
    </row>
    <row r="1624" spans="1:6" x14ac:dyDescent="0.25">
      <c r="A1624" s="176"/>
      <c r="B1624" s="37"/>
      <c r="C1624" s="221"/>
      <c r="D1624" s="37"/>
      <c r="E1624" s="221"/>
      <c r="F1624" s="37"/>
    </row>
    <row r="1625" spans="1:6" x14ac:dyDescent="0.25">
      <c r="A1625" s="176"/>
      <c r="B1625" s="37"/>
      <c r="C1625" s="221"/>
      <c r="D1625" s="37"/>
      <c r="E1625" s="221"/>
      <c r="F1625" s="37"/>
    </row>
    <row r="1626" spans="1:6" x14ac:dyDescent="0.25">
      <c r="A1626" s="176"/>
      <c r="B1626" s="37"/>
      <c r="C1626" s="221"/>
      <c r="D1626" s="37"/>
      <c r="E1626" s="221"/>
      <c r="F1626" s="37"/>
    </row>
    <row r="1627" spans="1:6" x14ac:dyDescent="0.25">
      <c r="A1627" s="176"/>
      <c r="B1627" s="37"/>
      <c r="C1627" s="221"/>
      <c r="D1627" s="37"/>
      <c r="E1627" s="221"/>
      <c r="F1627" s="37"/>
    </row>
    <row r="1628" spans="1:6" x14ac:dyDescent="0.25">
      <c r="A1628" s="176"/>
      <c r="B1628" s="37"/>
      <c r="C1628" s="221"/>
      <c r="D1628" s="37"/>
      <c r="E1628" s="221"/>
      <c r="F1628" s="37"/>
    </row>
    <row r="1629" spans="1:6" x14ac:dyDescent="0.25">
      <c r="A1629" s="176"/>
      <c r="B1629" s="37"/>
      <c r="C1629" s="221"/>
      <c r="D1629" s="37"/>
      <c r="E1629" s="221"/>
      <c r="F1629" s="37"/>
    </row>
    <row r="1630" spans="1:6" x14ac:dyDescent="0.25">
      <c r="A1630" s="176"/>
      <c r="B1630" s="37"/>
      <c r="C1630" s="221"/>
      <c r="D1630" s="37"/>
      <c r="E1630" s="221"/>
      <c r="F1630" s="37"/>
    </row>
    <row r="1631" spans="1:6" x14ac:dyDescent="0.25">
      <c r="A1631" s="176"/>
      <c r="B1631" s="37"/>
      <c r="C1631" s="221"/>
      <c r="D1631" s="37"/>
      <c r="E1631" s="221"/>
      <c r="F1631" s="37"/>
    </row>
    <row r="1632" spans="1:6" x14ac:dyDescent="0.25">
      <c r="A1632" s="176"/>
      <c r="B1632" s="37"/>
      <c r="C1632" s="221"/>
      <c r="D1632" s="37"/>
      <c r="E1632" s="221"/>
      <c r="F1632" s="37"/>
    </row>
    <row r="1633" spans="1:6" x14ac:dyDescent="0.25">
      <c r="A1633" s="176"/>
      <c r="B1633" s="37"/>
      <c r="C1633" s="221"/>
      <c r="D1633" s="37"/>
      <c r="E1633" s="221"/>
      <c r="F1633" s="37"/>
    </row>
    <row r="1634" spans="1:6" x14ac:dyDescent="0.25">
      <c r="A1634" s="176"/>
      <c r="B1634" s="37"/>
      <c r="C1634" s="221"/>
      <c r="D1634" s="37"/>
      <c r="E1634" s="221"/>
      <c r="F1634" s="37"/>
    </row>
    <row r="1635" spans="1:6" x14ac:dyDescent="0.25">
      <c r="A1635" s="176"/>
      <c r="B1635" s="37"/>
      <c r="C1635" s="221"/>
      <c r="D1635" s="37"/>
      <c r="E1635" s="221"/>
      <c r="F1635" s="37"/>
    </row>
    <row r="1636" spans="1:6" x14ac:dyDescent="0.25">
      <c r="A1636" s="176"/>
      <c r="B1636" s="37"/>
      <c r="C1636" s="221"/>
      <c r="D1636" s="37"/>
      <c r="E1636" s="221"/>
      <c r="F1636" s="37"/>
    </row>
    <row r="1637" spans="1:6" x14ac:dyDescent="0.25">
      <c r="A1637" s="176"/>
      <c r="B1637" s="37"/>
      <c r="C1637" s="221"/>
      <c r="D1637" s="37"/>
      <c r="E1637" s="221"/>
      <c r="F1637" s="37"/>
    </row>
    <row r="1638" spans="1:6" x14ac:dyDescent="0.25">
      <c r="A1638" s="176"/>
      <c r="B1638" s="37"/>
      <c r="C1638" s="221"/>
      <c r="D1638" s="37"/>
      <c r="E1638" s="221"/>
      <c r="F1638" s="37"/>
    </row>
    <row r="1639" spans="1:6" x14ac:dyDescent="0.25">
      <c r="A1639" s="176"/>
      <c r="B1639" s="37"/>
      <c r="C1639" s="221"/>
      <c r="D1639" s="37"/>
      <c r="E1639" s="221"/>
      <c r="F1639" s="37"/>
    </row>
    <row r="1640" spans="1:6" x14ac:dyDescent="0.25">
      <c r="A1640" s="176"/>
      <c r="B1640" s="37"/>
      <c r="C1640" s="221"/>
      <c r="D1640" s="37"/>
      <c r="E1640" s="221"/>
      <c r="F1640" s="37"/>
    </row>
    <row r="1641" spans="1:6" x14ac:dyDescent="0.25">
      <c r="A1641" s="176"/>
      <c r="B1641" s="37"/>
      <c r="C1641" s="221"/>
      <c r="D1641" s="37"/>
      <c r="E1641" s="221"/>
      <c r="F1641" s="37"/>
    </row>
    <row r="1642" spans="1:6" x14ac:dyDescent="0.25">
      <c r="A1642" s="176"/>
      <c r="B1642" s="37"/>
      <c r="C1642" s="221"/>
      <c r="D1642" s="37"/>
      <c r="E1642" s="221"/>
      <c r="F1642" s="37"/>
    </row>
    <row r="1643" spans="1:6" x14ac:dyDescent="0.25">
      <c r="A1643" s="176"/>
      <c r="B1643" s="37"/>
      <c r="C1643" s="221"/>
      <c r="D1643" s="37"/>
      <c r="E1643" s="221"/>
      <c r="F1643" s="37"/>
    </row>
    <row r="1644" spans="1:6" x14ac:dyDescent="0.25">
      <c r="A1644" s="176"/>
      <c r="B1644" s="37"/>
      <c r="C1644" s="221"/>
      <c r="D1644" s="37"/>
      <c r="E1644" s="221"/>
      <c r="F1644" s="37"/>
    </row>
    <row r="1645" spans="1:6" x14ac:dyDescent="0.25">
      <c r="A1645" s="176"/>
      <c r="B1645" s="37"/>
      <c r="C1645" s="221"/>
      <c r="D1645" s="37"/>
      <c r="E1645" s="221"/>
      <c r="F1645" s="37"/>
    </row>
    <row r="1646" spans="1:6" x14ac:dyDescent="0.25">
      <c r="A1646" s="176"/>
      <c r="B1646" s="37"/>
      <c r="C1646" s="221"/>
      <c r="D1646" s="37"/>
      <c r="E1646" s="221"/>
      <c r="F1646" s="37"/>
    </row>
    <row r="1647" spans="1:6" x14ac:dyDescent="0.25">
      <c r="A1647" s="176"/>
      <c r="B1647" s="37"/>
      <c r="C1647" s="221"/>
      <c r="D1647" s="37"/>
      <c r="E1647" s="221"/>
      <c r="F1647" s="37"/>
    </row>
    <row r="1648" spans="1:6" x14ac:dyDescent="0.25">
      <c r="A1648" s="176"/>
      <c r="B1648" s="37"/>
      <c r="C1648" s="221"/>
      <c r="D1648" s="37"/>
      <c r="E1648" s="221"/>
      <c r="F1648" s="37"/>
    </row>
    <row r="1649" spans="1:6" x14ac:dyDescent="0.25">
      <c r="A1649" s="176"/>
      <c r="B1649" s="37"/>
      <c r="C1649" s="221"/>
      <c r="D1649" s="37"/>
      <c r="E1649" s="221"/>
      <c r="F1649" s="37"/>
    </row>
    <row r="1650" spans="1:6" x14ac:dyDescent="0.25">
      <c r="A1650" s="176"/>
      <c r="B1650" s="37"/>
      <c r="C1650" s="221"/>
      <c r="D1650" s="37"/>
      <c r="E1650" s="221"/>
      <c r="F1650" s="37"/>
    </row>
    <row r="1651" spans="1:6" x14ac:dyDescent="0.25">
      <c r="A1651" s="176"/>
      <c r="B1651" s="37"/>
      <c r="C1651" s="221"/>
      <c r="D1651" s="37"/>
      <c r="E1651" s="221"/>
      <c r="F1651" s="37"/>
    </row>
    <row r="1652" spans="1:6" x14ac:dyDescent="0.25">
      <c r="A1652" s="176"/>
      <c r="B1652" s="37"/>
      <c r="C1652" s="221"/>
      <c r="D1652" s="37"/>
      <c r="E1652" s="221"/>
      <c r="F1652" s="37"/>
    </row>
    <row r="1653" spans="1:6" x14ac:dyDescent="0.25">
      <c r="A1653" s="176"/>
      <c r="B1653" s="37"/>
      <c r="C1653" s="221"/>
      <c r="D1653" s="37"/>
      <c r="E1653" s="221"/>
      <c r="F1653" s="37"/>
    </row>
    <row r="1654" spans="1:6" x14ac:dyDescent="0.25">
      <c r="A1654" s="176"/>
      <c r="B1654" s="37"/>
      <c r="C1654" s="221"/>
      <c r="D1654" s="37"/>
      <c r="E1654" s="221"/>
      <c r="F1654" s="37"/>
    </row>
    <row r="1655" spans="1:6" x14ac:dyDescent="0.25">
      <c r="A1655" s="176"/>
      <c r="B1655" s="37"/>
      <c r="C1655" s="221"/>
      <c r="D1655" s="37"/>
      <c r="E1655" s="221"/>
      <c r="F1655" s="37"/>
    </row>
    <row r="1656" spans="1:6" x14ac:dyDescent="0.25">
      <c r="A1656" s="176"/>
      <c r="B1656" s="37"/>
      <c r="C1656" s="221"/>
      <c r="D1656" s="37"/>
      <c r="E1656" s="221"/>
      <c r="F1656" s="37"/>
    </row>
    <row r="1657" spans="1:6" x14ac:dyDescent="0.25">
      <c r="A1657" s="176"/>
      <c r="B1657" s="37"/>
      <c r="C1657" s="221"/>
      <c r="D1657" s="37"/>
      <c r="E1657" s="221"/>
      <c r="F1657" s="37"/>
    </row>
    <row r="1658" spans="1:6" x14ac:dyDescent="0.25">
      <c r="A1658" s="176"/>
      <c r="B1658" s="37"/>
      <c r="C1658" s="221"/>
      <c r="D1658" s="37"/>
      <c r="E1658" s="221"/>
      <c r="F1658" s="37"/>
    </row>
    <row r="1659" spans="1:6" x14ac:dyDescent="0.25">
      <c r="A1659" s="176"/>
      <c r="B1659" s="37"/>
      <c r="C1659" s="221"/>
      <c r="D1659" s="37"/>
      <c r="E1659" s="221"/>
      <c r="F1659" s="37"/>
    </row>
    <row r="1660" spans="1:6" x14ac:dyDescent="0.25">
      <c r="A1660" s="176"/>
      <c r="B1660" s="37"/>
      <c r="C1660" s="221"/>
      <c r="D1660" s="37"/>
      <c r="E1660" s="221"/>
      <c r="F1660" s="37"/>
    </row>
    <row r="1661" spans="1:6" x14ac:dyDescent="0.25">
      <c r="A1661" s="176"/>
      <c r="B1661" s="37"/>
      <c r="C1661" s="221"/>
      <c r="D1661" s="37"/>
      <c r="E1661" s="221"/>
      <c r="F1661" s="37"/>
    </row>
    <row r="1662" spans="1:6" x14ac:dyDescent="0.25">
      <c r="A1662" s="176"/>
      <c r="B1662" s="37"/>
      <c r="C1662" s="221"/>
      <c r="D1662" s="37"/>
      <c r="E1662" s="221"/>
      <c r="F1662" s="37"/>
    </row>
    <row r="1663" spans="1:6" x14ac:dyDescent="0.25">
      <c r="A1663" s="176"/>
      <c r="B1663" s="37"/>
      <c r="C1663" s="221"/>
      <c r="D1663" s="37"/>
      <c r="E1663" s="221"/>
      <c r="F1663" s="37"/>
    </row>
    <row r="1664" spans="1:6" x14ac:dyDescent="0.25">
      <c r="A1664" s="176"/>
      <c r="B1664" s="37"/>
      <c r="C1664" s="221"/>
      <c r="D1664" s="37"/>
      <c r="E1664" s="221"/>
      <c r="F1664" s="37"/>
    </row>
    <row r="1665" spans="1:6" x14ac:dyDescent="0.25">
      <c r="A1665" s="176"/>
      <c r="B1665" s="37"/>
      <c r="C1665" s="221"/>
      <c r="D1665" s="37"/>
      <c r="E1665" s="221"/>
      <c r="F1665" s="37"/>
    </row>
    <row r="1666" spans="1:6" x14ac:dyDescent="0.25">
      <c r="A1666" s="176"/>
      <c r="B1666" s="37"/>
      <c r="C1666" s="221"/>
      <c r="D1666" s="37"/>
      <c r="E1666" s="221"/>
      <c r="F1666" s="37"/>
    </row>
    <row r="1667" spans="1:6" x14ac:dyDescent="0.25">
      <c r="A1667" s="176"/>
      <c r="B1667" s="37"/>
      <c r="C1667" s="221"/>
      <c r="D1667" s="37"/>
      <c r="E1667" s="221"/>
      <c r="F1667" s="37"/>
    </row>
    <row r="1668" spans="1:6" x14ac:dyDescent="0.25">
      <c r="A1668" s="176"/>
      <c r="B1668" s="37"/>
      <c r="C1668" s="221"/>
      <c r="D1668" s="37"/>
      <c r="E1668" s="221"/>
      <c r="F1668" s="37"/>
    </row>
    <row r="1669" spans="1:6" x14ac:dyDescent="0.25">
      <c r="A1669" s="176"/>
      <c r="B1669" s="37"/>
      <c r="C1669" s="221"/>
      <c r="D1669" s="37"/>
      <c r="E1669" s="221"/>
      <c r="F1669" s="37"/>
    </row>
    <row r="1670" spans="1:6" x14ac:dyDescent="0.25">
      <c r="A1670" s="176"/>
      <c r="B1670" s="37"/>
      <c r="C1670" s="221"/>
      <c r="D1670" s="37"/>
      <c r="E1670" s="221"/>
      <c r="F1670" s="37"/>
    </row>
    <row r="1671" spans="1:6" x14ac:dyDescent="0.25">
      <c r="A1671" s="176"/>
      <c r="B1671" s="37"/>
      <c r="C1671" s="221"/>
      <c r="D1671" s="37"/>
      <c r="E1671" s="221"/>
      <c r="F1671" s="37"/>
    </row>
    <row r="1672" spans="1:6" x14ac:dyDescent="0.25">
      <c r="A1672" s="176"/>
      <c r="B1672" s="37"/>
      <c r="C1672" s="221"/>
      <c r="D1672" s="37"/>
      <c r="E1672" s="221"/>
      <c r="F1672" s="37"/>
    </row>
    <row r="1673" spans="1:6" x14ac:dyDescent="0.25">
      <c r="A1673" s="176"/>
      <c r="B1673" s="37"/>
      <c r="C1673" s="221"/>
      <c r="D1673" s="37"/>
      <c r="E1673" s="221"/>
      <c r="F1673" s="37"/>
    </row>
    <row r="1674" spans="1:6" x14ac:dyDescent="0.25">
      <c r="A1674" s="176"/>
      <c r="B1674" s="37"/>
      <c r="C1674" s="221"/>
      <c r="D1674" s="37"/>
      <c r="E1674" s="221"/>
      <c r="F1674" s="37"/>
    </row>
    <row r="1675" spans="1:6" x14ac:dyDescent="0.25">
      <c r="A1675" s="176"/>
      <c r="B1675" s="37"/>
      <c r="C1675" s="221"/>
      <c r="D1675" s="37"/>
      <c r="E1675" s="221"/>
      <c r="F1675" s="37"/>
    </row>
    <row r="1676" spans="1:6" x14ac:dyDescent="0.25">
      <c r="A1676" s="176"/>
      <c r="B1676" s="37"/>
      <c r="C1676" s="221"/>
      <c r="D1676" s="37"/>
      <c r="E1676" s="221"/>
      <c r="F1676" s="37"/>
    </row>
    <row r="1677" spans="1:6" x14ac:dyDescent="0.25">
      <c r="A1677" s="176"/>
      <c r="B1677" s="37"/>
      <c r="C1677" s="221"/>
      <c r="D1677" s="37"/>
      <c r="E1677" s="221"/>
      <c r="F1677" s="37"/>
    </row>
    <row r="1678" spans="1:6" x14ac:dyDescent="0.25">
      <c r="A1678" s="176"/>
      <c r="B1678" s="37"/>
      <c r="C1678" s="221"/>
      <c r="D1678" s="37"/>
      <c r="E1678" s="221"/>
      <c r="F1678" s="37"/>
    </row>
    <row r="1679" spans="1:6" x14ac:dyDescent="0.25">
      <c r="A1679" s="176"/>
      <c r="B1679" s="37"/>
      <c r="C1679" s="221"/>
      <c r="D1679" s="37"/>
      <c r="E1679" s="221"/>
      <c r="F1679" s="37"/>
    </row>
    <row r="1680" spans="1:6" x14ac:dyDescent="0.25">
      <c r="A1680" s="176"/>
      <c r="B1680" s="37"/>
      <c r="C1680" s="221"/>
      <c r="D1680" s="37"/>
      <c r="E1680" s="221"/>
      <c r="F1680" s="37"/>
    </row>
    <row r="1681" spans="1:6" x14ac:dyDescent="0.25">
      <c r="A1681" s="176"/>
      <c r="B1681" s="37"/>
      <c r="C1681" s="221"/>
      <c r="D1681" s="37"/>
      <c r="E1681" s="221"/>
      <c r="F1681" s="37"/>
    </row>
    <row r="1682" spans="1:6" x14ac:dyDescent="0.25">
      <c r="A1682" s="176"/>
      <c r="B1682" s="37"/>
      <c r="C1682" s="221"/>
      <c r="D1682" s="37"/>
      <c r="E1682" s="221"/>
      <c r="F1682" s="37"/>
    </row>
    <row r="1683" spans="1:6" x14ac:dyDescent="0.25">
      <c r="A1683" s="176"/>
      <c r="B1683" s="37"/>
      <c r="C1683" s="221"/>
      <c r="D1683" s="37"/>
      <c r="E1683" s="221"/>
      <c r="F1683" s="37"/>
    </row>
    <row r="1684" spans="1:6" x14ac:dyDescent="0.25">
      <c r="A1684" s="176"/>
      <c r="B1684" s="37"/>
      <c r="C1684" s="221"/>
      <c r="D1684" s="37"/>
      <c r="E1684" s="221"/>
      <c r="F1684" s="37"/>
    </row>
    <row r="1685" spans="1:6" x14ac:dyDescent="0.25">
      <c r="A1685" s="176"/>
      <c r="B1685" s="37"/>
      <c r="C1685" s="221"/>
      <c r="D1685" s="37"/>
      <c r="E1685" s="221"/>
      <c r="F1685" s="37"/>
    </row>
    <row r="1686" spans="1:6" x14ac:dyDescent="0.25">
      <c r="A1686" s="176"/>
      <c r="B1686" s="37"/>
      <c r="C1686" s="221"/>
      <c r="D1686" s="37"/>
      <c r="E1686" s="221"/>
      <c r="F1686" s="37"/>
    </row>
    <row r="1687" spans="1:6" x14ac:dyDescent="0.25">
      <c r="A1687" s="176"/>
      <c r="B1687" s="37"/>
      <c r="C1687" s="221"/>
      <c r="D1687" s="37"/>
      <c r="E1687" s="221"/>
      <c r="F1687" s="37"/>
    </row>
    <row r="1688" spans="1:6" x14ac:dyDescent="0.25">
      <c r="A1688" s="176"/>
      <c r="B1688" s="37"/>
      <c r="C1688" s="221"/>
      <c r="D1688" s="37"/>
      <c r="E1688" s="221"/>
      <c r="F1688" s="37"/>
    </row>
    <row r="1689" spans="1:6" x14ac:dyDescent="0.25">
      <c r="A1689" s="176"/>
      <c r="B1689" s="37"/>
      <c r="C1689" s="221"/>
      <c r="D1689" s="37"/>
      <c r="E1689" s="221"/>
      <c r="F1689" s="37"/>
    </row>
    <row r="1690" spans="1:6" x14ac:dyDescent="0.25">
      <c r="A1690" s="176"/>
      <c r="B1690" s="37"/>
      <c r="C1690" s="221"/>
      <c r="D1690" s="37"/>
      <c r="E1690" s="221"/>
      <c r="F1690" s="37"/>
    </row>
    <row r="1691" spans="1:6" x14ac:dyDescent="0.25">
      <c r="A1691" s="176"/>
      <c r="B1691" s="37"/>
      <c r="C1691" s="221"/>
      <c r="D1691" s="37"/>
      <c r="E1691" s="221"/>
      <c r="F1691" s="37"/>
    </row>
    <row r="1692" spans="1:6" x14ac:dyDescent="0.25">
      <c r="A1692" s="176"/>
      <c r="B1692" s="37"/>
      <c r="C1692" s="221"/>
      <c r="D1692" s="37"/>
      <c r="E1692" s="221"/>
      <c r="F1692" s="37"/>
    </row>
    <row r="1693" spans="1:6" x14ac:dyDescent="0.25">
      <c r="A1693" s="176"/>
      <c r="B1693" s="37"/>
      <c r="C1693" s="221"/>
      <c r="D1693" s="37"/>
      <c r="E1693" s="221"/>
      <c r="F1693" s="37"/>
    </row>
    <row r="1694" spans="1:6" x14ac:dyDescent="0.25">
      <c r="A1694" s="176"/>
      <c r="B1694" s="37"/>
      <c r="C1694" s="221"/>
      <c r="D1694" s="37"/>
      <c r="E1694" s="221"/>
      <c r="F1694" s="37"/>
    </row>
    <row r="1695" spans="1:6" x14ac:dyDescent="0.25">
      <c r="A1695" s="176"/>
      <c r="B1695" s="37"/>
      <c r="C1695" s="221"/>
      <c r="D1695" s="37"/>
      <c r="E1695" s="221"/>
      <c r="F1695" s="37"/>
    </row>
    <row r="1696" spans="1:6" x14ac:dyDescent="0.25">
      <c r="A1696" s="176"/>
      <c r="B1696" s="37"/>
      <c r="C1696" s="221"/>
      <c r="D1696" s="37"/>
      <c r="E1696" s="221"/>
      <c r="F1696" s="37"/>
    </row>
    <row r="1697" spans="1:6" x14ac:dyDescent="0.25">
      <c r="A1697" s="176"/>
      <c r="B1697" s="37"/>
      <c r="C1697" s="221"/>
      <c r="D1697" s="37"/>
      <c r="E1697" s="221"/>
      <c r="F1697" s="37"/>
    </row>
    <row r="1698" spans="1:6" x14ac:dyDescent="0.25">
      <c r="A1698" s="176"/>
      <c r="B1698" s="37"/>
      <c r="C1698" s="221"/>
      <c r="D1698" s="37"/>
      <c r="E1698" s="221"/>
      <c r="F1698" s="37"/>
    </row>
    <row r="1699" spans="1:6" x14ac:dyDescent="0.25">
      <c r="A1699" s="176"/>
      <c r="B1699" s="37"/>
      <c r="C1699" s="221"/>
      <c r="D1699" s="37"/>
      <c r="E1699" s="221"/>
      <c r="F1699" s="37"/>
    </row>
    <row r="1700" spans="1:6" x14ac:dyDescent="0.25">
      <c r="A1700" s="176"/>
      <c r="B1700" s="37"/>
      <c r="C1700" s="221"/>
      <c r="D1700" s="37"/>
      <c r="E1700" s="221"/>
      <c r="F1700" s="37"/>
    </row>
    <row r="1701" spans="1:6" x14ac:dyDescent="0.25">
      <c r="A1701" s="176"/>
      <c r="B1701" s="37"/>
      <c r="C1701" s="221"/>
      <c r="D1701" s="37"/>
      <c r="E1701" s="221"/>
      <c r="F1701" s="37"/>
    </row>
    <row r="1702" spans="1:6" x14ac:dyDescent="0.25">
      <c r="A1702" s="176"/>
      <c r="B1702" s="37"/>
      <c r="C1702" s="221"/>
      <c r="D1702" s="37"/>
      <c r="E1702" s="221"/>
      <c r="F1702" s="37"/>
    </row>
    <row r="1703" spans="1:6" x14ac:dyDescent="0.25">
      <c r="A1703" s="176"/>
      <c r="B1703" s="37"/>
      <c r="C1703" s="221"/>
      <c r="D1703" s="37"/>
      <c r="E1703" s="221"/>
      <c r="F1703" s="37"/>
    </row>
    <row r="1704" spans="1:6" x14ac:dyDescent="0.25">
      <c r="A1704" s="176"/>
      <c r="B1704" s="37"/>
      <c r="C1704" s="221"/>
      <c r="D1704" s="37"/>
      <c r="E1704" s="221"/>
      <c r="F1704" s="37"/>
    </row>
    <row r="1705" spans="1:6" x14ac:dyDescent="0.25">
      <c r="A1705" s="176"/>
      <c r="B1705" s="37"/>
      <c r="C1705" s="221"/>
      <c r="D1705" s="37"/>
      <c r="E1705" s="221"/>
      <c r="F1705" s="37"/>
    </row>
    <row r="1706" spans="1:6" x14ac:dyDescent="0.25">
      <c r="A1706" s="176"/>
      <c r="B1706" s="37"/>
      <c r="C1706" s="221"/>
      <c r="D1706" s="37"/>
      <c r="E1706" s="221"/>
      <c r="F1706" s="37"/>
    </row>
    <row r="1707" spans="1:6" x14ac:dyDescent="0.25">
      <c r="A1707" s="176"/>
      <c r="B1707" s="37"/>
      <c r="C1707" s="221"/>
      <c r="D1707" s="37"/>
      <c r="E1707" s="221"/>
      <c r="F1707" s="37"/>
    </row>
    <row r="1708" spans="1:6" x14ac:dyDescent="0.25">
      <c r="A1708" s="176"/>
      <c r="B1708" s="37"/>
      <c r="C1708" s="221"/>
      <c r="D1708" s="37"/>
      <c r="E1708" s="221"/>
      <c r="F1708" s="37"/>
    </row>
    <row r="1709" spans="1:6" x14ac:dyDescent="0.25">
      <c r="A1709" s="176"/>
      <c r="B1709" s="37"/>
      <c r="C1709" s="221"/>
      <c r="D1709" s="37"/>
      <c r="E1709" s="221"/>
      <c r="F1709" s="37"/>
    </row>
    <row r="1710" spans="1:6" x14ac:dyDescent="0.25">
      <c r="A1710" s="176"/>
      <c r="B1710" s="37"/>
      <c r="C1710" s="221"/>
      <c r="D1710" s="37"/>
      <c r="E1710" s="221"/>
      <c r="F1710" s="37"/>
    </row>
    <row r="1711" spans="1:6" x14ac:dyDescent="0.25">
      <c r="A1711" s="176"/>
      <c r="B1711" s="37"/>
      <c r="C1711" s="221"/>
      <c r="D1711" s="37"/>
      <c r="E1711" s="221"/>
      <c r="F1711" s="37"/>
    </row>
    <row r="1712" spans="1:6" x14ac:dyDescent="0.25">
      <c r="A1712" s="176"/>
      <c r="B1712" s="37"/>
      <c r="C1712" s="221"/>
      <c r="D1712" s="37"/>
      <c r="E1712" s="221"/>
      <c r="F1712" s="37"/>
    </row>
    <row r="1713" spans="1:6" x14ac:dyDescent="0.25">
      <c r="A1713" s="176"/>
      <c r="B1713" s="37"/>
      <c r="C1713" s="221"/>
      <c r="D1713" s="37"/>
      <c r="E1713" s="221"/>
      <c r="F1713" s="37"/>
    </row>
    <row r="1714" spans="1:6" x14ac:dyDescent="0.25">
      <c r="A1714" s="176"/>
      <c r="B1714" s="37"/>
      <c r="C1714" s="221"/>
      <c r="D1714" s="37"/>
      <c r="E1714" s="221"/>
      <c r="F1714" s="37"/>
    </row>
    <row r="1715" spans="1:6" x14ac:dyDescent="0.25">
      <c r="A1715" s="176"/>
      <c r="B1715" s="37"/>
      <c r="C1715" s="221"/>
      <c r="D1715" s="37"/>
      <c r="E1715" s="221"/>
      <c r="F1715" s="37"/>
    </row>
    <row r="1716" spans="1:6" x14ac:dyDescent="0.25">
      <c r="A1716" s="176"/>
      <c r="B1716" s="37"/>
      <c r="C1716" s="221"/>
      <c r="D1716" s="37"/>
      <c r="E1716" s="221"/>
      <c r="F1716" s="37"/>
    </row>
    <row r="1717" spans="1:6" x14ac:dyDescent="0.25">
      <c r="A1717" s="176"/>
      <c r="B1717" s="37"/>
      <c r="C1717" s="221"/>
      <c r="D1717" s="37"/>
      <c r="E1717" s="221"/>
      <c r="F1717" s="37"/>
    </row>
    <row r="1718" spans="1:6" x14ac:dyDescent="0.25">
      <c r="A1718" s="176"/>
      <c r="B1718" s="37"/>
      <c r="C1718" s="221"/>
      <c r="D1718" s="37"/>
      <c r="E1718" s="221"/>
      <c r="F1718" s="37"/>
    </row>
    <row r="1719" spans="1:6" x14ac:dyDescent="0.25">
      <c r="A1719" s="176"/>
      <c r="B1719" s="37"/>
      <c r="C1719" s="221"/>
      <c r="D1719" s="37"/>
      <c r="E1719" s="221"/>
      <c r="F1719" s="37"/>
    </row>
    <row r="1720" spans="1:6" x14ac:dyDescent="0.25">
      <c r="A1720" s="176"/>
      <c r="B1720" s="37"/>
      <c r="C1720" s="221"/>
      <c r="D1720" s="37"/>
      <c r="E1720" s="221"/>
      <c r="F1720" s="37"/>
    </row>
    <row r="1721" spans="1:6" x14ac:dyDescent="0.25">
      <c r="A1721" s="176"/>
      <c r="B1721" s="37"/>
      <c r="C1721" s="221"/>
      <c r="D1721" s="37"/>
      <c r="E1721" s="221"/>
      <c r="F1721" s="37"/>
    </row>
    <row r="1722" spans="1:6" x14ac:dyDescent="0.25">
      <c r="A1722" s="176"/>
      <c r="B1722" s="37"/>
      <c r="C1722" s="221"/>
      <c r="D1722" s="37"/>
      <c r="E1722" s="221"/>
      <c r="F1722" s="37"/>
    </row>
    <row r="1723" spans="1:6" x14ac:dyDescent="0.25">
      <c r="A1723" s="176"/>
      <c r="B1723" s="37"/>
      <c r="C1723" s="221"/>
      <c r="D1723" s="37"/>
      <c r="E1723" s="221"/>
      <c r="F1723" s="37"/>
    </row>
    <row r="1724" spans="1:6" x14ac:dyDescent="0.25">
      <c r="A1724" s="176"/>
      <c r="B1724" s="37"/>
      <c r="C1724" s="221"/>
      <c r="D1724" s="37"/>
      <c r="E1724" s="221"/>
      <c r="F1724" s="37"/>
    </row>
    <row r="1725" spans="1:6" x14ac:dyDescent="0.25">
      <c r="A1725" s="176"/>
      <c r="B1725" s="37"/>
      <c r="C1725" s="221"/>
      <c r="D1725" s="37"/>
      <c r="E1725" s="221"/>
      <c r="F1725" s="37"/>
    </row>
    <row r="1726" spans="1:6" x14ac:dyDescent="0.25">
      <c r="A1726" s="176"/>
      <c r="B1726" s="37"/>
      <c r="C1726" s="221"/>
      <c r="D1726" s="37"/>
      <c r="E1726" s="221"/>
      <c r="F1726" s="37"/>
    </row>
    <row r="1727" spans="1:6" x14ac:dyDescent="0.25">
      <c r="A1727" s="176"/>
      <c r="B1727" s="37"/>
      <c r="C1727" s="221"/>
      <c r="D1727" s="37"/>
      <c r="E1727" s="221"/>
      <c r="F1727" s="37"/>
    </row>
    <row r="1728" spans="1:6" x14ac:dyDescent="0.25">
      <c r="A1728" s="176"/>
      <c r="B1728" s="37"/>
      <c r="C1728" s="221"/>
      <c r="D1728" s="37"/>
      <c r="E1728" s="221"/>
      <c r="F1728" s="37"/>
    </row>
    <row r="1729" spans="1:6" x14ac:dyDescent="0.25">
      <c r="A1729" s="176"/>
      <c r="B1729" s="37"/>
      <c r="C1729" s="221"/>
      <c r="D1729" s="37"/>
      <c r="E1729" s="221"/>
      <c r="F1729" s="37"/>
    </row>
    <row r="1730" spans="1:6" x14ac:dyDescent="0.25">
      <c r="A1730" s="176"/>
      <c r="B1730" s="37"/>
      <c r="C1730" s="221"/>
      <c r="D1730" s="37"/>
      <c r="E1730" s="221"/>
      <c r="F1730" s="37"/>
    </row>
    <row r="1731" spans="1:6" x14ac:dyDescent="0.25">
      <c r="A1731" s="176"/>
      <c r="B1731" s="37"/>
      <c r="C1731" s="221"/>
      <c r="D1731" s="37"/>
      <c r="E1731" s="221"/>
      <c r="F1731" s="37"/>
    </row>
    <row r="1732" spans="1:6" x14ac:dyDescent="0.25">
      <c r="A1732" s="176"/>
      <c r="B1732" s="37"/>
      <c r="C1732" s="221"/>
      <c r="D1732" s="37"/>
      <c r="E1732" s="221"/>
      <c r="F1732" s="37"/>
    </row>
    <row r="1733" spans="1:6" x14ac:dyDescent="0.25">
      <c r="A1733" s="176"/>
      <c r="B1733" s="37"/>
      <c r="C1733" s="221"/>
      <c r="D1733" s="37"/>
      <c r="E1733" s="221"/>
      <c r="F1733" s="37"/>
    </row>
    <row r="1734" spans="1:6" x14ac:dyDescent="0.25">
      <c r="A1734" s="176"/>
      <c r="B1734" s="37"/>
      <c r="C1734" s="221"/>
      <c r="D1734" s="37"/>
      <c r="E1734" s="221"/>
      <c r="F1734" s="37"/>
    </row>
    <row r="1735" spans="1:6" x14ac:dyDescent="0.25">
      <c r="A1735" s="176"/>
      <c r="B1735" s="37"/>
      <c r="C1735" s="221"/>
      <c r="D1735" s="37"/>
      <c r="E1735" s="221"/>
      <c r="F1735" s="37"/>
    </row>
    <row r="1736" spans="1:6" x14ac:dyDescent="0.25">
      <c r="A1736" s="176"/>
      <c r="B1736" s="37"/>
      <c r="C1736" s="221"/>
      <c r="D1736" s="37"/>
      <c r="E1736" s="221"/>
      <c r="F1736" s="37"/>
    </row>
    <row r="1737" spans="1:6" x14ac:dyDescent="0.25">
      <c r="A1737" s="176"/>
      <c r="B1737" s="37"/>
      <c r="C1737" s="221"/>
      <c r="D1737" s="37"/>
      <c r="E1737" s="221"/>
      <c r="F1737" s="37"/>
    </row>
    <row r="1738" spans="1:6" x14ac:dyDescent="0.25">
      <c r="A1738" s="176"/>
      <c r="B1738" s="37"/>
      <c r="C1738" s="221"/>
      <c r="D1738" s="37"/>
      <c r="E1738" s="221"/>
      <c r="F1738" s="37"/>
    </row>
    <row r="1739" spans="1:6" x14ac:dyDescent="0.25">
      <c r="A1739" s="176"/>
      <c r="B1739" s="37"/>
      <c r="C1739" s="221"/>
      <c r="D1739" s="37"/>
      <c r="E1739" s="221"/>
      <c r="F1739" s="37"/>
    </row>
    <row r="1740" spans="1:6" x14ac:dyDescent="0.25">
      <c r="A1740" s="176"/>
      <c r="B1740" s="37"/>
      <c r="C1740" s="221"/>
      <c r="D1740" s="37"/>
      <c r="E1740" s="221"/>
      <c r="F1740" s="37"/>
    </row>
    <row r="1741" spans="1:6" x14ac:dyDescent="0.25">
      <c r="A1741" s="176"/>
      <c r="B1741" s="37"/>
      <c r="C1741" s="221"/>
      <c r="D1741" s="37"/>
      <c r="E1741" s="221"/>
      <c r="F1741" s="37"/>
    </row>
    <row r="1742" spans="1:6" x14ac:dyDescent="0.25">
      <c r="A1742" s="176"/>
      <c r="B1742" s="37"/>
      <c r="C1742" s="221"/>
      <c r="D1742" s="37"/>
      <c r="E1742" s="221"/>
      <c r="F1742" s="37"/>
    </row>
    <row r="1743" spans="1:6" x14ac:dyDescent="0.25">
      <c r="A1743" s="176"/>
      <c r="B1743" s="37"/>
      <c r="C1743" s="221"/>
      <c r="D1743" s="37"/>
      <c r="E1743" s="221"/>
      <c r="F1743" s="37"/>
    </row>
    <row r="1744" spans="1:6" x14ac:dyDescent="0.25">
      <c r="A1744" s="176"/>
      <c r="B1744" s="37"/>
      <c r="C1744" s="221"/>
      <c r="D1744" s="37"/>
      <c r="E1744" s="221"/>
      <c r="F1744" s="37"/>
    </row>
    <row r="1745" spans="1:6" x14ac:dyDescent="0.25">
      <c r="A1745" s="176"/>
      <c r="B1745" s="37"/>
      <c r="C1745" s="221"/>
      <c r="D1745" s="37"/>
      <c r="E1745" s="221"/>
      <c r="F1745" s="37"/>
    </row>
    <row r="1746" spans="1:6" x14ac:dyDescent="0.25">
      <c r="A1746" s="176"/>
      <c r="B1746" s="37"/>
      <c r="C1746" s="221"/>
      <c r="D1746" s="37"/>
      <c r="E1746" s="221"/>
      <c r="F1746" s="37"/>
    </row>
    <row r="1747" spans="1:6" x14ac:dyDescent="0.25">
      <c r="A1747" s="176"/>
      <c r="B1747" s="37"/>
      <c r="C1747" s="221"/>
      <c r="D1747" s="37"/>
      <c r="E1747" s="221"/>
      <c r="F1747" s="37"/>
    </row>
    <row r="1748" spans="1:6" x14ac:dyDescent="0.25">
      <c r="A1748" s="176"/>
      <c r="B1748" s="37"/>
      <c r="C1748" s="221"/>
      <c r="D1748" s="37"/>
      <c r="E1748" s="221"/>
      <c r="F1748" s="37"/>
    </row>
    <row r="1749" spans="1:6" x14ac:dyDescent="0.25">
      <c r="A1749" s="176"/>
      <c r="B1749" s="37"/>
      <c r="C1749" s="221"/>
      <c r="D1749" s="37"/>
      <c r="E1749" s="22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8"/>
  <sheetViews>
    <sheetView showZeros="0" workbookViewId="0">
      <pane ySplit="4" topLeftCell="A1440" activePane="bottomLeft" state="frozen"/>
      <selection pane="bottomLeft" activeCell="H1452" sqref="H1452"/>
    </sheetView>
  </sheetViews>
  <sheetFormatPr defaultColWidth="9.140625" defaultRowHeight="15.75" x14ac:dyDescent="0.25"/>
  <cols>
    <col min="1" max="1" width="14.5703125" style="171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3" t="s">
        <v>749</v>
      </c>
      <c r="B1" s="413"/>
      <c r="C1" s="413"/>
      <c r="D1" s="413"/>
      <c r="E1" s="413"/>
      <c r="F1" s="413"/>
    </row>
    <row r="2" spans="1:6" s="59" customFormat="1" ht="47.25" x14ac:dyDescent="0.25">
      <c r="A2" s="177" t="s">
        <v>751</v>
      </c>
      <c r="B2" s="5" t="s">
        <v>658</v>
      </c>
      <c r="C2" s="5"/>
      <c r="D2" s="5"/>
      <c r="E2" s="5"/>
      <c r="F2" s="4" t="s">
        <v>753</v>
      </c>
    </row>
    <row r="3" spans="1:6" s="59" customFormat="1" ht="31.5" x14ac:dyDescent="0.25">
      <c r="A3" s="177" t="s">
        <v>21</v>
      </c>
      <c r="B3" s="411" t="s">
        <v>659</v>
      </c>
      <c r="C3" s="412"/>
      <c r="D3" s="5" t="s">
        <v>11</v>
      </c>
      <c r="E3" s="267" t="s">
        <v>1</v>
      </c>
      <c r="F3" s="4" t="s">
        <v>660</v>
      </c>
    </row>
    <row r="4" spans="1:6" s="59" customFormat="1" x14ac:dyDescent="0.25">
      <c r="A4" s="177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78" t="s">
        <v>24</v>
      </c>
      <c r="B5" s="26" t="e">
        <f>#REF!/F5</f>
        <v>#REF!</v>
      </c>
      <c r="C5" s="26"/>
      <c r="D5" s="268"/>
      <c r="E5" s="268"/>
      <c r="F5" s="57">
        <v>6.1208999999999998</v>
      </c>
    </row>
    <row r="6" spans="1:6" hidden="1" x14ac:dyDescent="0.25">
      <c r="A6" s="179" t="s">
        <v>25</v>
      </c>
      <c r="B6" s="29" t="e">
        <f>#REF!/F6</f>
        <v>#REF!</v>
      </c>
      <c r="C6" s="29"/>
      <c r="D6" s="269"/>
      <c r="E6" s="269"/>
      <c r="F6" s="49">
        <v>6.1208999999999998</v>
      </c>
    </row>
    <row r="7" spans="1:6" hidden="1" x14ac:dyDescent="0.25">
      <c r="A7" s="179" t="s">
        <v>26</v>
      </c>
      <c r="B7" s="29" t="e">
        <f>#REF!/F7</f>
        <v>#REF!</v>
      </c>
      <c r="C7" s="29"/>
      <c r="D7" s="269"/>
      <c r="E7" s="269"/>
      <c r="F7" s="49">
        <v>6.1185999999999998</v>
      </c>
    </row>
    <row r="8" spans="1:6" hidden="1" x14ac:dyDescent="0.25">
      <c r="A8" s="179" t="s">
        <v>27</v>
      </c>
      <c r="B8" s="29" t="e">
        <f>#REF!/F8</f>
        <v>#REF!</v>
      </c>
      <c r="C8" s="29"/>
      <c r="D8" s="269"/>
      <c r="E8" s="269"/>
      <c r="F8" s="49">
        <v>6.1181999999999999</v>
      </c>
    </row>
    <row r="9" spans="1:6" hidden="1" x14ac:dyDescent="0.25">
      <c r="A9" s="179" t="s">
        <v>28</v>
      </c>
      <c r="B9" s="29" t="e">
        <f>#REF!/F9</f>
        <v>#REF!</v>
      </c>
      <c r="C9" s="29"/>
      <c r="D9" s="269"/>
      <c r="E9" s="269"/>
      <c r="F9" s="49">
        <v>6.1177999999999999</v>
      </c>
    </row>
    <row r="10" spans="1:6" hidden="1" x14ac:dyDescent="0.25">
      <c r="A10" s="179" t="s">
        <v>29</v>
      </c>
      <c r="B10" s="29" t="e">
        <f>#REF!/F10</f>
        <v>#REF!</v>
      </c>
      <c r="C10" s="29"/>
      <c r="D10" s="269"/>
      <c r="E10" s="269"/>
      <c r="F10" s="49">
        <v>6.1188000000000002</v>
      </c>
    </row>
    <row r="11" spans="1:6" hidden="1" x14ac:dyDescent="0.25">
      <c r="A11" s="179" t="s">
        <v>30</v>
      </c>
      <c r="B11" s="29" t="e">
        <f>#REF!/F11</f>
        <v>#REF!</v>
      </c>
      <c r="C11" s="29"/>
      <c r="D11" s="269"/>
      <c r="E11" s="269"/>
      <c r="F11" s="49">
        <v>6.1199000000000003</v>
      </c>
    </row>
    <row r="12" spans="1:6" hidden="1" x14ac:dyDescent="0.25">
      <c r="A12" s="179" t="s">
        <v>31</v>
      </c>
      <c r="B12" s="29" t="e">
        <f>#REF!/F12</f>
        <v>#REF!</v>
      </c>
      <c r="C12" s="29"/>
      <c r="D12" s="269"/>
      <c r="E12" s="269"/>
      <c r="F12" s="49">
        <v>6.1216999999999997</v>
      </c>
    </row>
    <row r="13" spans="1:6" hidden="1" x14ac:dyDescent="0.25">
      <c r="A13" s="179" t="s">
        <v>32</v>
      </c>
      <c r="B13" s="29" t="e">
        <f>#REF!/F13</f>
        <v>#REF!</v>
      </c>
      <c r="C13" s="29"/>
      <c r="D13" s="269"/>
      <c r="E13" s="269"/>
      <c r="F13" s="49">
        <v>6.1151999999999997</v>
      </c>
    </row>
    <row r="14" spans="1:6" hidden="1" x14ac:dyDescent="0.25">
      <c r="A14" s="179" t="s">
        <v>33</v>
      </c>
      <c r="B14" s="29" t="e">
        <f>#REF!/F14</f>
        <v>#REF!</v>
      </c>
      <c r="C14" s="29"/>
      <c r="D14" s="269"/>
      <c r="E14" s="269"/>
      <c r="F14" s="49">
        <v>6.1199000000000003</v>
      </c>
    </row>
    <row r="15" spans="1:6" hidden="1" x14ac:dyDescent="0.25">
      <c r="A15" s="179" t="s">
        <v>34</v>
      </c>
      <c r="B15" s="29" t="e">
        <f>#REF!/F15</f>
        <v>#REF!</v>
      </c>
      <c r="C15" s="29"/>
      <c r="D15" s="269"/>
      <c r="E15" s="269"/>
      <c r="F15" s="58">
        <v>6.1182999999999996</v>
      </c>
    </row>
    <row r="16" spans="1:6" hidden="1" x14ac:dyDescent="0.25">
      <c r="A16" s="179" t="s">
        <v>35</v>
      </c>
      <c r="B16" s="29" t="e">
        <f>#REF!/F16</f>
        <v>#REF!</v>
      </c>
      <c r="C16" s="29"/>
      <c r="D16" s="269"/>
      <c r="E16" s="269"/>
      <c r="F16" s="58">
        <v>6.1178999999999997</v>
      </c>
    </row>
    <row r="17" spans="1:6" hidden="1" x14ac:dyDescent="0.25">
      <c r="A17" s="179" t="s">
        <v>36</v>
      </c>
      <c r="B17" s="29" t="e">
        <f>#REF!/F17</f>
        <v>#REF!</v>
      </c>
      <c r="C17" s="29"/>
      <c r="D17" s="269"/>
      <c r="E17" s="269"/>
      <c r="F17" s="58">
        <v>6.12</v>
      </c>
    </row>
    <row r="18" spans="1:6" hidden="1" x14ac:dyDescent="0.25">
      <c r="A18" s="179" t="s">
        <v>37</v>
      </c>
      <c r="B18" s="29" t="e">
        <f>#REF!/F18</f>
        <v>#REF!</v>
      </c>
      <c r="C18" s="29"/>
      <c r="D18" s="269"/>
      <c r="E18" s="269"/>
      <c r="F18" s="58">
        <v>6.12</v>
      </c>
    </row>
    <row r="19" spans="1:6" hidden="1" x14ac:dyDescent="0.25">
      <c r="A19" s="179" t="s">
        <v>38</v>
      </c>
      <c r="B19" s="29" t="e">
        <f>#REF!/F19</f>
        <v>#REF!</v>
      </c>
      <c r="C19" s="29"/>
      <c r="D19" s="269"/>
      <c r="E19" s="269"/>
      <c r="F19" s="58">
        <v>6.1197999999999997</v>
      </c>
    </row>
    <row r="20" spans="1:6" hidden="1" x14ac:dyDescent="0.25">
      <c r="A20" s="179" t="s">
        <v>39</v>
      </c>
      <c r="B20" s="30" t="e">
        <f>#REF!/F20</f>
        <v>#REF!</v>
      </c>
      <c r="C20" s="30"/>
      <c r="D20" s="269"/>
      <c r="E20" s="269"/>
      <c r="F20" s="58">
        <v>6.1105</v>
      </c>
    </row>
    <row r="21" spans="1:6" hidden="1" x14ac:dyDescent="0.25">
      <c r="A21" s="179" t="s">
        <v>40</v>
      </c>
      <c r="B21" s="30" t="e">
        <f>#REF!/F21</f>
        <v>#REF!</v>
      </c>
      <c r="C21" s="30"/>
      <c r="D21" s="269"/>
      <c r="E21" s="269"/>
      <c r="F21" s="58">
        <v>6.1193</v>
      </c>
    </row>
    <row r="22" spans="1:6" hidden="1" x14ac:dyDescent="0.25">
      <c r="A22" s="179" t="s">
        <v>41</v>
      </c>
      <c r="B22" s="30" t="e">
        <f>#REF!/F22</f>
        <v>#REF!</v>
      </c>
      <c r="C22" s="30"/>
      <c r="D22" s="269"/>
      <c r="E22" s="269"/>
      <c r="F22" s="58">
        <v>6.1191000000000004</v>
      </c>
    </row>
    <row r="23" spans="1:6" hidden="1" x14ac:dyDescent="0.25">
      <c r="A23" s="179" t="s">
        <v>42</v>
      </c>
      <c r="B23" s="30" t="e">
        <f>#REF!/F23</f>
        <v>#REF!</v>
      </c>
      <c r="C23" s="30"/>
      <c r="D23" s="269"/>
      <c r="E23" s="269"/>
      <c r="F23" s="58">
        <v>6.1167999999999996</v>
      </c>
    </row>
    <row r="24" spans="1:6" hidden="1" x14ac:dyDescent="0.25">
      <c r="A24" s="180" t="s">
        <v>43</v>
      </c>
      <c r="B24" s="30" t="e">
        <f>#REF!/F24</f>
        <v>#REF!</v>
      </c>
      <c r="C24" s="30"/>
      <c r="D24" s="269"/>
      <c r="E24" s="269"/>
      <c r="F24" s="58">
        <v>6.1161000000000003</v>
      </c>
    </row>
    <row r="25" spans="1:6" hidden="1" x14ac:dyDescent="0.25">
      <c r="A25" s="179" t="s">
        <v>44</v>
      </c>
      <c r="B25" s="30" t="e">
        <f>#REF!/F25</f>
        <v>#REF!</v>
      </c>
      <c r="C25" s="30"/>
      <c r="D25" s="269"/>
      <c r="E25" s="269"/>
      <c r="F25" s="58">
        <v>6.1043000000000003</v>
      </c>
    </row>
    <row r="26" spans="1:6" hidden="1" x14ac:dyDescent="0.25">
      <c r="A26" s="179" t="s">
        <v>45</v>
      </c>
      <c r="B26" s="30" t="e">
        <f>#REF!/F26</f>
        <v>#REF!</v>
      </c>
      <c r="C26" s="30"/>
      <c r="D26" s="269"/>
      <c r="E26" s="269"/>
      <c r="F26" s="58">
        <v>6.0987999999999998</v>
      </c>
    </row>
    <row r="27" spans="1:6" hidden="1" x14ac:dyDescent="0.25">
      <c r="A27" s="179" t="s">
        <v>46</v>
      </c>
      <c r="B27" s="30" t="e">
        <f>#REF!/F27</f>
        <v>#REF!</v>
      </c>
      <c r="C27" s="30"/>
      <c r="D27" s="269"/>
      <c r="E27" s="269"/>
      <c r="F27" s="58">
        <v>6.0974000000000004</v>
      </c>
    </row>
    <row r="28" spans="1:6" hidden="1" x14ac:dyDescent="0.25">
      <c r="A28" s="179" t="s">
        <v>47</v>
      </c>
      <c r="B28" s="30" t="e">
        <f>#REF!/F28</f>
        <v>#REF!</v>
      </c>
      <c r="C28" s="30"/>
      <c r="D28" s="269"/>
      <c r="E28" s="269"/>
      <c r="F28" s="58">
        <v>6.0937999999999999</v>
      </c>
    </row>
    <row r="29" spans="1:6" hidden="1" x14ac:dyDescent="0.25">
      <c r="A29" s="179" t="s">
        <v>48</v>
      </c>
      <c r="B29" s="30" t="e">
        <f>#REF!/F29</f>
        <v>#REF!</v>
      </c>
      <c r="C29" s="30"/>
      <c r="D29" s="269"/>
      <c r="E29" s="269"/>
      <c r="F29" s="58">
        <v>6.0948000000000002</v>
      </c>
    </row>
    <row r="30" spans="1:6" hidden="1" x14ac:dyDescent="0.25">
      <c r="A30" s="179" t="s">
        <v>49</v>
      </c>
      <c r="B30" s="30" t="e">
        <f>#REF!/F30</f>
        <v>#REF!</v>
      </c>
      <c r="C30" s="30"/>
      <c r="D30" s="269"/>
      <c r="E30" s="269"/>
      <c r="F30" s="58">
        <v>6.0940000000000003</v>
      </c>
    </row>
    <row r="31" spans="1:6" hidden="1" x14ac:dyDescent="0.25">
      <c r="A31" s="179" t="s">
        <v>50</v>
      </c>
      <c r="B31" s="30" t="e">
        <f>#REF!/F31</f>
        <v>#REF!</v>
      </c>
      <c r="C31" s="30"/>
      <c r="D31" s="269"/>
      <c r="E31" s="269"/>
      <c r="F31" s="58">
        <v>6.0887000000000002</v>
      </c>
    </row>
    <row r="32" spans="1:6" hidden="1" x14ac:dyDescent="0.25">
      <c r="A32" s="180" t="s">
        <v>51</v>
      </c>
      <c r="B32" s="30" t="e">
        <f>#REF!/F32</f>
        <v>#REF!</v>
      </c>
      <c r="C32" s="30"/>
      <c r="D32" s="269"/>
      <c r="E32" s="269"/>
      <c r="F32" s="58">
        <v>6.0819999999999999</v>
      </c>
    </row>
    <row r="33" spans="1:6" hidden="1" x14ac:dyDescent="0.25">
      <c r="A33" s="179" t="s">
        <v>52</v>
      </c>
      <c r="B33" s="30" t="e">
        <f>#REF!/F33</f>
        <v>#REF!</v>
      </c>
      <c r="C33" s="30"/>
      <c r="D33" s="269"/>
      <c r="E33" s="269"/>
      <c r="F33" s="58">
        <v>6.0831999999999997</v>
      </c>
    </row>
    <row r="34" spans="1:6" hidden="1" x14ac:dyDescent="0.25">
      <c r="A34" s="179" t="s">
        <v>53</v>
      </c>
      <c r="B34" s="30" t="e">
        <f>#REF!/F34</f>
        <v>#REF!</v>
      </c>
      <c r="C34" s="30"/>
      <c r="D34" s="269"/>
      <c r="E34" s="269"/>
      <c r="F34" s="58">
        <v>6.0750000000000002</v>
      </c>
    </row>
    <row r="35" spans="1:6" hidden="1" x14ac:dyDescent="0.25">
      <c r="A35" s="179" t="s">
        <v>54</v>
      </c>
      <c r="B35" s="30" t="e">
        <f>#REF!/F35</f>
        <v>#REF!</v>
      </c>
      <c r="C35" s="30"/>
      <c r="D35" s="269"/>
      <c r="E35" s="269"/>
      <c r="F35" s="58">
        <v>6.0857000000000001</v>
      </c>
    </row>
    <row r="36" spans="1:6" hidden="1" x14ac:dyDescent="0.25">
      <c r="A36" s="179" t="s">
        <v>55</v>
      </c>
      <c r="B36" s="30" t="e">
        <f>#REF!/F36</f>
        <v>#REF!</v>
      </c>
      <c r="C36" s="30"/>
      <c r="D36" s="269"/>
      <c r="E36" s="269"/>
      <c r="F36" s="58">
        <v>6.0941999999999998</v>
      </c>
    </row>
    <row r="37" spans="1:6" hidden="1" x14ac:dyDescent="0.25">
      <c r="A37" s="179" t="s">
        <v>56</v>
      </c>
      <c r="B37" s="30" t="e">
        <f>#REF!/F37</f>
        <v>#REF!</v>
      </c>
      <c r="C37" s="30"/>
      <c r="D37" s="269"/>
      <c r="E37" s="269"/>
      <c r="F37" s="58">
        <v>6.0968999999999998</v>
      </c>
    </row>
    <row r="38" spans="1:6" hidden="1" x14ac:dyDescent="0.25">
      <c r="A38" s="179" t="s">
        <v>57</v>
      </c>
      <c r="B38" s="30" t="e">
        <f>#REF!/F38</f>
        <v>#REF!</v>
      </c>
      <c r="C38" s="30"/>
      <c r="D38" s="269"/>
      <c r="E38" s="269"/>
      <c r="F38" s="58">
        <v>6.0949</v>
      </c>
    </row>
    <row r="39" spans="1:6" hidden="1" x14ac:dyDescent="0.25">
      <c r="A39" s="179" t="s">
        <v>58</v>
      </c>
      <c r="B39" s="30" t="e">
        <f>#REF!/F39</f>
        <v>#REF!</v>
      </c>
      <c r="C39" s="30"/>
      <c r="D39" s="269"/>
      <c r="E39" s="269"/>
      <c r="F39" s="58">
        <v>6.1013999999999999</v>
      </c>
    </row>
    <row r="40" spans="1:6" hidden="1" x14ac:dyDescent="0.25">
      <c r="A40" s="179" t="s">
        <v>59</v>
      </c>
      <c r="B40" s="30" t="e">
        <f>#REF!/F40</f>
        <v>#REF!</v>
      </c>
      <c r="C40" s="30"/>
      <c r="D40" s="269"/>
      <c r="E40" s="269"/>
      <c r="F40" s="58">
        <v>6.0974000000000004</v>
      </c>
    </row>
    <row r="41" spans="1:6" hidden="1" x14ac:dyDescent="0.25">
      <c r="A41" s="180" t="s">
        <v>60</v>
      </c>
      <c r="B41" s="30" t="e">
        <f>#REF!/F41</f>
        <v>#REF!</v>
      </c>
      <c r="C41" s="30"/>
      <c r="D41" s="269"/>
      <c r="E41" s="269"/>
      <c r="F41" s="58">
        <v>6.0945</v>
      </c>
    </row>
    <row r="42" spans="1:6" hidden="1" x14ac:dyDescent="0.25">
      <c r="A42" s="179" t="s">
        <v>61</v>
      </c>
      <c r="B42" s="30" t="e">
        <f>#REF!/F42</f>
        <v>#REF!</v>
      </c>
      <c r="C42" s="30"/>
      <c r="D42" s="269"/>
      <c r="E42" s="269"/>
      <c r="F42" s="58">
        <v>6.0934999999999997</v>
      </c>
    </row>
    <row r="43" spans="1:6" hidden="1" x14ac:dyDescent="0.25">
      <c r="A43" s="179" t="s">
        <v>62</v>
      </c>
      <c r="B43" s="30" t="e">
        <f>#REF!/F43</f>
        <v>#REF!</v>
      </c>
      <c r="C43" s="30"/>
      <c r="D43" s="269"/>
      <c r="E43" s="269"/>
      <c r="F43" s="58">
        <v>6.0906000000000002</v>
      </c>
    </row>
    <row r="44" spans="1:6" hidden="1" x14ac:dyDescent="0.25">
      <c r="A44" s="179" t="s">
        <v>63</v>
      </c>
      <c r="B44" s="30" t="e">
        <f>#REF!/F44</f>
        <v>#REF!</v>
      </c>
      <c r="C44" s="30"/>
      <c r="D44" s="269"/>
      <c r="E44" s="269"/>
      <c r="F44" s="58">
        <v>6.0785</v>
      </c>
    </row>
    <row r="45" spans="1:6" hidden="1" x14ac:dyDescent="0.25">
      <c r="A45" s="179" t="s">
        <v>64</v>
      </c>
      <c r="B45" s="30" t="e">
        <f>#REF!/F45</f>
        <v>#REF!</v>
      </c>
      <c r="C45" s="30"/>
      <c r="D45" s="269"/>
      <c r="E45" s="269"/>
      <c r="F45" s="58">
        <v>6.0910000000000002</v>
      </c>
    </row>
    <row r="46" spans="1:6" hidden="1" x14ac:dyDescent="0.25">
      <c r="A46" s="179" t="s">
        <v>65</v>
      </c>
      <c r="B46" s="30" t="e">
        <f>#REF!/F46</f>
        <v>#REF!</v>
      </c>
      <c r="C46" s="30"/>
      <c r="D46" s="269"/>
      <c r="E46" s="269"/>
      <c r="F46" s="58">
        <v>6.0926</v>
      </c>
    </row>
    <row r="47" spans="1:6" hidden="1" x14ac:dyDescent="0.25">
      <c r="A47" s="179" t="s">
        <v>66</v>
      </c>
      <c r="B47" s="30" t="e">
        <f>#REF!/F47</f>
        <v>#REF!</v>
      </c>
      <c r="C47" s="30"/>
      <c r="D47" s="269"/>
      <c r="E47" s="269"/>
      <c r="F47" s="58">
        <v>6.0911</v>
      </c>
    </row>
    <row r="48" spans="1:6" hidden="1" x14ac:dyDescent="0.25">
      <c r="A48" s="179" t="s">
        <v>67</v>
      </c>
      <c r="B48" s="30" t="e">
        <f>#REF!/F48</f>
        <v>#REF!</v>
      </c>
      <c r="C48" s="30"/>
      <c r="D48" s="269"/>
      <c r="E48" s="269"/>
      <c r="F48" s="58">
        <v>6.0917000000000003</v>
      </c>
    </row>
    <row r="49" spans="1:6" hidden="1" x14ac:dyDescent="0.25">
      <c r="A49" s="179" t="s">
        <v>68</v>
      </c>
      <c r="B49" s="30" t="e">
        <f>#REF!/F49</f>
        <v>#REF!</v>
      </c>
      <c r="C49" s="30"/>
      <c r="D49" s="269"/>
      <c r="E49" s="269"/>
      <c r="F49" s="58">
        <v>6.0925000000000002</v>
      </c>
    </row>
    <row r="50" spans="1:6" hidden="1" x14ac:dyDescent="0.25">
      <c r="A50" s="179" t="s">
        <v>69</v>
      </c>
      <c r="B50" s="30" t="e">
        <f>#REF!/F50</f>
        <v>#REF!</v>
      </c>
      <c r="C50" s="30"/>
      <c r="D50" s="269"/>
      <c r="E50" s="269"/>
      <c r="F50" s="58">
        <v>6.0917000000000003</v>
      </c>
    </row>
    <row r="51" spans="1:6" hidden="1" x14ac:dyDescent="0.25">
      <c r="A51" s="179" t="s">
        <v>70</v>
      </c>
      <c r="B51" s="30" t="e">
        <f>#REF!/F51</f>
        <v>#REF!</v>
      </c>
      <c r="C51" s="30"/>
      <c r="D51" s="269"/>
      <c r="E51" s="269"/>
      <c r="F51" s="58">
        <v>6.0930999999999997</v>
      </c>
    </row>
    <row r="52" spans="1:6" hidden="1" x14ac:dyDescent="0.25">
      <c r="A52" s="180" t="s">
        <v>71</v>
      </c>
      <c r="B52" s="30" t="e">
        <f>#REF!/F52</f>
        <v>#REF!</v>
      </c>
      <c r="C52" s="30"/>
      <c r="D52" s="269"/>
      <c r="E52" s="269"/>
      <c r="F52" s="58">
        <v>6.0911999999999997</v>
      </c>
    </row>
    <row r="53" spans="1:6" hidden="1" x14ac:dyDescent="0.25">
      <c r="A53" s="179" t="s">
        <v>72</v>
      </c>
      <c r="B53" s="30" t="e">
        <f>#REF!/F53</f>
        <v>#REF!</v>
      </c>
      <c r="C53" s="30"/>
      <c r="D53" s="269"/>
      <c r="E53" s="269"/>
      <c r="F53" s="58">
        <v>6.0928000000000004</v>
      </c>
    </row>
    <row r="54" spans="1:6" hidden="1" x14ac:dyDescent="0.25">
      <c r="A54" s="179" t="s">
        <v>73</v>
      </c>
      <c r="B54" s="30" t="e">
        <f>#REF!/F54</f>
        <v>#REF!</v>
      </c>
      <c r="C54" s="30"/>
      <c r="D54" s="269"/>
      <c r="E54" s="269"/>
      <c r="F54" s="58">
        <v>6.0941000000000001</v>
      </c>
    </row>
    <row r="55" spans="1:6" hidden="1" x14ac:dyDescent="0.25">
      <c r="A55" s="179" t="s">
        <v>74</v>
      </c>
      <c r="B55" s="30" t="e">
        <f>#REF!/F55</f>
        <v>#REF!</v>
      </c>
      <c r="C55" s="30"/>
      <c r="D55" s="269"/>
      <c r="E55" s="269"/>
      <c r="F55" s="58">
        <v>6.0915999999999997</v>
      </c>
    </row>
    <row r="56" spans="1:6" hidden="1" x14ac:dyDescent="0.25">
      <c r="A56" s="179" t="s">
        <v>75</v>
      </c>
      <c r="B56" s="30" t="e">
        <f>#REF!/F56</f>
        <v>#REF!</v>
      </c>
      <c r="C56" s="30"/>
      <c r="D56" s="269"/>
      <c r="E56" s="269"/>
      <c r="F56" s="58">
        <v>6.0911999999999997</v>
      </c>
    </row>
    <row r="57" spans="1:6" hidden="1" x14ac:dyDescent="0.25">
      <c r="A57" s="180" t="s">
        <v>76</v>
      </c>
      <c r="B57" s="30" t="e">
        <f>#REF!/F57</f>
        <v>#REF!</v>
      </c>
      <c r="C57" s="30"/>
      <c r="D57" s="269"/>
      <c r="E57" s="269"/>
      <c r="F57" s="58">
        <v>6.0933000000000002</v>
      </c>
    </row>
    <row r="58" spans="1:6" hidden="1" x14ac:dyDescent="0.25">
      <c r="A58" s="179" t="s">
        <v>77</v>
      </c>
      <c r="B58" s="30" t="e">
        <f>#REF!/F58</f>
        <v>#REF!</v>
      </c>
      <c r="C58" s="30"/>
      <c r="D58" s="269"/>
      <c r="E58" s="269"/>
      <c r="F58" s="58">
        <v>6.0930999999999997</v>
      </c>
    </row>
    <row r="59" spans="1:6" hidden="1" x14ac:dyDescent="0.25">
      <c r="A59" s="179" t="s">
        <v>78</v>
      </c>
      <c r="B59" s="30" t="e">
        <f>#REF!/F59</f>
        <v>#REF!</v>
      </c>
      <c r="C59" s="30"/>
      <c r="D59" s="269"/>
      <c r="E59" s="269"/>
      <c r="F59" s="58">
        <v>6.0925000000000002</v>
      </c>
    </row>
    <row r="60" spans="1:6" hidden="1" x14ac:dyDescent="0.25">
      <c r="A60" s="179" t="s">
        <v>79</v>
      </c>
      <c r="B60" s="30" t="e">
        <f>#REF!/F60</f>
        <v>#REF!</v>
      </c>
      <c r="C60" s="30"/>
      <c r="D60" s="269"/>
      <c r="E60" s="269"/>
      <c r="F60" s="58">
        <v>6.0936000000000003</v>
      </c>
    </row>
    <row r="61" spans="1:6" hidden="1" x14ac:dyDescent="0.25">
      <c r="A61" s="179" t="s">
        <v>80</v>
      </c>
      <c r="B61" s="30" t="e">
        <f>#REF!/F61</f>
        <v>#REF!</v>
      </c>
      <c r="C61" s="30"/>
      <c r="D61" s="269"/>
      <c r="E61" s="269"/>
      <c r="F61" s="58">
        <v>6.0914999999999999</v>
      </c>
    </row>
    <row r="62" spans="1:6" hidden="1" x14ac:dyDescent="0.25">
      <c r="A62" s="179" t="s">
        <v>81</v>
      </c>
      <c r="B62" s="30" t="e">
        <f>#REF!/F62</f>
        <v>#REF!</v>
      </c>
      <c r="C62" s="30"/>
      <c r="D62" s="269"/>
      <c r="E62" s="269"/>
      <c r="F62" s="58">
        <v>6.0911999999999997</v>
      </c>
    </row>
    <row r="63" spans="1:6" hidden="1" x14ac:dyDescent="0.25">
      <c r="A63" s="179" t="s">
        <v>82</v>
      </c>
      <c r="B63" s="30" t="e">
        <f>#REF!/F63</f>
        <v>#REF!</v>
      </c>
      <c r="C63" s="30"/>
      <c r="D63" s="269"/>
      <c r="E63" s="269"/>
      <c r="F63" s="58">
        <v>6.0858999999999996</v>
      </c>
    </row>
    <row r="64" spans="1:6" hidden="1" x14ac:dyDescent="0.25">
      <c r="A64" s="179" t="s">
        <v>83</v>
      </c>
      <c r="B64" s="30" t="e">
        <f>#REF!/F64</f>
        <v>#REF!</v>
      </c>
      <c r="C64" s="30"/>
      <c r="D64" s="269"/>
      <c r="E64" s="269"/>
      <c r="F64" s="58">
        <v>6.0719000000000003</v>
      </c>
    </row>
    <row r="65" spans="1:6" hidden="1" x14ac:dyDescent="0.25">
      <c r="A65" s="179" t="s">
        <v>84</v>
      </c>
      <c r="B65" s="30" t="e">
        <f>#REF!/F65</f>
        <v>#REF!</v>
      </c>
      <c r="C65" s="30"/>
      <c r="D65" s="269"/>
      <c r="E65" s="269"/>
      <c r="F65" s="58">
        <v>6.0709999999999997</v>
      </c>
    </row>
    <row r="66" spans="1:6" hidden="1" x14ac:dyDescent="0.25">
      <c r="A66" s="180" t="s">
        <v>85</v>
      </c>
      <c r="B66" s="30" t="e">
        <f>#REF!/F66</f>
        <v>#REF!</v>
      </c>
      <c r="C66" s="30"/>
      <c r="D66" s="269"/>
      <c r="E66" s="269"/>
      <c r="F66" s="58">
        <v>6.0694999999999997</v>
      </c>
    </row>
    <row r="67" spans="1:6" hidden="1" x14ac:dyDescent="0.25">
      <c r="A67" s="179" t="s">
        <v>86</v>
      </c>
      <c r="B67" s="30" t="e">
        <f>#REF!/F67</f>
        <v>#REF!</v>
      </c>
      <c r="C67" s="30"/>
      <c r="D67" s="269"/>
      <c r="E67" s="269"/>
      <c r="F67" s="58">
        <v>6.0753000000000004</v>
      </c>
    </row>
    <row r="68" spans="1:6" hidden="1" x14ac:dyDescent="0.25">
      <c r="A68" s="179" t="s">
        <v>87</v>
      </c>
      <c r="B68" s="30" t="e">
        <f>#REF!/F68</f>
        <v>#REF!</v>
      </c>
      <c r="C68" s="30"/>
      <c r="D68" s="269"/>
      <c r="E68" s="269"/>
      <c r="F68" s="58">
        <v>6.0716999999999999</v>
      </c>
    </row>
    <row r="69" spans="1:6" hidden="1" x14ac:dyDescent="0.25">
      <c r="A69" s="179" t="s">
        <v>88</v>
      </c>
      <c r="B69" s="30" t="e">
        <f>#REF!/F69</f>
        <v>#REF!</v>
      </c>
      <c r="C69" s="30"/>
      <c r="D69" s="269"/>
      <c r="E69" s="269"/>
      <c r="F69" s="58">
        <v>6.0708000000000002</v>
      </c>
    </row>
    <row r="70" spans="1:6" hidden="1" x14ac:dyDescent="0.25">
      <c r="A70" s="179" t="s">
        <v>89</v>
      </c>
      <c r="B70" s="30" t="e">
        <f>#REF!/F70</f>
        <v>#REF!</v>
      </c>
      <c r="C70" s="30"/>
      <c r="D70" s="269"/>
      <c r="E70" s="269"/>
      <c r="F70" s="58">
        <v>6.0709</v>
      </c>
    </row>
    <row r="71" spans="1:6" hidden="1" x14ac:dyDescent="0.25">
      <c r="A71" s="179" t="s">
        <v>90</v>
      </c>
      <c r="B71" s="30" t="e">
        <f>#REF!/F71</f>
        <v>#REF!</v>
      </c>
      <c r="C71" s="30"/>
      <c r="D71" s="269"/>
      <c r="E71" s="269"/>
      <c r="F71" s="58">
        <v>6.0705</v>
      </c>
    </row>
    <row r="72" spans="1:6" hidden="1" x14ac:dyDescent="0.25">
      <c r="A72" s="179" t="s">
        <v>91</v>
      </c>
      <c r="B72" s="30" t="e">
        <f>#REF!/F72</f>
        <v>#REF!</v>
      </c>
      <c r="C72" s="30"/>
      <c r="D72" s="269"/>
      <c r="E72" s="269"/>
      <c r="F72" s="58">
        <v>6.0743999999999998</v>
      </c>
    </row>
    <row r="73" spans="1:6" hidden="1" x14ac:dyDescent="0.25">
      <c r="A73" s="179" t="s">
        <v>92</v>
      </c>
      <c r="B73" s="30" t="e">
        <f>#REF!/F73</f>
        <v>#REF!</v>
      </c>
      <c r="C73" s="30"/>
      <c r="D73" s="269"/>
      <c r="E73" s="269"/>
      <c r="F73" s="58">
        <v>6.0728999999999997</v>
      </c>
    </row>
    <row r="74" spans="1:6" hidden="1" x14ac:dyDescent="0.25">
      <c r="A74" s="179" t="s">
        <v>93</v>
      </c>
      <c r="B74" s="30" t="e">
        <f>#REF!/F74</f>
        <v>#REF!</v>
      </c>
      <c r="C74" s="30"/>
      <c r="D74" s="269"/>
      <c r="E74" s="269"/>
      <c r="F74" s="58">
        <v>6.069</v>
      </c>
    </row>
    <row r="75" spans="1:6" hidden="1" x14ac:dyDescent="0.25">
      <c r="A75" s="179" t="s">
        <v>94</v>
      </c>
      <c r="B75" s="30" t="e">
        <f>#REF!/F75</f>
        <v>#REF!</v>
      </c>
      <c r="C75" s="30"/>
      <c r="D75" s="269"/>
      <c r="E75" s="269"/>
      <c r="F75" s="58">
        <v>6.0707000000000004</v>
      </c>
    </row>
    <row r="76" spans="1:6" hidden="1" x14ac:dyDescent="0.25">
      <c r="A76" s="179" t="s">
        <v>95</v>
      </c>
      <c r="B76" s="30" t="e">
        <f>#REF!/F76</f>
        <v>#REF!</v>
      </c>
      <c r="C76" s="30"/>
      <c r="D76" s="269"/>
      <c r="E76" s="269"/>
      <c r="F76" s="58">
        <v>6.0717999999999996</v>
      </c>
    </row>
    <row r="77" spans="1:6" hidden="1" x14ac:dyDescent="0.25">
      <c r="A77" s="179" t="s">
        <v>96</v>
      </c>
      <c r="B77" s="30" t="e">
        <f>#REF!/F77</f>
        <v>#REF!</v>
      </c>
      <c r="C77" s="30"/>
      <c r="D77" s="269"/>
      <c r="E77" s="269"/>
      <c r="F77" s="58">
        <v>6.0701999999999998</v>
      </c>
    </row>
    <row r="78" spans="1:6" hidden="1" x14ac:dyDescent="0.25">
      <c r="A78" s="179" t="s">
        <v>97</v>
      </c>
      <c r="B78" s="30" t="e">
        <f>#REF!/F78</f>
        <v>#REF!</v>
      </c>
      <c r="C78" s="30"/>
      <c r="D78" s="269"/>
      <c r="E78" s="269"/>
      <c r="F78" s="58">
        <v>6.0747999999999998</v>
      </c>
    </row>
    <row r="79" spans="1:6" hidden="1" x14ac:dyDescent="0.25">
      <c r="A79" s="179" t="s">
        <v>98</v>
      </c>
      <c r="B79" s="30" t="e">
        <f>#REF!/F79</f>
        <v>#REF!</v>
      </c>
      <c r="C79" s="30"/>
      <c r="D79" s="269"/>
      <c r="E79" s="269"/>
      <c r="F79" s="58">
        <v>6.0652999999999997</v>
      </c>
    </row>
    <row r="80" spans="1:6" hidden="1" x14ac:dyDescent="0.25">
      <c r="A80" s="180" t="s">
        <v>99</v>
      </c>
      <c r="B80" s="30" t="e">
        <f>#REF!/F80</f>
        <v>#REF!</v>
      </c>
      <c r="C80" s="30"/>
      <c r="D80" s="270"/>
      <c r="E80" s="270"/>
      <c r="F80" s="58">
        <v>6.0576999999999996</v>
      </c>
    </row>
    <row r="81" spans="1:6" hidden="1" x14ac:dyDescent="0.25">
      <c r="A81" s="179" t="s">
        <v>100</v>
      </c>
      <c r="B81" s="30" t="e">
        <f>#REF!/F81</f>
        <v>#REF!</v>
      </c>
      <c r="C81" s="30"/>
      <c r="D81" s="269"/>
      <c r="E81" s="269"/>
      <c r="F81" s="58">
        <v>6.0472999999999999</v>
      </c>
    </row>
    <row r="82" spans="1:6" hidden="1" x14ac:dyDescent="0.25">
      <c r="A82" s="179" t="s">
        <v>101</v>
      </c>
      <c r="B82" s="30" t="e">
        <f>#REF!/F82</f>
        <v>#REF!</v>
      </c>
      <c r="C82" s="30"/>
      <c r="D82" s="269"/>
      <c r="E82" s="269"/>
      <c r="F82" s="58">
        <v>6.0507</v>
      </c>
    </row>
    <row r="83" spans="1:6" hidden="1" x14ac:dyDescent="0.25">
      <c r="A83" s="179" t="s">
        <v>102</v>
      </c>
      <c r="B83" s="30" t="e">
        <f>#REF!/F83</f>
        <v>#REF!</v>
      </c>
      <c r="C83" s="30"/>
      <c r="D83" s="269"/>
      <c r="E83" s="269"/>
      <c r="F83" s="58">
        <v>6.0528000000000004</v>
      </c>
    </row>
    <row r="84" spans="1:6" hidden="1" x14ac:dyDescent="0.25">
      <c r="A84" s="179" t="s">
        <v>103</v>
      </c>
      <c r="B84" s="30" t="e">
        <f>#REF!/F84</f>
        <v>#REF!</v>
      </c>
      <c r="C84" s="30"/>
      <c r="D84" s="269"/>
      <c r="E84" s="269"/>
      <c r="F84" s="58">
        <v>6.0507999999999997</v>
      </c>
    </row>
    <row r="85" spans="1:6" hidden="1" x14ac:dyDescent="0.25">
      <c r="A85" s="179" t="s">
        <v>104</v>
      </c>
      <c r="B85" s="30" t="e">
        <f>#REF!/F85</f>
        <v>#REF!</v>
      </c>
      <c r="C85" s="30"/>
      <c r="D85" s="269"/>
      <c r="E85" s="269"/>
      <c r="F85" s="58">
        <v>6.0502000000000002</v>
      </c>
    </row>
    <row r="86" spans="1:6" hidden="1" x14ac:dyDescent="0.25">
      <c r="A86" s="179" t="s">
        <v>105</v>
      </c>
      <c r="B86" s="30" t="e">
        <f>#REF!/F86</f>
        <v>#REF!</v>
      </c>
      <c r="C86" s="30"/>
      <c r="D86" s="269"/>
      <c r="E86" s="269"/>
      <c r="F86" s="58">
        <v>6.0406000000000004</v>
      </c>
    </row>
    <row r="87" spans="1:6" hidden="1" x14ac:dyDescent="0.25">
      <c r="A87" s="179" t="s">
        <v>106</v>
      </c>
      <c r="B87" s="30" t="e">
        <f>#REF!/F87</f>
        <v>#REF!</v>
      </c>
      <c r="C87" s="30"/>
      <c r="D87" s="269"/>
      <c r="E87" s="269"/>
      <c r="F87" s="58">
        <v>6.0518999999999998</v>
      </c>
    </row>
    <row r="88" spans="1:6" hidden="1" x14ac:dyDescent="0.25">
      <c r="A88" s="179" t="s">
        <v>107</v>
      </c>
      <c r="B88" s="30" t="e">
        <f>#REF!/F88</f>
        <v>#REF!</v>
      </c>
      <c r="C88" s="30"/>
      <c r="D88" s="269"/>
      <c r="E88" s="269"/>
      <c r="F88" s="58">
        <v>6.0453000000000001</v>
      </c>
    </row>
    <row r="89" spans="1:6" hidden="1" x14ac:dyDescent="0.25">
      <c r="A89" s="180" t="s">
        <v>108</v>
      </c>
      <c r="B89" s="30" t="e">
        <f>#REF!/F89</f>
        <v>#REF!</v>
      </c>
      <c r="C89" s="30"/>
      <c r="D89" s="269"/>
      <c r="E89" s="269"/>
      <c r="F89" s="58">
        <v>6.0422000000000002</v>
      </c>
    </row>
    <row r="90" spans="1:6" hidden="1" x14ac:dyDescent="0.25">
      <c r="A90" s="179" t="s">
        <v>109</v>
      </c>
      <c r="B90" s="30" t="e">
        <f>#REF!/F90</f>
        <v>#REF!</v>
      </c>
      <c r="C90" s="30"/>
      <c r="D90" s="269"/>
      <c r="E90" s="269"/>
      <c r="F90" s="58">
        <v>6.0407000000000002</v>
      </c>
    </row>
    <row r="91" spans="1:6" hidden="1" x14ac:dyDescent="0.25">
      <c r="A91" s="179" t="s">
        <v>110</v>
      </c>
      <c r="B91" s="30" t="e">
        <f>#REF!/F91</f>
        <v>#REF!</v>
      </c>
      <c r="C91" s="30"/>
      <c r="D91" s="269"/>
      <c r="E91" s="269"/>
      <c r="F91" s="58">
        <v>6.0523999999999996</v>
      </c>
    </row>
    <row r="92" spans="1:6" hidden="1" x14ac:dyDescent="0.25">
      <c r="A92" s="179" t="s">
        <v>111</v>
      </c>
      <c r="B92" s="30" t="e">
        <f>#REF!/F92</f>
        <v>#REF!</v>
      </c>
      <c r="C92" s="30"/>
      <c r="D92" s="269"/>
      <c r="E92" s="269"/>
      <c r="F92" s="58">
        <v>6.0536000000000003</v>
      </c>
    </row>
    <row r="93" spans="1:6" hidden="1" x14ac:dyDescent="0.25">
      <c r="A93" s="179" t="s">
        <v>112</v>
      </c>
      <c r="B93" s="30" t="e">
        <f>#REF!/F93</f>
        <v>#REF!</v>
      </c>
      <c r="C93" s="30"/>
      <c r="D93" s="269"/>
      <c r="E93" s="269"/>
      <c r="F93" s="58">
        <v>6.0528000000000004</v>
      </c>
    </row>
    <row r="94" spans="1:6" hidden="1" x14ac:dyDescent="0.25">
      <c r="A94" s="179" t="s">
        <v>113</v>
      </c>
      <c r="B94" s="30" t="e">
        <f>#REF!/F94</f>
        <v>#REF!</v>
      </c>
      <c r="C94" s="30"/>
      <c r="D94" s="269"/>
      <c r="E94" s="269"/>
      <c r="F94" s="58">
        <v>6.0519999999999996</v>
      </c>
    </row>
    <row r="95" spans="1:6" hidden="1" x14ac:dyDescent="0.25">
      <c r="A95" s="179" t="s">
        <v>114</v>
      </c>
      <c r="B95" s="30" t="e">
        <f>#REF!/F95</f>
        <v>#REF!</v>
      </c>
      <c r="C95" s="30"/>
      <c r="D95" s="269"/>
      <c r="E95" s="269"/>
      <c r="F95" s="58">
        <v>6.0503999999999998</v>
      </c>
    </row>
    <row r="96" spans="1:6" hidden="1" x14ac:dyDescent="0.25">
      <c r="A96" s="179" t="s">
        <v>115</v>
      </c>
      <c r="B96" s="30" t="e">
        <f>#REF!/F96</f>
        <v>#REF!</v>
      </c>
      <c r="C96" s="30"/>
      <c r="D96" s="269"/>
      <c r="E96" s="269"/>
      <c r="F96" s="58">
        <v>6.0521000000000003</v>
      </c>
    </row>
    <row r="97" spans="1:6" hidden="1" x14ac:dyDescent="0.25">
      <c r="A97" s="179" t="s">
        <v>116</v>
      </c>
      <c r="B97" s="30" t="e">
        <f>#REF!/F97</f>
        <v>#REF!</v>
      </c>
      <c r="C97" s="30"/>
      <c r="D97" s="269"/>
      <c r="E97" s="269"/>
      <c r="F97" s="58">
        <v>6.048</v>
      </c>
    </row>
    <row r="98" spans="1:6" hidden="1" x14ac:dyDescent="0.25">
      <c r="A98" s="180" t="s">
        <v>117</v>
      </c>
      <c r="B98" s="30" t="e">
        <f>#REF!/F98</f>
        <v>#REF!</v>
      </c>
      <c r="C98" s="30"/>
      <c r="D98" s="270"/>
      <c r="E98" s="270"/>
      <c r="F98" s="58">
        <v>6.0389999999999997</v>
      </c>
    </row>
    <row r="99" spans="1:6" hidden="1" x14ac:dyDescent="0.25">
      <c r="A99" s="179" t="s">
        <v>118</v>
      </c>
      <c r="B99" s="30" t="e">
        <f>#REF!/F99</f>
        <v>#REF!</v>
      </c>
      <c r="C99" s="30"/>
      <c r="D99" s="269"/>
      <c r="E99" s="269"/>
      <c r="F99" s="49">
        <v>6.0509000000000004</v>
      </c>
    </row>
    <row r="100" spans="1:6" hidden="1" x14ac:dyDescent="0.25">
      <c r="A100" s="179" t="s">
        <v>119</v>
      </c>
      <c r="B100" s="30" t="e">
        <f>#REF!/F100</f>
        <v>#REF!</v>
      </c>
      <c r="C100" s="30"/>
      <c r="D100" s="269"/>
      <c r="E100" s="269"/>
      <c r="F100" s="49">
        <v>6.0559000000000003</v>
      </c>
    </row>
    <row r="101" spans="1:6" hidden="1" x14ac:dyDescent="0.25">
      <c r="A101" s="181" t="s">
        <v>120</v>
      </c>
      <c r="B101" s="30" t="e">
        <f>#REF!/F101</f>
        <v>#REF!</v>
      </c>
      <c r="C101" s="30"/>
      <c r="D101" s="271"/>
      <c r="E101" s="271"/>
      <c r="F101" s="49">
        <v>6.0595999999999997</v>
      </c>
    </row>
    <row r="102" spans="1:6" hidden="1" x14ac:dyDescent="0.25">
      <c r="A102" s="179" t="s">
        <v>121</v>
      </c>
      <c r="B102" s="30" t="e">
        <f>#REF!/F102</f>
        <v>#REF!</v>
      </c>
      <c r="C102" s="30"/>
      <c r="D102" s="269"/>
      <c r="E102" s="269"/>
      <c r="F102" s="49">
        <v>6.0609000000000002</v>
      </c>
    </row>
    <row r="103" spans="1:6" hidden="1" x14ac:dyDescent="0.25">
      <c r="A103" s="179" t="s">
        <v>122</v>
      </c>
      <c r="B103" s="30" t="e">
        <f>#REF!/F103</f>
        <v>#REF!</v>
      </c>
      <c r="C103" s="30"/>
      <c r="D103" s="269"/>
      <c r="E103" s="269"/>
      <c r="F103" s="49">
        <v>6.0598999999999998</v>
      </c>
    </row>
    <row r="104" spans="1:6" hidden="1" x14ac:dyDescent="0.25">
      <c r="A104" s="181" t="s">
        <v>123</v>
      </c>
      <c r="B104" s="30" t="e">
        <f>#REF!/F104</f>
        <v>#REF!</v>
      </c>
      <c r="C104" s="30"/>
      <c r="D104" s="269"/>
      <c r="E104" s="269"/>
      <c r="F104" s="49">
        <v>6.0571000000000002</v>
      </c>
    </row>
    <row r="105" spans="1:6" hidden="1" x14ac:dyDescent="0.25">
      <c r="A105" s="182" t="s">
        <v>124</v>
      </c>
      <c r="B105" s="30" t="e">
        <f>#REF!/F105</f>
        <v>#REF!</v>
      </c>
      <c r="C105" s="30"/>
      <c r="D105" s="269"/>
      <c r="E105" s="269"/>
      <c r="F105" s="49">
        <v>6.0612000000000004</v>
      </c>
    </row>
    <row r="106" spans="1:6" hidden="1" x14ac:dyDescent="0.25">
      <c r="A106" s="182" t="s">
        <v>125</v>
      </c>
      <c r="B106" s="30" t="e">
        <f>#REF!/F106</f>
        <v>#REF!</v>
      </c>
      <c r="C106" s="30"/>
      <c r="D106" s="269"/>
      <c r="E106" s="269"/>
      <c r="F106" s="49">
        <v>6.0637999999999996</v>
      </c>
    </row>
    <row r="107" spans="1:6" hidden="1" x14ac:dyDescent="0.25">
      <c r="A107" s="182" t="s">
        <v>126</v>
      </c>
      <c r="B107" s="30" t="e">
        <f>#REF!/F107</f>
        <v>#REF!</v>
      </c>
      <c r="C107" s="30"/>
      <c r="D107" s="269"/>
      <c r="E107" s="269"/>
      <c r="F107" s="49">
        <v>6.0614999999999997</v>
      </c>
    </row>
    <row r="108" spans="1:6" hidden="1" x14ac:dyDescent="0.25">
      <c r="A108" s="182" t="s">
        <v>127</v>
      </c>
      <c r="B108" s="30" t="e">
        <f>#REF!/F108</f>
        <v>#REF!</v>
      </c>
      <c r="C108" s="30"/>
      <c r="D108" s="269"/>
      <c r="E108" s="269"/>
      <c r="F108" s="49">
        <v>6.0632000000000001</v>
      </c>
    </row>
    <row r="109" spans="1:6" hidden="1" x14ac:dyDescent="0.25">
      <c r="A109" s="182" t="s">
        <v>128</v>
      </c>
      <c r="B109" s="30" t="e">
        <f>#REF!/F109</f>
        <v>#REF!</v>
      </c>
      <c r="C109" s="30"/>
      <c r="D109" s="269"/>
      <c r="E109" s="269"/>
      <c r="F109" s="49">
        <v>6.0648</v>
      </c>
    </row>
    <row r="110" spans="1:6" hidden="1" x14ac:dyDescent="0.25">
      <c r="A110" s="182" t="s">
        <v>129</v>
      </c>
      <c r="B110" s="30" t="e">
        <f>#REF!/F110</f>
        <v>#REF!</v>
      </c>
      <c r="C110" s="30"/>
      <c r="D110" s="269"/>
      <c r="E110" s="269"/>
      <c r="F110" s="49">
        <v>6.0743</v>
      </c>
    </row>
    <row r="111" spans="1:6" hidden="1" x14ac:dyDescent="0.25">
      <c r="A111" s="182" t="s">
        <v>130</v>
      </c>
      <c r="B111" s="30" t="e">
        <f>#REF!/F111</f>
        <v>#REF!</v>
      </c>
      <c r="C111" s="30"/>
      <c r="D111" s="269"/>
      <c r="E111" s="269"/>
      <c r="F111" s="49">
        <v>6.0574000000000003</v>
      </c>
    </row>
    <row r="112" spans="1:6" hidden="1" x14ac:dyDescent="0.25">
      <c r="A112" s="182" t="s">
        <v>131</v>
      </c>
      <c r="B112" s="272" t="e">
        <f>#REF!/F112</f>
        <v>#REF!</v>
      </c>
      <c r="C112" s="272"/>
      <c r="D112" s="269"/>
      <c r="E112" s="269"/>
      <c r="F112" s="49">
        <v>6.0921000000000003</v>
      </c>
    </row>
    <row r="113" spans="1:6" hidden="1" x14ac:dyDescent="0.25">
      <c r="A113" s="182" t="s">
        <v>132</v>
      </c>
      <c r="B113" s="30" t="e">
        <f>#REF!/F113</f>
        <v>#REF!</v>
      </c>
      <c r="C113" s="30"/>
      <c r="D113" s="269"/>
      <c r="E113" s="269"/>
      <c r="F113" s="49">
        <v>6.0953999999999997</v>
      </c>
    </row>
    <row r="114" spans="1:6" hidden="1" x14ac:dyDescent="0.25">
      <c r="A114" s="182" t="s">
        <v>133</v>
      </c>
      <c r="B114" s="30" t="e">
        <f>#REF!/F114</f>
        <v>#REF!</v>
      </c>
      <c r="C114" s="30"/>
      <c r="D114" s="269"/>
      <c r="E114" s="269"/>
      <c r="F114" s="49">
        <v>6.1078000000000001</v>
      </c>
    </row>
    <row r="115" spans="1:6" hidden="1" x14ac:dyDescent="0.25">
      <c r="A115" s="182" t="s">
        <v>134</v>
      </c>
      <c r="B115" s="30" t="e">
        <f>#REF!/F115</f>
        <v>#REF!</v>
      </c>
      <c r="C115" s="30"/>
      <c r="D115" s="269"/>
      <c r="E115" s="269"/>
      <c r="F115" s="49">
        <v>6.1258999999999997</v>
      </c>
    </row>
    <row r="116" spans="1:6" hidden="1" x14ac:dyDescent="0.25">
      <c r="A116" s="182" t="s">
        <v>135</v>
      </c>
      <c r="B116" s="30" t="e">
        <f>#REF!/F116</f>
        <v>#REF!</v>
      </c>
      <c r="C116" s="30"/>
      <c r="D116" s="269"/>
      <c r="E116" s="269"/>
      <c r="F116" s="49">
        <v>6.1097000000000001</v>
      </c>
    </row>
    <row r="117" spans="1:6" hidden="1" x14ac:dyDescent="0.25">
      <c r="A117" s="183" t="s">
        <v>136</v>
      </c>
      <c r="B117" s="30" t="e">
        <f>#REF!/F117</f>
        <v>#REF!</v>
      </c>
      <c r="C117" s="30"/>
      <c r="D117" s="269"/>
      <c r="E117" s="269"/>
      <c r="F117" s="49">
        <v>6.1524000000000001</v>
      </c>
    </row>
    <row r="118" spans="1:6" hidden="1" x14ac:dyDescent="0.25">
      <c r="A118" s="182" t="s">
        <v>137</v>
      </c>
      <c r="B118" s="30" t="e">
        <f>#REF!/F118</f>
        <v>#REF!</v>
      </c>
      <c r="C118" s="30"/>
      <c r="D118" s="269"/>
      <c r="E118" s="269"/>
      <c r="F118" s="49">
        <v>6.1508000000000003</v>
      </c>
    </row>
    <row r="119" spans="1:6" hidden="1" x14ac:dyDescent="0.25">
      <c r="A119" s="182" t="s">
        <v>138</v>
      </c>
      <c r="B119" s="30" t="e">
        <f>#REF!/F119</f>
        <v>#REF!</v>
      </c>
      <c r="C119" s="30"/>
      <c r="D119" s="269"/>
      <c r="E119" s="269"/>
      <c r="F119" s="49">
        <v>6.1463000000000001</v>
      </c>
    </row>
    <row r="120" spans="1:6" hidden="1" x14ac:dyDescent="0.25">
      <c r="A120" s="182" t="s">
        <v>139</v>
      </c>
      <c r="B120" s="30" t="e">
        <f>#REF!/F120</f>
        <v>#REF!</v>
      </c>
      <c r="C120" s="30"/>
      <c r="D120" s="269"/>
      <c r="E120" s="269"/>
      <c r="F120" s="49">
        <v>6.14</v>
      </c>
    </row>
    <row r="121" spans="1:6" hidden="1" x14ac:dyDescent="0.25">
      <c r="A121" s="182" t="s">
        <v>140</v>
      </c>
      <c r="B121" s="30" t="e">
        <f>#REF!/F121</f>
        <v>#REF!</v>
      </c>
      <c r="C121" s="30"/>
      <c r="D121" s="269"/>
      <c r="E121" s="269"/>
      <c r="F121" s="49">
        <v>6.1151999999999997</v>
      </c>
    </row>
    <row r="122" spans="1:6" hidden="1" x14ac:dyDescent="0.25">
      <c r="A122" s="182" t="s">
        <v>141</v>
      </c>
      <c r="B122" s="30" t="e">
        <f>#REF!/F122</f>
        <v>#REF!</v>
      </c>
      <c r="C122" s="30"/>
      <c r="D122" s="269"/>
      <c r="E122" s="269"/>
      <c r="F122" s="49">
        <v>6.0994999999999999</v>
      </c>
    </row>
    <row r="123" spans="1:6" hidden="1" x14ac:dyDescent="0.25">
      <c r="A123" s="182" t="s">
        <v>142</v>
      </c>
      <c r="B123" s="30" t="e">
        <f>#REF!/F123</f>
        <v>#REF!</v>
      </c>
      <c r="C123" s="30"/>
      <c r="D123" s="269"/>
      <c r="E123" s="269"/>
      <c r="F123" s="49">
        <v>6.1264000000000003</v>
      </c>
    </row>
    <row r="124" spans="1:6" hidden="1" x14ac:dyDescent="0.25">
      <c r="A124" s="183" t="s">
        <v>143</v>
      </c>
      <c r="B124" s="30" t="e">
        <f>#REF!/F124</f>
        <v>#REF!</v>
      </c>
      <c r="C124" s="30"/>
      <c r="D124" s="269"/>
      <c r="E124" s="269"/>
      <c r="F124" s="49">
        <v>6.1277999999999997</v>
      </c>
    </row>
    <row r="125" spans="1:6" hidden="1" x14ac:dyDescent="0.25">
      <c r="A125" s="182" t="s">
        <v>144</v>
      </c>
      <c r="B125" s="30" t="e">
        <f>#REF!/F125</f>
        <v>#REF!</v>
      </c>
      <c r="C125" s="30"/>
      <c r="D125" s="269"/>
      <c r="E125" s="269"/>
      <c r="F125" s="49">
        <v>6.1388999999999996</v>
      </c>
    </row>
    <row r="126" spans="1:6" hidden="1" x14ac:dyDescent="0.25">
      <c r="A126" s="182" t="s">
        <v>145</v>
      </c>
      <c r="B126" s="30" t="e">
        <f>#REF!/F126</f>
        <v>#REF!</v>
      </c>
      <c r="C126" s="30"/>
      <c r="D126" s="269"/>
      <c r="E126" s="269"/>
      <c r="F126" s="49">
        <v>6.1443000000000003</v>
      </c>
    </row>
    <row r="127" spans="1:6" hidden="1" x14ac:dyDescent="0.25">
      <c r="A127" s="182" t="s">
        <v>146</v>
      </c>
      <c r="B127" s="30" t="e">
        <f>#REF!/F127</f>
        <v>#REF!</v>
      </c>
      <c r="C127" s="30"/>
      <c r="D127" s="269"/>
      <c r="E127" s="269"/>
      <c r="F127" s="49">
        <v>6.1364000000000001</v>
      </c>
    </row>
    <row r="128" spans="1:6" hidden="1" x14ac:dyDescent="0.25">
      <c r="A128" s="182" t="s">
        <v>147</v>
      </c>
      <c r="B128" s="30" t="e">
        <f>#REF!/F128</f>
        <v>#REF!</v>
      </c>
      <c r="C128" s="30"/>
      <c r="D128" s="269"/>
      <c r="E128" s="269"/>
      <c r="F128" s="49">
        <v>6.1496000000000004</v>
      </c>
    </row>
    <row r="129" spans="1:6" hidden="1" x14ac:dyDescent="0.25">
      <c r="A129" s="182" t="s">
        <v>148</v>
      </c>
      <c r="B129" s="30" t="e">
        <f>#REF!/F129</f>
        <v>#REF!</v>
      </c>
      <c r="C129" s="30"/>
      <c r="D129" s="269"/>
      <c r="E129" s="269"/>
      <c r="F129" s="49">
        <v>6.1778000000000004</v>
      </c>
    </row>
    <row r="130" spans="1:6" hidden="1" x14ac:dyDescent="0.25">
      <c r="A130" s="179" t="s">
        <v>149</v>
      </c>
      <c r="B130" s="30" t="e">
        <f>#REF!/F130</f>
        <v>#REF!</v>
      </c>
      <c r="C130" s="30"/>
      <c r="D130" s="269"/>
      <c r="E130" s="269"/>
      <c r="F130" s="49">
        <v>6.1931000000000003</v>
      </c>
    </row>
    <row r="131" spans="1:6" hidden="1" x14ac:dyDescent="0.25">
      <c r="A131" s="179" t="s">
        <v>150</v>
      </c>
      <c r="B131" s="30" t="e">
        <f>#REF!/F131</f>
        <v>#REF!</v>
      </c>
      <c r="C131" s="30"/>
      <c r="D131" s="269"/>
      <c r="E131" s="269"/>
      <c r="F131" s="49">
        <v>6.2278000000000002</v>
      </c>
    </row>
    <row r="132" spans="1:6" hidden="1" x14ac:dyDescent="0.25">
      <c r="A132" s="179" t="s">
        <v>151</v>
      </c>
      <c r="B132" s="30" t="e">
        <f>#REF!/F132</f>
        <v>#REF!</v>
      </c>
      <c r="C132" s="30"/>
      <c r="D132" s="269"/>
      <c r="E132" s="269"/>
      <c r="F132" s="49">
        <v>6.2264999999999997</v>
      </c>
    </row>
    <row r="133" spans="1:6" hidden="1" x14ac:dyDescent="0.25">
      <c r="A133" s="179" t="s">
        <v>152</v>
      </c>
      <c r="B133" s="30" t="e">
        <f>#REF!/F133</f>
        <v>#REF!</v>
      </c>
      <c r="C133" s="30"/>
      <c r="D133" s="269"/>
      <c r="E133" s="269"/>
      <c r="F133" s="49">
        <v>6.1962000000000002</v>
      </c>
    </row>
    <row r="134" spans="1:6" hidden="1" x14ac:dyDescent="0.25">
      <c r="A134" s="180" t="s">
        <v>153</v>
      </c>
      <c r="B134" s="30" t="e">
        <f>#REF!/F134</f>
        <v>#REF!</v>
      </c>
      <c r="C134" s="30"/>
      <c r="D134" s="269"/>
      <c r="E134" s="269"/>
      <c r="F134" s="49">
        <v>6.1993</v>
      </c>
    </row>
    <row r="135" spans="1:6" hidden="1" x14ac:dyDescent="0.25">
      <c r="A135" s="180" t="s">
        <v>154</v>
      </c>
      <c r="B135" s="30" t="e">
        <f>#REF!/F135</f>
        <v>#REF!</v>
      </c>
      <c r="C135" s="30"/>
      <c r="D135" s="269"/>
      <c r="E135" s="269"/>
      <c r="F135" s="49">
        <v>6.2099000000000002</v>
      </c>
    </row>
    <row r="136" spans="1:6" hidden="1" x14ac:dyDescent="0.25">
      <c r="A136" s="179" t="s">
        <v>155</v>
      </c>
      <c r="B136" s="30" t="e">
        <f>#REF!/F136</f>
        <v>#REF!</v>
      </c>
      <c r="C136" s="30"/>
      <c r="D136" s="269"/>
      <c r="E136" s="269"/>
      <c r="F136" s="49">
        <v>6.2076000000000002</v>
      </c>
    </row>
    <row r="137" spans="1:6" hidden="1" x14ac:dyDescent="0.25">
      <c r="A137" s="179" t="s">
        <v>156</v>
      </c>
      <c r="B137" s="30" t="e">
        <f>#REF!/F137</f>
        <v>#REF!</v>
      </c>
      <c r="C137" s="30"/>
      <c r="D137" s="269"/>
      <c r="E137" s="269"/>
      <c r="F137" s="49">
        <v>6.2077999999999998</v>
      </c>
    </row>
    <row r="138" spans="1:6" hidden="1" x14ac:dyDescent="0.25">
      <c r="A138" s="179" t="s">
        <v>157</v>
      </c>
      <c r="B138" s="30" t="e">
        <f>#REF!/F138</f>
        <v>#REF!</v>
      </c>
      <c r="C138" s="30"/>
      <c r="D138" s="269"/>
      <c r="E138" s="269"/>
      <c r="F138" s="49">
        <v>6.2164000000000001</v>
      </c>
    </row>
    <row r="139" spans="1:6" hidden="1" x14ac:dyDescent="0.25">
      <c r="A139" s="179" t="s">
        <v>158</v>
      </c>
      <c r="B139" s="30" t="e">
        <f>#REF!/F139</f>
        <v>#REF!</v>
      </c>
      <c r="C139" s="30"/>
      <c r="D139" s="269"/>
      <c r="E139" s="269"/>
      <c r="F139" s="49">
        <v>6.2054</v>
      </c>
    </row>
    <row r="140" spans="1:6" hidden="1" x14ac:dyDescent="0.25">
      <c r="A140" s="179" t="s">
        <v>159</v>
      </c>
      <c r="B140" s="30" t="e">
        <f>#REF!/F140</f>
        <v>#REF!</v>
      </c>
      <c r="C140" s="30"/>
      <c r="D140" s="269"/>
      <c r="E140" s="269"/>
      <c r="F140" s="49">
        <v>6.1974</v>
      </c>
    </row>
    <row r="141" spans="1:6" hidden="1" x14ac:dyDescent="0.25">
      <c r="A141" s="179" t="s">
        <v>160</v>
      </c>
      <c r="B141" s="30" t="e">
        <f>#REF!/F141</f>
        <v>#REF!</v>
      </c>
      <c r="C141" s="30"/>
      <c r="D141" s="269"/>
      <c r="E141" s="269"/>
      <c r="F141" s="49">
        <v>6.2055999999999996</v>
      </c>
    </row>
    <row r="142" spans="1:6" hidden="1" x14ac:dyDescent="0.25">
      <c r="A142" s="179" t="s">
        <v>161</v>
      </c>
      <c r="B142" s="30" t="e">
        <f>#REF!/F142</f>
        <v>#REF!</v>
      </c>
      <c r="C142" s="30"/>
      <c r="D142" s="269"/>
      <c r="E142" s="269"/>
      <c r="F142" s="49">
        <v>6.2100999999999997</v>
      </c>
    </row>
    <row r="143" spans="1:6" hidden="1" x14ac:dyDescent="0.25">
      <c r="A143" s="179" t="s">
        <v>162</v>
      </c>
      <c r="B143" s="30" t="e">
        <f>#REF!/F143</f>
        <v>#REF!</v>
      </c>
      <c r="C143" s="30"/>
      <c r="D143" s="269"/>
      <c r="E143" s="269"/>
      <c r="F143" s="49">
        <v>6.1969000000000003</v>
      </c>
    </row>
    <row r="144" spans="1:6" hidden="1" x14ac:dyDescent="0.25">
      <c r="A144" s="179" t="s">
        <v>163</v>
      </c>
      <c r="B144" s="30" t="e">
        <f>#REF!/F144</f>
        <v>#REF!</v>
      </c>
      <c r="C144" s="30"/>
      <c r="D144" s="269"/>
      <c r="E144" s="269"/>
      <c r="F144" s="49">
        <v>6.2019000000000002</v>
      </c>
    </row>
    <row r="145" spans="1:6" hidden="1" x14ac:dyDescent="0.25">
      <c r="A145" s="179" t="s">
        <v>164</v>
      </c>
      <c r="B145" s="30" t="e">
        <f>#REF!/F145</f>
        <v>#REF!</v>
      </c>
      <c r="C145" s="30"/>
      <c r="D145" s="269"/>
      <c r="E145" s="269"/>
      <c r="F145" s="49">
        <v>6.1976000000000004</v>
      </c>
    </row>
    <row r="146" spans="1:6" hidden="1" x14ac:dyDescent="0.25">
      <c r="A146" s="179" t="s">
        <v>165</v>
      </c>
      <c r="B146" s="30" t="e">
        <f>#REF!/F146</f>
        <v>#REF!</v>
      </c>
      <c r="C146" s="30"/>
      <c r="D146" s="269"/>
      <c r="E146" s="269"/>
      <c r="F146" s="49">
        <v>6.2117000000000004</v>
      </c>
    </row>
    <row r="147" spans="1:6" hidden="1" x14ac:dyDescent="0.25">
      <c r="A147" s="179" t="s">
        <v>166</v>
      </c>
      <c r="B147" s="30" t="e">
        <f>#REF!/F147</f>
        <v>#REF!</v>
      </c>
      <c r="C147" s="30"/>
      <c r="D147" s="269"/>
      <c r="E147" s="269"/>
      <c r="F147" s="49">
        <v>6.2108999999999996</v>
      </c>
    </row>
    <row r="148" spans="1:6" hidden="1" x14ac:dyDescent="0.25">
      <c r="A148" s="179" t="s">
        <v>167</v>
      </c>
      <c r="B148" s="30" t="e">
        <f>#REF!/F148</f>
        <v>#REF!</v>
      </c>
      <c r="C148" s="30"/>
      <c r="D148" s="269"/>
      <c r="E148" s="269"/>
      <c r="F148" s="49">
        <v>6.2224000000000004</v>
      </c>
    </row>
    <row r="149" spans="1:6" hidden="1" x14ac:dyDescent="0.25">
      <c r="A149" s="179" t="s">
        <v>168</v>
      </c>
      <c r="B149" s="30" t="e">
        <f>#REF!/F149</f>
        <v>#REF!</v>
      </c>
      <c r="C149" s="30"/>
      <c r="D149" s="269"/>
      <c r="E149" s="269"/>
      <c r="F149" s="49">
        <v>6.2239000000000004</v>
      </c>
    </row>
    <row r="150" spans="1:6" hidden="1" x14ac:dyDescent="0.25">
      <c r="A150" s="179" t="s">
        <v>169</v>
      </c>
      <c r="B150" s="30" t="e">
        <f>#REF!/F150</f>
        <v>#REF!</v>
      </c>
      <c r="C150" s="30"/>
      <c r="D150" s="269"/>
      <c r="E150" s="269"/>
      <c r="F150" s="49">
        <v>6.2187000000000001</v>
      </c>
    </row>
    <row r="151" spans="1:6" hidden="1" x14ac:dyDescent="0.25">
      <c r="A151" s="179" t="s">
        <v>170</v>
      </c>
      <c r="B151" s="30" t="e">
        <f>#REF!/F151</f>
        <v>#REF!</v>
      </c>
      <c r="C151" s="30"/>
      <c r="D151" s="269"/>
      <c r="E151" s="269"/>
      <c r="F151" s="49">
        <v>6.2225000000000001</v>
      </c>
    </row>
    <row r="152" spans="1:6" hidden="1" x14ac:dyDescent="0.25">
      <c r="A152" s="179" t="s">
        <v>171</v>
      </c>
      <c r="B152" s="30" t="e">
        <f>#REF!/F152</f>
        <v>#REF!</v>
      </c>
      <c r="C152" s="30"/>
      <c r="D152" s="269"/>
      <c r="E152" s="269"/>
      <c r="F152" s="49">
        <v>6.2234999999999996</v>
      </c>
    </row>
    <row r="153" spans="1:6" hidden="1" x14ac:dyDescent="0.25">
      <c r="A153" s="179" t="s">
        <v>172</v>
      </c>
      <c r="B153" s="30" t="e">
        <f>#REF!/F153</f>
        <v>#REF!</v>
      </c>
      <c r="C153" s="30"/>
      <c r="D153" s="269"/>
      <c r="E153" s="269"/>
      <c r="F153" s="49">
        <v>6.2371999999999996</v>
      </c>
    </row>
    <row r="154" spans="1:6" hidden="1" x14ac:dyDescent="0.25">
      <c r="A154" s="179" t="s">
        <v>173</v>
      </c>
      <c r="B154" s="30" t="e">
        <f>#REF!/F154</f>
        <v>#REF!</v>
      </c>
      <c r="C154" s="30"/>
      <c r="D154" s="269"/>
      <c r="E154" s="269"/>
      <c r="F154" s="49">
        <v>6.2370000000000001</v>
      </c>
    </row>
    <row r="155" spans="1:6" hidden="1" x14ac:dyDescent="0.25">
      <c r="A155" s="179" t="s">
        <v>174</v>
      </c>
      <c r="B155" s="30" t="e">
        <f>#REF!/F155</f>
        <v>#REF!</v>
      </c>
      <c r="C155" s="30"/>
      <c r="D155" s="269"/>
      <c r="E155" s="269"/>
      <c r="F155" s="49">
        <v>6.2413999999999996</v>
      </c>
    </row>
    <row r="156" spans="1:6" hidden="1" x14ac:dyDescent="0.25">
      <c r="A156" s="179" t="s">
        <v>175</v>
      </c>
      <c r="B156" s="30" t="e">
        <f>#REF!/F156</f>
        <v>#REF!</v>
      </c>
      <c r="C156" s="30"/>
      <c r="D156" s="269"/>
      <c r="E156" s="269"/>
      <c r="F156" s="49">
        <v>6.2539999999999996</v>
      </c>
    </row>
    <row r="157" spans="1:6" hidden="1" x14ac:dyDescent="0.25">
      <c r="A157" s="179" t="s">
        <v>176</v>
      </c>
      <c r="B157" s="30" t="e">
        <f>#REF!/F157</f>
        <v>#REF!</v>
      </c>
      <c r="C157" s="30"/>
      <c r="D157" s="269"/>
      <c r="E157" s="269"/>
      <c r="F157" s="49">
        <v>6.2477999999999998</v>
      </c>
    </row>
    <row r="158" spans="1:6" hidden="1" x14ac:dyDescent="0.25">
      <c r="A158" s="179" t="s">
        <v>177</v>
      </c>
      <c r="B158" s="30" t="e">
        <f>#REF!/F158</f>
        <v>#REF!</v>
      </c>
      <c r="C158" s="30"/>
      <c r="D158" s="269"/>
      <c r="E158" s="269"/>
      <c r="F158" s="49">
        <v>6.2534000000000001</v>
      </c>
    </row>
    <row r="159" spans="1:6" hidden="1" x14ac:dyDescent="0.25">
      <c r="A159" s="179" t="s">
        <v>178</v>
      </c>
      <c r="B159" s="30" t="e">
        <f>#REF!/F159</f>
        <v>#REF!</v>
      </c>
      <c r="C159" s="30"/>
      <c r="D159" s="269"/>
      <c r="E159" s="269"/>
      <c r="F159" s="49">
        <v>6.2587999999999999</v>
      </c>
    </row>
    <row r="160" spans="1:6" hidden="1" x14ac:dyDescent="0.25">
      <c r="A160" s="179" t="s">
        <v>179</v>
      </c>
      <c r="B160" s="30" t="e">
        <f>#REF!/F160</f>
        <v>#REF!</v>
      </c>
      <c r="C160" s="30"/>
      <c r="D160" s="269"/>
      <c r="E160" s="269"/>
      <c r="F160" s="49">
        <v>6.2542999999999997</v>
      </c>
    </row>
    <row r="161" spans="1:6" hidden="1" x14ac:dyDescent="0.25">
      <c r="A161" s="179" t="s">
        <v>180</v>
      </c>
      <c r="B161" s="30" t="e">
        <f>#REF!/F161</f>
        <v>#REF!</v>
      </c>
      <c r="C161" s="30"/>
      <c r="D161" s="269"/>
      <c r="E161" s="269"/>
      <c r="F161" s="49">
        <v>6.2369000000000003</v>
      </c>
    </row>
    <row r="162" spans="1:6" hidden="1" x14ac:dyDescent="0.25">
      <c r="A162" s="179" t="s">
        <v>181</v>
      </c>
      <c r="B162" s="30" t="e">
        <f>#REF!/F162</f>
        <v>#REF!</v>
      </c>
      <c r="C162" s="30"/>
      <c r="D162" s="269"/>
      <c r="E162" s="269"/>
      <c r="F162" s="49">
        <v>6.2198000000000002</v>
      </c>
    </row>
    <row r="163" spans="1:6" hidden="1" x14ac:dyDescent="0.25">
      <c r="A163" s="179" t="s">
        <v>182</v>
      </c>
      <c r="B163" s="30" t="e">
        <f>#REF!/F163</f>
        <v>#REF!</v>
      </c>
      <c r="C163" s="30"/>
      <c r="D163" s="269"/>
      <c r="E163" s="269"/>
      <c r="F163" s="49">
        <v>6.2321</v>
      </c>
    </row>
    <row r="164" spans="1:6" hidden="1" x14ac:dyDescent="0.25">
      <c r="A164" s="179" t="s">
        <v>183</v>
      </c>
      <c r="B164" s="30" t="e">
        <f>#REF!/F164</f>
        <v>#REF!</v>
      </c>
      <c r="C164" s="30"/>
      <c r="D164" s="269"/>
      <c r="E164" s="269"/>
      <c r="F164" s="49">
        <v>6.2327000000000004</v>
      </c>
    </row>
    <row r="165" spans="1:6" hidden="1" x14ac:dyDescent="0.25">
      <c r="A165" s="179" t="s">
        <v>184</v>
      </c>
      <c r="B165" s="30" t="e">
        <f>#REF!/F165</f>
        <v>#REF!</v>
      </c>
      <c r="C165" s="30"/>
      <c r="D165" s="269"/>
      <c r="E165" s="269"/>
      <c r="F165" s="49">
        <v>6.2373000000000003</v>
      </c>
    </row>
    <row r="166" spans="1:6" hidden="1" x14ac:dyDescent="0.25">
      <c r="A166" s="179" t="s">
        <v>185</v>
      </c>
      <c r="B166" s="30" t="e">
        <f>#REF!/F166</f>
        <v>#REF!</v>
      </c>
      <c r="C166" s="30"/>
      <c r="D166" s="269"/>
      <c r="E166" s="269"/>
      <c r="F166" s="49">
        <v>6.2264999999999997</v>
      </c>
    </row>
    <row r="167" spans="1:6" hidden="1" x14ac:dyDescent="0.25">
      <c r="A167" s="179" t="s">
        <v>186</v>
      </c>
      <c r="B167" s="30" t="e">
        <f>#REF!/F167</f>
        <v>#REF!</v>
      </c>
      <c r="C167" s="30"/>
      <c r="D167" s="269"/>
      <c r="E167" s="269"/>
      <c r="F167" s="49">
        <v>6.2263999999999999</v>
      </c>
    </row>
    <row r="168" spans="1:6" hidden="1" x14ac:dyDescent="0.25">
      <c r="A168" s="179" t="s">
        <v>187</v>
      </c>
      <c r="B168" s="30" t="e">
        <f>#REF!/F168</f>
        <v>#REF!</v>
      </c>
      <c r="C168" s="30"/>
      <c r="D168" s="269"/>
      <c r="E168" s="269"/>
      <c r="F168" s="49">
        <v>6.23</v>
      </c>
    </row>
    <row r="169" spans="1:6" hidden="1" x14ac:dyDescent="0.25">
      <c r="A169" s="179" t="s">
        <v>188</v>
      </c>
      <c r="B169" s="30" t="e">
        <f>#REF!/F169</f>
        <v>#REF!</v>
      </c>
      <c r="C169" s="30"/>
      <c r="D169" s="269"/>
      <c r="E169" s="269"/>
      <c r="F169" s="49">
        <v>6.2324999999999999</v>
      </c>
    </row>
    <row r="170" spans="1:6" hidden="1" x14ac:dyDescent="0.25">
      <c r="A170" s="179" t="s">
        <v>189</v>
      </c>
      <c r="B170" s="30" t="e">
        <f>#REF!/F170</f>
        <v>#REF!</v>
      </c>
      <c r="C170" s="30"/>
      <c r="D170" s="269"/>
      <c r="E170" s="269"/>
      <c r="F170" s="49">
        <v>6.2328999999999999</v>
      </c>
    </row>
    <row r="171" spans="1:6" hidden="1" x14ac:dyDescent="0.25">
      <c r="A171" s="179" t="s">
        <v>190</v>
      </c>
      <c r="B171" s="30" t="e">
        <f>#REF!/F171</f>
        <v>#REF!</v>
      </c>
      <c r="C171" s="30"/>
      <c r="D171" s="269"/>
      <c r="E171" s="269"/>
      <c r="F171" s="28">
        <v>6.2375999999999996</v>
      </c>
    </row>
    <row r="172" spans="1:6" hidden="1" x14ac:dyDescent="0.25">
      <c r="A172" s="179" t="s">
        <v>191</v>
      </c>
      <c r="B172" s="30" t="e">
        <f>#REF!/F172</f>
        <v>#REF!</v>
      </c>
      <c r="C172" s="30"/>
      <c r="D172" s="269"/>
      <c r="E172" s="269"/>
      <c r="F172" s="49">
        <v>6.2373000000000003</v>
      </c>
    </row>
    <row r="173" spans="1:6" hidden="1" x14ac:dyDescent="0.25">
      <c r="A173" s="179" t="s">
        <v>192</v>
      </c>
      <c r="B173" s="30" t="e">
        <f>#REF!/F173</f>
        <v>#REF!</v>
      </c>
      <c r="C173" s="30"/>
      <c r="D173" s="269"/>
      <c r="E173" s="269"/>
      <c r="F173" s="28">
        <v>6.2325999999999997</v>
      </c>
    </row>
    <row r="174" spans="1:6" hidden="1" x14ac:dyDescent="0.25">
      <c r="A174" s="179" t="s">
        <v>193</v>
      </c>
      <c r="B174" s="30" t="e">
        <f>#REF!/F174</f>
        <v>#REF!</v>
      </c>
      <c r="C174" s="30"/>
      <c r="D174" s="269"/>
      <c r="E174" s="269"/>
      <c r="F174" s="28">
        <v>6.2371999999999996</v>
      </c>
    </row>
    <row r="175" spans="1:6" hidden="1" x14ac:dyDescent="0.25">
      <c r="A175" s="179" t="s">
        <v>194</v>
      </c>
      <c r="B175" s="30" t="e">
        <f>#REF!/F175</f>
        <v>#REF!</v>
      </c>
      <c r="C175" s="30"/>
      <c r="D175" s="269"/>
      <c r="E175" s="269"/>
      <c r="F175" s="28">
        <v>6.2366000000000001</v>
      </c>
    </row>
    <row r="176" spans="1:6" hidden="1" x14ac:dyDescent="0.25">
      <c r="A176" s="179" t="s">
        <v>195</v>
      </c>
      <c r="B176" s="30" t="e">
        <f>#REF!/F176</f>
        <v>#REF!</v>
      </c>
      <c r="C176" s="30"/>
      <c r="D176" s="269"/>
      <c r="E176" s="269"/>
      <c r="F176" s="28">
        <v>6.2382999999999997</v>
      </c>
    </row>
    <row r="177" spans="1:6" hidden="1" x14ac:dyDescent="0.25">
      <c r="A177" s="179" t="s">
        <v>196</v>
      </c>
      <c r="B177" s="30" t="e">
        <f>#REF!/F177</f>
        <v>#REF!</v>
      </c>
      <c r="C177" s="30"/>
      <c r="D177" s="269"/>
      <c r="E177" s="269"/>
      <c r="F177" s="49">
        <v>6.2603999999999997</v>
      </c>
    </row>
    <row r="178" spans="1:6" hidden="1" x14ac:dyDescent="0.25">
      <c r="A178" s="179" t="s">
        <v>197</v>
      </c>
      <c r="B178" s="30" t="e">
        <f>#REF!/F178</f>
        <v>#REF!</v>
      </c>
      <c r="C178" s="30"/>
      <c r="D178" s="269"/>
      <c r="E178" s="269"/>
      <c r="F178" s="49">
        <v>6.2374000000000001</v>
      </c>
    </row>
    <row r="179" spans="1:6" hidden="1" x14ac:dyDescent="0.25">
      <c r="A179" s="179" t="s">
        <v>198</v>
      </c>
      <c r="B179" s="30" t="e">
        <f>#REF!/F179</f>
        <v>#REF!</v>
      </c>
      <c r="C179" s="30"/>
      <c r="D179" s="269"/>
      <c r="E179" s="269"/>
      <c r="F179" s="49">
        <v>6.2477</v>
      </c>
    </row>
    <row r="180" spans="1:6" hidden="1" x14ac:dyDescent="0.25">
      <c r="A180" s="179" t="s">
        <v>199</v>
      </c>
      <c r="B180" s="30" t="e">
        <f>#REF!/F180</f>
        <v>#REF!</v>
      </c>
      <c r="C180" s="30"/>
      <c r="D180" s="269"/>
      <c r="E180" s="269"/>
      <c r="F180" s="49">
        <v>6.2534999999999998</v>
      </c>
    </row>
    <row r="181" spans="1:6" hidden="1" x14ac:dyDescent="0.25">
      <c r="A181" s="179" t="s">
        <v>200</v>
      </c>
      <c r="B181" s="30" t="e">
        <f>#REF!/F181</f>
        <v>#REF!</v>
      </c>
      <c r="C181" s="30"/>
      <c r="D181" s="269"/>
      <c r="E181" s="269"/>
      <c r="F181" s="49">
        <v>6.2493999999999996</v>
      </c>
    </row>
    <row r="182" spans="1:6" hidden="1" x14ac:dyDescent="0.25">
      <c r="A182" s="179" t="s">
        <v>201</v>
      </c>
      <c r="B182" s="30" t="e">
        <f>#REF!/F182</f>
        <v>#REF!</v>
      </c>
      <c r="C182" s="30"/>
      <c r="D182" s="269"/>
      <c r="E182" s="269"/>
      <c r="F182" s="49">
        <v>6.2546999999999997</v>
      </c>
    </row>
    <row r="183" spans="1:6" hidden="1" x14ac:dyDescent="0.25">
      <c r="A183" s="179" t="s">
        <v>202</v>
      </c>
      <c r="B183" s="30" t="e">
        <f>#REF!/F183</f>
        <v>#REF!</v>
      </c>
      <c r="C183" s="30"/>
      <c r="D183" s="269"/>
      <c r="E183" s="269"/>
      <c r="F183" s="49">
        <v>6.2548000000000004</v>
      </c>
    </row>
    <row r="184" spans="1:6" hidden="1" x14ac:dyDescent="0.25">
      <c r="A184" s="179" t="s">
        <v>203</v>
      </c>
      <c r="B184" s="30" t="e">
        <f>#REF!/F184</f>
        <v>#REF!</v>
      </c>
      <c r="C184" s="30"/>
      <c r="D184" s="269"/>
      <c r="E184" s="269"/>
      <c r="F184" s="49">
        <v>6.2347999999999999</v>
      </c>
    </row>
    <row r="185" spans="1:6" hidden="1" x14ac:dyDescent="0.25">
      <c r="A185" s="179" t="s">
        <v>204</v>
      </c>
      <c r="B185" s="30" t="e">
        <f>#REF!/F185</f>
        <v>#REF!</v>
      </c>
      <c r="C185" s="30"/>
      <c r="D185" s="269"/>
      <c r="E185" s="269"/>
      <c r="F185" s="49">
        <v>6.2243000000000004</v>
      </c>
    </row>
    <row r="186" spans="1:6" hidden="1" x14ac:dyDescent="0.25">
      <c r="A186" s="179" t="s">
        <v>205</v>
      </c>
      <c r="B186" s="30" t="e">
        <f>#REF!/F186</f>
        <v>#REF!</v>
      </c>
      <c r="C186" s="30"/>
      <c r="D186" s="269"/>
      <c r="E186" s="269"/>
      <c r="F186" s="49">
        <v>6.2286000000000001</v>
      </c>
    </row>
    <row r="187" spans="1:6" hidden="1" x14ac:dyDescent="0.25">
      <c r="A187" s="179" t="s">
        <v>206</v>
      </c>
      <c r="B187" s="30" t="e">
        <f>#REF!/F187</f>
        <v>#REF!</v>
      </c>
      <c r="C187" s="30"/>
      <c r="D187" s="269"/>
      <c r="E187" s="269"/>
      <c r="F187" s="49">
        <v>6.2169999999999996</v>
      </c>
    </row>
    <row r="188" spans="1:6" hidden="1" x14ac:dyDescent="0.25">
      <c r="A188" s="179" t="s">
        <v>207</v>
      </c>
      <c r="B188" s="30" t="e">
        <f>#REF!/F188</f>
        <v>#REF!</v>
      </c>
      <c r="C188" s="30"/>
      <c r="D188" s="269"/>
      <c r="E188" s="269"/>
      <c r="F188" s="49">
        <v>6.2095000000000002</v>
      </c>
    </row>
    <row r="189" spans="1:6" hidden="1" x14ac:dyDescent="0.25">
      <c r="A189" s="179" t="s">
        <v>208</v>
      </c>
      <c r="B189" s="30" t="e">
        <f>#REF!/F189</f>
        <v>#REF!</v>
      </c>
      <c r="C189" s="30"/>
      <c r="D189" s="269"/>
      <c r="E189" s="269"/>
      <c r="F189" s="49">
        <v>6.2095000000000002</v>
      </c>
    </row>
    <row r="190" spans="1:6" hidden="1" x14ac:dyDescent="0.25">
      <c r="A190" s="179" t="s">
        <v>209</v>
      </c>
      <c r="B190" s="30" t="e">
        <f>#REF!/F190</f>
        <v>#REF!</v>
      </c>
      <c r="C190" s="30"/>
      <c r="D190" s="269"/>
      <c r="E190" s="269"/>
      <c r="F190" s="49">
        <v>6.2191000000000001</v>
      </c>
    </row>
    <row r="191" spans="1:6" hidden="1" x14ac:dyDescent="0.25">
      <c r="A191" s="179" t="s">
        <v>210</v>
      </c>
      <c r="B191" s="30" t="e">
        <f>#REF!/F191</f>
        <v>#REF!</v>
      </c>
      <c r="C191" s="30"/>
      <c r="D191" s="269"/>
      <c r="E191" s="269"/>
      <c r="F191" s="49">
        <v>6.2302999999999997</v>
      </c>
    </row>
    <row r="192" spans="1:6" hidden="1" x14ac:dyDescent="0.25">
      <c r="A192" s="179" t="s">
        <v>211</v>
      </c>
      <c r="B192" s="30" t="e">
        <f>#REF!/F192</f>
        <v>#REF!</v>
      </c>
      <c r="C192" s="30"/>
      <c r="D192" s="269"/>
      <c r="E192" s="269"/>
      <c r="F192" s="49">
        <v>6.2290999999999999</v>
      </c>
    </row>
    <row r="193" spans="1:6" hidden="1" x14ac:dyDescent="0.25">
      <c r="A193" s="179" t="s">
        <v>212</v>
      </c>
      <c r="B193" s="30" t="e">
        <f>#REF!/F193</f>
        <v>#REF!</v>
      </c>
      <c r="C193" s="30"/>
      <c r="D193" s="269"/>
      <c r="E193" s="269"/>
      <c r="F193" s="49">
        <v>6.2290000000000001</v>
      </c>
    </row>
    <row r="194" spans="1:6" hidden="1" x14ac:dyDescent="0.25">
      <c r="A194" s="179" t="s">
        <v>213</v>
      </c>
      <c r="B194" s="30" t="e">
        <f>#REF!/F194</f>
        <v>#REF!</v>
      </c>
      <c r="C194" s="30"/>
      <c r="D194" s="269"/>
      <c r="E194" s="269"/>
      <c r="F194" s="49">
        <v>6.2236000000000002</v>
      </c>
    </row>
    <row r="195" spans="1:6" hidden="1" x14ac:dyDescent="0.25">
      <c r="A195" s="179" t="s">
        <v>214</v>
      </c>
      <c r="B195" s="30" t="e">
        <f>#REF!/F195</f>
        <v>#REF!</v>
      </c>
      <c r="C195" s="30"/>
      <c r="D195" s="269"/>
      <c r="E195" s="269"/>
      <c r="F195" s="49">
        <v>6.2267000000000001</v>
      </c>
    </row>
    <row r="196" spans="1:6" hidden="1" x14ac:dyDescent="0.25">
      <c r="A196" s="179" t="s">
        <v>215</v>
      </c>
      <c r="B196" s="30" t="e">
        <f>#REF!/F196</f>
        <v>#REF!</v>
      </c>
      <c r="C196" s="30"/>
      <c r="D196" s="269"/>
      <c r="E196" s="269"/>
      <c r="F196" s="49">
        <v>6.2358000000000002</v>
      </c>
    </row>
    <row r="197" spans="1:6" hidden="1" x14ac:dyDescent="0.25">
      <c r="A197" s="179" t="s">
        <v>216</v>
      </c>
      <c r="B197" s="30" t="e">
        <f>#REF!/F197</f>
        <v>#REF!</v>
      </c>
      <c r="C197" s="30"/>
      <c r="D197" s="269"/>
      <c r="E197" s="269"/>
      <c r="F197" s="49">
        <v>6.2275</v>
      </c>
    </row>
    <row r="198" spans="1:6" hidden="1" x14ac:dyDescent="0.25">
      <c r="A198" s="179" t="s">
        <v>217</v>
      </c>
      <c r="B198" s="30" t="e">
        <f>#REF!/F198</f>
        <v>#REF!</v>
      </c>
      <c r="C198" s="30"/>
      <c r="D198" s="269"/>
      <c r="E198" s="269"/>
      <c r="F198" s="49">
        <v>6.2229000000000001</v>
      </c>
    </row>
    <row r="199" spans="1:6" hidden="1" x14ac:dyDescent="0.25">
      <c r="A199" s="179" t="s">
        <v>218</v>
      </c>
      <c r="B199" s="30" t="e">
        <f>#REF!/F199</f>
        <v>#REF!</v>
      </c>
      <c r="C199" s="30"/>
      <c r="D199" s="269"/>
      <c r="E199" s="269"/>
      <c r="F199" s="49">
        <v>6.2081</v>
      </c>
    </row>
    <row r="200" spans="1:6" hidden="1" x14ac:dyDescent="0.25">
      <c r="A200" s="179" t="s">
        <v>219</v>
      </c>
      <c r="B200" s="30" t="e">
        <f>#REF!/F200</f>
        <v>#REF!</v>
      </c>
      <c r="C200" s="30"/>
      <c r="D200" s="269"/>
      <c r="E200" s="269"/>
      <c r="F200" s="49">
        <v>6.2020999999999997</v>
      </c>
    </row>
    <row r="201" spans="1:6" hidden="1" x14ac:dyDescent="0.25">
      <c r="A201" s="179" t="s">
        <v>220</v>
      </c>
      <c r="B201" s="30" t="e">
        <f>#REF!/F201</f>
        <v>#REF!</v>
      </c>
      <c r="C201" s="30"/>
      <c r="D201" s="269"/>
      <c r="E201" s="269"/>
      <c r="F201" s="49">
        <v>6.2127999999999997</v>
      </c>
    </row>
    <row r="202" spans="1:6" hidden="1" x14ac:dyDescent="0.25">
      <c r="A202" s="179" t="s">
        <v>221</v>
      </c>
      <c r="B202" s="30" t="e">
        <f>#REF!/F202</f>
        <v>#REF!</v>
      </c>
      <c r="C202" s="30"/>
      <c r="D202" s="269"/>
      <c r="E202" s="269"/>
      <c r="F202" s="49">
        <v>6.2194000000000003</v>
      </c>
    </row>
    <row r="203" spans="1:6" hidden="1" x14ac:dyDescent="0.25">
      <c r="A203" s="179" t="s">
        <v>222</v>
      </c>
      <c r="B203" s="30" t="e">
        <f>#REF!/F203</f>
        <v>#REF!</v>
      </c>
      <c r="C203" s="30"/>
      <c r="D203" s="269"/>
      <c r="E203" s="269"/>
      <c r="F203" s="49">
        <v>6.2114000000000003</v>
      </c>
    </row>
    <row r="204" spans="1:6" hidden="1" x14ac:dyDescent="0.25">
      <c r="A204" s="179" t="s">
        <v>223</v>
      </c>
      <c r="B204" s="30" t="e">
        <f>#REF!/F204</f>
        <v>#REF!</v>
      </c>
      <c r="C204" s="30"/>
      <c r="D204" s="269"/>
      <c r="E204" s="269"/>
      <c r="F204" s="49">
        <v>6.202</v>
      </c>
    </row>
    <row r="205" spans="1:6" hidden="1" x14ac:dyDescent="0.25">
      <c r="A205" s="179" t="s">
        <v>224</v>
      </c>
      <c r="B205" s="30" t="e">
        <f>#REF!/F205</f>
        <v>#REF!</v>
      </c>
      <c r="C205" s="30"/>
      <c r="D205" s="269"/>
      <c r="E205" s="269"/>
      <c r="F205" s="49">
        <v>6.2031000000000001</v>
      </c>
    </row>
    <row r="206" spans="1:6" hidden="1" x14ac:dyDescent="0.25">
      <c r="A206" s="179" t="s">
        <v>225</v>
      </c>
      <c r="B206" s="30" t="e">
        <f>#REF!/F206</f>
        <v>#REF!</v>
      </c>
      <c r="C206" s="30"/>
      <c r="D206" s="269"/>
      <c r="E206" s="269"/>
      <c r="F206" s="49">
        <v>6.1988000000000003</v>
      </c>
    </row>
    <row r="207" spans="1:6" hidden="1" x14ac:dyDescent="0.25">
      <c r="A207" s="179" t="s">
        <v>226</v>
      </c>
      <c r="B207" s="30" t="e">
        <f>#REF!/F207</f>
        <v>#REF!</v>
      </c>
      <c r="C207" s="30"/>
      <c r="D207" s="269"/>
      <c r="E207" s="269"/>
      <c r="F207" s="49">
        <v>6.1997999999999998</v>
      </c>
    </row>
    <row r="208" spans="1:6" hidden="1" x14ac:dyDescent="0.25">
      <c r="A208" s="179" t="s">
        <v>227</v>
      </c>
      <c r="B208" s="30" t="e">
        <f>#REF!/F208</f>
        <v>#REF!</v>
      </c>
      <c r="C208" s="30"/>
      <c r="D208" s="269"/>
      <c r="E208" s="269"/>
      <c r="F208" s="49">
        <v>6.2068000000000003</v>
      </c>
    </row>
    <row r="209" spans="1:6" hidden="1" x14ac:dyDescent="0.25">
      <c r="A209" s="179" t="s">
        <v>228</v>
      </c>
      <c r="B209" s="30" t="e">
        <f>#REF!/F209</f>
        <v>#REF!</v>
      </c>
      <c r="C209" s="30"/>
      <c r="D209" s="269"/>
      <c r="E209" s="269"/>
      <c r="F209" s="49">
        <v>6.2111000000000001</v>
      </c>
    </row>
    <row r="210" spans="1:6" hidden="1" x14ac:dyDescent="0.25">
      <c r="A210" s="179" t="s">
        <v>229</v>
      </c>
      <c r="B210" s="30" t="e">
        <f>#REF!/F210</f>
        <v>#REF!</v>
      </c>
      <c r="C210" s="30"/>
      <c r="D210" s="269"/>
      <c r="E210" s="269"/>
      <c r="F210" s="49">
        <v>6.2119</v>
      </c>
    </row>
    <row r="211" spans="1:6" hidden="1" x14ac:dyDescent="0.25">
      <c r="A211" s="179" t="s">
        <v>230</v>
      </c>
      <c r="B211" s="30" t="e">
        <f>#REF!/F211</f>
        <v>#REF!</v>
      </c>
      <c r="C211" s="30"/>
      <c r="D211" s="269"/>
      <c r="E211" s="269"/>
      <c r="F211" s="49">
        <v>6.2039</v>
      </c>
    </row>
    <row r="212" spans="1:6" hidden="1" x14ac:dyDescent="0.25">
      <c r="A212" s="179" t="s">
        <v>231</v>
      </c>
      <c r="B212" s="30" t="e">
        <f>#REF!/F212</f>
        <v>#REF!</v>
      </c>
      <c r="C212" s="30"/>
      <c r="D212" s="269"/>
      <c r="E212" s="269"/>
      <c r="F212" s="49">
        <v>6.2087000000000003</v>
      </c>
    </row>
    <row r="213" spans="1:6" hidden="1" x14ac:dyDescent="0.25">
      <c r="A213" s="179" t="s">
        <v>232</v>
      </c>
      <c r="B213" s="30" t="e">
        <f>#REF!/F213</f>
        <v>#REF!</v>
      </c>
      <c r="C213" s="30"/>
      <c r="D213" s="269"/>
      <c r="E213" s="269"/>
      <c r="F213" s="49">
        <v>6.2013999999999996</v>
      </c>
    </row>
    <row r="214" spans="1:6" hidden="1" x14ac:dyDescent="0.25">
      <c r="A214" s="179" t="s">
        <v>233</v>
      </c>
      <c r="B214" s="30" t="e">
        <f>#REF!/F214</f>
        <v>#REF!</v>
      </c>
      <c r="C214" s="30"/>
      <c r="D214" s="269"/>
      <c r="E214" s="269"/>
      <c r="F214" s="49">
        <v>6.2088000000000001</v>
      </c>
    </row>
    <row r="215" spans="1:6" hidden="1" x14ac:dyDescent="0.25">
      <c r="A215" s="179" t="s">
        <v>234</v>
      </c>
      <c r="B215" s="30" t="e">
        <f>#REF!/F215</f>
        <v>#REF!</v>
      </c>
      <c r="C215" s="30"/>
      <c r="D215" s="269"/>
      <c r="E215" s="269"/>
      <c r="F215" s="49">
        <v>6.2016999999999998</v>
      </c>
    </row>
    <row r="216" spans="1:6" hidden="1" x14ac:dyDescent="0.25">
      <c r="A216" s="179" t="s">
        <v>235</v>
      </c>
      <c r="B216" s="30" t="e">
        <f>#REF!/F216</f>
        <v>#REF!</v>
      </c>
      <c r="C216" s="30"/>
      <c r="D216" s="269"/>
      <c r="E216" s="269"/>
      <c r="F216" s="49">
        <v>6.1976000000000004</v>
      </c>
    </row>
    <row r="217" spans="1:6" hidden="1" x14ac:dyDescent="0.25">
      <c r="A217" s="179" t="s">
        <v>236</v>
      </c>
      <c r="B217" s="30" t="e">
        <f>#REF!/F217</f>
        <v>#REF!</v>
      </c>
      <c r="C217" s="30"/>
      <c r="D217" s="269"/>
      <c r="E217" s="269"/>
      <c r="F217" s="49">
        <v>6.1974999999999998</v>
      </c>
    </row>
    <row r="218" spans="1:6" hidden="1" x14ac:dyDescent="0.25">
      <c r="A218" s="179" t="s">
        <v>237</v>
      </c>
      <c r="B218" s="30" t="e">
        <f>#REF!/F218</f>
        <v>#REF!</v>
      </c>
      <c r="C218" s="30"/>
      <c r="D218" s="269"/>
      <c r="E218" s="269"/>
      <c r="F218" s="49">
        <v>6.1909000000000001</v>
      </c>
    </row>
    <row r="219" spans="1:6" hidden="1" x14ac:dyDescent="0.25">
      <c r="A219" s="179" t="s">
        <v>238</v>
      </c>
      <c r="B219" s="30" t="e">
        <f>#REF!/F219</f>
        <v>#REF!</v>
      </c>
      <c r="C219" s="30"/>
      <c r="D219" s="269"/>
      <c r="E219" s="269"/>
      <c r="F219" s="49">
        <v>6.1830999999999996</v>
      </c>
    </row>
    <row r="220" spans="1:6" hidden="1" x14ac:dyDescent="0.25">
      <c r="A220" s="179" t="s">
        <v>239</v>
      </c>
      <c r="B220" s="30" t="e">
        <f>#REF!/F220</f>
        <v>#REF!</v>
      </c>
      <c r="C220" s="30"/>
      <c r="D220" s="269"/>
      <c r="E220" s="269"/>
      <c r="F220" s="49">
        <v>6.1821000000000002</v>
      </c>
    </row>
    <row r="221" spans="1:6" hidden="1" x14ac:dyDescent="0.25">
      <c r="A221" s="179" t="s">
        <v>240</v>
      </c>
      <c r="B221" s="30" t="e">
        <f>#REF!/F221</f>
        <v>#REF!</v>
      </c>
      <c r="C221" s="30"/>
      <c r="D221" s="269"/>
      <c r="E221" s="269"/>
      <c r="F221" s="49">
        <v>6.1768000000000001</v>
      </c>
    </row>
    <row r="222" spans="1:6" hidden="1" x14ac:dyDescent="0.25">
      <c r="A222" s="179" t="s">
        <v>241</v>
      </c>
      <c r="B222" s="30" t="e">
        <f>#REF!/F222</f>
        <v>#REF!</v>
      </c>
      <c r="C222" s="30"/>
      <c r="D222" s="269"/>
      <c r="E222" s="269"/>
      <c r="F222" s="49">
        <v>6.1772</v>
      </c>
    </row>
    <row r="223" spans="1:6" hidden="1" x14ac:dyDescent="0.25">
      <c r="A223" s="179" t="s">
        <v>242</v>
      </c>
      <c r="B223" s="30" t="e">
        <f>#REF!/F223</f>
        <v>#REF!</v>
      </c>
      <c r="C223" s="30"/>
      <c r="D223" s="269"/>
      <c r="E223" s="269"/>
      <c r="F223" s="49">
        <v>6.1782000000000004</v>
      </c>
    </row>
    <row r="224" spans="1:6" hidden="1" x14ac:dyDescent="0.25">
      <c r="A224" s="179" t="s">
        <v>243</v>
      </c>
      <c r="B224" s="30" t="e">
        <f>#REF!/F224</f>
        <v>#REF!</v>
      </c>
      <c r="C224" s="30"/>
      <c r="D224" s="269"/>
      <c r="E224" s="269"/>
      <c r="F224" s="49">
        <v>6.1783000000000001</v>
      </c>
    </row>
    <row r="225" spans="1:6" hidden="1" x14ac:dyDescent="0.25">
      <c r="A225" s="179" t="s">
        <v>244</v>
      </c>
      <c r="B225" s="30" t="e">
        <f>#REF!/F225</f>
        <v>#REF!</v>
      </c>
      <c r="C225" s="30"/>
      <c r="D225" s="269"/>
      <c r="E225" s="269"/>
      <c r="F225" s="49">
        <v>6.1703000000000001</v>
      </c>
    </row>
    <row r="226" spans="1:6" hidden="1" x14ac:dyDescent="0.25">
      <c r="A226" s="179" t="s">
        <v>245</v>
      </c>
      <c r="B226" s="30" t="e">
        <f>#REF!/F226</f>
        <v>#REF!</v>
      </c>
      <c r="C226" s="30"/>
      <c r="D226" s="269"/>
      <c r="E226" s="269"/>
      <c r="F226" s="49">
        <v>6.1595000000000004</v>
      </c>
    </row>
    <row r="227" spans="1:6" hidden="1" x14ac:dyDescent="0.25">
      <c r="A227" s="179" t="s">
        <v>246</v>
      </c>
      <c r="B227" s="30" t="e">
        <f>#REF!/F227</f>
        <v>#REF!</v>
      </c>
      <c r="C227" s="30"/>
      <c r="D227" s="269"/>
      <c r="E227" s="269"/>
      <c r="F227" s="49">
        <v>6.1654</v>
      </c>
    </row>
    <row r="228" spans="1:6" hidden="1" x14ac:dyDescent="0.25">
      <c r="A228" s="179" t="s">
        <v>247</v>
      </c>
      <c r="B228" s="30" t="e">
        <f>#REF!/F228</f>
        <v>#REF!</v>
      </c>
      <c r="C228" s="30"/>
      <c r="D228" s="269"/>
      <c r="E228" s="269"/>
      <c r="F228" s="49">
        <v>6.1538000000000004</v>
      </c>
    </row>
    <row r="229" spans="1:6" hidden="1" x14ac:dyDescent="0.25">
      <c r="A229" s="179" t="s">
        <v>248</v>
      </c>
      <c r="B229" s="30" t="e">
        <f>#REF!/F229</f>
        <v>#REF!</v>
      </c>
      <c r="C229" s="30"/>
      <c r="D229" s="269"/>
      <c r="E229" s="269"/>
      <c r="F229" s="49">
        <v>6.1608000000000001</v>
      </c>
    </row>
    <row r="230" spans="1:6" hidden="1" x14ac:dyDescent="0.25">
      <c r="A230" s="179" t="s">
        <v>249</v>
      </c>
      <c r="B230" s="30" t="e">
        <f>#REF!/F230</f>
        <v>#REF!</v>
      </c>
      <c r="C230" s="30"/>
      <c r="D230" s="269"/>
      <c r="E230" s="269"/>
      <c r="F230" s="49">
        <v>6.1642000000000001</v>
      </c>
    </row>
    <row r="231" spans="1:6" hidden="1" x14ac:dyDescent="0.25">
      <c r="A231" s="179" t="s">
        <v>250</v>
      </c>
      <c r="B231" s="30" t="e">
        <f>#REF!/F231</f>
        <v>#REF!</v>
      </c>
      <c r="C231" s="30"/>
      <c r="D231" s="30"/>
      <c r="E231" s="30"/>
      <c r="F231" s="49">
        <v>6.1567999999999996</v>
      </c>
    </row>
    <row r="232" spans="1:6" hidden="1" x14ac:dyDescent="0.25">
      <c r="A232" s="179" t="s">
        <v>251</v>
      </c>
      <c r="B232" s="30" t="e">
        <f>#REF!/F232</f>
        <v>#REF!</v>
      </c>
      <c r="C232" s="30"/>
      <c r="D232" s="269"/>
      <c r="E232" s="269"/>
      <c r="F232" s="49">
        <v>6.1524000000000001</v>
      </c>
    </row>
    <row r="233" spans="1:6" hidden="1" x14ac:dyDescent="0.25">
      <c r="A233" s="179" t="s">
        <v>252</v>
      </c>
      <c r="B233" s="30" t="e">
        <f>#REF!/F233</f>
        <v>#REF!</v>
      </c>
      <c r="C233" s="30"/>
      <c r="D233" s="269"/>
      <c r="E233" s="269"/>
      <c r="F233" s="49">
        <v>6.1474000000000002</v>
      </c>
    </row>
    <row r="234" spans="1:6" hidden="1" x14ac:dyDescent="0.25">
      <c r="A234" s="179" t="s">
        <v>253</v>
      </c>
      <c r="B234" s="30" t="e">
        <f>#REF!/F234</f>
        <v>#REF!</v>
      </c>
      <c r="C234" s="30"/>
      <c r="D234" s="269"/>
      <c r="E234" s="269"/>
      <c r="F234" s="49">
        <v>6.1406999999999998</v>
      </c>
    </row>
    <row r="235" spans="1:6" hidden="1" x14ac:dyDescent="0.25">
      <c r="A235" s="179" t="s">
        <v>254</v>
      </c>
      <c r="B235" s="30" t="e">
        <f>#REF!/F235</f>
        <v>#REF!</v>
      </c>
      <c r="C235" s="30"/>
      <c r="D235" s="269"/>
      <c r="E235" s="269"/>
      <c r="F235" s="49">
        <v>6.1448999999999998</v>
      </c>
    </row>
    <row r="236" spans="1:6" hidden="1" x14ac:dyDescent="0.25">
      <c r="A236" s="179" t="s">
        <v>255</v>
      </c>
      <c r="B236" s="30" t="e">
        <f>#REF!/F236</f>
        <v>#REF!</v>
      </c>
      <c r="C236" s="30"/>
      <c r="D236" s="269"/>
      <c r="E236" s="269"/>
      <c r="F236" s="49">
        <v>6.14</v>
      </c>
    </row>
    <row r="237" spans="1:6" hidden="1" x14ac:dyDescent="0.25">
      <c r="A237" s="179" t="s">
        <v>256</v>
      </c>
      <c r="B237" s="30" t="e">
        <f>#REF!/F237</f>
        <v>#REF!</v>
      </c>
      <c r="C237" s="30"/>
      <c r="D237" s="269"/>
      <c r="E237" s="269"/>
      <c r="F237" s="49">
        <v>6.1581999999999999</v>
      </c>
    </row>
    <row r="238" spans="1:6" hidden="1" x14ac:dyDescent="0.25">
      <c r="A238" s="179" t="s">
        <v>257</v>
      </c>
      <c r="B238" s="30" t="e">
        <f>#REF!/F238</f>
        <v>#REF!</v>
      </c>
      <c r="C238" s="30"/>
      <c r="D238" s="269"/>
      <c r="E238" s="269"/>
      <c r="F238" s="49">
        <v>6.1607000000000003</v>
      </c>
    </row>
    <row r="239" spans="1:6" hidden="1" x14ac:dyDescent="0.25">
      <c r="A239" s="179" t="s">
        <v>258</v>
      </c>
      <c r="B239" s="30" t="e">
        <f>#REF!/F239</f>
        <v>#REF!</v>
      </c>
      <c r="C239" s="30"/>
      <c r="D239" s="269"/>
      <c r="E239" s="269"/>
      <c r="F239" s="49">
        <v>6.1531000000000002</v>
      </c>
    </row>
    <row r="240" spans="1:6" hidden="1" x14ac:dyDescent="0.25">
      <c r="A240" s="179" t="s">
        <v>259</v>
      </c>
      <c r="B240" s="30" t="e">
        <f>#REF!/F240</f>
        <v>#REF!</v>
      </c>
      <c r="C240" s="30"/>
      <c r="D240" s="269"/>
      <c r="E240" s="269"/>
      <c r="F240" s="49">
        <v>6.1523000000000003</v>
      </c>
    </row>
    <row r="241" spans="1:6" hidden="1" x14ac:dyDescent="0.25">
      <c r="A241" s="179" t="s">
        <v>260</v>
      </c>
      <c r="B241" s="30" t="e">
        <f>#REF!/F241</f>
        <v>#REF!</v>
      </c>
      <c r="C241" s="30"/>
      <c r="D241" s="269"/>
      <c r="E241" s="269"/>
      <c r="F241" s="49">
        <v>6.1428000000000003</v>
      </c>
    </row>
    <row r="242" spans="1:6" hidden="1" x14ac:dyDescent="0.25">
      <c r="A242" s="179" t="s">
        <v>261</v>
      </c>
      <c r="B242" s="30" t="e">
        <f>#REF!/F242</f>
        <v>#REF!</v>
      </c>
      <c r="C242" s="30"/>
      <c r="D242" s="30"/>
      <c r="E242" s="30"/>
      <c r="F242" s="49">
        <v>6.1456999999999997</v>
      </c>
    </row>
    <row r="243" spans="1:6" hidden="1" x14ac:dyDescent="0.25">
      <c r="A243" s="179" t="s">
        <v>262</v>
      </c>
      <c r="B243" s="30" t="e">
        <f>#REF!/F243</f>
        <v>#REF!</v>
      </c>
      <c r="C243" s="30"/>
      <c r="D243" s="273"/>
      <c r="E243" s="273"/>
      <c r="F243" s="49">
        <v>6.1463000000000001</v>
      </c>
    </row>
    <row r="244" spans="1:6" hidden="1" x14ac:dyDescent="0.25">
      <c r="A244" s="179" t="s">
        <v>263</v>
      </c>
      <c r="B244" s="30" t="e">
        <f>#REF!/F244</f>
        <v>#REF!</v>
      </c>
      <c r="C244" s="30"/>
      <c r="D244" s="273"/>
      <c r="E244" s="273"/>
      <c r="F244" s="49">
        <v>6.1425999999999998</v>
      </c>
    </row>
    <row r="245" spans="1:6" hidden="1" x14ac:dyDescent="0.25">
      <c r="A245" s="179" t="s">
        <v>264</v>
      </c>
      <c r="B245" s="30" t="e">
        <f>#REF!/F245</f>
        <v>#REF!</v>
      </c>
      <c r="C245" s="30"/>
      <c r="D245" s="269"/>
      <c r="E245" s="269"/>
      <c r="F245" s="49">
        <v>6.1493000000000002</v>
      </c>
    </row>
    <row r="246" spans="1:6" hidden="1" x14ac:dyDescent="0.25">
      <c r="A246" s="179" t="s">
        <v>265</v>
      </c>
      <c r="B246" s="30" t="e">
        <f>#REF!/F246</f>
        <v>#REF!</v>
      </c>
      <c r="C246" s="30"/>
      <c r="D246" s="269"/>
      <c r="E246" s="269"/>
      <c r="F246" s="49">
        <v>6.1406999999999998</v>
      </c>
    </row>
    <row r="247" spans="1:6" hidden="1" x14ac:dyDescent="0.25">
      <c r="A247" s="179" t="s">
        <v>266</v>
      </c>
      <c r="B247" s="30" t="e">
        <f>#REF!/F247</f>
        <v>#REF!</v>
      </c>
      <c r="C247" s="30"/>
      <c r="D247" s="269"/>
      <c r="E247" s="269"/>
      <c r="F247" s="49">
        <v>6.1433999999999997</v>
      </c>
    </row>
    <row r="248" spans="1:6" hidden="1" x14ac:dyDescent="0.25">
      <c r="A248" s="179" t="s">
        <v>267</v>
      </c>
      <c r="B248" s="30" t="e">
        <f>#REF!/F248</f>
        <v>#REF!</v>
      </c>
      <c r="C248" s="30"/>
      <c r="D248" s="30"/>
      <c r="E248" s="30"/>
      <c r="F248" s="49">
        <v>6.1353</v>
      </c>
    </row>
    <row r="249" spans="1:6" hidden="1" x14ac:dyDescent="0.25">
      <c r="A249" s="179" t="s">
        <v>268</v>
      </c>
      <c r="B249" s="30" t="e">
        <f>#REF!/F249</f>
        <v>#REF!</v>
      </c>
      <c r="C249" s="30"/>
      <c r="D249" s="269"/>
      <c r="E249" s="269"/>
      <c r="F249" s="49">
        <v>6.1364999999999998</v>
      </c>
    </row>
    <row r="250" spans="1:6" hidden="1" x14ac:dyDescent="0.25">
      <c r="A250" s="179" t="s">
        <v>269</v>
      </c>
      <c r="B250" s="30" t="e">
        <f>#REF!/F250</f>
        <v>#REF!</v>
      </c>
      <c r="C250" s="30"/>
      <c r="D250" s="269"/>
      <c r="E250" s="269"/>
      <c r="F250" s="49">
        <v>6.1349999999999998</v>
      </c>
    </row>
    <row r="251" spans="1:6" hidden="1" x14ac:dyDescent="0.25">
      <c r="A251" s="179" t="s">
        <v>270</v>
      </c>
      <c r="B251" s="30" t="e">
        <f>#REF!/F251</f>
        <v>#REF!</v>
      </c>
      <c r="C251" s="30"/>
      <c r="D251" s="269"/>
      <c r="E251" s="269"/>
      <c r="F251" s="49">
        <v>6.1376999999999997</v>
      </c>
    </row>
    <row r="252" spans="1:6" hidden="1" x14ac:dyDescent="0.25">
      <c r="A252" s="179" t="s">
        <v>271</v>
      </c>
      <c r="B252" s="30" t="e">
        <f>#REF!/F252</f>
        <v>#REF!</v>
      </c>
      <c r="C252" s="30"/>
      <c r="D252" s="30"/>
      <c r="E252" s="30"/>
      <c r="F252" s="49">
        <v>6.1471</v>
      </c>
    </row>
    <row r="253" spans="1:6" hidden="1" x14ac:dyDescent="0.25">
      <c r="A253" s="179" t="s">
        <v>272</v>
      </c>
      <c r="B253" s="30" t="e">
        <f>#REF!/F253</f>
        <v>#REF!</v>
      </c>
      <c r="C253" s="30"/>
      <c r="D253" s="30"/>
      <c r="E253" s="30"/>
      <c r="F253" s="49">
        <v>6.1548999999999996</v>
      </c>
    </row>
    <row r="254" spans="1:6" hidden="1" x14ac:dyDescent="0.25">
      <c r="A254" s="179" t="s">
        <v>273</v>
      </c>
      <c r="B254" s="30" t="e">
        <f>#REF!/F254</f>
        <v>#REF!</v>
      </c>
      <c r="C254" s="30"/>
      <c r="D254" s="269"/>
      <c r="E254" s="269"/>
      <c r="F254" s="49">
        <v>6.1463000000000001</v>
      </c>
    </row>
    <row r="255" spans="1:6" hidden="1" x14ac:dyDescent="0.25">
      <c r="A255" s="179" t="s">
        <v>274</v>
      </c>
      <c r="B255" s="30" t="e">
        <f>#REF!/F255</f>
        <v>#REF!</v>
      </c>
      <c r="C255" s="30"/>
      <c r="D255" s="269"/>
      <c r="E255" s="269"/>
      <c r="F255" s="49">
        <v>6.1416000000000004</v>
      </c>
    </row>
    <row r="256" spans="1:6" hidden="1" x14ac:dyDescent="0.25">
      <c r="A256" s="179" t="s">
        <v>275</v>
      </c>
      <c r="B256" s="30" t="e">
        <f>#REF!/F256</f>
        <v>#REF!</v>
      </c>
      <c r="C256" s="30"/>
      <c r="D256" s="269"/>
      <c r="E256" s="269"/>
      <c r="F256" s="49">
        <v>6.1402000000000001</v>
      </c>
    </row>
    <row r="257" spans="1:6" hidden="1" x14ac:dyDescent="0.25">
      <c r="A257" s="179" t="s">
        <v>276</v>
      </c>
      <c r="B257" s="30" t="e">
        <f>#REF!/F257</f>
        <v>#REF!</v>
      </c>
      <c r="C257" s="30"/>
      <c r="D257" s="269"/>
      <c r="E257" s="269"/>
      <c r="F257" s="49">
        <v>6.1402999999999999</v>
      </c>
    </row>
    <row r="258" spans="1:6" hidden="1" x14ac:dyDescent="0.25">
      <c r="A258" s="179" t="s">
        <v>277</v>
      </c>
      <c r="B258" s="30" t="e">
        <f>#REF!/F258</f>
        <v>#REF!</v>
      </c>
      <c r="C258" s="30"/>
      <c r="D258" s="269"/>
      <c r="E258" s="269"/>
      <c r="F258" s="49">
        <v>6.1454000000000004</v>
      </c>
    </row>
    <row r="259" spans="1:6" hidden="1" x14ac:dyDescent="0.25">
      <c r="A259" s="179" t="s">
        <v>278</v>
      </c>
      <c r="B259" s="30" t="e">
        <f>#REF!/F259</f>
        <v>#REF!</v>
      </c>
      <c r="C259" s="30"/>
      <c r="D259" s="269"/>
      <c r="E259" s="269"/>
      <c r="F259" s="49">
        <v>6.1374000000000004</v>
      </c>
    </row>
    <row r="260" spans="1:6" hidden="1" x14ac:dyDescent="0.25">
      <c r="A260" s="179" t="s">
        <v>279</v>
      </c>
      <c r="B260" s="30" t="e">
        <f>#REF!/F260</f>
        <v>#REF!</v>
      </c>
      <c r="C260" s="30"/>
      <c r="D260" s="30"/>
      <c r="E260" s="30"/>
      <c r="F260" s="49">
        <v>6.1359000000000004</v>
      </c>
    </row>
    <row r="261" spans="1:6" hidden="1" x14ac:dyDescent="0.25">
      <c r="A261" s="179" t="s">
        <v>280</v>
      </c>
      <c r="B261" s="30" t="e">
        <f>#REF!/F261</f>
        <v>#REF!</v>
      </c>
      <c r="C261" s="30"/>
      <c r="D261" s="30"/>
      <c r="E261" s="30"/>
      <c r="F261" s="49">
        <v>6.1387999999999998</v>
      </c>
    </row>
    <row r="262" spans="1:6" hidden="1" x14ac:dyDescent="0.25">
      <c r="A262" s="179" t="s">
        <v>281</v>
      </c>
      <c r="B262" s="30" t="e">
        <f>#REF!/F262</f>
        <v>#REF!</v>
      </c>
      <c r="C262" s="30"/>
      <c r="D262" s="269"/>
      <c r="E262" s="269"/>
      <c r="F262" s="49">
        <v>6.1428000000000003</v>
      </c>
    </row>
    <row r="263" spans="1:6" hidden="1" x14ac:dyDescent="0.25">
      <c r="A263" s="179" t="s">
        <v>282</v>
      </c>
      <c r="B263" s="30" t="e">
        <f>#REF!/F263</f>
        <v>#REF!</v>
      </c>
      <c r="C263" s="30"/>
      <c r="D263" s="269"/>
      <c r="E263" s="269"/>
      <c r="F263" s="49">
        <v>6.1565000000000003</v>
      </c>
    </row>
    <row r="264" spans="1:6" hidden="1" x14ac:dyDescent="0.25">
      <c r="A264" s="179" t="s">
        <v>283</v>
      </c>
      <c r="B264" s="30" t="e">
        <f>#REF!/F264</f>
        <v>#REF!</v>
      </c>
      <c r="C264" s="30"/>
      <c r="D264" s="269"/>
      <c r="E264" s="269"/>
      <c r="F264" s="49">
        <v>6.1391999999999998</v>
      </c>
    </row>
    <row r="265" spans="1:6" hidden="1" x14ac:dyDescent="0.25">
      <c r="A265" s="179" t="s">
        <v>284</v>
      </c>
      <c r="B265" s="30" t="e">
        <f>#REF!/F265</f>
        <v>#REF!</v>
      </c>
      <c r="C265" s="30"/>
      <c r="D265" s="269"/>
      <c r="E265" s="269"/>
      <c r="F265" s="49">
        <v>6.1391999999999998</v>
      </c>
    </row>
    <row r="266" spans="1:6" hidden="1" x14ac:dyDescent="0.25">
      <c r="A266" s="179" t="s">
        <v>285</v>
      </c>
      <c r="B266" s="30" t="e">
        <f>#REF!/F266</f>
        <v>#REF!</v>
      </c>
      <c r="C266" s="30"/>
      <c r="D266" s="269"/>
      <c r="E266" s="269"/>
      <c r="F266" s="49">
        <v>6.1391999999999998</v>
      </c>
    </row>
    <row r="267" spans="1:6" hidden="1" x14ac:dyDescent="0.25">
      <c r="A267" s="179" t="s">
        <v>286</v>
      </c>
      <c r="B267" s="30" t="e">
        <f>#REF!/F267</f>
        <v>#REF!</v>
      </c>
      <c r="C267" s="30"/>
      <c r="D267" s="269"/>
      <c r="E267" s="269"/>
      <c r="F267" s="49">
        <v>6.1391999999999998</v>
      </c>
    </row>
    <row r="268" spans="1:6" hidden="1" x14ac:dyDescent="0.25">
      <c r="A268" s="179" t="s">
        <v>287</v>
      </c>
      <c r="B268" s="30" t="e">
        <f>#REF!/F268</f>
        <v>#REF!</v>
      </c>
      <c r="C268" s="30"/>
      <c r="D268" s="269"/>
      <c r="E268" s="269"/>
      <c r="F268" s="49">
        <v>6.1391999999999998</v>
      </c>
    </row>
    <row r="269" spans="1:6" hidden="1" x14ac:dyDescent="0.25">
      <c r="A269" s="179" t="s">
        <v>288</v>
      </c>
      <c r="B269" s="30" t="e">
        <f>#REF!/F269</f>
        <v>#REF!</v>
      </c>
      <c r="C269" s="30"/>
      <c r="D269" s="269"/>
      <c r="E269" s="269"/>
      <c r="F269" s="49">
        <v>6.1391999999999998</v>
      </c>
    </row>
    <row r="270" spans="1:6" hidden="1" x14ac:dyDescent="0.25">
      <c r="A270" s="179" t="s">
        <v>289</v>
      </c>
      <c r="B270" s="30" t="e">
        <f>#REF!/F270</f>
        <v>#REF!</v>
      </c>
      <c r="C270" s="30"/>
      <c r="D270" s="269"/>
      <c r="E270" s="269"/>
      <c r="F270" s="49">
        <v>6.1391999999999998</v>
      </c>
    </row>
    <row r="271" spans="1:6" hidden="1" x14ac:dyDescent="0.25">
      <c r="A271" s="179" t="s">
        <v>290</v>
      </c>
      <c r="B271" s="30" t="e">
        <f>#REF!/F271</f>
        <v>#REF!</v>
      </c>
      <c r="C271" s="30"/>
      <c r="D271" s="269"/>
      <c r="E271" s="269"/>
      <c r="F271" s="49">
        <v>6.1252000000000004</v>
      </c>
    </row>
    <row r="272" spans="1:6" hidden="1" x14ac:dyDescent="0.25">
      <c r="A272" s="179" t="s">
        <v>291</v>
      </c>
      <c r="B272" s="30" t="e">
        <f>#REF!/F272</f>
        <v>#REF!</v>
      </c>
      <c r="C272" s="30"/>
      <c r="D272" s="269"/>
      <c r="E272" s="269"/>
      <c r="F272" s="49">
        <v>6.1241000000000003</v>
      </c>
    </row>
    <row r="273" spans="1:6" hidden="1" x14ac:dyDescent="0.25">
      <c r="A273" s="179" t="s">
        <v>292</v>
      </c>
      <c r="B273" s="30" t="e">
        <f>#REF!/F273</f>
        <v>#REF!</v>
      </c>
      <c r="C273" s="30"/>
      <c r="D273" s="269"/>
      <c r="E273" s="269"/>
      <c r="F273" s="49">
        <v>6.1250999999999998</v>
      </c>
    </row>
    <row r="274" spans="1:6" hidden="1" x14ac:dyDescent="0.25">
      <c r="A274" s="179" t="s">
        <v>293</v>
      </c>
      <c r="B274" s="30" t="e">
        <f>#REF!/F274</f>
        <v>#REF!</v>
      </c>
      <c r="C274" s="30"/>
      <c r="D274" s="269"/>
      <c r="E274" s="269"/>
      <c r="F274" s="49">
        <v>6.1200999999999999</v>
      </c>
    </row>
    <row r="275" spans="1:6" hidden="1" x14ac:dyDescent="0.25">
      <c r="A275" s="179" t="s">
        <v>294</v>
      </c>
      <c r="B275" s="30" t="e">
        <f>#REF!/F275</f>
        <v>#REF!</v>
      </c>
      <c r="C275" s="30"/>
      <c r="D275" s="269"/>
      <c r="E275" s="269"/>
      <c r="F275" s="49">
        <v>6.1197999999999997</v>
      </c>
    </row>
    <row r="276" spans="1:6" hidden="1" x14ac:dyDescent="0.25">
      <c r="A276" s="179" t="s">
        <v>295</v>
      </c>
      <c r="B276" s="30" t="e">
        <f>#REF!/F276</f>
        <v>#REF!</v>
      </c>
      <c r="C276" s="30"/>
      <c r="D276" s="269"/>
      <c r="E276" s="269"/>
      <c r="F276" s="49">
        <v>6.1184000000000003</v>
      </c>
    </row>
    <row r="277" spans="1:6" hidden="1" x14ac:dyDescent="0.25">
      <c r="A277" s="179" t="s">
        <v>296</v>
      </c>
      <c r="B277" s="30" t="e">
        <f>#REF!/F277</f>
        <v>#REF!</v>
      </c>
      <c r="C277" s="30"/>
      <c r="D277" s="269"/>
      <c r="E277" s="269"/>
      <c r="F277" s="49">
        <v>6.1166999999999998</v>
      </c>
    </row>
    <row r="278" spans="1:6" hidden="1" x14ac:dyDescent="0.25">
      <c r="A278" s="179" t="s">
        <v>297</v>
      </c>
      <c r="B278" s="30" t="e">
        <f>#REF!/F278</f>
        <v>#REF!</v>
      </c>
      <c r="C278" s="30"/>
      <c r="D278" s="269"/>
      <c r="E278" s="269"/>
      <c r="F278" s="49">
        <v>6.1143999999999998</v>
      </c>
    </row>
    <row r="279" spans="1:6" hidden="1" x14ac:dyDescent="0.25">
      <c r="A279" s="179" t="s">
        <v>298</v>
      </c>
      <c r="B279" s="30" t="e">
        <f>#REF!/F279</f>
        <v>#REF!</v>
      </c>
      <c r="C279" s="30"/>
      <c r="D279" s="269"/>
      <c r="E279" s="269"/>
      <c r="F279" s="49">
        <v>6.1116000000000001</v>
      </c>
    </row>
    <row r="280" spans="1:6" hidden="1" x14ac:dyDescent="0.25">
      <c r="A280" s="179" t="s">
        <v>299</v>
      </c>
      <c r="B280" s="30" t="e">
        <f>#REF!/F280</f>
        <v>#REF!</v>
      </c>
      <c r="C280" s="30"/>
      <c r="D280" s="269"/>
      <c r="E280" s="269"/>
      <c r="F280" s="49">
        <v>6.1162999999999998</v>
      </c>
    </row>
    <row r="281" spans="1:6" hidden="1" x14ac:dyDescent="0.25">
      <c r="A281" s="179" t="s">
        <v>300</v>
      </c>
      <c r="B281" s="30" t="e">
        <f>#REF!/F281</f>
        <v>#REF!</v>
      </c>
      <c r="C281" s="30"/>
      <c r="D281" s="269"/>
      <c r="E281" s="269"/>
      <c r="F281" s="49">
        <v>6.1139000000000001</v>
      </c>
    </row>
    <row r="282" spans="1:6" hidden="1" x14ac:dyDescent="0.25">
      <c r="A282" s="179" t="s">
        <v>301</v>
      </c>
      <c r="B282" s="30" t="e">
        <f>#REF!/F282</f>
        <v>#REF!</v>
      </c>
      <c r="C282" s="30"/>
      <c r="D282" s="30"/>
      <c r="E282" s="30"/>
      <c r="F282" s="49">
        <v>6.1189999999999998</v>
      </c>
    </row>
    <row r="283" spans="1:6" hidden="1" x14ac:dyDescent="0.25">
      <c r="A283" s="179" t="s">
        <v>302</v>
      </c>
      <c r="B283" s="30" t="e">
        <f>#REF!/F283</f>
        <v>#REF!</v>
      </c>
      <c r="C283" s="30"/>
      <c r="D283" s="269"/>
      <c r="E283" s="269"/>
      <c r="F283" s="49">
        <v>6.1186999999999996</v>
      </c>
    </row>
    <row r="284" spans="1:6" hidden="1" x14ac:dyDescent="0.25">
      <c r="A284" s="179" t="s">
        <v>303</v>
      </c>
      <c r="B284" s="30" t="e">
        <f>#REF!/F284</f>
        <v>#REF!</v>
      </c>
      <c r="C284" s="30"/>
      <c r="D284" s="269"/>
      <c r="E284" s="269"/>
      <c r="F284" s="49">
        <v>6.1144999999999996</v>
      </c>
    </row>
    <row r="285" spans="1:6" hidden="1" x14ac:dyDescent="0.25">
      <c r="A285" s="179" t="s">
        <v>304</v>
      </c>
      <c r="B285" s="30" t="e">
        <f>#REF!/F285</f>
        <v>#REF!</v>
      </c>
      <c r="C285" s="30"/>
      <c r="D285" s="269"/>
      <c r="E285" s="269"/>
      <c r="F285" s="49">
        <v>6.1131000000000002</v>
      </c>
    </row>
    <row r="286" spans="1:6" hidden="1" x14ac:dyDescent="0.25">
      <c r="A286" s="179" t="s">
        <v>305</v>
      </c>
      <c r="B286" s="30" t="e">
        <f>#REF!/F286</f>
        <v>#REF!</v>
      </c>
      <c r="C286" s="30"/>
      <c r="D286" s="269"/>
      <c r="E286" s="269"/>
      <c r="F286" s="49">
        <v>6.1203000000000003</v>
      </c>
    </row>
    <row r="287" spans="1:6" hidden="1" x14ac:dyDescent="0.25">
      <c r="A287" s="179" t="s">
        <v>306</v>
      </c>
      <c r="B287" s="30" t="e">
        <f>#REF!/F287</f>
        <v>#REF!</v>
      </c>
      <c r="C287" s="30"/>
      <c r="D287" s="269"/>
      <c r="E287" s="269"/>
      <c r="F287" s="49">
        <v>6.1196000000000002</v>
      </c>
    </row>
    <row r="288" spans="1:6" hidden="1" x14ac:dyDescent="0.25">
      <c r="A288" s="179" t="s">
        <v>307</v>
      </c>
      <c r="B288" s="30" t="e">
        <f>#REF!/F288</f>
        <v>#REF!</v>
      </c>
      <c r="C288" s="30"/>
      <c r="D288" s="269"/>
      <c r="E288" s="269"/>
      <c r="F288" s="49">
        <v>6.1311</v>
      </c>
    </row>
    <row r="289" spans="1:6" hidden="1" x14ac:dyDescent="0.25">
      <c r="A289" s="179" t="s">
        <v>308</v>
      </c>
      <c r="B289" s="30" t="e">
        <f>#REF!/F289</f>
        <v>#REF!</v>
      </c>
      <c r="C289" s="30"/>
      <c r="D289" s="269"/>
      <c r="E289" s="269"/>
      <c r="F289" s="49">
        <v>6.1258999999999997</v>
      </c>
    </row>
    <row r="290" spans="1:6" hidden="1" x14ac:dyDescent="0.25">
      <c r="A290" s="179" t="s">
        <v>309</v>
      </c>
      <c r="B290" s="30" t="e">
        <f>#REF!/F290</f>
        <v>#REF!</v>
      </c>
      <c r="C290" s="30"/>
      <c r="D290" s="269"/>
      <c r="E290" s="269"/>
      <c r="F290" s="49">
        <v>6.1275000000000004</v>
      </c>
    </row>
    <row r="291" spans="1:6" hidden="1" x14ac:dyDescent="0.25">
      <c r="A291" s="179" t="s">
        <v>310</v>
      </c>
      <c r="B291" s="30" t="e">
        <f>#REF!/F291</f>
        <v>#REF!</v>
      </c>
      <c r="C291" s="30"/>
      <c r="D291" s="269"/>
      <c r="E291" s="269"/>
      <c r="F291" s="49">
        <v>6.1359000000000004</v>
      </c>
    </row>
    <row r="292" spans="1:6" hidden="1" x14ac:dyDescent="0.25">
      <c r="A292" s="179" t="s">
        <v>311</v>
      </c>
      <c r="B292" s="30" t="e">
        <f>#REF!/F292</f>
        <v>#REF!</v>
      </c>
      <c r="C292" s="30"/>
      <c r="D292" s="269"/>
      <c r="E292" s="269"/>
      <c r="F292" s="49">
        <v>6.1284999999999998</v>
      </c>
    </row>
    <row r="293" spans="1:6" hidden="1" x14ac:dyDescent="0.25">
      <c r="A293" s="179" t="s">
        <v>312</v>
      </c>
      <c r="B293" s="30" t="e">
        <f>#REF!/F293</f>
        <v>#REF!</v>
      </c>
      <c r="C293" s="30"/>
      <c r="D293" s="269"/>
      <c r="E293" s="269"/>
      <c r="F293" s="49">
        <v>6.1234999999999999</v>
      </c>
    </row>
    <row r="294" spans="1:6" hidden="1" x14ac:dyDescent="0.25">
      <c r="A294" s="179" t="s">
        <v>313</v>
      </c>
      <c r="B294" s="30" t="e">
        <f>#REF!/F294</f>
        <v>#REF!</v>
      </c>
      <c r="C294" s="30"/>
      <c r="D294" s="269"/>
      <c r="E294" s="269"/>
      <c r="F294" s="49">
        <v>6.1216999999999997</v>
      </c>
    </row>
    <row r="295" spans="1:6" hidden="1" x14ac:dyDescent="0.25">
      <c r="A295" s="179" t="s">
        <v>314</v>
      </c>
      <c r="B295" s="30" t="e">
        <f>#REF!/F295</f>
        <v>#REF!</v>
      </c>
      <c r="C295" s="30"/>
      <c r="D295" s="269"/>
      <c r="E295" s="269"/>
      <c r="F295" s="49">
        <v>6.1242999999999999</v>
      </c>
    </row>
    <row r="296" spans="1:6" hidden="1" x14ac:dyDescent="0.25">
      <c r="A296" s="179" t="s">
        <v>315</v>
      </c>
      <c r="B296" s="30" t="e">
        <f>#REF!/F296</f>
        <v>#REF!</v>
      </c>
      <c r="C296" s="30"/>
      <c r="D296" s="269"/>
      <c r="E296" s="269"/>
      <c r="F296" s="49">
        <v>6.1268000000000002</v>
      </c>
    </row>
    <row r="297" spans="1:6" hidden="1" x14ac:dyDescent="0.25">
      <c r="A297" s="179" t="s">
        <v>316</v>
      </c>
      <c r="B297" s="30" t="e">
        <f>#REF!/F297</f>
        <v>#REF!</v>
      </c>
      <c r="C297" s="30"/>
      <c r="D297" s="269"/>
      <c r="E297" s="269"/>
      <c r="F297" s="49">
        <v>6.1361999999999997</v>
      </c>
    </row>
    <row r="298" spans="1:6" hidden="1" x14ac:dyDescent="0.25">
      <c r="A298" s="179" t="s">
        <v>317</v>
      </c>
      <c r="B298" s="30" t="e">
        <f>#REF!/F298</f>
        <v>#REF!</v>
      </c>
      <c r="C298" s="30"/>
      <c r="D298" s="269"/>
      <c r="E298" s="269"/>
      <c r="F298" s="49">
        <v>6.1379999999999999</v>
      </c>
    </row>
    <row r="299" spans="1:6" hidden="1" x14ac:dyDescent="0.25">
      <c r="A299" s="179" t="s">
        <v>318</v>
      </c>
      <c r="B299" s="30" t="e">
        <f>#REF!/F299</f>
        <v>#REF!</v>
      </c>
      <c r="C299" s="30"/>
      <c r="D299" s="269"/>
      <c r="E299" s="269"/>
      <c r="F299" s="49">
        <v>6.1369999999999996</v>
      </c>
    </row>
    <row r="300" spans="1:6" hidden="1" x14ac:dyDescent="0.25">
      <c r="A300" s="179" t="s">
        <v>319</v>
      </c>
      <c r="B300" s="30" t="e">
        <f>#REF!/F300</f>
        <v>#REF!</v>
      </c>
      <c r="C300" s="30"/>
      <c r="D300" s="269"/>
      <c r="E300" s="269"/>
      <c r="F300" s="49">
        <v>6.1351000000000004</v>
      </c>
    </row>
    <row r="301" spans="1:6" hidden="1" x14ac:dyDescent="0.25">
      <c r="A301" s="179" t="s">
        <v>320</v>
      </c>
      <c r="B301" s="30" t="e">
        <f>#REF!/F301</f>
        <v>#REF!</v>
      </c>
      <c r="C301" s="30"/>
      <c r="D301" s="269"/>
      <c r="E301" s="269"/>
      <c r="F301" s="49">
        <v>6.1470000000000002</v>
      </c>
    </row>
    <row r="302" spans="1:6" hidden="1" x14ac:dyDescent="0.25">
      <c r="A302" s="179" t="s">
        <v>321</v>
      </c>
      <c r="B302" s="30" t="e">
        <f>#REF!/F302</f>
        <v>#REF!</v>
      </c>
      <c r="C302" s="30"/>
      <c r="D302" s="269"/>
      <c r="E302" s="269"/>
      <c r="F302" s="49">
        <v>6.1520999999999999</v>
      </c>
    </row>
    <row r="303" spans="1:6" hidden="1" x14ac:dyDescent="0.25">
      <c r="A303" s="179" t="s">
        <v>322</v>
      </c>
      <c r="B303" s="30" t="e">
        <f>#REF!/F303</f>
        <v>#REF!</v>
      </c>
      <c r="C303" s="30"/>
      <c r="D303" s="269"/>
      <c r="E303" s="269"/>
      <c r="F303" s="49">
        <v>6.1420000000000003</v>
      </c>
    </row>
    <row r="304" spans="1:6" hidden="1" x14ac:dyDescent="0.25">
      <c r="A304" s="179" t="s">
        <v>323</v>
      </c>
      <c r="B304" s="30" t="e">
        <f>#REF!/F304</f>
        <v>#REF!</v>
      </c>
      <c r="C304" s="30"/>
      <c r="D304" s="269"/>
      <c r="E304" s="269"/>
      <c r="F304" s="49">
        <v>6.1494999999999997</v>
      </c>
    </row>
    <row r="305" spans="1:6" hidden="1" x14ac:dyDescent="0.25">
      <c r="A305" s="179" t="s">
        <v>324</v>
      </c>
      <c r="B305" s="30" t="e">
        <f>#REF!/F305</f>
        <v>#REF!</v>
      </c>
      <c r="C305" s="30"/>
      <c r="D305" s="269"/>
      <c r="E305" s="269"/>
      <c r="F305" s="49">
        <v>6.1543999999999999</v>
      </c>
    </row>
    <row r="306" spans="1:6" hidden="1" x14ac:dyDescent="0.25">
      <c r="A306" s="179" t="s">
        <v>325</v>
      </c>
      <c r="B306" s="30" t="e">
        <f>#REF!/F306</f>
        <v>#REF!</v>
      </c>
      <c r="C306" s="30"/>
      <c r="D306" s="269"/>
      <c r="E306" s="269"/>
      <c r="F306" s="49">
        <v>6.1624999999999996</v>
      </c>
    </row>
    <row r="307" spans="1:6" hidden="1" x14ac:dyDescent="0.25">
      <c r="A307" s="179" t="s">
        <v>326</v>
      </c>
      <c r="B307" s="30" t="e">
        <f>#REF!/F307</f>
        <v>#REF!</v>
      </c>
      <c r="C307" s="30"/>
      <c r="D307" s="269"/>
      <c r="E307" s="269"/>
      <c r="F307" s="49">
        <v>6.1631999999999998</v>
      </c>
    </row>
    <row r="308" spans="1:6" hidden="1" x14ac:dyDescent="0.25">
      <c r="A308" s="179" t="s">
        <v>327</v>
      </c>
      <c r="B308" s="30" t="e">
        <f>#REF!/F308</f>
        <v>#REF!</v>
      </c>
      <c r="C308" s="30"/>
      <c r="D308" s="269"/>
      <c r="E308" s="269"/>
      <c r="F308" s="49">
        <v>6.1882999999999999</v>
      </c>
    </row>
    <row r="309" spans="1:6" hidden="1" x14ac:dyDescent="0.25">
      <c r="A309" s="179" t="s">
        <v>328</v>
      </c>
      <c r="B309" s="30" t="e">
        <f>#REF!/F309</f>
        <v>#REF!</v>
      </c>
      <c r="C309" s="30"/>
      <c r="D309" s="269"/>
      <c r="E309" s="269"/>
      <c r="F309" s="49">
        <v>6.1760999999999999</v>
      </c>
    </row>
    <row r="310" spans="1:6" hidden="1" x14ac:dyDescent="0.25">
      <c r="A310" s="179" t="s">
        <v>329</v>
      </c>
      <c r="B310" s="30" t="e">
        <f>#REF!/F310</f>
        <v>#REF!</v>
      </c>
      <c r="C310" s="30"/>
      <c r="D310" s="269"/>
      <c r="E310" s="269"/>
      <c r="F310" s="49">
        <v>6.1897000000000002</v>
      </c>
    </row>
    <row r="311" spans="1:6" hidden="1" x14ac:dyDescent="0.25">
      <c r="A311" s="179" t="s">
        <v>330</v>
      </c>
      <c r="B311" s="30" t="e">
        <f>#REF!/F311</f>
        <v>#REF!</v>
      </c>
      <c r="C311" s="30"/>
      <c r="D311" s="269"/>
      <c r="E311" s="269"/>
      <c r="F311" s="49">
        <v>6.1883999999999997</v>
      </c>
    </row>
    <row r="312" spans="1:6" hidden="1" x14ac:dyDescent="0.25">
      <c r="A312" s="179" t="s">
        <v>331</v>
      </c>
      <c r="B312" s="30" t="e">
        <f>#REF!/F312</f>
        <v>#REF!</v>
      </c>
      <c r="C312" s="30"/>
      <c r="D312" s="269"/>
      <c r="E312" s="269"/>
      <c r="F312" s="49">
        <v>6.1909000000000001</v>
      </c>
    </row>
    <row r="313" spans="1:6" hidden="1" x14ac:dyDescent="0.25">
      <c r="A313" s="179" t="s">
        <v>332</v>
      </c>
      <c r="B313" s="30" t="e">
        <f>#REF!/F313</f>
        <v>#REF!</v>
      </c>
      <c r="C313" s="30"/>
      <c r="D313" s="269"/>
      <c r="E313" s="269"/>
      <c r="F313" s="49">
        <v>6.1901000000000002</v>
      </c>
    </row>
    <row r="314" spans="1:6" hidden="1" x14ac:dyDescent="0.25">
      <c r="A314" s="179" t="s">
        <v>333</v>
      </c>
      <c r="B314" s="30" t="e">
        <f>#REF!/F314</f>
        <v>#REF!</v>
      </c>
      <c r="C314" s="30"/>
      <c r="D314" s="269"/>
      <c r="E314" s="269"/>
      <c r="F314" s="49">
        <v>6.1958000000000002</v>
      </c>
    </row>
    <row r="315" spans="1:6" hidden="1" x14ac:dyDescent="0.25">
      <c r="A315" s="179" t="s">
        <v>334</v>
      </c>
      <c r="B315" s="30" t="e">
        <f>#REF!/F315</f>
        <v>#REF!</v>
      </c>
      <c r="C315" s="30"/>
      <c r="D315" s="269"/>
      <c r="E315" s="269"/>
      <c r="F315" s="49">
        <v>6.2142999999999997</v>
      </c>
    </row>
    <row r="316" spans="1:6" hidden="1" x14ac:dyDescent="0.25">
      <c r="A316" s="179" t="s">
        <v>335</v>
      </c>
      <c r="B316" s="30" t="e">
        <f>#REF!/F316</f>
        <v>#REF!</v>
      </c>
      <c r="C316" s="30"/>
      <c r="D316" s="269"/>
      <c r="E316" s="269"/>
      <c r="F316" s="49">
        <v>6.2190000000000003</v>
      </c>
    </row>
    <row r="317" spans="1:6" hidden="1" x14ac:dyDescent="0.25">
      <c r="A317" s="179" t="s">
        <v>336</v>
      </c>
      <c r="B317" s="30" t="e">
        <f>#REF!/F317</f>
        <v>#REF!</v>
      </c>
      <c r="C317" s="30"/>
      <c r="D317" s="269"/>
      <c r="E317" s="269"/>
      <c r="F317" s="49">
        <v>6.2210999999999999</v>
      </c>
    </row>
    <row r="318" spans="1:6" hidden="1" x14ac:dyDescent="0.25">
      <c r="A318" s="179" t="s">
        <v>337</v>
      </c>
      <c r="B318" s="30" t="e">
        <f>#REF!/F318</f>
        <v>#REF!</v>
      </c>
      <c r="C318" s="30"/>
      <c r="D318" s="269"/>
      <c r="E318" s="269"/>
      <c r="F318" s="49">
        <v>6.2275</v>
      </c>
    </row>
    <row r="319" spans="1:6" hidden="1" x14ac:dyDescent="0.25">
      <c r="A319" s="179" t="s">
        <v>338</v>
      </c>
      <c r="B319" s="30" t="e">
        <f>#REF!/F319</f>
        <v>#REF!</v>
      </c>
      <c r="C319" s="30"/>
      <c r="D319" s="269"/>
      <c r="E319" s="269"/>
      <c r="F319" s="49">
        <v>6.2135999999999996</v>
      </c>
    </row>
    <row r="320" spans="1:6" hidden="1" x14ac:dyDescent="0.25">
      <c r="A320" s="179" t="s">
        <v>339</v>
      </c>
      <c r="B320" s="30" t="e">
        <f>#REF!/F320</f>
        <v>#REF!</v>
      </c>
      <c r="C320" s="30"/>
      <c r="D320" s="269"/>
      <c r="E320" s="269"/>
      <c r="F320" s="49">
        <v>6.2074999999999996</v>
      </c>
    </row>
    <row r="321" spans="1:6" hidden="1" x14ac:dyDescent="0.25">
      <c r="A321" s="179" t="s">
        <v>340</v>
      </c>
      <c r="B321" s="30" t="e">
        <f>#REF!/F321</f>
        <v>#REF!</v>
      </c>
      <c r="C321" s="30"/>
      <c r="D321" s="269"/>
      <c r="E321" s="269"/>
      <c r="F321" s="49">
        <v>6.2134</v>
      </c>
    </row>
    <row r="322" spans="1:6" hidden="1" x14ac:dyDescent="0.25">
      <c r="A322" s="179" t="s">
        <v>341</v>
      </c>
      <c r="B322" s="30" t="e">
        <f>#REF!/F322</f>
        <v>#REF!</v>
      </c>
      <c r="C322" s="30"/>
      <c r="D322" s="269"/>
      <c r="E322" s="269"/>
      <c r="F322" s="49">
        <v>6.2234999999999996</v>
      </c>
    </row>
    <row r="323" spans="1:6" hidden="1" x14ac:dyDescent="0.25">
      <c r="A323" s="179" t="s">
        <v>342</v>
      </c>
      <c r="B323" s="30" t="e">
        <f>#REF!/F323</f>
        <v>#REF!</v>
      </c>
      <c r="C323" s="30"/>
      <c r="D323" s="269"/>
      <c r="E323" s="269"/>
      <c r="F323" s="49">
        <v>6.2022000000000004</v>
      </c>
    </row>
    <row r="324" spans="1:6" hidden="1" x14ac:dyDescent="0.25">
      <c r="A324" s="184" t="s">
        <v>343</v>
      </c>
      <c r="B324" s="30" t="e">
        <f>#REF!/F324</f>
        <v>#REF!</v>
      </c>
      <c r="C324" s="30"/>
      <c r="D324" s="274"/>
      <c r="E324" s="274"/>
      <c r="F324" s="49">
        <v>6.1977000000000002</v>
      </c>
    </row>
    <row r="325" spans="1:6" hidden="1" x14ac:dyDescent="0.25">
      <c r="A325" s="179" t="s">
        <v>344</v>
      </c>
      <c r="B325" s="30" t="e">
        <f>#REF!/F325</f>
        <v>#REF!</v>
      </c>
      <c r="C325" s="30"/>
      <c r="D325" s="269"/>
      <c r="E325" s="269"/>
      <c r="F325" s="49">
        <v>6.2215999999999996</v>
      </c>
    </row>
    <row r="326" spans="1:6" hidden="1" x14ac:dyDescent="0.25">
      <c r="A326" s="179" t="s">
        <v>345</v>
      </c>
      <c r="B326" s="30" t="e">
        <f>#REF!/F326</f>
        <v>#REF!</v>
      </c>
      <c r="C326" s="30"/>
      <c r="D326" s="269"/>
      <c r="E326" s="269"/>
      <c r="F326" s="49">
        <v>6.2144000000000004</v>
      </c>
    </row>
    <row r="327" spans="1:6" hidden="1" x14ac:dyDescent="0.25">
      <c r="A327" s="179" t="s">
        <v>346</v>
      </c>
      <c r="B327" s="30" t="e">
        <f>#REF!/F327</f>
        <v>#REF!</v>
      </c>
      <c r="C327" s="30"/>
      <c r="D327" s="269"/>
      <c r="E327" s="269"/>
      <c r="F327" s="49">
        <v>6.2103000000000002</v>
      </c>
    </row>
    <row r="328" spans="1:6" hidden="1" x14ac:dyDescent="0.25">
      <c r="A328" s="179" t="s">
        <v>347</v>
      </c>
      <c r="B328" s="30" t="e">
        <f>#REF!/F328</f>
        <v>#REF!</v>
      </c>
      <c r="C328" s="30"/>
      <c r="D328" s="269"/>
      <c r="E328" s="269"/>
      <c r="F328" s="49">
        <v>6.2149000000000001</v>
      </c>
    </row>
    <row r="329" spans="1:6" hidden="1" x14ac:dyDescent="0.25">
      <c r="A329" s="179" t="s">
        <v>348</v>
      </c>
      <c r="B329" s="30" t="e">
        <f>#REF!/F329</f>
        <v>#REF!</v>
      </c>
      <c r="C329" s="30"/>
      <c r="D329" s="269"/>
      <c r="E329" s="269"/>
      <c r="F329" s="49">
        <v>6.2074999999999996</v>
      </c>
    </row>
    <row r="330" spans="1:6" hidden="1" x14ac:dyDescent="0.25">
      <c r="A330" s="179" t="s">
        <v>349</v>
      </c>
      <c r="B330" s="30" t="e">
        <f>#REF!/F330</f>
        <v>#REF!</v>
      </c>
      <c r="C330" s="30"/>
      <c r="D330" s="269"/>
      <c r="E330" s="269"/>
      <c r="F330" s="49">
        <v>6.2030000000000003</v>
      </c>
    </row>
    <row r="331" spans="1:6" hidden="1" x14ac:dyDescent="0.25">
      <c r="A331" s="179" t="s">
        <v>350</v>
      </c>
      <c r="B331" s="30" t="e">
        <f>#REF!/F331</f>
        <v>#REF!</v>
      </c>
      <c r="C331" s="30"/>
      <c r="D331" s="269"/>
      <c r="E331" s="269"/>
      <c r="F331" s="49">
        <v>6.1976000000000004</v>
      </c>
    </row>
    <row r="332" spans="1:6" hidden="1" x14ac:dyDescent="0.25">
      <c r="A332" s="179" t="s">
        <v>351</v>
      </c>
      <c r="B332" s="30" t="e">
        <f>#REF!/F332</f>
        <v>#REF!</v>
      </c>
      <c r="C332" s="30"/>
      <c r="D332" s="269"/>
      <c r="E332" s="269"/>
      <c r="F332" s="49">
        <v>6.1962000000000002</v>
      </c>
    </row>
    <row r="333" spans="1:6" hidden="1" x14ac:dyDescent="0.25">
      <c r="A333" s="179" t="s">
        <v>352</v>
      </c>
      <c r="B333" s="30" t="e">
        <f>#REF!/F333</f>
        <v>#REF!</v>
      </c>
      <c r="C333" s="30"/>
      <c r="D333" s="269"/>
      <c r="E333" s="269"/>
      <c r="F333" s="49">
        <v>6.1858000000000004</v>
      </c>
    </row>
    <row r="334" spans="1:6" hidden="1" x14ac:dyDescent="0.25">
      <c r="A334" s="179" t="s">
        <v>353</v>
      </c>
      <c r="B334" s="30" t="e">
        <f>#REF!/F334</f>
        <v>#REF!</v>
      </c>
      <c r="C334" s="30"/>
      <c r="D334" s="269"/>
      <c r="E334" s="269"/>
      <c r="F334" s="49">
        <v>6.2083000000000004</v>
      </c>
    </row>
    <row r="335" spans="1:6" hidden="1" x14ac:dyDescent="0.25">
      <c r="A335" s="179" t="s">
        <v>354</v>
      </c>
      <c r="B335" s="30" t="e">
        <f>#REF!/F335</f>
        <v>#REF!</v>
      </c>
      <c r="C335" s="30"/>
      <c r="D335" s="269"/>
      <c r="E335" s="269"/>
      <c r="F335" s="49">
        <v>6.2207999999999997</v>
      </c>
    </row>
    <row r="336" spans="1:6" hidden="1" x14ac:dyDescent="0.25">
      <c r="A336" s="179" t="s">
        <v>355</v>
      </c>
      <c r="B336" s="30" t="e">
        <f>#REF!/F336</f>
        <v>#REF!</v>
      </c>
      <c r="C336" s="30"/>
      <c r="D336" s="269"/>
      <c r="E336" s="269"/>
      <c r="F336" s="49">
        <v>6.2153999999999998</v>
      </c>
    </row>
    <row r="337" spans="1:6" hidden="1" x14ac:dyDescent="0.25">
      <c r="A337" s="179" t="s">
        <v>356</v>
      </c>
      <c r="B337" s="30" t="e">
        <f>#REF!/F337</f>
        <v>#REF!</v>
      </c>
      <c r="C337" s="30"/>
      <c r="D337" s="269"/>
      <c r="E337" s="269"/>
      <c r="F337" s="49">
        <v>6.2141000000000002</v>
      </c>
    </row>
    <row r="338" spans="1:6" hidden="1" x14ac:dyDescent="0.25">
      <c r="A338" s="179" t="s">
        <v>357</v>
      </c>
      <c r="B338" s="30" t="e">
        <f>#REF!/F338</f>
        <v>#REF!</v>
      </c>
      <c r="C338" s="30"/>
      <c r="D338" s="269"/>
      <c r="E338" s="269"/>
      <c r="F338" s="49">
        <v>6.2115999999999998</v>
      </c>
    </row>
    <row r="339" spans="1:6" hidden="1" x14ac:dyDescent="0.25">
      <c r="A339" s="179" t="s">
        <v>358</v>
      </c>
      <c r="B339" s="30" t="e">
        <f>#REF!/F339</f>
        <v>#REF!</v>
      </c>
      <c r="C339" s="30"/>
      <c r="D339" s="269"/>
      <c r="E339" s="269"/>
      <c r="F339" s="49">
        <v>6.2240000000000002</v>
      </c>
    </row>
    <row r="340" spans="1:6" hidden="1" x14ac:dyDescent="0.25">
      <c r="A340" s="176" t="s">
        <v>359</v>
      </c>
      <c r="B340" s="30">
        <v>2154.66</v>
      </c>
      <c r="C340" s="30"/>
      <c r="D340" s="30"/>
      <c r="E340" s="30"/>
      <c r="F340" s="49"/>
    </row>
    <row r="341" spans="1:6" hidden="1" x14ac:dyDescent="0.25">
      <c r="A341" s="176" t="s">
        <v>360</v>
      </c>
      <c r="B341" s="30">
        <v>2154.66</v>
      </c>
      <c r="C341" s="30"/>
      <c r="D341" s="30"/>
      <c r="E341" s="30"/>
      <c r="F341" s="49"/>
    </row>
    <row r="342" spans="1:6" hidden="1" x14ac:dyDescent="0.25">
      <c r="A342" s="176" t="s">
        <v>361</v>
      </c>
      <c r="B342" s="30">
        <v>2154.66</v>
      </c>
      <c r="C342" s="30"/>
      <c r="D342" s="30"/>
      <c r="E342" s="30"/>
      <c r="F342" s="49"/>
    </row>
    <row r="343" spans="1:6" hidden="1" x14ac:dyDescent="0.25">
      <c r="A343" s="176" t="s">
        <v>362</v>
      </c>
      <c r="B343" s="30">
        <v>2154.66</v>
      </c>
      <c r="C343" s="30"/>
      <c r="D343" s="30"/>
      <c r="E343" s="30"/>
      <c r="F343" s="49"/>
    </row>
    <row r="344" spans="1:6" hidden="1" x14ac:dyDescent="0.25">
      <c r="A344" s="176" t="s">
        <v>363</v>
      </c>
      <c r="B344" s="30">
        <v>2154.66</v>
      </c>
      <c r="C344" s="30"/>
      <c r="D344" s="30"/>
      <c r="E344" s="30"/>
      <c r="F344" s="49"/>
    </row>
    <row r="345" spans="1:6" hidden="1" x14ac:dyDescent="0.25">
      <c r="A345" s="176" t="s">
        <v>364</v>
      </c>
      <c r="B345" s="30">
        <v>2154.66</v>
      </c>
      <c r="C345" s="30"/>
      <c r="D345" s="30"/>
      <c r="E345" s="30"/>
      <c r="F345" s="49"/>
    </row>
    <row r="346" spans="1:6" hidden="1" x14ac:dyDescent="0.25">
      <c r="A346" s="176" t="s">
        <v>365</v>
      </c>
      <c r="B346" s="30">
        <v>2154.66</v>
      </c>
      <c r="C346" s="30"/>
      <c r="D346" s="30"/>
      <c r="E346" s="30"/>
      <c r="F346" s="49"/>
    </row>
    <row r="347" spans="1:6" hidden="1" x14ac:dyDescent="0.25">
      <c r="A347" s="176" t="s">
        <v>366</v>
      </c>
      <c r="B347" s="30">
        <v>2154.66</v>
      </c>
      <c r="C347" s="30"/>
      <c r="D347" s="30"/>
      <c r="E347" s="30"/>
      <c r="F347" s="49"/>
    </row>
    <row r="348" spans="1:6" hidden="1" x14ac:dyDescent="0.25">
      <c r="A348" s="176" t="s">
        <v>367</v>
      </c>
      <c r="B348" s="30">
        <v>2154.66</v>
      </c>
      <c r="C348" s="30"/>
      <c r="D348" s="30"/>
      <c r="E348" s="30"/>
      <c r="F348" s="49"/>
    </row>
    <row r="349" spans="1:6" hidden="1" x14ac:dyDescent="0.25">
      <c r="A349" s="176" t="s">
        <v>368</v>
      </c>
      <c r="B349" s="30">
        <v>2154.66</v>
      </c>
      <c r="C349" s="30"/>
      <c r="D349" s="30"/>
      <c r="E349" s="30"/>
      <c r="F349" s="49"/>
    </row>
    <row r="350" spans="1:6" hidden="1" x14ac:dyDescent="0.25">
      <c r="A350" s="176" t="s">
        <v>369</v>
      </c>
      <c r="B350" s="30">
        <v>2154.66</v>
      </c>
      <c r="C350" s="30"/>
      <c r="D350" s="30"/>
      <c r="E350" s="30"/>
      <c r="F350" s="49"/>
    </row>
    <row r="351" spans="1:6" hidden="1" x14ac:dyDescent="0.25">
      <c r="A351" s="176" t="s">
        <v>370</v>
      </c>
      <c r="B351" s="30">
        <v>2154.66</v>
      </c>
      <c r="C351" s="30"/>
      <c r="D351" s="30"/>
      <c r="E351" s="30"/>
      <c r="F351" s="49"/>
    </row>
    <row r="352" spans="1:6" hidden="1" x14ac:dyDescent="0.25">
      <c r="A352" s="176" t="s">
        <v>371</v>
      </c>
      <c r="B352" s="30">
        <v>2154.66</v>
      </c>
      <c r="C352" s="30"/>
      <c r="D352" s="30"/>
      <c r="E352" s="30"/>
      <c r="F352" s="49"/>
    </row>
    <row r="353" spans="1:6" hidden="1" x14ac:dyDescent="0.25">
      <c r="A353" s="176" t="s">
        <v>372</v>
      </c>
      <c r="B353" s="30">
        <v>2154.66</v>
      </c>
      <c r="C353" s="30"/>
      <c r="D353" s="30"/>
      <c r="E353" s="30"/>
      <c r="F353" s="49"/>
    </row>
    <row r="354" spans="1:6" hidden="1" x14ac:dyDescent="0.25">
      <c r="A354" s="176" t="s">
        <v>373</v>
      </c>
      <c r="B354" s="30">
        <v>2154.66</v>
      </c>
      <c r="C354" s="30"/>
      <c r="D354" s="30"/>
      <c r="E354" s="30"/>
      <c r="F354" s="49"/>
    </row>
    <row r="355" spans="1:6" hidden="1" x14ac:dyDescent="0.25">
      <c r="A355" s="176" t="s">
        <v>374</v>
      </c>
      <c r="B355" s="30">
        <v>2154.66</v>
      </c>
      <c r="C355" s="30"/>
      <c r="D355" s="30"/>
      <c r="E355" s="30"/>
      <c r="F355" s="49"/>
    </row>
    <row r="356" spans="1:6" hidden="1" x14ac:dyDescent="0.25">
      <c r="A356" s="176" t="s">
        <v>375</v>
      </c>
      <c r="B356" s="30">
        <v>2154.66</v>
      </c>
      <c r="C356" s="30"/>
      <c r="D356" s="30"/>
      <c r="E356" s="30"/>
      <c r="F356" s="49"/>
    </row>
    <row r="357" spans="1:6" hidden="1" x14ac:dyDescent="0.25">
      <c r="A357" s="176" t="s">
        <v>376</v>
      </c>
      <c r="B357" s="30">
        <v>2154.66</v>
      </c>
      <c r="C357" s="30"/>
      <c r="D357" s="30"/>
      <c r="E357" s="30"/>
      <c r="F357" s="49"/>
    </row>
    <row r="358" spans="1:6" hidden="1" x14ac:dyDescent="0.25">
      <c r="A358" s="176" t="s">
        <v>377</v>
      </c>
      <c r="B358" s="30">
        <v>2154.66</v>
      </c>
      <c r="C358" s="30"/>
      <c r="D358" s="30"/>
      <c r="E358" s="30"/>
      <c r="F358" s="49"/>
    </row>
    <row r="359" spans="1:6" hidden="1" x14ac:dyDescent="0.25">
      <c r="A359" s="176" t="s">
        <v>378</v>
      </c>
      <c r="B359" s="30">
        <v>2154.66</v>
      </c>
      <c r="C359" s="30"/>
      <c r="D359" s="30"/>
      <c r="E359" s="30"/>
      <c r="F359" s="49"/>
    </row>
    <row r="360" spans="1:6" hidden="1" x14ac:dyDescent="0.25">
      <c r="A360" s="176" t="s">
        <v>379</v>
      </c>
      <c r="B360" s="30">
        <v>2154.66</v>
      </c>
      <c r="C360" s="30"/>
      <c r="D360" s="30"/>
      <c r="E360" s="30"/>
      <c r="F360" s="49"/>
    </row>
    <row r="361" spans="1:6" hidden="1" x14ac:dyDescent="0.25">
      <c r="A361" s="176" t="s">
        <v>380</v>
      </c>
      <c r="B361" s="30">
        <v>2154.66</v>
      </c>
      <c r="C361" s="30"/>
      <c r="D361" s="30"/>
      <c r="E361" s="30"/>
      <c r="F361" s="49"/>
    </row>
    <row r="362" spans="1:6" hidden="1" x14ac:dyDescent="0.25">
      <c r="A362" s="176" t="s">
        <v>381</v>
      </c>
      <c r="B362" s="30">
        <v>2154.66</v>
      </c>
      <c r="C362" s="30"/>
      <c r="D362" s="30"/>
      <c r="E362" s="30"/>
      <c r="F362" s="49"/>
    </row>
    <row r="363" spans="1:6" hidden="1" x14ac:dyDescent="0.25">
      <c r="A363" s="176" t="s">
        <v>382</v>
      </c>
      <c r="B363" s="30">
        <v>2154.66</v>
      </c>
      <c r="C363" s="30"/>
      <c r="D363" s="30"/>
      <c r="E363" s="30"/>
      <c r="F363" s="49"/>
    </row>
    <row r="364" spans="1:6" hidden="1" x14ac:dyDescent="0.25">
      <c r="A364" s="176" t="s">
        <v>383</v>
      </c>
      <c r="B364" s="30">
        <v>2154.66</v>
      </c>
      <c r="C364" s="30"/>
      <c r="D364" s="30"/>
      <c r="E364" s="30"/>
      <c r="F364" s="49"/>
    </row>
    <row r="365" spans="1:6" hidden="1" x14ac:dyDescent="0.25">
      <c r="A365" s="176" t="s">
        <v>384</v>
      </c>
      <c r="B365" s="30">
        <v>2154.66</v>
      </c>
      <c r="C365" s="30"/>
      <c r="D365" s="30"/>
      <c r="E365" s="30"/>
      <c r="F365" s="49"/>
    </row>
    <row r="366" spans="1:6" hidden="1" x14ac:dyDescent="0.25">
      <c r="A366" s="176" t="s">
        <v>385</v>
      </c>
      <c r="B366" s="30">
        <v>2154.66</v>
      </c>
      <c r="C366" s="30"/>
      <c r="D366" s="30"/>
      <c r="E366" s="30"/>
      <c r="F366" s="49"/>
    </row>
    <row r="367" spans="1:6" hidden="1" x14ac:dyDescent="0.25">
      <c r="A367" s="176" t="s">
        <v>386</v>
      </c>
      <c r="B367" s="30">
        <v>2154.66</v>
      </c>
      <c r="C367" s="30"/>
      <c r="D367" s="30"/>
      <c r="E367" s="30"/>
      <c r="F367" s="49"/>
    </row>
    <row r="368" spans="1:6" hidden="1" x14ac:dyDescent="0.25">
      <c r="A368" s="176" t="s">
        <v>387</v>
      </c>
      <c r="B368" s="30">
        <v>2154.66</v>
      </c>
      <c r="C368" s="30"/>
      <c r="D368" s="30"/>
      <c r="E368" s="30"/>
      <c r="F368" s="49"/>
    </row>
    <row r="369" spans="1:6" hidden="1" x14ac:dyDescent="0.25">
      <c r="A369" s="176" t="s">
        <v>388</v>
      </c>
      <c r="B369" s="30">
        <v>2154.66</v>
      </c>
      <c r="C369" s="30"/>
      <c r="D369" s="30"/>
      <c r="E369" s="30"/>
      <c r="F369" s="49"/>
    </row>
    <row r="370" spans="1:6" hidden="1" x14ac:dyDescent="0.25">
      <c r="A370" s="176" t="s">
        <v>389</v>
      </c>
      <c r="B370" s="30">
        <v>2154.66</v>
      </c>
      <c r="C370" s="30"/>
      <c r="D370" s="30"/>
      <c r="E370" s="30"/>
      <c r="F370" s="49"/>
    </row>
    <row r="371" spans="1:6" hidden="1" x14ac:dyDescent="0.25">
      <c r="A371" s="176" t="s">
        <v>390</v>
      </c>
      <c r="B371" s="30">
        <v>2154.66</v>
      </c>
      <c r="C371" s="30"/>
      <c r="D371" s="30"/>
      <c r="E371" s="30"/>
      <c r="F371" s="49"/>
    </row>
    <row r="372" spans="1:6" hidden="1" x14ac:dyDescent="0.25">
      <c r="A372" s="176" t="s">
        <v>391</v>
      </c>
      <c r="B372" s="30">
        <v>2154.66</v>
      </c>
      <c r="C372" s="30"/>
      <c r="D372" s="30"/>
      <c r="E372" s="30"/>
      <c r="F372" s="49"/>
    </row>
    <row r="373" spans="1:6" hidden="1" x14ac:dyDescent="0.25">
      <c r="A373" s="176" t="s">
        <v>392</v>
      </c>
      <c r="B373" s="30">
        <v>2154.66</v>
      </c>
      <c r="C373" s="30"/>
      <c r="D373" s="30"/>
      <c r="E373" s="30"/>
      <c r="F373" s="49"/>
    </row>
    <row r="374" spans="1:6" hidden="1" x14ac:dyDescent="0.25">
      <c r="A374" s="176" t="s">
        <v>393</v>
      </c>
      <c r="B374" s="30">
        <v>2154.66</v>
      </c>
      <c r="C374" s="30"/>
      <c r="D374" s="30"/>
      <c r="E374" s="30"/>
      <c r="F374" s="49"/>
    </row>
    <row r="375" spans="1:6" hidden="1" x14ac:dyDescent="0.25">
      <c r="A375" s="176" t="s">
        <v>394</v>
      </c>
      <c r="B375" s="30">
        <v>2154.66</v>
      </c>
      <c r="C375" s="30"/>
      <c r="D375" s="30"/>
      <c r="E375" s="30"/>
      <c r="F375" s="49"/>
    </row>
    <row r="376" spans="1:6" hidden="1" x14ac:dyDescent="0.25">
      <c r="A376" s="176" t="s">
        <v>395</v>
      </c>
      <c r="B376" s="30">
        <v>2154.66</v>
      </c>
      <c r="C376" s="30"/>
      <c r="D376" s="30"/>
      <c r="E376" s="30"/>
      <c r="F376" s="49"/>
    </row>
    <row r="377" spans="1:6" hidden="1" x14ac:dyDescent="0.25">
      <c r="A377" s="176" t="s">
        <v>396</v>
      </c>
      <c r="B377" s="30">
        <v>2154.66</v>
      </c>
      <c r="C377" s="30"/>
      <c r="D377" s="30"/>
      <c r="E377" s="30"/>
      <c r="F377" s="49"/>
    </row>
    <row r="378" spans="1:6" hidden="1" x14ac:dyDescent="0.25">
      <c r="A378" s="176" t="s">
        <v>397</v>
      </c>
      <c r="B378" s="30">
        <v>2154.66</v>
      </c>
      <c r="C378" s="30"/>
      <c r="D378" s="30"/>
      <c r="E378" s="30"/>
      <c r="F378" s="49"/>
    </row>
    <row r="379" spans="1:6" hidden="1" x14ac:dyDescent="0.25">
      <c r="A379" s="176" t="s">
        <v>398</v>
      </c>
      <c r="B379" s="30">
        <v>2154.66</v>
      </c>
      <c r="C379" s="30"/>
      <c r="D379" s="30"/>
      <c r="E379" s="30"/>
      <c r="F379" s="49"/>
    </row>
    <row r="380" spans="1:6" hidden="1" x14ac:dyDescent="0.25">
      <c r="A380" s="176" t="s">
        <v>399</v>
      </c>
      <c r="B380" s="30">
        <v>2154.66</v>
      </c>
      <c r="C380" s="30"/>
      <c r="D380" s="30"/>
      <c r="E380" s="30"/>
      <c r="F380" s="49"/>
    </row>
    <row r="381" spans="1:6" hidden="1" x14ac:dyDescent="0.25">
      <c r="A381" s="176" t="s">
        <v>400</v>
      </c>
      <c r="B381" s="30">
        <v>2154.66</v>
      </c>
      <c r="C381" s="30"/>
      <c r="D381" s="30"/>
      <c r="E381" s="30"/>
      <c r="F381" s="49"/>
    </row>
    <row r="382" spans="1:6" hidden="1" x14ac:dyDescent="0.25">
      <c r="A382" s="176" t="s">
        <v>401</v>
      </c>
      <c r="B382" s="30">
        <v>2154.66</v>
      </c>
      <c r="C382" s="30"/>
      <c r="D382" s="30"/>
      <c r="E382" s="30"/>
      <c r="F382" s="49"/>
    </row>
    <row r="383" spans="1:6" hidden="1" x14ac:dyDescent="0.25">
      <c r="A383" s="176" t="s">
        <v>402</v>
      </c>
      <c r="B383" s="30">
        <v>2154.66</v>
      </c>
      <c r="C383" s="30"/>
      <c r="D383" s="30"/>
      <c r="E383" s="30"/>
      <c r="F383" s="49"/>
    </row>
    <row r="384" spans="1:6" hidden="1" x14ac:dyDescent="0.25">
      <c r="A384" s="176" t="s">
        <v>403</v>
      </c>
      <c r="B384" s="30">
        <v>2154.66</v>
      </c>
      <c r="C384" s="30"/>
      <c r="D384" s="30"/>
      <c r="E384" s="30"/>
      <c r="F384" s="49"/>
    </row>
    <row r="385" spans="1:6" hidden="1" x14ac:dyDescent="0.25">
      <c r="A385" s="176" t="s">
        <v>404</v>
      </c>
      <c r="B385" s="30">
        <v>2154.66</v>
      </c>
      <c r="C385" s="30"/>
      <c r="D385" s="30"/>
      <c r="E385" s="30"/>
      <c r="F385" s="49"/>
    </row>
    <row r="386" spans="1:6" hidden="1" x14ac:dyDescent="0.25">
      <c r="A386" s="176" t="s">
        <v>405</v>
      </c>
      <c r="B386" s="30">
        <v>2154.66</v>
      </c>
      <c r="C386" s="30"/>
      <c r="D386" s="30"/>
      <c r="E386" s="30"/>
      <c r="F386" s="49"/>
    </row>
    <row r="387" spans="1:6" hidden="1" x14ac:dyDescent="0.25">
      <c r="A387" s="176" t="s">
        <v>406</v>
      </c>
      <c r="B387" s="30">
        <v>2154.66</v>
      </c>
      <c r="C387" s="30"/>
      <c r="D387" s="30"/>
      <c r="E387" s="30"/>
      <c r="F387" s="49"/>
    </row>
    <row r="388" spans="1:6" hidden="1" x14ac:dyDescent="0.25">
      <c r="A388" s="176" t="s">
        <v>407</v>
      </c>
      <c r="B388" s="30">
        <v>2154.66</v>
      </c>
      <c r="C388" s="30"/>
      <c r="D388" s="30"/>
      <c r="E388" s="30"/>
      <c r="F388" s="49"/>
    </row>
    <row r="389" spans="1:6" hidden="1" x14ac:dyDescent="0.25">
      <c r="A389" s="176" t="s">
        <v>408</v>
      </c>
      <c r="B389" s="30">
        <v>2154.66</v>
      </c>
      <c r="C389" s="30"/>
      <c r="D389" s="30"/>
      <c r="E389" s="30"/>
      <c r="F389" s="49"/>
    </row>
    <row r="390" spans="1:6" hidden="1" x14ac:dyDescent="0.25">
      <c r="A390" s="176" t="s">
        <v>409</v>
      </c>
      <c r="B390" s="30">
        <v>2154.66</v>
      </c>
      <c r="C390" s="30"/>
      <c r="D390" s="30"/>
      <c r="E390" s="30"/>
      <c r="F390" s="49"/>
    </row>
    <row r="391" spans="1:6" hidden="1" x14ac:dyDescent="0.25">
      <c r="A391" s="176" t="s">
        <v>410</v>
      </c>
      <c r="B391" s="30">
        <v>2154.66</v>
      </c>
      <c r="C391" s="30"/>
      <c r="D391" s="30"/>
      <c r="E391" s="30"/>
      <c r="F391" s="49"/>
    </row>
    <row r="392" spans="1:6" hidden="1" x14ac:dyDescent="0.25">
      <c r="A392" s="176" t="s">
        <v>411</v>
      </c>
      <c r="B392" s="30">
        <v>2154.66</v>
      </c>
      <c r="C392" s="30"/>
      <c r="D392" s="30"/>
      <c r="E392" s="30"/>
      <c r="F392" s="49"/>
    </row>
    <row r="393" spans="1:6" hidden="1" x14ac:dyDescent="0.25">
      <c r="A393" s="176" t="s">
        <v>412</v>
      </c>
      <c r="B393" s="30">
        <v>2154.66</v>
      </c>
      <c r="C393" s="30"/>
      <c r="D393" s="30"/>
      <c r="E393" s="30"/>
      <c r="F393" s="49"/>
    </row>
    <row r="394" spans="1:6" hidden="1" x14ac:dyDescent="0.25">
      <c r="A394" s="176" t="s">
        <v>413</v>
      </c>
      <c r="B394" s="30">
        <v>2154.66</v>
      </c>
      <c r="C394" s="30"/>
      <c r="D394" s="30"/>
      <c r="E394" s="30"/>
      <c r="F394" s="49"/>
    </row>
    <row r="395" spans="1:6" hidden="1" x14ac:dyDescent="0.25">
      <c r="A395" s="176" t="s">
        <v>414</v>
      </c>
      <c r="B395" s="30">
        <v>2154.66</v>
      </c>
      <c r="C395" s="30"/>
      <c r="D395" s="30"/>
      <c r="E395" s="30"/>
      <c r="F395" s="49"/>
    </row>
    <row r="396" spans="1:6" hidden="1" x14ac:dyDescent="0.25">
      <c r="A396" s="176" t="s">
        <v>415</v>
      </c>
      <c r="B396" s="30">
        <v>2154.66</v>
      </c>
      <c r="C396" s="30"/>
      <c r="D396" s="30"/>
      <c r="E396" s="30"/>
      <c r="F396" s="49"/>
    </row>
    <row r="397" spans="1:6" hidden="1" x14ac:dyDescent="0.25">
      <c r="A397" s="176" t="s">
        <v>416</v>
      </c>
      <c r="B397" s="30">
        <v>2154.66</v>
      </c>
      <c r="C397" s="30"/>
      <c r="D397" s="30"/>
      <c r="E397" s="30"/>
      <c r="F397" s="49"/>
    </row>
    <row r="398" spans="1:6" hidden="1" x14ac:dyDescent="0.25">
      <c r="A398" s="176" t="s">
        <v>417</v>
      </c>
      <c r="B398" s="30">
        <v>2154.66</v>
      </c>
      <c r="C398" s="30"/>
      <c r="D398" s="30"/>
      <c r="E398" s="30"/>
      <c r="F398" s="49"/>
    </row>
    <row r="399" spans="1:6" hidden="1" x14ac:dyDescent="0.25">
      <c r="A399" s="176" t="s">
        <v>418</v>
      </c>
      <c r="B399" s="30">
        <v>2154.66</v>
      </c>
      <c r="C399" s="30"/>
      <c r="D399" s="30"/>
      <c r="E399" s="30"/>
      <c r="F399" s="49"/>
    </row>
    <row r="400" spans="1:6" hidden="1" x14ac:dyDescent="0.25">
      <c r="A400" s="176" t="s">
        <v>419</v>
      </c>
      <c r="B400" s="30">
        <v>2154.66</v>
      </c>
      <c r="C400" s="30"/>
      <c r="D400" s="30"/>
      <c r="E400" s="30"/>
      <c r="F400" s="49"/>
    </row>
    <row r="401" spans="1:6" hidden="1" x14ac:dyDescent="0.25">
      <c r="A401" s="176" t="s">
        <v>420</v>
      </c>
      <c r="B401" s="30">
        <v>2154.66</v>
      </c>
      <c r="C401" s="30"/>
      <c r="D401" s="30"/>
      <c r="E401" s="30"/>
      <c r="F401" s="49"/>
    </row>
    <row r="402" spans="1:6" hidden="1" x14ac:dyDescent="0.25">
      <c r="A402" s="176" t="s">
        <v>421</v>
      </c>
      <c r="B402" s="30">
        <v>2154.66</v>
      </c>
      <c r="C402" s="30"/>
      <c r="D402" s="30"/>
      <c r="E402" s="30"/>
      <c r="F402" s="49"/>
    </row>
    <row r="403" spans="1:6" hidden="1" x14ac:dyDescent="0.25">
      <c r="A403" s="176" t="s">
        <v>422</v>
      </c>
      <c r="B403" s="30">
        <v>2154.66</v>
      </c>
      <c r="C403" s="30"/>
      <c r="D403" s="30"/>
      <c r="E403" s="30"/>
      <c r="F403" s="49"/>
    </row>
    <row r="404" spans="1:6" hidden="1" x14ac:dyDescent="0.25">
      <c r="A404" s="176" t="s">
        <v>423</v>
      </c>
      <c r="B404" s="30">
        <v>2154.66</v>
      </c>
      <c r="C404" s="30"/>
      <c r="D404" s="30"/>
      <c r="E404" s="30"/>
      <c r="F404" s="49"/>
    </row>
    <row r="405" spans="1:6" hidden="1" x14ac:dyDescent="0.25">
      <c r="A405" s="176" t="s">
        <v>424</v>
      </c>
      <c r="B405" s="30">
        <v>2154.66</v>
      </c>
      <c r="C405" s="30"/>
      <c r="D405" s="30"/>
      <c r="E405" s="30"/>
      <c r="F405" s="49"/>
    </row>
    <row r="406" spans="1:6" hidden="1" x14ac:dyDescent="0.25">
      <c r="A406" s="176" t="s">
        <v>425</v>
      </c>
      <c r="B406" s="30">
        <v>2154.66</v>
      </c>
      <c r="C406" s="30"/>
      <c r="D406" s="30"/>
      <c r="E406" s="30"/>
      <c r="F406" s="49"/>
    </row>
    <row r="407" spans="1:6" hidden="1" x14ac:dyDescent="0.25">
      <c r="A407" s="176" t="s">
        <v>426</v>
      </c>
      <c r="B407" s="30">
        <v>2154.66</v>
      </c>
      <c r="C407" s="30"/>
      <c r="D407" s="30"/>
      <c r="E407" s="30"/>
      <c r="F407" s="49"/>
    </row>
    <row r="408" spans="1:6" hidden="1" x14ac:dyDescent="0.25">
      <c r="A408" s="176" t="s">
        <v>427</v>
      </c>
      <c r="B408" s="30">
        <v>2154.66</v>
      </c>
      <c r="C408" s="30"/>
      <c r="D408" s="30"/>
      <c r="E408" s="30"/>
      <c r="F408" s="49"/>
    </row>
    <row r="409" spans="1:6" hidden="1" x14ac:dyDescent="0.25">
      <c r="A409" s="176" t="s">
        <v>428</v>
      </c>
      <c r="B409" s="30">
        <v>2154.66</v>
      </c>
      <c r="C409" s="30"/>
      <c r="D409" s="30"/>
      <c r="E409" s="30"/>
      <c r="F409" s="49"/>
    </row>
    <row r="410" spans="1:6" hidden="1" x14ac:dyDescent="0.25">
      <c r="A410" s="176" t="s">
        <v>429</v>
      </c>
      <c r="B410" s="30">
        <v>2154.66</v>
      </c>
      <c r="C410" s="30"/>
      <c r="D410" s="30"/>
      <c r="E410" s="30"/>
      <c r="F410" s="49"/>
    </row>
    <row r="411" spans="1:6" hidden="1" x14ac:dyDescent="0.25">
      <c r="A411" s="176" t="s">
        <v>430</v>
      </c>
      <c r="B411" s="30">
        <v>2154.66</v>
      </c>
      <c r="C411" s="30"/>
      <c r="D411" s="30"/>
      <c r="E411" s="30"/>
      <c r="F411" s="49"/>
    </row>
    <row r="412" spans="1:6" hidden="1" x14ac:dyDescent="0.25">
      <c r="A412" s="176" t="s">
        <v>431</v>
      </c>
      <c r="B412" s="30">
        <v>2154.66</v>
      </c>
      <c r="C412" s="30"/>
      <c r="D412" s="30"/>
      <c r="E412" s="30"/>
      <c r="F412" s="49"/>
    </row>
    <row r="413" spans="1:6" hidden="1" x14ac:dyDescent="0.25">
      <c r="A413" s="176" t="s">
        <v>432</v>
      </c>
      <c r="B413" s="30">
        <v>2154.66</v>
      </c>
      <c r="C413" s="30"/>
      <c r="D413" s="30"/>
      <c r="E413" s="30"/>
      <c r="F413" s="49"/>
    </row>
    <row r="414" spans="1:6" hidden="1" x14ac:dyDescent="0.25">
      <c r="A414" s="176" t="s">
        <v>433</v>
      </c>
      <c r="B414" s="30">
        <v>2154.66</v>
      </c>
      <c r="C414" s="30"/>
      <c r="D414" s="30"/>
      <c r="E414" s="30"/>
      <c r="F414" s="49"/>
    </row>
    <row r="415" spans="1:6" hidden="1" x14ac:dyDescent="0.25">
      <c r="A415" s="176" t="s">
        <v>434</v>
      </c>
      <c r="B415" s="30">
        <v>2154.66</v>
      </c>
      <c r="C415" s="30"/>
      <c r="D415" s="30"/>
      <c r="E415" s="30"/>
      <c r="F415" s="49"/>
    </row>
    <row r="416" spans="1:6" hidden="1" x14ac:dyDescent="0.25">
      <c r="A416" s="176" t="s">
        <v>435</v>
      </c>
      <c r="B416" s="30">
        <v>2154.66</v>
      </c>
      <c r="C416" s="30"/>
      <c r="D416" s="30"/>
      <c r="E416" s="30"/>
      <c r="F416" s="49"/>
    </row>
    <row r="417" spans="1:6" hidden="1" x14ac:dyDescent="0.25">
      <c r="A417" s="176" t="s">
        <v>436</v>
      </c>
      <c r="B417" s="30">
        <v>2154.66</v>
      </c>
      <c r="C417" s="30"/>
      <c r="D417" s="30"/>
      <c r="E417" s="30"/>
      <c r="F417" s="49"/>
    </row>
    <row r="418" spans="1:6" hidden="1" x14ac:dyDescent="0.25">
      <c r="A418" s="176" t="s">
        <v>437</v>
      </c>
      <c r="B418" s="30">
        <v>2154.66</v>
      </c>
      <c r="C418" s="30"/>
      <c r="D418" s="30"/>
      <c r="E418" s="30"/>
      <c r="F418" s="49"/>
    </row>
    <row r="419" spans="1:6" hidden="1" x14ac:dyDescent="0.25">
      <c r="A419" s="176" t="s">
        <v>438</v>
      </c>
      <c r="B419" s="30">
        <v>2154.66</v>
      </c>
      <c r="C419" s="30"/>
      <c r="D419" s="30"/>
      <c r="E419" s="30"/>
      <c r="F419" s="49"/>
    </row>
    <row r="420" spans="1:6" hidden="1" x14ac:dyDescent="0.25">
      <c r="A420" s="176" t="s">
        <v>439</v>
      </c>
      <c r="B420" s="30">
        <v>2154.66</v>
      </c>
      <c r="C420" s="30"/>
      <c r="D420" s="30"/>
      <c r="E420" s="30"/>
      <c r="F420" s="49"/>
    </row>
    <row r="421" spans="1:6" hidden="1" x14ac:dyDescent="0.25">
      <c r="A421" s="176" t="s">
        <v>440</v>
      </c>
      <c r="B421" s="30">
        <v>2154.66</v>
      </c>
      <c r="C421" s="30"/>
      <c r="D421" s="30"/>
      <c r="E421" s="30"/>
      <c r="F421" s="49"/>
    </row>
    <row r="422" spans="1:6" hidden="1" x14ac:dyDescent="0.25">
      <c r="A422" s="176" t="s">
        <v>441</v>
      </c>
      <c r="B422" s="30">
        <v>2154.66</v>
      </c>
      <c r="C422" s="30"/>
      <c r="D422" s="30"/>
      <c r="E422" s="30"/>
      <c r="F422" s="49"/>
    </row>
    <row r="423" spans="1:6" hidden="1" x14ac:dyDescent="0.25">
      <c r="A423" s="176" t="s">
        <v>442</v>
      </c>
      <c r="B423" s="30">
        <v>2154.66</v>
      </c>
      <c r="C423" s="30"/>
      <c r="D423" s="30"/>
      <c r="E423" s="30"/>
      <c r="F423" s="49"/>
    </row>
    <row r="424" spans="1:6" hidden="1" x14ac:dyDescent="0.25">
      <c r="A424" s="176" t="s">
        <v>443</v>
      </c>
      <c r="B424" s="30">
        <v>2154.66</v>
      </c>
      <c r="C424" s="30"/>
      <c r="D424" s="30"/>
      <c r="E424" s="30"/>
      <c r="F424" s="49"/>
    </row>
    <row r="425" spans="1:6" hidden="1" x14ac:dyDescent="0.25">
      <c r="A425" s="176" t="s">
        <v>444</v>
      </c>
      <c r="B425" s="30">
        <v>2154.66</v>
      </c>
      <c r="C425" s="30"/>
      <c r="D425" s="30"/>
      <c r="E425" s="30"/>
      <c r="F425" s="49"/>
    </row>
    <row r="426" spans="1:6" hidden="1" x14ac:dyDescent="0.25">
      <c r="A426" s="176" t="s">
        <v>445</v>
      </c>
      <c r="B426" s="30">
        <v>2154.66</v>
      </c>
      <c r="C426" s="30"/>
      <c r="D426" s="30"/>
      <c r="E426" s="30"/>
      <c r="F426" s="49"/>
    </row>
    <row r="427" spans="1:6" hidden="1" x14ac:dyDescent="0.25">
      <c r="A427" s="176" t="s">
        <v>446</v>
      </c>
      <c r="B427" s="30">
        <v>2154.66</v>
      </c>
      <c r="C427" s="30"/>
      <c r="D427" s="30"/>
      <c r="E427" s="30"/>
      <c r="F427" s="49"/>
    </row>
    <row r="428" spans="1:6" hidden="1" x14ac:dyDescent="0.25">
      <c r="A428" s="176" t="s">
        <v>447</v>
      </c>
      <c r="B428" s="30">
        <v>2154.66</v>
      </c>
      <c r="C428" s="30"/>
      <c r="D428" s="30"/>
      <c r="E428" s="30"/>
      <c r="F428" s="49"/>
    </row>
    <row r="429" spans="1:6" hidden="1" x14ac:dyDescent="0.25">
      <c r="A429" s="176" t="s">
        <v>448</v>
      </c>
      <c r="B429" s="30">
        <v>2154.66</v>
      </c>
      <c r="C429" s="30"/>
      <c r="D429" s="30"/>
      <c r="E429" s="30"/>
      <c r="F429" s="49"/>
    </row>
    <row r="430" spans="1:6" hidden="1" x14ac:dyDescent="0.25">
      <c r="A430" s="176" t="s">
        <v>449</v>
      </c>
      <c r="B430" s="30">
        <v>2154.66</v>
      </c>
      <c r="C430" s="30"/>
      <c r="D430" s="30"/>
      <c r="E430" s="30"/>
      <c r="F430" s="49"/>
    </row>
    <row r="431" spans="1:6" hidden="1" x14ac:dyDescent="0.25">
      <c r="A431" s="176" t="s">
        <v>450</v>
      </c>
      <c r="B431" s="30">
        <v>2154.66</v>
      </c>
      <c r="C431" s="30"/>
      <c r="D431" s="30"/>
      <c r="E431" s="30"/>
      <c r="F431" s="49"/>
    </row>
    <row r="432" spans="1:6" hidden="1" x14ac:dyDescent="0.25">
      <c r="A432" s="176" t="s">
        <v>451</v>
      </c>
      <c r="B432" s="30">
        <v>2154.66</v>
      </c>
      <c r="C432" s="30"/>
      <c r="D432" s="30"/>
      <c r="E432" s="30"/>
      <c r="F432" s="49"/>
    </row>
    <row r="433" spans="1:6" hidden="1" x14ac:dyDescent="0.25">
      <c r="A433" s="176" t="s">
        <v>452</v>
      </c>
      <c r="B433" s="30">
        <v>2154.66</v>
      </c>
      <c r="C433" s="30"/>
      <c r="D433" s="30"/>
      <c r="E433" s="30"/>
      <c r="F433" s="49"/>
    </row>
    <row r="434" spans="1:6" hidden="1" x14ac:dyDescent="0.25">
      <c r="A434" s="176" t="s">
        <v>453</v>
      </c>
      <c r="B434" s="30">
        <v>2154.66</v>
      </c>
      <c r="C434" s="30"/>
      <c r="D434" s="30"/>
      <c r="E434" s="30"/>
      <c r="F434" s="49"/>
    </row>
    <row r="435" spans="1:6" hidden="1" x14ac:dyDescent="0.25">
      <c r="A435" s="176" t="s">
        <v>454</v>
      </c>
      <c r="B435" s="30">
        <v>2154.66</v>
      </c>
      <c r="C435" s="30"/>
      <c r="D435" s="30"/>
      <c r="E435" s="30"/>
      <c r="F435" s="49"/>
    </row>
    <row r="436" spans="1:6" hidden="1" x14ac:dyDescent="0.25">
      <c r="A436" s="176" t="s">
        <v>455</v>
      </c>
      <c r="B436" s="30">
        <v>2154.66</v>
      </c>
      <c r="C436" s="30"/>
      <c r="D436" s="30"/>
      <c r="E436" s="30"/>
      <c r="F436" s="49"/>
    </row>
    <row r="437" spans="1:6" hidden="1" x14ac:dyDescent="0.25">
      <c r="A437" s="176" t="s">
        <v>456</v>
      </c>
      <c r="B437" s="30">
        <v>2154.66</v>
      </c>
      <c r="C437" s="30"/>
      <c r="D437" s="30"/>
      <c r="E437" s="30"/>
      <c r="F437" s="49"/>
    </row>
    <row r="438" spans="1:6" hidden="1" x14ac:dyDescent="0.25">
      <c r="A438" s="176" t="s">
        <v>457</v>
      </c>
      <c r="B438" s="30">
        <v>2154.66</v>
      </c>
      <c r="C438" s="30"/>
      <c r="D438" s="30"/>
      <c r="E438" s="30"/>
      <c r="F438" s="49"/>
    </row>
    <row r="439" spans="1:6" hidden="1" x14ac:dyDescent="0.25">
      <c r="A439" s="176" t="s">
        <v>458</v>
      </c>
      <c r="B439" s="30">
        <v>2154.66</v>
      </c>
      <c r="C439" s="30"/>
      <c r="D439" s="30"/>
      <c r="E439" s="30"/>
      <c r="F439" s="49"/>
    </row>
    <row r="440" spans="1:6" hidden="1" x14ac:dyDescent="0.25">
      <c r="A440" s="176" t="s">
        <v>459</v>
      </c>
      <c r="B440" s="30">
        <v>2154.66</v>
      </c>
      <c r="C440" s="30"/>
      <c r="D440" s="30"/>
      <c r="E440" s="30"/>
      <c r="F440" s="49"/>
    </row>
    <row r="441" spans="1:6" hidden="1" x14ac:dyDescent="0.25">
      <c r="A441" s="176" t="s">
        <v>460</v>
      </c>
      <c r="B441" s="30">
        <v>2154.66</v>
      </c>
      <c r="C441" s="30"/>
      <c r="D441" s="30"/>
      <c r="E441" s="30"/>
      <c r="F441" s="49"/>
    </row>
    <row r="442" spans="1:6" hidden="1" x14ac:dyDescent="0.25">
      <c r="A442" s="176" t="s">
        <v>461</v>
      </c>
      <c r="B442" s="30">
        <v>2154.66</v>
      </c>
      <c r="C442" s="30"/>
      <c r="D442" s="30"/>
      <c r="E442" s="30"/>
      <c r="F442" s="49"/>
    </row>
    <row r="443" spans="1:6" hidden="1" x14ac:dyDescent="0.25">
      <c r="A443" s="176" t="s">
        <v>462</v>
      </c>
      <c r="B443" s="30">
        <v>2154.66</v>
      </c>
      <c r="C443" s="30"/>
      <c r="D443" s="30"/>
      <c r="E443" s="30"/>
      <c r="F443" s="49"/>
    </row>
    <row r="444" spans="1:6" hidden="1" x14ac:dyDescent="0.25">
      <c r="A444" s="176" t="s">
        <v>464</v>
      </c>
      <c r="B444" s="30">
        <v>2154.66</v>
      </c>
      <c r="C444" s="30"/>
      <c r="D444" s="30"/>
      <c r="E444" s="30"/>
      <c r="F444" s="49"/>
    </row>
    <row r="445" spans="1:6" hidden="1" x14ac:dyDescent="0.25">
      <c r="A445" s="176" t="s">
        <v>661</v>
      </c>
      <c r="B445" s="30">
        <v>2154.8200000000002</v>
      </c>
      <c r="C445" s="30"/>
      <c r="D445" s="30"/>
      <c r="E445" s="30"/>
      <c r="F445" s="49"/>
    </row>
    <row r="446" spans="1:6" hidden="1" x14ac:dyDescent="0.25">
      <c r="A446" s="176" t="s">
        <v>464</v>
      </c>
      <c r="B446" s="30">
        <v>2154.8200000000002</v>
      </c>
      <c r="C446" s="30"/>
      <c r="D446" s="30"/>
      <c r="E446" s="30"/>
      <c r="F446" s="49"/>
    </row>
    <row r="447" spans="1:6" hidden="1" x14ac:dyDescent="0.25">
      <c r="A447" s="176" t="s">
        <v>465</v>
      </c>
      <c r="B447" s="30">
        <v>2154.5500000000002</v>
      </c>
      <c r="C447" s="30"/>
      <c r="D447" s="30"/>
      <c r="E447" s="30"/>
      <c r="F447" s="49"/>
    </row>
    <row r="448" spans="1:6" hidden="1" x14ac:dyDescent="0.25">
      <c r="A448" s="176" t="s">
        <v>662</v>
      </c>
      <c r="B448" s="30">
        <v>2139.58</v>
      </c>
      <c r="C448" s="30"/>
      <c r="D448" s="30"/>
      <c r="E448" s="30"/>
      <c r="F448" s="49"/>
    </row>
    <row r="449" spans="1:6" hidden="1" x14ac:dyDescent="0.25">
      <c r="A449" s="176" t="s">
        <v>663</v>
      </c>
      <c r="B449" s="30">
        <v>2089.62</v>
      </c>
      <c r="C449" s="30"/>
      <c r="D449" s="30"/>
      <c r="E449" s="30"/>
      <c r="F449" s="49"/>
    </row>
    <row r="450" spans="1:6" hidden="1" x14ac:dyDescent="0.25">
      <c r="A450" s="176" t="s">
        <v>664</v>
      </c>
      <c r="B450" s="30">
        <v>2130.54</v>
      </c>
      <c r="C450" s="30"/>
      <c r="D450" s="30"/>
      <c r="E450" s="30"/>
      <c r="F450" s="49"/>
    </row>
    <row r="451" spans="1:6" hidden="1" x14ac:dyDescent="0.25">
      <c r="A451" s="176" t="s">
        <v>665</v>
      </c>
      <c r="B451" s="30">
        <v>2146.34</v>
      </c>
      <c r="C451" s="30"/>
      <c r="D451" s="30"/>
      <c r="E451" s="30"/>
      <c r="F451" s="49"/>
    </row>
    <row r="452" spans="1:6" hidden="1" x14ac:dyDescent="0.25">
      <c r="A452" s="176" t="s">
        <v>666</v>
      </c>
      <c r="B452" s="30">
        <v>2142</v>
      </c>
      <c r="C452" s="30"/>
      <c r="D452" s="30"/>
      <c r="E452" s="30"/>
      <c r="F452" s="49"/>
    </row>
    <row r="453" spans="1:6" hidden="1" x14ac:dyDescent="0.25">
      <c r="A453" s="176" t="s">
        <v>667</v>
      </c>
      <c r="B453" s="30">
        <v>2105</v>
      </c>
      <c r="C453" s="30"/>
      <c r="D453" s="30"/>
      <c r="E453" s="30"/>
      <c r="F453" s="49"/>
    </row>
    <row r="454" spans="1:6" hidden="1" x14ac:dyDescent="0.25">
      <c r="A454" s="176" t="s">
        <v>668</v>
      </c>
      <c r="B454" s="30">
        <v>2134</v>
      </c>
      <c r="C454" s="30"/>
      <c r="D454" s="30"/>
      <c r="E454" s="30"/>
      <c r="F454" s="49"/>
    </row>
    <row r="455" spans="1:6" hidden="1" x14ac:dyDescent="0.25">
      <c r="A455" s="176" t="s">
        <v>669</v>
      </c>
      <c r="B455" s="30">
        <v>2129.7800000000002</v>
      </c>
      <c r="C455" s="30"/>
      <c r="D455" s="30"/>
      <c r="E455" s="30"/>
      <c r="F455" s="49"/>
    </row>
    <row r="456" spans="1:6" hidden="1" x14ac:dyDescent="0.25">
      <c r="A456" s="176" t="s">
        <v>670</v>
      </c>
      <c r="B456" s="30">
        <v>2121.71</v>
      </c>
      <c r="C456" s="30"/>
      <c r="D456" s="30"/>
      <c r="E456" s="30"/>
      <c r="F456" s="49"/>
    </row>
    <row r="457" spans="1:6" hidden="1" x14ac:dyDescent="0.25">
      <c r="A457" s="176" t="s">
        <v>671</v>
      </c>
      <c r="B457" s="30">
        <v>2065.0889999999999</v>
      </c>
      <c r="C457" s="30"/>
      <c r="D457" s="30"/>
      <c r="E457" s="30"/>
      <c r="F457" s="49"/>
    </row>
    <row r="458" spans="1:6" hidden="1" x14ac:dyDescent="0.25">
      <c r="A458" s="176" t="s">
        <v>672</v>
      </c>
      <c r="B458" s="30">
        <v>2075.85</v>
      </c>
      <c r="C458" s="30"/>
      <c r="D458" s="30"/>
      <c r="E458" s="30"/>
      <c r="F458" s="49"/>
    </row>
    <row r="459" spans="1:6" hidden="1" x14ac:dyDescent="0.25">
      <c r="A459" s="176" t="s">
        <v>673</v>
      </c>
      <c r="B459" s="30">
        <v>2088.0340000000001</v>
      </c>
      <c r="C459" s="30"/>
      <c r="D459" s="30"/>
      <c r="E459" s="30"/>
      <c r="F459" s="49"/>
    </row>
    <row r="460" spans="1:6" hidden="1" x14ac:dyDescent="0.25">
      <c r="A460" s="176" t="s">
        <v>674</v>
      </c>
      <c r="B460" s="30">
        <v>2078.069</v>
      </c>
      <c r="C460" s="30"/>
      <c r="D460" s="30"/>
      <c r="E460" s="30"/>
      <c r="F460" s="49"/>
    </row>
    <row r="461" spans="1:6" hidden="1" x14ac:dyDescent="0.25">
      <c r="A461" s="176" t="s">
        <v>675</v>
      </c>
      <c r="B461" s="30">
        <v>2067.15</v>
      </c>
      <c r="C461" s="30"/>
      <c r="D461" s="30"/>
      <c r="E461" s="30"/>
      <c r="F461" s="49"/>
    </row>
    <row r="462" spans="1:6" hidden="1" x14ac:dyDescent="0.25">
      <c r="A462" s="176" t="s">
        <v>676</v>
      </c>
      <c r="B462" s="30">
        <v>2067.15</v>
      </c>
      <c r="C462" s="30"/>
      <c r="D462" s="30"/>
      <c r="E462" s="30"/>
      <c r="F462" s="49"/>
    </row>
    <row r="463" spans="1:6" hidden="1" x14ac:dyDescent="0.25">
      <c r="A463" s="176" t="s">
        <v>677</v>
      </c>
      <c r="B463" s="30">
        <v>2066.08</v>
      </c>
      <c r="C463" s="30"/>
      <c r="D463" s="30"/>
      <c r="E463" s="30"/>
      <c r="F463" s="49"/>
    </row>
    <row r="464" spans="1:6" hidden="1" x14ac:dyDescent="0.25">
      <c r="A464" s="176" t="s">
        <v>678</v>
      </c>
      <c r="B464" s="30">
        <v>2075.29</v>
      </c>
      <c r="C464" s="30"/>
      <c r="D464" s="30"/>
      <c r="E464" s="30"/>
      <c r="F464" s="49"/>
    </row>
    <row r="465" spans="1:6" hidden="1" x14ac:dyDescent="0.25">
      <c r="A465" s="176" t="s">
        <v>679</v>
      </c>
      <c r="B465" s="30">
        <v>2091.9499999999998</v>
      </c>
      <c r="C465" s="30"/>
      <c r="D465" s="30"/>
      <c r="E465" s="30"/>
      <c r="F465" s="49"/>
    </row>
    <row r="466" spans="1:6" hidden="1" x14ac:dyDescent="0.25">
      <c r="A466" s="176" t="s">
        <v>680</v>
      </c>
      <c r="B466" s="30">
        <v>2092.6799999999998</v>
      </c>
      <c r="C466" s="30"/>
      <c r="D466" s="30"/>
      <c r="E466" s="30"/>
      <c r="F466" s="49"/>
    </row>
    <row r="467" spans="1:6" hidden="1" x14ac:dyDescent="0.25">
      <c r="A467" s="176" t="s">
        <v>681</v>
      </c>
      <c r="B467" s="30">
        <v>2095.0500000000002</v>
      </c>
      <c r="C467" s="30"/>
      <c r="D467" s="30"/>
      <c r="E467" s="30"/>
      <c r="F467" s="49"/>
    </row>
    <row r="468" spans="1:6" hidden="1" x14ac:dyDescent="0.25">
      <c r="A468" s="176" t="s">
        <v>682</v>
      </c>
      <c r="B468" s="30">
        <v>2097.41</v>
      </c>
      <c r="C468" s="30"/>
      <c r="D468" s="30"/>
      <c r="E468" s="30"/>
      <c r="F468" s="49"/>
    </row>
    <row r="469" spans="1:6" hidden="1" x14ac:dyDescent="0.25">
      <c r="A469" s="176" t="s">
        <v>683</v>
      </c>
      <c r="B469" s="30">
        <v>2104.33</v>
      </c>
      <c r="C469" s="30"/>
      <c r="D469" s="30"/>
      <c r="E469" s="30"/>
      <c r="F469" s="49"/>
    </row>
    <row r="470" spans="1:6" hidden="1" x14ac:dyDescent="0.25">
      <c r="A470" s="176" t="s">
        <v>684</v>
      </c>
      <c r="B470" s="30">
        <v>2096.13</v>
      </c>
      <c r="C470" s="30"/>
      <c r="D470" s="30"/>
      <c r="E470" s="30"/>
      <c r="F470" s="49"/>
    </row>
    <row r="471" spans="1:6" hidden="1" x14ac:dyDescent="0.25">
      <c r="A471" s="176" t="s">
        <v>685</v>
      </c>
      <c r="B471" s="30">
        <v>2103.8000000000002</v>
      </c>
      <c r="C471" s="30"/>
      <c r="D471" s="30"/>
      <c r="E471" s="30"/>
      <c r="F471" s="49"/>
    </row>
    <row r="472" spans="1:6" hidden="1" x14ac:dyDescent="0.25">
      <c r="A472" s="176" t="s">
        <v>686</v>
      </c>
      <c r="B472" s="30">
        <v>2098.44</v>
      </c>
      <c r="C472" s="30"/>
      <c r="D472" s="30"/>
      <c r="E472" s="30"/>
      <c r="F472" s="49"/>
    </row>
    <row r="473" spans="1:6" hidden="1" x14ac:dyDescent="0.25">
      <c r="A473" s="176" t="s">
        <v>687</v>
      </c>
      <c r="B473" s="30">
        <v>2106.3000000000002</v>
      </c>
      <c r="C473" s="30"/>
      <c r="D473" s="30"/>
      <c r="E473" s="30"/>
      <c r="F473" s="49"/>
    </row>
    <row r="474" spans="1:6" hidden="1" x14ac:dyDescent="0.25">
      <c r="A474" s="176" t="s">
        <v>688</v>
      </c>
      <c r="B474" s="30">
        <v>2099.42</v>
      </c>
      <c r="C474" s="30"/>
      <c r="D474" s="30"/>
      <c r="E474" s="30"/>
      <c r="F474" s="49"/>
    </row>
    <row r="475" spans="1:6" hidden="1" x14ac:dyDescent="0.25">
      <c r="A475" s="176" t="s">
        <v>689</v>
      </c>
      <c r="B475" s="30">
        <v>2096.23</v>
      </c>
      <c r="C475" s="30"/>
      <c r="D475" s="30"/>
      <c r="E475" s="30"/>
      <c r="F475" s="49"/>
    </row>
    <row r="476" spans="1:6" hidden="1" x14ac:dyDescent="0.25">
      <c r="A476" s="176" t="s">
        <v>690</v>
      </c>
      <c r="B476" s="30">
        <v>2099.39</v>
      </c>
      <c r="C476" s="30"/>
      <c r="D476" s="30"/>
      <c r="E476" s="30"/>
      <c r="F476" s="49"/>
    </row>
    <row r="477" spans="1:6" hidden="1" x14ac:dyDescent="0.25">
      <c r="A477" s="176" t="s">
        <v>691</v>
      </c>
      <c r="B477" s="30">
        <v>2100.7399999999998</v>
      </c>
      <c r="C477" s="30"/>
      <c r="D477" s="30"/>
      <c r="E477" s="30"/>
      <c r="F477" s="49"/>
    </row>
    <row r="478" spans="1:6" hidden="1" x14ac:dyDescent="0.25">
      <c r="A478" s="176" t="s">
        <v>692</v>
      </c>
      <c r="B478" s="30">
        <v>2101.4299999999998</v>
      </c>
      <c r="C478" s="30"/>
      <c r="D478" s="30"/>
      <c r="E478" s="30"/>
      <c r="F478" s="49"/>
    </row>
    <row r="479" spans="1:6" hidden="1" x14ac:dyDescent="0.25">
      <c r="A479" s="176" t="s">
        <v>693</v>
      </c>
      <c r="B479" s="30">
        <v>2084.25</v>
      </c>
      <c r="C479" s="30"/>
      <c r="D479" s="30"/>
      <c r="E479" s="30"/>
      <c r="F479" s="49"/>
    </row>
    <row r="480" spans="1:6" hidden="1" x14ac:dyDescent="0.25">
      <c r="A480" s="176" t="s">
        <v>694</v>
      </c>
      <c r="B480" s="30">
        <v>2083.0070000000001</v>
      </c>
      <c r="C480" s="30"/>
      <c r="D480" s="30"/>
      <c r="E480" s="30"/>
      <c r="F480" s="49"/>
    </row>
    <row r="481" spans="1:6" hidden="1" x14ac:dyDescent="0.25">
      <c r="A481" s="176" t="s">
        <v>695</v>
      </c>
      <c r="B481" s="30">
        <v>2088.61</v>
      </c>
      <c r="C481" s="30"/>
      <c r="D481" s="30"/>
      <c r="E481" s="30"/>
      <c r="F481" s="49"/>
    </row>
    <row r="482" spans="1:6" hidden="1" x14ac:dyDescent="0.25">
      <c r="A482" s="176" t="s">
        <v>696</v>
      </c>
      <c r="B482" s="30">
        <v>2097.85</v>
      </c>
      <c r="C482" s="30"/>
      <c r="D482" s="30"/>
      <c r="E482" s="30"/>
      <c r="F482" s="49"/>
    </row>
    <row r="483" spans="1:6" hidden="1" x14ac:dyDescent="0.25">
      <c r="A483" s="176" t="s">
        <v>697</v>
      </c>
      <c r="B483" s="30">
        <v>2096.0300000000002</v>
      </c>
      <c r="C483" s="30"/>
      <c r="D483" s="30"/>
      <c r="E483" s="30"/>
      <c r="F483" s="49"/>
    </row>
    <row r="484" spans="1:6" hidden="1" x14ac:dyDescent="0.25">
      <c r="A484" s="176" t="s">
        <v>698</v>
      </c>
      <c r="B484" s="30">
        <v>2089.8000000000002</v>
      </c>
      <c r="C484" s="30"/>
      <c r="D484" s="30"/>
      <c r="E484" s="30"/>
      <c r="F484" s="49"/>
    </row>
    <row r="485" spans="1:6" hidden="1" x14ac:dyDescent="0.25">
      <c r="A485" s="176" t="s">
        <v>699</v>
      </c>
      <c r="B485" s="30">
        <v>2104.6999999999998</v>
      </c>
      <c r="C485" s="30"/>
      <c r="D485" s="30"/>
      <c r="E485" s="30"/>
      <c r="F485" s="49"/>
    </row>
    <row r="486" spans="1:6" hidden="1" x14ac:dyDescent="0.25">
      <c r="A486" s="176" t="s">
        <v>505</v>
      </c>
      <c r="B486" s="30">
        <v>2116.48</v>
      </c>
      <c r="C486" s="30"/>
      <c r="D486" s="30"/>
      <c r="E486" s="30"/>
      <c r="F486" s="49"/>
    </row>
    <row r="487" spans="1:6" hidden="1" x14ac:dyDescent="0.25">
      <c r="A487" s="176" t="s">
        <v>506</v>
      </c>
      <c r="B487" s="30">
        <v>2139.04</v>
      </c>
      <c r="C487" s="30"/>
      <c r="D487" s="30"/>
      <c r="E487" s="30"/>
      <c r="F487" s="49"/>
    </row>
    <row r="488" spans="1:6" hidden="1" x14ac:dyDescent="0.25">
      <c r="A488" s="176" t="s">
        <v>507</v>
      </c>
      <c r="B488" s="30">
        <v>2134.79</v>
      </c>
      <c r="C488" s="30"/>
      <c r="D488" s="30"/>
      <c r="E488" s="30"/>
      <c r="F488" s="49"/>
    </row>
    <row r="489" spans="1:6" hidden="1" x14ac:dyDescent="0.25">
      <c r="A489" s="176" t="s">
        <v>508</v>
      </c>
      <c r="B489" s="30">
        <v>2130.9299999999998</v>
      </c>
      <c r="C489" s="30"/>
      <c r="D489" s="30"/>
      <c r="E489" s="30"/>
      <c r="F489" s="49"/>
    </row>
    <row r="490" spans="1:6" hidden="1" x14ac:dyDescent="0.25">
      <c r="A490" s="176" t="s">
        <v>509</v>
      </c>
      <c r="B490" s="30">
        <v>2119.0700000000002</v>
      </c>
      <c r="C490" s="30"/>
      <c r="D490" s="30"/>
      <c r="E490" s="30"/>
      <c r="F490" s="49"/>
    </row>
    <row r="491" spans="1:6" hidden="1" x14ac:dyDescent="0.25">
      <c r="A491" s="176" t="s">
        <v>510</v>
      </c>
      <c r="B491" s="30">
        <v>2117.91</v>
      </c>
      <c r="C491" s="30"/>
      <c r="D491" s="30"/>
      <c r="E491" s="30"/>
      <c r="F491" s="49"/>
    </row>
    <row r="492" spans="1:6" hidden="1" x14ac:dyDescent="0.25">
      <c r="A492" s="176" t="s">
        <v>511</v>
      </c>
      <c r="B492" s="30">
        <v>2120.2399999999998</v>
      </c>
      <c r="C492" s="30"/>
      <c r="D492" s="30"/>
      <c r="E492" s="30"/>
      <c r="F492" s="49"/>
    </row>
    <row r="493" spans="1:6" hidden="1" x14ac:dyDescent="0.25">
      <c r="A493" s="176" t="s">
        <v>512</v>
      </c>
      <c r="B493" s="30">
        <v>2102.8200000000002</v>
      </c>
      <c r="C493" s="30"/>
      <c r="D493" s="30"/>
      <c r="E493" s="30"/>
      <c r="F493" s="49"/>
    </row>
    <row r="494" spans="1:6" hidden="1" x14ac:dyDescent="0.25">
      <c r="A494" s="179" t="s">
        <v>513</v>
      </c>
      <c r="B494" s="30">
        <v>2088.5500000000002</v>
      </c>
      <c r="C494" s="30"/>
      <c r="D494" s="30"/>
      <c r="E494" s="30"/>
      <c r="F494" s="49"/>
    </row>
    <row r="495" spans="1:6" hidden="1" x14ac:dyDescent="0.25">
      <c r="A495" s="179" t="s">
        <v>514</v>
      </c>
      <c r="B495" s="30">
        <v>2087.4</v>
      </c>
      <c r="C495" s="30"/>
      <c r="D495" s="30"/>
      <c r="E495" s="30"/>
      <c r="F495" s="49"/>
    </row>
    <row r="496" spans="1:6" hidden="1" x14ac:dyDescent="0.25">
      <c r="A496" s="179" t="s">
        <v>515</v>
      </c>
      <c r="B496" s="30">
        <v>2087.107</v>
      </c>
      <c r="C496" s="30"/>
      <c r="D496" s="30"/>
      <c r="E496" s="30"/>
      <c r="F496" s="49"/>
    </row>
    <row r="497" spans="1:6" hidden="1" x14ac:dyDescent="0.25">
      <c r="A497" s="179" t="s">
        <v>516</v>
      </c>
      <c r="B497" s="30">
        <v>2081.0050000000001</v>
      </c>
      <c r="C497" s="30"/>
      <c r="D497" s="30"/>
      <c r="E497" s="30"/>
      <c r="F497" s="49"/>
    </row>
    <row r="498" spans="1:6" hidden="1" x14ac:dyDescent="0.25">
      <c r="A498" s="179" t="s">
        <v>517</v>
      </c>
      <c r="B498" s="30">
        <v>2067.54</v>
      </c>
      <c r="C498" s="30"/>
      <c r="D498" s="30"/>
      <c r="E498" s="30"/>
      <c r="F498" s="49"/>
    </row>
    <row r="499" spans="1:6" hidden="1" x14ac:dyDescent="0.25">
      <c r="A499" s="179" t="s">
        <v>518</v>
      </c>
      <c r="B499" s="30">
        <v>2063.3200000000002</v>
      </c>
      <c r="C499" s="30"/>
      <c r="D499" s="30"/>
      <c r="E499" s="30"/>
      <c r="F499" s="49"/>
    </row>
    <row r="500" spans="1:6" hidden="1" x14ac:dyDescent="0.25">
      <c r="A500" s="179" t="s">
        <v>519</v>
      </c>
      <c r="B500" s="30">
        <v>2055.48</v>
      </c>
      <c r="C500" s="30"/>
      <c r="D500" s="30"/>
      <c r="E500" s="30"/>
      <c r="F500" s="49"/>
    </row>
    <row r="501" spans="1:6" hidden="1" x14ac:dyDescent="0.25">
      <c r="A501" s="179" t="s">
        <v>520</v>
      </c>
      <c r="B501" s="30">
        <v>2039.22</v>
      </c>
      <c r="C501" s="30"/>
      <c r="D501" s="30"/>
      <c r="E501" s="30"/>
      <c r="F501" s="49"/>
    </row>
    <row r="502" spans="1:6" hidden="1" x14ac:dyDescent="0.25">
      <c r="A502" s="179" t="s">
        <v>521</v>
      </c>
      <c r="B502" s="30">
        <v>2038.03</v>
      </c>
      <c r="C502" s="30"/>
      <c r="D502" s="30"/>
      <c r="E502" s="30"/>
      <c r="F502" s="49"/>
    </row>
    <row r="503" spans="1:6" hidden="1" x14ac:dyDescent="0.25">
      <c r="A503" s="179" t="s">
        <v>522</v>
      </c>
      <c r="B503" s="30">
        <v>2039.77</v>
      </c>
      <c r="C503" s="30"/>
      <c r="D503" s="30"/>
      <c r="E503" s="30"/>
      <c r="F503" s="49"/>
    </row>
    <row r="504" spans="1:6" hidden="1" x14ac:dyDescent="0.25">
      <c r="A504" s="179" t="s">
        <v>523</v>
      </c>
      <c r="B504" s="30">
        <v>2038.08</v>
      </c>
      <c r="C504" s="30"/>
      <c r="D504" s="30"/>
      <c r="E504" s="30"/>
      <c r="F504" s="49"/>
    </row>
    <row r="505" spans="1:6" hidden="1" x14ac:dyDescent="0.25">
      <c r="A505" s="179" t="s">
        <v>524</v>
      </c>
      <c r="B505" s="30">
        <v>2002.88</v>
      </c>
      <c r="C505" s="30"/>
      <c r="D505" s="30"/>
      <c r="E505" s="30"/>
      <c r="F505" s="49"/>
    </row>
    <row r="506" spans="1:6" hidden="1" x14ac:dyDescent="0.25">
      <c r="A506" s="179" t="s">
        <v>525</v>
      </c>
      <c r="B506" s="30">
        <v>1993.03</v>
      </c>
      <c r="C506" s="30"/>
      <c r="D506" s="30"/>
      <c r="E506" s="30"/>
      <c r="F506" s="49"/>
    </row>
    <row r="507" spans="1:6" hidden="1" x14ac:dyDescent="0.25">
      <c r="A507" s="179" t="s">
        <v>526</v>
      </c>
      <c r="B507" s="30">
        <v>1987.38</v>
      </c>
      <c r="C507" s="30"/>
      <c r="D507" s="30"/>
      <c r="E507" s="30"/>
      <c r="F507" s="49"/>
    </row>
    <row r="508" spans="1:6" hidden="1" x14ac:dyDescent="0.25">
      <c r="A508" s="179" t="s">
        <v>527</v>
      </c>
      <c r="B508" s="30">
        <v>1986.52</v>
      </c>
      <c r="C508" s="30"/>
      <c r="D508" s="30"/>
      <c r="E508" s="30"/>
      <c r="F508" s="49"/>
    </row>
    <row r="509" spans="1:6" hidden="1" x14ac:dyDescent="0.25">
      <c r="A509" s="179" t="s">
        <v>528</v>
      </c>
      <c r="B509" s="30">
        <v>1976.4079999999999</v>
      </c>
      <c r="C509" s="30"/>
      <c r="D509" s="30"/>
      <c r="E509" s="30"/>
      <c r="F509" s="49"/>
    </row>
    <row r="510" spans="1:6" hidden="1" x14ac:dyDescent="0.25">
      <c r="A510" s="179" t="s">
        <v>529</v>
      </c>
      <c r="B510" s="30">
        <v>1991.94</v>
      </c>
      <c r="C510" s="30"/>
      <c r="D510" s="30"/>
      <c r="E510" s="30"/>
      <c r="F510" s="49"/>
    </row>
    <row r="511" spans="1:6" hidden="1" x14ac:dyDescent="0.25">
      <c r="A511" s="179" t="s">
        <v>530</v>
      </c>
      <c r="B511" s="30">
        <v>2003.72</v>
      </c>
      <c r="C511" s="30"/>
      <c r="D511" s="30"/>
      <c r="E511" s="30"/>
      <c r="F511" s="49"/>
    </row>
    <row r="512" spans="1:6" hidden="1" x14ac:dyDescent="0.25">
      <c r="A512" s="179" t="s">
        <v>531</v>
      </c>
      <c r="B512" s="30">
        <v>2023.18</v>
      </c>
      <c r="C512" s="30"/>
      <c r="D512" s="30"/>
      <c r="E512" s="30"/>
      <c r="F512" s="49"/>
    </row>
    <row r="513" spans="1:6" hidden="1" x14ac:dyDescent="0.25">
      <c r="A513" s="179" t="s">
        <v>532</v>
      </c>
      <c r="B513" s="30">
        <v>2009.58</v>
      </c>
      <c r="C513" s="30"/>
      <c r="D513" s="30"/>
      <c r="E513" s="30"/>
      <c r="F513" s="49"/>
    </row>
    <row r="514" spans="1:6" hidden="1" x14ac:dyDescent="0.25">
      <c r="A514" s="179" t="s">
        <v>533</v>
      </c>
      <c r="B514" s="30">
        <v>2009.02</v>
      </c>
      <c r="C514" s="30"/>
      <c r="D514" s="30"/>
      <c r="E514" s="30"/>
      <c r="F514" s="49"/>
    </row>
    <row r="515" spans="1:6" hidden="1" x14ac:dyDescent="0.25">
      <c r="A515" s="179" t="s">
        <v>534</v>
      </c>
      <c r="B515" s="30">
        <v>2023.99</v>
      </c>
      <c r="C515" s="30"/>
      <c r="D515" s="30"/>
      <c r="E515" s="30"/>
      <c r="F515" s="49"/>
    </row>
    <row r="516" spans="1:6" hidden="1" x14ac:dyDescent="0.25">
      <c r="A516" s="179" t="s">
        <v>535</v>
      </c>
      <c r="B516" s="30">
        <v>2027.76</v>
      </c>
      <c r="C516" s="30"/>
      <c r="D516" s="30"/>
      <c r="E516" s="30"/>
      <c r="F516" s="49"/>
    </row>
    <row r="517" spans="1:6" hidden="1" x14ac:dyDescent="0.25">
      <c r="A517" s="179" t="s">
        <v>536</v>
      </c>
      <c r="B517" s="30">
        <v>2023.83</v>
      </c>
      <c r="C517" s="30"/>
      <c r="D517" s="30"/>
      <c r="E517" s="30"/>
      <c r="F517" s="49"/>
    </row>
    <row r="518" spans="1:6" hidden="1" x14ac:dyDescent="0.25">
      <c r="A518" s="179" t="s">
        <v>537</v>
      </c>
      <c r="B518" s="30">
        <v>2028.94</v>
      </c>
      <c r="C518" s="30"/>
      <c r="D518" s="30"/>
      <c r="E518" s="30"/>
      <c r="F518" s="49"/>
    </row>
    <row r="519" spans="1:6" hidden="1" x14ac:dyDescent="0.25">
      <c r="A519" s="179" t="s">
        <v>538</v>
      </c>
      <c r="B519" s="30">
        <v>2040.37</v>
      </c>
      <c r="C519" s="30"/>
      <c r="D519" s="30"/>
      <c r="E519" s="30"/>
      <c r="F519" s="49"/>
    </row>
    <row r="520" spans="1:6" hidden="1" x14ac:dyDescent="0.25">
      <c r="A520" s="179" t="s">
        <v>539</v>
      </c>
      <c r="B520" s="30">
        <v>2037.26</v>
      </c>
      <c r="C520" s="30"/>
      <c r="D520" s="30"/>
      <c r="E520" s="30"/>
      <c r="F520" s="49"/>
    </row>
    <row r="521" spans="1:6" hidden="1" x14ac:dyDescent="0.25">
      <c r="A521" s="179" t="s">
        <v>540</v>
      </c>
      <c r="B521" s="30">
        <v>2037.26</v>
      </c>
      <c r="C521" s="30"/>
      <c r="D521" s="30"/>
      <c r="E521" s="30"/>
      <c r="F521" s="49"/>
    </row>
    <row r="522" spans="1:6" hidden="1" x14ac:dyDescent="0.25">
      <c r="A522" s="179" t="s">
        <v>541</v>
      </c>
      <c r="B522" s="30">
        <v>2045.03</v>
      </c>
      <c r="C522" s="30"/>
      <c r="D522" s="30"/>
      <c r="E522" s="30"/>
      <c r="F522" s="49"/>
    </row>
    <row r="523" spans="1:6" hidden="1" x14ac:dyDescent="0.25">
      <c r="A523" s="179" t="s">
        <v>542</v>
      </c>
      <c r="B523" s="30">
        <v>2045.037</v>
      </c>
      <c r="C523" s="30"/>
      <c r="D523" s="30"/>
      <c r="E523" s="30"/>
      <c r="F523" s="49"/>
    </row>
    <row r="524" spans="1:6" hidden="1" x14ac:dyDescent="0.25">
      <c r="A524" s="179" t="s">
        <v>543</v>
      </c>
      <c r="B524" s="30">
        <v>2035.97</v>
      </c>
      <c r="C524" s="30"/>
      <c r="D524" s="30"/>
      <c r="E524" s="30"/>
      <c r="F524" s="49"/>
    </row>
    <row r="525" spans="1:6" hidden="1" x14ac:dyDescent="0.25">
      <c r="A525" s="179" t="s">
        <v>544</v>
      </c>
      <c r="B525" s="30">
        <v>2039.84</v>
      </c>
      <c r="C525" s="30"/>
      <c r="D525" s="30"/>
      <c r="E525" s="30"/>
      <c r="F525" s="49"/>
    </row>
    <row r="526" spans="1:6" hidden="1" x14ac:dyDescent="0.25">
      <c r="A526" s="179" t="s">
        <v>545</v>
      </c>
      <c r="B526" s="30">
        <v>2029.97</v>
      </c>
      <c r="C526" s="30"/>
      <c r="D526" s="30"/>
      <c r="E526" s="30"/>
      <c r="F526" s="49"/>
    </row>
    <row r="527" spans="1:6" hidden="1" x14ac:dyDescent="0.25">
      <c r="A527" s="179" t="s">
        <v>546</v>
      </c>
      <c r="B527" s="30">
        <v>2028.95</v>
      </c>
      <c r="C527" s="30"/>
      <c r="D527" s="30"/>
      <c r="E527" s="30"/>
      <c r="F527" s="49"/>
    </row>
    <row r="528" spans="1:6" hidden="1" x14ac:dyDescent="0.25">
      <c r="A528" s="179" t="s">
        <v>547</v>
      </c>
      <c r="B528" s="30">
        <v>2009.11</v>
      </c>
      <c r="C528" s="30"/>
      <c r="D528" s="30"/>
      <c r="E528" s="30"/>
      <c r="F528" s="49"/>
    </row>
    <row r="529" spans="1:6" hidden="1" x14ac:dyDescent="0.25">
      <c r="A529" s="179" t="s">
        <v>548</v>
      </c>
      <c r="B529" s="30">
        <v>2017.56</v>
      </c>
      <c r="C529" s="30"/>
      <c r="D529" s="30"/>
      <c r="E529" s="30"/>
      <c r="F529" s="49"/>
    </row>
    <row r="530" spans="1:6" hidden="1" x14ac:dyDescent="0.25">
      <c r="A530" s="179" t="s">
        <v>549</v>
      </c>
      <c r="B530" s="30">
        <v>2034.87</v>
      </c>
      <c r="C530" s="30"/>
      <c r="D530" s="30"/>
      <c r="E530" s="30"/>
      <c r="F530" s="49"/>
    </row>
    <row r="531" spans="1:6" hidden="1" x14ac:dyDescent="0.25">
      <c r="A531" s="179" t="s">
        <v>550</v>
      </c>
      <c r="B531" s="30"/>
      <c r="C531" s="30"/>
      <c r="D531" s="30"/>
      <c r="E531" s="30"/>
      <c r="F531" s="49"/>
    </row>
    <row r="532" spans="1:6" hidden="1" x14ac:dyDescent="0.25">
      <c r="A532" s="179" t="s">
        <v>551</v>
      </c>
      <c r="B532" s="30">
        <v>2038.45</v>
      </c>
      <c r="C532" s="30"/>
      <c r="D532" s="30"/>
      <c r="E532" s="30"/>
      <c r="F532" s="49"/>
    </row>
    <row r="533" spans="1:6" hidden="1" x14ac:dyDescent="0.25">
      <c r="A533" s="179" t="s">
        <v>552</v>
      </c>
      <c r="B533" s="30">
        <v>2025.81</v>
      </c>
      <c r="C533" s="30"/>
      <c r="D533" s="30"/>
      <c r="E533" s="30"/>
      <c r="F533" s="49"/>
    </row>
    <row r="534" spans="1:6" hidden="1" x14ac:dyDescent="0.25">
      <c r="A534" s="179" t="s">
        <v>553</v>
      </c>
      <c r="B534" s="30">
        <v>2023.64</v>
      </c>
      <c r="C534" s="30"/>
      <c r="D534" s="30"/>
      <c r="E534" s="30"/>
      <c r="F534" s="49"/>
    </row>
    <row r="535" spans="1:6" hidden="1" x14ac:dyDescent="0.25">
      <c r="A535" s="179" t="s">
        <v>554</v>
      </c>
      <c r="B535" s="30">
        <v>2034.0550000000001</v>
      </c>
      <c r="C535" s="30"/>
      <c r="D535" s="30"/>
      <c r="E535" s="30"/>
      <c r="F535" s="49"/>
    </row>
    <row r="536" spans="1:6" hidden="1" x14ac:dyDescent="0.25">
      <c r="A536" s="179" t="s">
        <v>555</v>
      </c>
      <c r="B536" s="30">
        <v>2023.67</v>
      </c>
      <c r="C536" s="30"/>
      <c r="D536" s="30"/>
      <c r="E536" s="30"/>
      <c r="F536" s="49"/>
    </row>
    <row r="537" spans="1:6" hidden="1" x14ac:dyDescent="0.25">
      <c r="A537" s="179" t="s">
        <v>556</v>
      </c>
      <c r="B537" s="30">
        <v>2024.34</v>
      </c>
      <c r="C537" s="30"/>
      <c r="D537" s="30"/>
      <c r="E537" s="30"/>
      <c r="F537" s="49"/>
    </row>
    <row r="538" spans="1:6" hidden="1" x14ac:dyDescent="0.25">
      <c r="A538" s="179" t="s">
        <v>557</v>
      </c>
      <c r="B538" s="30">
        <v>2012.32</v>
      </c>
      <c r="C538" s="30"/>
      <c r="D538" s="30"/>
      <c r="E538" s="30"/>
      <c r="F538" s="49"/>
    </row>
    <row r="539" spans="1:6" hidden="1" x14ac:dyDescent="0.25">
      <c r="A539" s="179" t="s">
        <v>558</v>
      </c>
      <c r="B539" s="30">
        <v>1990.46</v>
      </c>
      <c r="C539" s="30"/>
      <c r="D539" s="30"/>
      <c r="E539" s="30"/>
      <c r="F539" s="49"/>
    </row>
    <row r="540" spans="1:6" hidden="1" x14ac:dyDescent="0.25">
      <c r="A540" s="179" t="s">
        <v>559</v>
      </c>
      <c r="B540" s="30">
        <v>1980.25</v>
      </c>
      <c r="C540" s="30"/>
      <c r="D540" s="30"/>
      <c r="E540" s="30"/>
      <c r="F540" s="49"/>
    </row>
    <row r="541" spans="1:6" hidden="1" x14ac:dyDescent="0.25">
      <c r="A541" s="179" t="s">
        <v>560</v>
      </c>
      <c r="B541" s="30">
        <v>1978.35</v>
      </c>
      <c r="C541" s="30"/>
      <c r="D541" s="30"/>
      <c r="E541" s="30"/>
      <c r="F541" s="49"/>
    </row>
    <row r="542" spans="1:6" hidden="1" x14ac:dyDescent="0.25">
      <c r="A542" s="179" t="s">
        <v>561</v>
      </c>
      <c r="B542" s="30">
        <v>1970.06</v>
      </c>
      <c r="C542" s="30"/>
      <c r="D542" s="30"/>
      <c r="E542" s="30"/>
      <c r="F542" s="49"/>
    </row>
    <row r="543" spans="1:6" hidden="1" x14ac:dyDescent="0.25">
      <c r="A543" s="179" t="s">
        <v>562</v>
      </c>
      <c r="B543" s="30">
        <v>1900.405</v>
      </c>
      <c r="C543" s="30"/>
      <c r="D543" s="30"/>
      <c r="E543" s="30"/>
      <c r="F543" s="49"/>
    </row>
    <row r="544" spans="1:6" hidden="1" x14ac:dyDescent="0.25">
      <c r="A544" s="179" t="s">
        <v>563</v>
      </c>
      <c r="B544" s="30">
        <v>1980.85</v>
      </c>
      <c r="C544" s="30"/>
      <c r="D544" s="30"/>
      <c r="E544" s="30"/>
      <c r="F544" s="49"/>
    </row>
    <row r="545" spans="1:6" hidden="1" x14ac:dyDescent="0.25">
      <c r="A545" s="179" t="s">
        <v>564</v>
      </c>
      <c r="B545" s="30">
        <v>1981.3</v>
      </c>
      <c r="C545" s="30"/>
      <c r="D545" s="30"/>
      <c r="E545" s="30"/>
      <c r="F545" s="49"/>
    </row>
    <row r="546" spans="1:6" hidden="1" x14ac:dyDescent="0.25">
      <c r="A546" s="179" t="s">
        <v>565</v>
      </c>
      <c r="B546" s="30">
        <v>1987.34</v>
      </c>
      <c r="C546" s="30"/>
      <c r="D546" s="30"/>
      <c r="E546" s="30"/>
      <c r="F546" s="49"/>
    </row>
    <row r="547" spans="1:6" hidden="1" x14ac:dyDescent="0.25">
      <c r="A547" s="179" t="s">
        <v>566</v>
      </c>
      <c r="B547" s="30">
        <v>1991.14</v>
      </c>
      <c r="C547" s="30"/>
      <c r="D547" s="30"/>
      <c r="E547" s="30"/>
      <c r="F547" s="49"/>
    </row>
    <row r="548" spans="1:6" hidden="1" x14ac:dyDescent="0.25">
      <c r="A548" s="179" t="s">
        <v>567</v>
      </c>
      <c r="B548" s="30">
        <v>1994.84</v>
      </c>
      <c r="C548" s="30"/>
      <c r="D548" s="30"/>
      <c r="E548" s="30"/>
      <c r="F548" s="49"/>
    </row>
    <row r="549" spans="1:6" hidden="1" x14ac:dyDescent="0.25">
      <c r="A549" s="179" t="s">
        <v>568</v>
      </c>
      <c r="B549" s="30">
        <v>1994.84</v>
      </c>
      <c r="C549" s="30"/>
      <c r="D549" s="30"/>
      <c r="E549" s="30"/>
      <c r="F549" s="49"/>
    </row>
    <row r="550" spans="1:6" hidden="1" x14ac:dyDescent="0.25">
      <c r="A550" s="179" t="s">
        <v>569</v>
      </c>
      <c r="B550" s="30">
        <v>1994.93</v>
      </c>
      <c r="C550" s="30"/>
      <c r="D550" s="30"/>
      <c r="E550" s="30"/>
      <c r="F550" s="49"/>
    </row>
    <row r="551" spans="1:6" hidden="1" x14ac:dyDescent="0.25">
      <c r="A551" s="179" t="s">
        <v>570</v>
      </c>
      <c r="B551" s="30">
        <v>1994.69</v>
      </c>
      <c r="C551" s="30"/>
      <c r="D551" s="30"/>
      <c r="E551" s="30"/>
      <c r="F551" s="49"/>
    </row>
    <row r="552" spans="1:6" hidden="1" x14ac:dyDescent="0.25">
      <c r="A552" s="179" t="s">
        <v>571</v>
      </c>
      <c r="B552" s="30">
        <v>1998.63</v>
      </c>
      <c r="C552" s="30"/>
      <c r="D552" s="30"/>
      <c r="E552" s="30"/>
      <c r="F552" s="49"/>
    </row>
    <row r="553" spans="1:6" hidden="1" x14ac:dyDescent="0.25">
      <c r="A553" s="179" t="s">
        <v>572</v>
      </c>
      <c r="B553" s="30">
        <v>2028.82</v>
      </c>
      <c r="C553" s="30"/>
      <c r="D553" s="30"/>
      <c r="E553" s="30"/>
      <c r="F553" s="49"/>
    </row>
    <row r="554" spans="1:6" hidden="1" x14ac:dyDescent="0.25">
      <c r="A554" s="179" t="s">
        <v>573</v>
      </c>
      <c r="B554" s="30">
        <v>2033.23</v>
      </c>
      <c r="C554" s="30"/>
      <c r="D554" s="30"/>
      <c r="E554" s="30"/>
      <c r="F554" s="49"/>
    </row>
    <row r="555" spans="1:6" hidden="1" x14ac:dyDescent="0.25">
      <c r="A555" s="179" t="s">
        <v>574</v>
      </c>
      <c r="B555" s="30">
        <v>2049.6999999999998</v>
      </c>
      <c r="C555" s="30"/>
      <c r="D555" s="30"/>
      <c r="E555" s="30"/>
      <c r="F555" s="49"/>
    </row>
    <row r="556" spans="1:6" hidden="1" x14ac:dyDescent="0.25">
      <c r="A556" s="179" t="s">
        <v>575</v>
      </c>
      <c r="B556" s="30">
        <v>2078.52</v>
      </c>
      <c r="C556" s="30"/>
      <c r="D556" s="30"/>
      <c r="E556" s="30"/>
      <c r="F556" s="49"/>
    </row>
    <row r="557" spans="1:6" hidden="1" x14ac:dyDescent="0.25">
      <c r="A557" s="179" t="s">
        <v>576</v>
      </c>
      <c r="B557" s="30">
        <v>2108.65</v>
      </c>
      <c r="C557" s="30"/>
      <c r="D557" s="30"/>
      <c r="E557" s="30"/>
      <c r="F557" s="49"/>
    </row>
    <row r="558" spans="1:6" hidden="1" x14ac:dyDescent="0.25">
      <c r="A558" s="179" t="s">
        <v>577</v>
      </c>
      <c r="B558" s="30">
        <v>2108.4499999999998</v>
      </c>
      <c r="C558" s="30"/>
      <c r="D558" s="30"/>
      <c r="E558" s="30"/>
      <c r="F558" s="49"/>
    </row>
    <row r="559" spans="1:6" hidden="1" x14ac:dyDescent="0.25">
      <c r="A559" s="179" t="s">
        <v>578</v>
      </c>
      <c r="B559" s="30">
        <v>2124.9699999999998</v>
      </c>
      <c r="C559" s="30"/>
      <c r="D559" s="30"/>
      <c r="E559" s="30"/>
      <c r="F559" s="49"/>
    </row>
    <row r="560" spans="1:6" hidden="1" x14ac:dyDescent="0.25">
      <c r="A560" s="179" t="s">
        <v>579</v>
      </c>
      <c r="B560" s="30">
        <v>2134.19</v>
      </c>
      <c r="C560" s="30"/>
      <c r="D560" s="30"/>
      <c r="E560" s="30"/>
      <c r="F560" s="49"/>
    </row>
    <row r="561" spans="1:6" hidden="1" x14ac:dyDescent="0.25">
      <c r="A561" s="179" t="s">
        <v>580</v>
      </c>
      <c r="B561" s="30">
        <v>2122.6999999999998</v>
      </c>
      <c r="C561" s="30"/>
      <c r="D561" s="30"/>
      <c r="E561" s="30"/>
      <c r="F561" s="49"/>
    </row>
    <row r="562" spans="1:6" hidden="1" x14ac:dyDescent="0.25">
      <c r="A562" s="179" t="s">
        <v>581</v>
      </c>
      <c r="B562" s="30">
        <v>2113.58</v>
      </c>
      <c r="C562" s="30"/>
      <c r="D562" s="30"/>
      <c r="E562" s="30"/>
      <c r="F562" s="49"/>
    </row>
    <row r="563" spans="1:6" hidden="1" x14ac:dyDescent="0.25">
      <c r="A563" s="179" t="s">
        <v>582</v>
      </c>
      <c r="B563" s="30">
        <v>2112.61</v>
      </c>
      <c r="C563" s="30"/>
      <c r="D563" s="30"/>
      <c r="E563" s="30"/>
      <c r="F563" s="49"/>
    </row>
    <row r="564" spans="1:6" hidden="1" x14ac:dyDescent="0.25">
      <c r="A564" s="179" t="s">
        <v>583</v>
      </c>
      <c r="B564" s="30">
        <v>2128.1799999999998</v>
      </c>
      <c r="C564" s="30"/>
      <c r="D564" s="30"/>
      <c r="E564" s="30"/>
      <c r="F564" s="49"/>
    </row>
    <row r="565" spans="1:6" hidden="1" x14ac:dyDescent="0.25">
      <c r="A565" s="179" t="s">
        <v>584</v>
      </c>
      <c r="B565" s="30">
        <v>2113.42</v>
      </c>
      <c r="C565" s="30"/>
      <c r="D565" s="30"/>
      <c r="E565" s="30"/>
      <c r="F565" s="49"/>
    </row>
    <row r="566" spans="1:6" hidden="1" x14ac:dyDescent="0.25">
      <c r="A566" s="179" t="s">
        <v>585</v>
      </c>
      <c r="B566" s="30">
        <v>2108.89</v>
      </c>
      <c r="C566" s="30"/>
      <c r="D566" s="30"/>
      <c r="E566" s="30"/>
      <c r="F566" s="49"/>
    </row>
    <row r="567" spans="1:6" hidden="1" x14ac:dyDescent="0.25">
      <c r="A567" s="179" t="s">
        <v>586</v>
      </c>
      <c r="B567" s="30">
        <v>2112.13</v>
      </c>
      <c r="C567" s="30"/>
      <c r="D567" s="30"/>
      <c r="E567" s="30"/>
      <c r="F567" s="49"/>
    </row>
    <row r="568" spans="1:6" hidden="1" x14ac:dyDescent="0.25">
      <c r="A568" s="179" t="s">
        <v>587</v>
      </c>
      <c r="B568" s="30">
        <v>2103.63</v>
      </c>
      <c r="C568" s="30"/>
      <c r="D568" s="30"/>
      <c r="E568" s="30"/>
      <c r="F568" s="49"/>
    </row>
    <row r="569" spans="1:6" hidden="1" x14ac:dyDescent="0.25">
      <c r="A569" s="179" t="s">
        <v>589</v>
      </c>
      <c r="B569" s="30">
        <v>2098.0189999999998</v>
      </c>
      <c r="C569" s="30"/>
      <c r="D569" s="30"/>
      <c r="E569" s="30"/>
      <c r="F569" s="49"/>
    </row>
    <row r="570" spans="1:6" hidden="1" x14ac:dyDescent="0.25">
      <c r="A570" s="179" t="s">
        <v>590</v>
      </c>
      <c r="B570" s="30">
        <v>2109.2199999999998</v>
      </c>
      <c r="C570" s="30"/>
      <c r="D570" s="30"/>
      <c r="E570" s="30"/>
      <c r="F570" s="49"/>
    </row>
    <row r="571" spans="1:6" hidden="1" x14ac:dyDescent="0.25">
      <c r="A571" s="179" t="s">
        <v>591</v>
      </c>
      <c r="B571" s="30">
        <v>2118.67</v>
      </c>
      <c r="C571" s="30"/>
      <c r="D571" s="30"/>
      <c r="E571" s="30"/>
      <c r="F571" s="49"/>
    </row>
    <row r="572" spans="1:6" hidden="1" x14ac:dyDescent="0.25">
      <c r="A572" s="179" t="s">
        <v>592</v>
      </c>
      <c r="B572" s="30">
        <v>2116.8200000000002</v>
      </c>
      <c r="C572" s="30"/>
      <c r="D572" s="30"/>
      <c r="E572" s="30"/>
      <c r="F572" s="49"/>
    </row>
    <row r="573" spans="1:6" hidden="1" x14ac:dyDescent="0.25">
      <c r="A573" s="179" t="s">
        <v>593</v>
      </c>
      <c r="B573" s="30">
        <v>2087.5100000000002</v>
      </c>
      <c r="C573" s="30"/>
      <c r="D573" s="30"/>
      <c r="E573" s="30"/>
      <c r="F573" s="49"/>
    </row>
    <row r="574" spans="1:6" hidden="1" x14ac:dyDescent="0.25">
      <c r="A574" s="179" t="s">
        <v>594</v>
      </c>
      <c r="B574" s="30">
        <v>2087.25</v>
      </c>
      <c r="C574" s="30"/>
      <c r="D574" s="30"/>
      <c r="E574" s="30"/>
      <c r="F574" s="49"/>
    </row>
    <row r="575" spans="1:6" hidden="1" x14ac:dyDescent="0.25">
      <c r="A575" s="179" t="s">
        <v>595</v>
      </c>
      <c r="B575" s="30">
        <v>2093.89</v>
      </c>
      <c r="C575" s="30"/>
      <c r="D575" s="30"/>
      <c r="E575" s="30"/>
      <c r="F575" s="49"/>
    </row>
    <row r="576" spans="1:6" hidden="1" x14ac:dyDescent="0.25">
      <c r="A576" s="179" t="s">
        <v>700</v>
      </c>
      <c r="B576" s="30">
        <v>2098.19</v>
      </c>
      <c r="C576" s="30"/>
      <c r="D576" s="30"/>
      <c r="E576" s="30"/>
      <c r="F576" s="49"/>
    </row>
    <row r="577" spans="1:6" hidden="1" x14ac:dyDescent="0.25">
      <c r="A577" s="179" t="s">
        <v>701</v>
      </c>
      <c r="B577" s="30">
        <v>2089.98</v>
      </c>
      <c r="C577" s="30"/>
      <c r="D577" s="30"/>
      <c r="E577" s="30"/>
      <c r="F577" s="49"/>
    </row>
    <row r="578" spans="1:6" hidden="1" x14ac:dyDescent="0.25">
      <c r="A578" s="179" t="s">
        <v>702</v>
      </c>
      <c r="B578" s="30">
        <v>2078.23</v>
      </c>
      <c r="C578" s="30"/>
      <c r="D578" s="30"/>
      <c r="E578" s="30"/>
      <c r="F578" s="49"/>
    </row>
    <row r="579" spans="1:6" hidden="1" x14ac:dyDescent="0.25">
      <c r="A579" s="179" t="s">
        <v>703</v>
      </c>
      <c r="B579" s="30">
        <v>2088.54</v>
      </c>
      <c r="C579" s="30"/>
      <c r="D579" s="30"/>
      <c r="E579" s="30"/>
      <c r="F579" s="49"/>
    </row>
    <row r="580" spans="1:6" hidden="1" x14ac:dyDescent="0.25">
      <c r="A580" s="179" t="s">
        <v>704</v>
      </c>
      <c r="B580" s="30">
        <v>2107.3200000000002</v>
      </c>
      <c r="C580" s="30"/>
      <c r="D580" s="30"/>
      <c r="E580" s="30"/>
      <c r="F580" s="49"/>
    </row>
    <row r="581" spans="1:6" hidden="1" x14ac:dyDescent="0.25">
      <c r="A581" s="179" t="s">
        <v>601</v>
      </c>
      <c r="B581" s="30">
        <v>2101.09</v>
      </c>
      <c r="C581" s="30"/>
      <c r="D581" s="30"/>
      <c r="E581" s="30"/>
      <c r="F581" s="49"/>
    </row>
    <row r="582" spans="1:6" hidden="1" x14ac:dyDescent="0.25">
      <c r="A582" s="179" t="s">
        <v>602</v>
      </c>
      <c r="B582" s="30">
        <v>2094.4699999999998</v>
      </c>
      <c r="C582" s="30"/>
      <c r="D582" s="30"/>
      <c r="E582" s="30"/>
      <c r="F582" s="49"/>
    </row>
    <row r="583" spans="1:6" hidden="1" x14ac:dyDescent="0.25">
      <c r="A583" s="179" t="s">
        <v>603</v>
      </c>
      <c r="B583" s="30">
        <v>2095.7600000000002</v>
      </c>
      <c r="C583" s="30"/>
      <c r="D583" s="30"/>
      <c r="E583" s="30"/>
      <c r="F583" s="49"/>
    </row>
    <row r="584" spans="1:6" hidden="1" x14ac:dyDescent="0.25">
      <c r="A584" s="179" t="s">
        <v>604</v>
      </c>
      <c r="B584" s="30">
        <v>2081.19</v>
      </c>
      <c r="C584" s="30"/>
      <c r="D584" s="30"/>
      <c r="E584" s="30"/>
      <c r="F584" s="49"/>
    </row>
    <row r="585" spans="1:6" hidden="1" x14ac:dyDescent="0.25">
      <c r="A585" s="179" t="s">
        <v>605</v>
      </c>
      <c r="B585" s="30">
        <v>2078.89</v>
      </c>
      <c r="C585" s="30"/>
      <c r="D585" s="37"/>
      <c r="E585" s="37"/>
      <c r="F585" s="50"/>
    </row>
    <row r="586" spans="1:6" hidden="1" x14ac:dyDescent="0.25">
      <c r="A586" s="179" t="s">
        <v>606</v>
      </c>
      <c r="B586" s="30">
        <v>2083.52</v>
      </c>
      <c r="C586" s="30"/>
      <c r="D586" s="37"/>
      <c r="E586" s="37"/>
      <c r="F586" s="50"/>
    </row>
    <row r="587" spans="1:6" hidden="1" x14ac:dyDescent="0.25">
      <c r="A587" s="179" t="s">
        <v>607</v>
      </c>
      <c r="B587" s="30">
        <v>2085.31</v>
      </c>
      <c r="C587" s="30"/>
      <c r="D587" s="37"/>
      <c r="E587" s="37"/>
      <c r="F587" s="50"/>
    </row>
    <row r="588" spans="1:6" hidden="1" x14ac:dyDescent="0.25">
      <c r="A588" s="179" t="s">
        <v>608</v>
      </c>
      <c r="B588" s="30">
        <v>2089.39</v>
      </c>
      <c r="C588" s="30"/>
      <c r="D588" s="37"/>
      <c r="E588" s="37"/>
      <c r="F588" s="50"/>
    </row>
    <row r="589" spans="1:6" hidden="1" x14ac:dyDescent="0.25">
      <c r="A589" s="179" t="s">
        <v>609</v>
      </c>
      <c r="B589" s="30">
        <v>2073.0059999999999</v>
      </c>
      <c r="C589" s="30"/>
      <c r="D589" s="37"/>
      <c r="E589" s="37"/>
      <c r="F589" s="50"/>
    </row>
    <row r="590" spans="1:6" hidden="1" x14ac:dyDescent="0.25">
      <c r="A590" s="179" t="s">
        <v>610</v>
      </c>
      <c r="B590" s="30">
        <v>2072.6799999999998</v>
      </c>
      <c r="C590" s="30"/>
      <c r="D590" s="37"/>
      <c r="E590" s="37"/>
      <c r="F590" s="50"/>
    </row>
    <row r="591" spans="1:6" hidden="1" x14ac:dyDescent="0.25">
      <c r="A591" s="179" t="s">
        <v>611</v>
      </c>
      <c r="B591" s="30">
        <v>2071.0880000000002</v>
      </c>
      <c r="C591" s="30"/>
      <c r="D591" s="37"/>
      <c r="E591" s="37"/>
      <c r="F591" s="50"/>
    </row>
    <row r="592" spans="1:6" hidden="1" x14ac:dyDescent="0.25">
      <c r="A592" s="179" t="s">
        <v>612</v>
      </c>
      <c r="B592" s="30">
        <v>2064.84</v>
      </c>
      <c r="C592" s="30"/>
      <c r="D592" s="37"/>
      <c r="E592" s="37"/>
      <c r="F592" s="50"/>
    </row>
    <row r="593" spans="1:6" hidden="1" x14ac:dyDescent="0.25">
      <c r="A593" s="179" t="s">
        <v>613</v>
      </c>
      <c r="B593" s="30">
        <v>2065.38</v>
      </c>
      <c r="C593" s="30"/>
      <c r="D593" s="37"/>
      <c r="E593" s="37"/>
      <c r="F593" s="50"/>
    </row>
    <row r="594" spans="1:6" hidden="1" x14ac:dyDescent="0.25">
      <c r="A594" s="179" t="s">
        <v>614</v>
      </c>
      <c r="B594" s="30">
        <v>2049.7399999999998</v>
      </c>
      <c r="C594" s="30"/>
      <c r="D594" s="37"/>
      <c r="E594" s="37"/>
      <c r="F594" s="50"/>
    </row>
    <row r="595" spans="1:6" hidden="1" x14ac:dyDescent="0.25">
      <c r="A595" s="179" t="s">
        <v>615</v>
      </c>
      <c r="B595" s="30">
        <v>2049.52</v>
      </c>
      <c r="C595" s="30"/>
      <c r="D595" s="37"/>
      <c r="E595" s="37"/>
      <c r="F595" s="50"/>
    </row>
    <row r="596" spans="1:6" hidden="1" x14ac:dyDescent="0.25">
      <c r="A596" s="179" t="s">
        <v>616</v>
      </c>
      <c r="B596" s="30">
        <v>2045.1</v>
      </c>
      <c r="C596" s="30"/>
      <c r="D596" s="37"/>
      <c r="E596" s="37"/>
      <c r="F596" s="50"/>
    </row>
    <row r="597" spans="1:6" hidden="1" x14ac:dyDescent="0.25">
      <c r="A597" s="179" t="s">
        <v>617</v>
      </c>
      <c r="B597" s="30">
        <v>2065.1260000000002</v>
      </c>
      <c r="C597" s="30"/>
      <c r="D597" s="37"/>
      <c r="E597" s="37"/>
      <c r="F597" s="50"/>
    </row>
    <row r="598" spans="1:6" hidden="1" x14ac:dyDescent="0.25">
      <c r="A598" s="179" t="s">
        <v>618</v>
      </c>
      <c r="B598" s="30">
        <v>2059.6799999999998</v>
      </c>
      <c r="C598" s="30"/>
      <c r="D598" s="37"/>
      <c r="E598" s="37"/>
      <c r="F598" s="50"/>
    </row>
    <row r="599" spans="1:6" hidden="1" x14ac:dyDescent="0.25">
      <c r="A599" s="179" t="s">
        <v>619</v>
      </c>
      <c r="B599" s="30">
        <v>2053.9699999999998</v>
      </c>
      <c r="C599" s="30"/>
      <c r="D599" s="37"/>
      <c r="E599" s="37"/>
      <c r="F599" s="50"/>
    </row>
    <row r="600" spans="1:6" hidden="1" x14ac:dyDescent="0.25">
      <c r="A600" s="179" t="s">
        <v>620</v>
      </c>
      <c r="B600" s="30">
        <v>2054.39</v>
      </c>
      <c r="C600" s="30"/>
      <c r="D600" s="37"/>
      <c r="E600" s="37"/>
      <c r="F600" s="50"/>
    </row>
    <row r="601" spans="1:6" hidden="1" x14ac:dyDescent="0.25">
      <c r="A601" s="179" t="s">
        <v>621</v>
      </c>
      <c r="B601" s="30">
        <v>2065.42</v>
      </c>
      <c r="C601" s="30"/>
      <c r="D601" s="37"/>
      <c r="E601" s="37"/>
      <c r="F601" s="50"/>
    </row>
    <row r="602" spans="1:6" hidden="1" x14ac:dyDescent="0.25">
      <c r="A602" s="179" t="s">
        <v>622</v>
      </c>
      <c r="B602" s="30">
        <v>2064.87</v>
      </c>
      <c r="C602" s="30"/>
      <c r="D602" s="37"/>
      <c r="E602" s="37"/>
      <c r="F602" s="50"/>
    </row>
    <row r="603" spans="1:6" hidden="1" x14ac:dyDescent="0.25">
      <c r="A603" s="179" t="s">
        <v>623</v>
      </c>
      <c r="B603" s="30">
        <v>2056.0279999999998</v>
      </c>
      <c r="C603" s="30"/>
      <c r="D603" s="37"/>
      <c r="E603" s="37"/>
      <c r="F603" s="50"/>
    </row>
    <row r="604" spans="1:6" hidden="1" x14ac:dyDescent="0.25">
      <c r="A604" s="179" t="s">
        <v>624</v>
      </c>
      <c r="B604" s="30">
        <v>2044.74</v>
      </c>
      <c r="C604" s="30"/>
      <c r="D604" s="37"/>
      <c r="E604" s="37"/>
      <c r="F604" s="50"/>
    </row>
    <row r="605" spans="1:6" hidden="1" x14ac:dyDescent="0.25">
      <c r="A605" s="179" t="s">
        <v>625</v>
      </c>
      <c r="B605" s="30">
        <v>2040.92</v>
      </c>
      <c r="C605" s="30"/>
      <c r="D605" s="37"/>
      <c r="E605" s="37"/>
      <c r="F605" s="50"/>
    </row>
    <row r="606" spans="1:6" hidden="1" x14ac:dyDescent="0.25">
      <c r="A606" s="179" t="s">
        <v>626</v>
      </c>
      <c r="B606" s="30">
        <v>2030.23</v>
      </c>
      <c r="C606" s="30"/>
      <c r="D606" s="37"/>
      <c r="E606" s="37"/>
      <c r="F606" s="50"/>
    </row>
    <row r="607" spans="1:6" hidden="1" x14ac:dyDescent="0.25">
      <c r="A607" s="179" t="s">
        <v>627</v>
      </c>
      <c r="B607" s="30">
        <v>2022.81</v>
      </c>
      <c r="C607" s="30"/>
      <c r="D607" s="37"/>
      <c r="E607" s="37"/>
      <c r="F607" s="50"/>
    </row>
    <row r="608" spans="1:6" hidden="1" x14ac:dyDescent="0.25">
      <c r="A608" s="179" t="s">
        <v>628</v>
      </c>
      <c r="B608" s="30">
        <v>2031.26</v>
      </c>
      <c r="C608" s="30"/>
      <c r="D608" s="37"/>
      <c r="E608" s="37"/>
      <c r="F608" s="50"/>
    </row>
    <row r="609" spans="1:6" hidden="1" x14ac:dyDescent="0.25">
      <c r="A609" s="179" t="s">
        <v>629</v>
      </c>
      <c r="B609" s="30">
        <v>2016.22</v>
      </c>
      <c r="C609" s="30"/>
      <c r="D609" s="37"/>
      <c r="E609" s="37"/>
      <c r="F609" s="50"/>
    </row>
    <row r="610" spans="1:6" hidden="1" x14ac:dyDescent="0.25">
      <c r="A610" s="179" t="s">
        <v>630</v>
      </c>
      <c r="B610" s="30">
        <v>2010.374</v>
      </c>
      <c r="C610" s="30"/>
      <c r="D610" s="37"/>
      <c r="E610" s="37"/>
      <c r="F610" s="50"/>
    </row>
    <row r="611" spans="1:6" hidden="1" x14ac:dyDescent="0.25">
      <c r="A611" s="179" t="s">
        <v>631</v>
      </c>
      <c r="B611" s="30">
        <v>1983.51</v>
      </c>
      <c r="C611" s="30"/>
      <c r="D611" s="37"/>
      <c r="E611" s="37"/>
      <c r="F611" s="50"/>
    </row>
    <row r="612" spans="1:6" hidden="1" x14ac:dyDescent="0.25">
      <c r="A612" s="179" t="s">
        <v>632</v>
      </c>
      <c r="B612" s="30">
        <v>1978.29</v>
      </c>
      <c r="C612" s="30"/>
      <c r="D612" s="37"/>
      <c r="E612" s="37"/>
      <c r="F612" s="50"/>
    </row>
    <row r="613" spans="1:6" hidden="1" x14ac:dyDescent="0.25">
      <c r="A613" s="179" t="s">
        <v>633</v>
      </c>
      <c r="B613" s="30">
        <v>1988.902</v>
      </c>
      <c r="C613" s="30"/>
      <c r="D613" s="37"/>
      <c r="E613" s="37"/>
      <c r="F613" s="50"/>
    </row>
    <row r="614" spans="1:6" hidden="1" x14ac:dyDescent="0.25">
      <c r="A614" s="179" t="s">
        <v>634</v>
      </c>
      <c r="B614" s="30">
        <v>1995.79</v>
      </c>
      <c r="C614" s="30"/>
      <c r="D614" s="37"/>
      <c r="E614" s="37"/>
      <c r="F614" s="50"/>
    </row>
    <row r="615" spans="1:6" hidden="1" x14ac:dyDescent="0.25">
      <c r="A615" s="179" t="s">
        <v>635</v>
      </c>
      <c r="B615" s="30">
        <v>1968.5029999999999</v>
      </c>
      <c r="C615" s="30"/>
      <c r="D615" s="37"/>
      <c r="E615" s="37"/>
      <c r="F615" s="50"/>
    </row>
    <row r="616" spans="1:6" hidden="1" x14ac:dyDescent="0.25">
      <c r="A616" s="179" t="s">
        <v>636</v>
      </c>
      <c r="B616" s="30">
        <v>1970.82</v>
      </c>
      <c r="C616" s="30"/>
      <c r="D616" s="37"/>
      <c r="E616" s="37"/>
      <c r="F616" s="50"/>
    </row>
    <row r="617" spans="1:6" hidden="1" x14ac:dyDescent="0.25">
      <c r="A617" s="179" t="s">
        <v>637</v>
      </c>
      <c r="B617" s="30">
        <v>1962.52</v>
      </c>
      <c r="C617" s="30"/>
      <c r="D617" s="37"/>
      <c r="E617" s="37"/>
      <c r="F617" s="50"/>
    </row>
    <row r="618" spans="1:6" hidden="1" x14ac:dyDescent="0.25">
      <c r="A618" s="179" t="s">
        <v>638</v>
      </c>
      <c r="B618" s="30">
        <v>1952.61</v>
      </c>
      <c r="C618" s="30"/>
      <c r="D618" s="37"/>
      <c r="E618" s="37"/>
      <c r="F618" s="50"/>
    </row>
    <row r="619" spans="1:6" hidden="1" x14ac:dyDescent="0.25">
      <c r="A619" s="179" t="s">
        <v>639</v>
      </c>
      <c r="B619" s="30">
        <v>1948.0319999999999</v>
      </c>
      <c r="C619" s="30"/>
      <c r="D619" s="37"/>
      <c r="E619" s="37"/>
      <c r="F619" s="50"/>
    </row>
    <row r="620" spans="1:6" hidden="1" x14ac:dyDescent="0.25">
      <c r="A620" s="179" t="s">
        <v>640</v>
      </c>
      <c r="B620" s="30">
        <v>1947.913</v>
      </c>
      <c r="C620" s="30"/>
      <c r="D620" s="37"/>
      <c r="E620" s="37"/>
      <c r="F620" s="50"/>
    </row>
    <row r="621" spans="1:6" hidden="1" x14ac:dyDescent="0.25">
      <c r="A621" s="179" t="s">
        <v>641</v>
      </c>
      <c r="B621" s="30">
        <v>1937.92</v>
      </c>
      <c r="C621" s="30"/>
      <c r="D621" s="37"/>
      <c r="E621" s="37"/>
      <c r="F621" s="50"/>
    </row>
    <row r="622" spans="1:6" hidden="1" x14ac:dyDescent="0.25">
      <c r="A622" s="179" t="s">
        <v>642</v>
      </c>
      <c r="B622" s="30">
        <v>1934.95</v>
      </c>
      <c r="C622" s="30"/>
      <c r="D622" s="37"/>
      <c r="E622" s="37"/>
      <c r="F622" s="50"/>
    </row>
    <row r="623" spans="1:6" hidden="1" x14ac:dyDescent="0.25">
      <c r="A623" s="179" t="s">
        <v>643</v>
      </c>
      <c r="B623" s="30">
        <v>1936.74</v>
      </c>
      <c r="C623" s="30"/>
      <c r="D623" s="37"/>
      <c r="E623" s="37"/>
      <c r="F623" s="50"/>
    </row>
    <row r="624" spans="1:6" hidden="1" x14ac:dyDescent="0.25">
      <c r="A624" s="179" t="s">
        <v>644</v>
      </c>
      <c r="B624" s="30">
        <v>1936.15</v>
      </c>
      <c r="C624" s="30"/>
      <c r="D624" s="37"/>
      <c r="E624" s="37"/>
      <c r="F624" s="50"/>
    </row>
    <row r="625" spans="1:6" hidden="1" x14ac:dyDescent="0.25">
      <c r="A625" s="179" t="s">
        <v>645</v>
      </c>
      <c r="B625" s="30">
        <v>1937.42</v>
      </c>
      <c r="C625" s="30"/>
      <c r="D625" s="37"/>
      <c r="E625" s="37"/>
      <c r="F625" s="50"/>
    </row>
    <row r="626" spans="1:6" hidden="1" x14ac:dyDescent="0.25">
      <c r="A626" s="179" t="s">
        <v>647</v>
      </c>
      <c r="B626" s="30">
        <v>1923.3</v>
      </c>
      <c r="C626" s="30"/>
      <c r="D626" s="37"/>
      <c r="E626" s="37"/>
      <c r="F626" s="50"/>
    </row>
    <row r="627" spans="1:6" hidden="1" x14ac:dyDescent="0.25">
      <c r="A627" s="179" t="s">
        <v>648</v>
      </c>
      <c r="B627" s="30">
        <v>1934.37</v>
      </c>
      <c r="C627" s="30"/>
      <c r="D627" s="37"/>
      <c r="E627" s="37"/>
      <c r="F627" s="50"/>
    </row>
    <row r="628" spans="1:6" hidden="1" x14ac:dyDescent="0.25">
      <c r="A628" s="179" t="s">
        <v>649</v>
      </c>
      <c r="B628" s="30">
        <v>1932.52</v>
      </c>
      <c r="C628" s="30"/>
      <c r="D628" s="37"/>
      <c r="E628" s="37"/>
      <c r="F628" s="50"/>
    </row>
    <row r="629" spans="1:6" hidden="1" x14ac:dyDescent="0.25">
      <c r="A629" s="179" t="s">
        <v>650</v>
      </c>
      <c r="B629" s="30">
        <v>1938.57</v>
      </c>
      <c r="C629" s="30"/>
      <c r="D629" s="37"/>
      <c r="E629" s="37"/>
      <c r="F629" s="50"/>
    </row>
    <row r="630" spans="1:6" hidden="1" x14ac:dyDescent="0.25">
      <c r="A630" s="179" t="s">
        <v>651</v>
      </c>
      <c r="B630" s="30">
        <v>1932.77</v>
      </c>
      <c r="C630" s="30"/>
      <c r="D630" s="37"/>
      <c r="E630" s="37"/>
      <c r="F630" s="50"/>
    </row>
    <row r="631" spans="1:6" hidden="1" x14ac:dyDescent="0.25">
      <c r="A631" s="179" t="s">
        <v>652</v>
      </c>
      <c r="B631" s="30">
        <v>1933.44</v>
      </c>
      <c r="C631" s="30"/>
      <c r="D631" s="37"/>
      <c r="E631" s="37"/>
      <c r="F631" s="50"/>
    </row>
    <row r="632" spans="1:6" hidden="1" x14ac:dyDescent="0.25">
      <c r="A632" s="179" t="s">
        <v>653</v>
      </c>
      <c r="B632" s="30">
        <v>1931.75</v>
      </c>
      <c r="C632" s="30"/>
      <c r="D632" s="37"/>
      <c r="E632" s="37"/>
      <c r="F632" s="50"/>
    </row>
    <row r="633" spans="1:6" hidden="1" x14ac:dyDescent="0.25">
      <c r="A633" s="179" t="s">
        <v>654</v>
      </c>
      <c r="B633" s="30">
        <v>1928.001</v>
      </c>
      <c r="C633" s="30"/>
      <c r="D633" s="37"/>
      <c r="E633" s="37"/>
      <c r="F633" s="50"/>
    </row>
    <row r="634" spans="1:6" hidden="1" x14ac:dyDescent="0.25">
      <c r="A634" s="179" t="s">
        <v>655</v>
      </c>
      <c r="B634" s="30">
        <v>1925.57</v>
      </c>
      <c r="C634" s="30"/>
      <c r="D634" s="37"/>
      <c r="E634" s="37"/>
      <c r="F634" s="50"/>
    </row>
    <row r="635" spans="1:6" hidden="1" x14ac:dyDescent="0.25">
      <c r="A635" s="179" t="s">
        <v>757</v>
      </c>
      <c r="B635" s="15">
        <v>1929.89</v>
      </c>
      <c r="C635" s="15"/>
      <c r="D635" s="37"/>
      <c r="E635" s="37"/>
      <c r="F635" s="50"/>
    </row>
    <row r="636" spans="1:6" hidden="1" x14ac:dyDescent="0.25">
      <c r="A636" s="179" t="s">
        <v>777</v>
      </c>
      <c r="B636" s="15">
        <v>1927.92</v>
      </c>
      <c r="C636" s="15"/>
      <c r="D636" s="37"/>
      <c r="E636" s="37"/>
      <c r="F636" s="50"/>
    </row>
    <row r="637" spans="1:6" hidden="1" x14ac:dyDescent="0.25">
      <c r="A637" s="179" t="s">
        <v>779</v>
      </c>
      <c r="B637" s="15">
        <v>1927.91</v>
      </c>
      <c r="C637" s="15"/>
      <c r="D637" s="37"/>
      <c r="E637" s="37"/>
      <c r="F637" s="50"/>
    </row>
    <row r="638" spans="1:6" hidden="1" x14ac:dyDescent="0.25">
      <c r="A638" s="179" t="s">
        <v>781</v>
      </c>
      <c r="B638" s="15">
        <v>1935.24</v>
      </c>
      <c r="C638" s="15"/>
      <c r="D638" s="37"/>
      <c r="E638" s="37"/>
      <c r="F638" s="50"/>
    </row>
    <row r="639" spans="1:6" hidden="1" x14ac:dyDescent="0.25">
      <c r="A639" s="179" t="s">
        <v>783</v>
      </c>
      <c r="B639" s="15">
        <v>1932.6</v>
      </c>
      <c r="C639" s="15"/>
      <c r="D639" s="37"/>
      <c r="E639" s="37"/>
      <c r="F639" s="50"/>
    </row>
    <row r="640" spans="1:6" hidden="1" x14ac:dyDescent="0.25">
      <c r="A640" s="179" t="s">
        <v>785</v>
      </c>
      <c r="B640" s="15">
        <v>1931.45</v>
      </c>
      <c r="C640" s="15"/>
      <c r="D640" s="37"/>
      <c r="E640" s="37"/>
      <c r="F640" s="50"/>
    </row>
    <row r="641" spans="1:6" hidden="1" x14ac:dyDescent="0.25">
      <c r="A641" s="179" t="s">
        <v>786</v>
      </c>
      <c r="B641" s="15">
        <v>1920.63</v>
      </c>
      <c r="C641" s="15"/>
      <c r="D641" s="37"/>
      <c r="E641" s="37"/>
      <c r="F641" s="50"/>
    </row>
    <row r="642" spans="1:6" hidden="1" x14ac:dyDescent="0.25">
      <c r="A642" s="179" t="s">
        <v>788</v>
      </c>
      <c r="B642" s="37">
        <v>1911.81</v>
      </c>
      <c r="C642" s="37"/>
      <c r="D642" s="37"/>
      <c r="E642" s="37"/>
      <c r="F642" s="50"/>
    </row>
    <row r="643" spans="1:6" hidden="1" x14ac:dyDescent="0.25">
      <c r="A643" s="179" t="s">
        <v>789</v>
      </c>
      <c r="B643" s="15">
        <v>1911.8</v>
      </c>
      <c r="C643" s="15"/>
      <c r="D643" s="37"/>
      <c r="E643" s="37"/>
      <c r="F643" s="50"/>
    </row>
    <row r="644" spans="1:6" hidden="1" x14ac:dyDescent="0.25">
      <c r="A644" s="179" t="s">
        <v>791</v>
      </c>
      <c r="B644" s="37">
        <v>1916.87</v>
      </c>
      <c r="C644" s="37"/>
      <c r="D644" s="37"/>
      <c r="E644" s="37"/>
      <c r="F644" s="50"/>
    </row>
    <row r="645" spans="1:6" hidden="1" x14ac:dyDescent="0.25">
      <c r="A645" s="179" t="s">
        <v>792</v>
      </c>
      <c r="B645" s="15">
        <v>1922.99</v>
      </c>
      <c r="C645" s="15"/>
      <c r="D645" s="37"/>
      <c r="E645" s="37"/>
      <c r="F645" s="50"/>
    </row>
    <row r="646" spans="1:6" hidden="1" x14ac:dyDescent="0.25">
      <c r="A646" s="179" t="s">
        <v>793</v>
      </c>
      <c r="B646" s="37">
        <v>1931.44</v>
      </c>
      <c r="C646" s="37"/>
      <c r="D646" s="37"/>
      <c r="E646" s="37"/>
      <c r="F646" s="50"/>
    </row>
    <row r="647" spans="1:6" hidden="1" x14ac:dyDescent="0.25">
      <c r="A647" s="179" t="s">
        <v>795</v>
      </c>
      <c r="B647" s="39">
        <v>1958.65</v>
      </c>
      <c r="C647" s="39"/>
      <c r="D647" s="37"/>
      <c r="E647" s="37"/>
      <c r="F647" s="50"/>
    </row>
    <row r="648" spans="1:6" hidden="1" x14ac:dyDescent="0.25">
      <c r="A648" s="179" t="s">
        <v>796</v>
      </c>
      <c r="B648" s="37">
        <v>1930.42</v>
      </c>
      <c r="C648" s="37"/>
      <c r="D648" s="37"/>
      <c r="E648" s="37"/>
      <c r="F648" s="50"/>
    </row>
    <row r="649" spans="1:6" hidden="1" x14ac:dyDescent="0.25">
      <c r="A649" s="179" t="s">
        <v>797</v>
      </c>
      <c r="B649" s="39">
        <v>1912.3</v>
      </c>
      <c r="C649" s="39"/>
      <c r="D649" s="37"/>
      <c r="E649" s="37"/>
      <c r="F649" s="50"/>
    </row>
    <row r="650" spans="1:6" hidden="1" x14ac:dyDescent="0.25">
      <c r="A650" s="179" t="s">
        <v>798</v>
      </c>
      <c r="B650" s="39">
        <v>1918.68</v>
      </c>
      <c r="C650" s="39"/>
      <c r="D650" s="37"/>
      <c r="E650" s="37"/>
      <c r="F650" s="50"/>
    </row>
    <row r="651" spans="1:6" hidden="1" x14ac:dyDescent="0.25">
      <c r="A651" s="179" t="s">
        <v>799</v>
      </c>
      <c r="B651" s="37">
        <v>1921.84</v>
      </c>
      <c r="C651" s="37"/>
      <c r="D651" s="37"/>
      <c r="E651" s="37"/>
      <c r="F651" s="50"/>
    </row>
    <row r="652" spans="1:6" hidden="1" x14ac:dyDescent="0.25">
      <c r="A652" s="179" t="s">
        <v>800</v>
      </c>
      <c r="B652" s="37">
        <v>1917.74</v>
      </c>
      <c r="C652" s="37"/>
      <c r="D652" s="37"/>
      <c r="E652" s="37"/>
      <c r="F652" s="50"/>
    </row>
    <row r="653" spans="1:6" hidden="1" x14ac:dyDescent="0.25">
      <c r="A653" s="179" t="s">
        <v>801</v>
      </c>
      <c r="B653" s="40">
        <v>1921.18</v>
      </c>
      <c r="C653" s="40"/>
      <c r="D653" s="37"/>
      <c r="E653" s="37"/>
      <c r="F653" s="50"/>
    </row>
    <row r="654" spans="1:6" hidden="1" x14ac:dyDescent="0.25">
      <c r="A654" s="179" t="s">
        <v>802</v>
      </c>
      <c r="B654" s="37">
        <v>1941.17</v>
      </c>
      <c r="C654" s="37"/>
      <c r="D654" s="37"/>
      <c r="E654" s="37"/>
      <c r="F654" s="50"/>
    </row>
    <row r="655" spans="1:6" hidden="1" x14ac:dyDescent="0.25">
      <c r="A655" s="179" t="s">
        <v>803</v>
      </c>
      <c r="B655" s="39">
        <v>1932.55</v>
      </c>
      <c r="C655" s="39"/>
      <c r="D655" s="37"/>
      <c r="E655" s="37"/>
      <c r="F655" s="50"/>
    </row>
    <row r="656" spans="1:6" hidden="1" x14ac:dyDescent="0.25">
      <c r="A656" s="179" t="s">
        <v>804</v>
      </c>
      <c r="B656" s="39">
        <v>1944.96</v>
      </c>
      <c r="C656" s="39"/>
      <c r="D656" s="37"/>
      <c r="E656" s="37"/>
      <c r="F656" s="50"/>
    </row>
    <row r="657" spans="1:6" hidden="1" x14ac:dyDescent="0.25">
      <c r="A657" s="179" t="s">
        <v>805</v>
      </c>
      <c r="B657" s="37">
        <v>1929.29</v>
      </c>
      <c r="C657" s="37"/>
      <c r="D657" s="37"/>
      <c r="E657" s="37"/>
      <c r="F657" s="50"/>
    </row>
    <row r="658" spans="1:6" hidden="1" x14ac:dyDescent="0.25">
      <c r="A658" s="179" t="s">
        <v>806</v>
      </c>
      <c r="B658" s="37">
        <v>1933.02</v>
      </c>
      <c r="C658" s="37"/>
      <c r="D658" s="37"/>
      <c r="E658" s="37"/>
      <c r="F658" s="50"/>
    </row>
    <row r="659" spans="1:6" hidden="1" x14ac:dyDescent="0.25">
      <c r="A659" s="179" t="s">
        <v>807</v>
      </c>
      <c r="B659" s="37">
        <v>1936.25</v>
      </c>
      <c r="C659" s="37"/>
      <c r="D659" s="37"/>
      <c r="E659" s="37"/>
      <c r="F659" s="50"/>
    </row>
    <row r="660" spans="1:6" hidden="1" x14ac:dyDescent="0.25">
      <c r="A660" s="179" t="s">
        <v>808</v>
      </c>
      <c r="B660" s="37">
        <v>1943.05</v>
      </c>
      <c r="C660" s="37"/>
      <c r="D660" s="37"/>
      <c r="E660" s="37"/>
      <c r="F660" s="50"/>
    </row>
    <row r="661" spans="1:6" hidden="1" x14ac:dyDescent="0.25">
      <c r="A661" s="179" t="s">
        <v>809</v>
      </c>
      <c r="B661" s="37">
        <v>1963.94</v>
      </c>
      <c r="C661" s="37"/>
      <c r="D661" s="37"/>
      <c r="E661" s="37"/>
      <c r="F661" s="50"/>
    </row>
    <row r="662" spans="1:6" hidden="1" x14ac:dyDescent="0.25">
      <c r="A662" s="179" t="s">
        <v>810</v>
      </c>
      <c r="B662" s="37">
        <v>1963.94</v>
      </c>
      <c r="C662" s="37"/>
      <c r="D662" s="37"/>
      <c r="E662" s="37"/>
      <c r="F662" s="50"/>
    </row>
    <row r="663" spans="1:6" hidden="1" x14ac:dyDescent="0.25">
      <c r="A663" s="179" t="s">
        <v>811</v>
      </c>
      <c r="B663" s="37">
        <v>1982.64</v>
      </c>
      <c r="C663" s="37"/>
      <c r="D663" s="37"/>
      <c r="E663" s="37"/>
      <c r="F663" s="50"/>
    </row>
    <row r="664" spans="1:6" hidden="1" x14ac:dyDescent="0.25">
      <c r="A664" s="179" t="s">
        <v>812</v>
      </c>
      <c r="B664" s="37">
        <v>2004.64</v>
      </c>
      <c r="C664" s="37"/>
      <c r="D664" s="37"/>
      <c r="E664" s="37"/>
      <c r="F664" s="50"/>
    </row>
    <row r="665" spans="1:6" hidden="1" x14ac:dyDescent="0.25">
      <c r="A665" s="179" t="s">
        <v>813</v>
      </c>
      <c r="B665" s="37">
        <v>2007.46</v>
      </c>
      <c r="C665" s="37"/>
      <c r="D665" s="37"/>
      <c r="E665" s="37"/>
      <c r="F665" s="50"/>
    </row>
    <row r="666" spans="1:6" hidden="1" x14ac:dyDescent="0.25">
      <c r="A666" s="179" t="s">
        <v>814</v>
      </c>
      <c r="B666" s="37">
        <v>2020.45</v>
      </c>
      <c r="C666" s="37"/>
      <c r="D666" s="37"/>
      <c r="E666" s="37"/>
      <c r="F666" s="50"/>
    </row>
    <row r="667" spans="1:6" hidden="1" x14ac:dyDescent="0.25">
      <c r="A667" s="176" t="s">
        <v>815</v>
      </c>
      <c r="B667" s="37">
        <v>2049.4299999999998</v>
      </c>
      <c r="C667" s="37"/>
      <c r="D667" s="37"/>
      <c r="E667" s="37"/>
      <c r="F667" s="50"/>
    </row>
    <row r="668" spans="1:6" hidden="1" x14ac:dyDescent="0.25">
      <c r="A668" s="176" t="s">
        <v>816</v>
      </c>
      <c r="B668" s="37">
        <v>2067.64</v>
      </c>
      <c r="C668" s="37"/>
      <c r="D668" s="37"/>
      <c r="E668" s="37"/>
      <c r="F668" s="50"/>
    </row>
    <row r="669" spans="1:6" hidden="1" x14ac:dyDescent="0.25">
      <c r="A669" s="176" t="s">
        <v>817</v>
      </c>
      <c r="B669" s="37">
        <v>2074.58</v>
      </c>
      <c r="C669" s="37"/>
      <c r="D669" s="37"/>
      <c r="E669" s="37"/>
      <c r="F669" s="50"/>
    </row>
    <row r="670" spans="1:6" hidden="1" x14ac:dyDescent="0.25">
      <c r="A670" s="176" t="s">
        <v>818</v>
      </c>
      <c r="B670" s="37">
        <v>2070.81</v>
      </c>
      <c r="C670" s="37"/>
      <c r="D670" s="37"/>
      <c r="E670" s="37"/>
      <c r="F670" s="50"/>
    </row>
    <row r="671" spans="1:6" hidden="1" x14ac:dyDescent="0.25">
      <c r="A671" s="176" t="s">
        <v>819</v>
      </c>
      <c r="B671" s="37">
        <v>2059.02</v>
      </c>
      <c r="C671" s="37"/>
      <c r="D671" s="37"/>
      <c r="E671" s="37"/>
      <c r="F671" s="50"/>
    </row>
    <row r="672" spans="1:6" hidden="1" x14ac:dyDescent="0.25">
      <c r="A672" s="176" t="s">
        <v>820</v>
      </c>
      <c r="B672" s="37">
        <v>2063.83</v>
      </c>
      <c r="C672" s="37"/>
      <c r="D672" s="37"/>
      <c r="E672" s="37"/>
      <c r="F672" s="50"/>
    </row>
    <row r="673" spans="1:6" hidden="1" x14ac:dyDescent="0.25">
      <c r="A673" s="176" t="s">
        <v>821</v>
      </c>
      <c r="B673" s="37">
        <v>2063.33</v>
      </c>
      <c r="C673" s="37"/>
      <c r="D673" s="37"/>
      <c r="E673" s="37"/>
      <c r="F673" s="50"/>
    </row>
    <row r="674" spans="1:6" hidden="1" x14ac:dyDescent="0.25">
      <c r="A674" s="176" t="s">
        <v>822</v>
      </c>
      <c r="B674" s="37">
        <v>2068.23</v>
      </c>
      <c r="C674" s="37"/>
      <c r="D674" s="37"/>
      <c r="E674" s="37"/>
      <c r="F674" s="50"/>
    </row>
    <row r="675" spans="1:6" hidden="1" x14ac:dyDescent="0.25">
      <c r="A675" s="176" t="s">
        <v>823</v>
      </c>
      <c r="B675" s="37">
        <v>2071.27</v>
      </c>
      <c r="C675" s="37"/>
      <c r="D675" s="37"/>
      <c r="E675" s="37"/>
      <c r="F675" s="50"/>
    </row>
    <row r="676" spans="1:6" hidden="1" x14ac:dyDescent="0.25">
      <c r="A676" s="176" t="s">
        <v>824</v>
      </c>
      <c r="B676" s="37">
        <v>2072.29</v>
      </c>
      <c r="C676" s="37"/>
      <c r="D676" s="37"/>
      <c r="E676" s="37"/>
      <c r="F676" s="50"/>
    </row>
    <row r="677" spans="1:6" hidden="1" x14ac:dyDescent="0.25">
      <c r="A677" s="176" t="s">
        <v>825</v>
      </c>
      <c r="B677" s="37">
        <v>2068.54</v>
      </c>
      <c r="C677" s="37"/>
      <c r="D677" s="37"/>
      <c r="E677" s="37"/>
      <c r="F677" s="50"/>
    </row>
    <row r="678" spans="1:6" hidden="1" x14ac:dyDescent="0.25">
      <c r="A678" s="176" t="s">
        <v>826</v>
      </c>
      <c r="B678" s="37">
        <v>2057.27</v>
      </c>
      <c r="C678" s="37"/>
      <c r="D678" s="37"/>
      <c r="E678" s="37"/>
      <c r="F678" s="50"/>
    </row>
    <row r="679" spans="1:6" hidden="1" x14ac:dyDescent="0.25">
      <c r="A679" s="176" t="s">
        <v>827</v>
      </c>
      <c r="B679" s="37">
        <v>2057.27</v>
      </c>
      <c r="C679" s="37"/>
      <c r="D679" s="37"/>
      <c r="E679" s="37"/>
      <c r="F679" s="50"/>
    </row>
    <row r="680" spans="1:6" hidden="1" x14ac:dyDescent="0.25">
      <c r="A680" s="176" t="s">
        <v>828</v>
      </c>
      <c r="B680" s="37">
        <v>2075.0500000000002</v>
      </c>
      <c r="C680" s="37"/>
      <c r="D680" s="37"/>
      <c r="E680" s="37"/>
      <c r="F680" s="50"/>
    </row>
    <row r="681" spans="1:6" hidden="1" x14ac:dyDescent="0.25">
      <c r="A681" s="176" t="s">
        <v>829</v>
      </c>
      <c r="B681" s="37">
        <v>2080.67</v>
      </c>
      <c r="C681" s="37"/>
      <c r="D681" s="37"/>
      <c r="E681" s="37"/>
      <c r="F681" s="50"/>
    </row>
    <row r="682" spans="1:6" hidden="1" x14ac:dyDescent="0.25">
      <c r="A682" s="176" t="s">
        <v>830</v>
      </c>
      <c r="B682" s="37">
        <v>2081.2399999999998</v>
      </c>
      <c r="C682" s="37"/>
      <c r="D682" s="37"/>
      <c r="E682" s="37"/>
      <c r="F682" s="50"/>
    </row>
    <row r="683" spans="1:6" hidden="1" x14ac:dyDescent="0.25">
      <c r="A683" s="176" t="s">
        <v>831</v>
      </c>
      <c r="B683" s="37">
        <v>2087.1799999999998</v>
      </c>
      <c r="C683" s="37"/>
      <c r="D683" s="37"/>
      <c r="E683" s="37"/>
      <c r="F683" s="50"/>
    </row>
    <row r="684" spans="1:6" hidden="1" x14ac:dyDescent="0.25">
      <c r="A684" s="176" t="s">
        <v>832</v>
      </c>
      <c r="B684" s="37">
        <v>2088.1799999999998</v>
      </c>
      <c r="C684" s="37"/>
      <c r="D684" s="37"/>
      <c r="E684" s="37"/>
      <c r="F684" s="50"/>
    </row>
    <row r="685" spans="1:6" hidden="1" x14ac:dyDescent="0.25">
      <c r="A685" s="176" t="s">
        <v>833</v>
      </c>
      <c r="B685" s="37">
        <v>2083.8000000000002</v>
      </c>
      <c r="C685" s="37"/>
      <c r="D685" s="37"/>
      <c r="E685" s="37"/>
      <c r="F685" s="50"/>
    </row>
    <row r="686" spans="1:6" hidden="1" x14ac:dyDescent="0.25">
      <c r="A686" s="176" t="s">
        <v>834</v>
      </c>
      <c r="B686" s="37">
        <v>2085.3000000000002</v>
      </c>
      <c r="C686" s="37"/>
      <c r="D686" s="37"/>
      <c r="E686" s="37"/>
      <c r="F686" s="50"/>
    </row>
    <row r="687" spans="1:6" hidden="1" x14ac:dyDescent="0.25">
      <c r="A687" s="176" t="s">
        <v>835</v>
      </c>
      <c r="B687" s="37">
        <v>2078.19</v>
      </c>
      <c r="C687" s="37"/>
      <c r="D687" s="37"/>
      <c r="E687" s="37"/>
      <c r="F687" s="50"/>
    </row>
    <row r="688" spans="1:6" hidden="1" x14ac:dyDescent="0.25">
      <c r="A688" s="176" t="s">
        <v>836</v>
      </c>
      <c r="B688" s="37">
        <v>2073.6799999999998</v>
      </c>
      <c r="C688" s="37"/>
      <c r="D688" s="37"/>
      <c r="E688" s="37"/>
      <c r="F688" s="50"/>
    </row>
    <row r="689" spans="1:6" hidden="1" x14ac:dyDescent="0.25">
      <c r="A689" s="176" t="s">
        <v>837</v>
      </c>
      <c r="B689" s="15">
        <v>2077.3200000000002</v>
      </c>
      <c r="C689" s="15"/>
      <c r="D689" s="37"/>
      <c r="E689" s="37"/>
      <c r="F689" s="50"/>
    </row>
    <row r="690" spans="1:6" hidden="1" x14ac:dyDescent="0.25">
      <c r="A690" s="176" t="s">
        <v>838</v>
      </c>
      <c r="B690" s="37">
        <v>2084.27</v>
      </c>
      <c r="C690" s="37"/>
      <c r="D690" s="37"/>
      <c r="E690" s="37"/>
      <c r="F690" s="50"/>
    </row>
    <row r="691" spans="1:6" hidden="1" x14ac:dyDescent="0.25">
      <c r="A691" s="176" t="s">
        <v>839</v>
      </c>
      <c r="B691" s="37">
        <v>2144.38</v>
      </c>
      <c r="C691" s="37"/>
      <c r="D691" s="37"/>
      <c r="E691" s="37"/>
      <c r="F691" s="50"/>
    </row>
    <row r="692" spans="1:6" hidden="1" x14ac:dyDescent="0.25">
      <c r="A692" s="176" t="s">
        <v>840</v>
      </c>
      <c r="B692" s="37">
        <v>2143.81</v>
      </c>
      <c r="C692" s="37"/>
      <c r="D692" s="37"/>
      <c r="E692" s="37"/>
      <c r="F692" s="50"/>
    </row>
    <row r="693" spans="1:6" hidden="1" x14ac:dyDescent="0.25">
      <c r="A693" s="176" t="s">
        <v>841</v>
      </c>
      <c r="B693" s="37">
        <v>2122.16</v>
      </c>
      <c r="C693" s="37"/>
      <c r="D693" s="37"/>
      <c r="E693" s="37"/>
      <c r="F693" s="50"/>
    </row>
    <row r="694" spans="1:6" hidden="1" x14ac:dyDescent="0.25">
      <c r="A694" s="176" t="s">
        <v>842</v>
      </c>
      <c r="B694" s="37">
        <v>2122.7600000000002</v>
      </c>
      <c r="C694" s="37"/>
      <c r="D694" s="37"/>
      <c r="E694" s="37"/>
      <c r="F694" s="50"/>
    </row>
    <row r="695" spans="1:6" hidden="1" x14ac:dyDescent="0.25">
      <c r="A695" s="176" t="s">
        <v>843</v>
      </c>
      <c r="B695" s="37">
        <v>2103.4499999999998</v>
      </c>
      <c r="C695" s="37"/>
      <c r="D695" s="37"/>
      <c r="E695" s="37"/>
      <c r="F695" s="50"/>
    </row>
    <row r="696" spans="1:6" hidden="1" x14ac:dyDescent="0.25">
      <c r="A696" s="176" t="s">
        <v>844</v>
      </c>
      <c r="B696" s="37">
        <v>2110.94</v>
      </c>
      <c r="C696" s="37"/>
      <c r="D696" s="37"/>
      <c r="E696" s="37"/>
      <c r="F696" s="50"/>
    </row>
    <row r="697" spans="1:6" hidden="1" x14ac:dyDescent="0.25">
      <c r="A697" s="176" t="s">
        <v>845</v>
      </c>
      <c r="B697" s="37">
        <v>2109.67</v>
      </c>
      <c r="C697" s="37"/>
      <c r="D697" s="37"/>
      <c r="E697" s="37"/>
      <c r="F697" s="50"/>
    </row>
    <row r="698" spans="1:6" hidden="1" x14ac:dyDescent="0.25">
      <c r="A698" s="176" t="s">
        <v>846</v>
      </c>
      <c r="B698" s="37">
        <v>2147.59</v>
      </c>
      <c r="C698" s="37"/>
      <c r="D698" s="37"/>
      <c r="E698" s="37"/>
      <c r="F698" s="50"/>
    </row>
    <row r="699" spans="1:6" hidden="1" x14ac:dyDescent="0.25">
      <c r="A699" s="176" t="s">
        <v>847</v>
      </c>
      <c r="B699" s="37">
        <v>2169.1</v>
      </c>
      <c r="C699" s="37"/>
      <c r="D699" s="37"/>
      <c r="E699" s="37"/>
      <c r="F699" s="50"/>
    </row>
    <row r="700" spans="1:6" hidden="1" x14ac:dyDescent="0.25">
      <c r="A700" s="176" t="s">
        <v>848</v>
      </c>
      <c r="B700" s="37">
        <v>2169.7800000000002</v>
      </c>
      <c r="C700" s="37"/>
      <c r="D700" s="37"/>
      <c r="E700" s="37"/>
      <c r="F700" s="50"/>
    </row>
    <row r="701" spans="1:6" hidden="1" x14ac:dyDescent="0.25">
      <c r="A701" s="176" t="s">
        <v>849</v>
      </c>
      <c r="B701" s="37">
        <v>2169.1999999999998</v>
      </c>
      <c r="C701" s="37"/>
      <c r="D701" s="37"/>
      <c r="E701" s="37"/>
      <c r="F701" s="50"/>
    </row>
    <row r="702" spans="1:6" hidden="1" x14ac:dyDescent="0.25">
      <c r="A702" s="176" t="s">
        <v>850</v>
      </c>
      <c r="B702" s="37">
        <v>2158.3000000000002</v>
      </c>
      <c r="C702" s="37"/>
      <c r="D702" s="37"/>
      <c r="E702" s="37"/>
      <c r="F702" s="50"/>
    </row>
    <row r="703" spans="1:6" hidden="1" x14ac:dyDescent="0.25">
      <c r="A703" s="176" t="s">
        <v>851</v>
      </c>
      <c r="B703" s="37">
        <v>2169.75</v>
      </c>
      <c r="C703" s="37"/>
      <c r="D703" s="37"/>
      <c r="E703" s="37"/>
      <c r="F703" s="50"/>
    </row>
    <row r="704" spans="1:6" hidden="1" x14ac:dyDescent="0.25">
      <c r="A704" s="176" t="s">
        <v>852</v>
      </c>
      <c r="B704" s="37">
        <v>2173.4299999999998</v>
      </c>
      <c r="C704" s="37"/>
      <c r="D704" s="37"/>
      <c r="E704" s="37"/>
      <c r="F704" s="50"/>
    </row>
    <row r="705" spans="1:6" hidden="1" x14ac:dyDescent="0.25">
      <c r="A705" s="176" t="s">
        <v>853</v>
      </c>
      <c r="B705" s="37">
        <v>2173.33</v>
      </c>
      <c r="C705" s="37"/>
      <c r="D705" s="37"/>
      <c r="E705" s="37"/>
      <c r="F705" s="50"/>
    </row>
    <row r="706" spans="1:6" hidden="1" x14ac:dyDescent="0.25">
      <c r="A706" s="176" t="s">
        <v>854</v>
      </c>
      <c r="B706" s="37">
        <v>2263.04</v>
      </c>
      <c r="C706" s="37"/>
      <c r="D706" s="37"/>
      <c r="E706" s="37"/>
      <c r="F706" s="50"/>
    </row>
    <row r="707" spans="1:6" hidden="1" x14ac:dyDescent="0.25">
      <c r="A707" s="176" t="s">
        <v>855</v>
      </c>
      <c r="B707" s="37">
        <v>2322.69</v>
      </c>
      <c r="C707" s="37"/>
      <c r="D707" s="37"/>
      <c r="E707" s="37"/>
      <c r="F707" s="50"/>
    </row>
    <row r="708" spans="1:6" hidden="1" x14ac:dyDescent="0.25">
      <c r="A708" s="176" t="s">
        <v>856</v>
      </c>
      <c r="B708" s="37">
        <v>2320.4899999999998</v>
      </c>
      <c r="C708" s="37"/>
      <c r="D708" s="37"/>
      <c r="E708" s="37"/>
      <c r="F708" s="50"/>
    </row>
    <row r="709" spans="1:6" hidden="1" x14ac:dyDescent="0.25">
      <c r="A709" s="176" t="s">
        <v>857</v>
      </c>
      <c r="B709" s="37">
        <v>2303.96</v>
      </c>
      <c r="C709" s="37"/>
      <c r="D709" s="37"/>
      <c r="E709" s="37"/>
      <c r="F709" s="50"/>
    </row>
    <row r="710" spans="1:6" hidden="1" x14ac:dyDescent="0.25">
      <c r="A710" s="176" t="s">
        <v>858</v>
      </c>
      <c r="B710" s="37">
        <v>2296.37</v>
      </c>
      <c r="C710" s="37"/>
      <c r="D710" s="37"/>
      <c r="E710" s="37"/>
      <c r="F710" s="50"/>
    </row>
    <row r="711" spans="1:6" hidden="1" x14ac:dyDescent="0.25">
      <c r="A711" s="176" t="s">
        <v>859</v>
      </c>
      <c r="B711" s="37">
        <v>2298.77</v>
      </c>
      <c r="C711" s="37"/>
      <c r="D711" s="37"/>
      <c r="E711" s="37"/>
      <c r="F711" s="50"/>
    </row>
    <row r="712" spans="1:6" hidden="1" x14ac:dyDescent="0.25">
      <c r="A712" s="176" t="s">
        <v>860</v>
      </c>
      <c r="B712" s="37">
        <v>2298.6</v>
      </c>
      <c r="C712" s="37"/>
      <c r="D712" s="37"/>
      <c r="E712" s="37"/>
      <c r="F712" s="50"/>
    </row>
    <row r="713" spans="1:6" hidden="1" x14ac:dyDescent="0.25">
      <c r="A713" s="176" t="s">
        <v>861</v>
      </c>
      <c r="B713" s="37">
        <v>2298.7399999999998</v>
      </c>
      <c r="C713" s="37"/>
      <c r="D713" s="37"/>
      <c r="E713" s="37"/>
      <c r="F713" s="50"/>
    </row>
    <row r="714" spans="1:6" hidden="1" x14ac:dyDescent="0.25">
      <c r="A714" s="176" t="s">
        <v>862</v>
      </c>
      <c r="B714" s="37">
        <v>2315.4</v>
      </c>
      <c r="C714" s="37"/>
      <c r="D714" s="37"/>
      <c r="E714" s="37"/>
      <c r="F714" s="50"/>
    </row>
    <row r="715" spans="1:6" hidden="1" x14ac:dyDescent="0.25">
      <c r="A715" s="176" t="s">
        <v>863</v>
      </c>
      <c r="B715" s="37">
        <v>2316.4899999999998</v>
      </c>
      <c r="C715" s="37"/>
      <c r="D715" s="37"/>
      <c r="E715" s="37"/>
      <c r="F715" s="50"/>
    </row>
    <row r="716" spans="1:6" hidden="1" x14ac:dyDescent="0.25">
      <c r="A716" s="176" t="s">
        <v>864</v>
      </c>
      <c r="B716" s="37">
        <v>2374.64</v>
      </c>
      <c r="C716" s="37"/>
      <c r="D716" s="37"/>
      <c r="E716" s="37"/>
      <c r="F716" s="50"/>
    </row>
    <row r="717" spans="1:6" hidden="1" x14ac:dyDescent="0.25">
      <c r="A717" s="176" t="s">
        <v>865</v>
      </c>
      <c r="B717" s="37">
        <v>2376.7399999999998</v>
      </c>
      <c r="C717" s="37"/>
      <c r="D717" s="37"/>
      <c r="E717" s="37"/>
      <c r="F717" s="50"/>
    </row>
    <row r="718" spans="1:6" hidden="1" x14ac:dyDescent="0.25">
      <c r="A718" s="176" t="s">
        <v>866</v>
      </c>
      <c r="B718" s="37">
        <v>2417.27</v>
      </c>
      <c r="C718" s="37"/>
      <c r="D718" s="37"/>
      <c r="E718" s="37"/>
      <c r="F718" s="50"/>
    </row>
    <row r="719" spans="1:6" hidden="1" x14ac:dyDescent="0.25">
      <c r="A719" s="176" t="s">
        <v>867</v>
      </c>
      <c r="B719" s="37">
        <v>2419.16</v>
      </c>
      <c r="C719" s="37"/>
      <c r="D719" s="37"/>
      <c r="E719" s="37"/>
      <c r="F719" s="50"/>
    </row>
    <row r="720" spans="1:6" hidden="1" x14ac:dyDescent="0.25">
      <c r="A720" s="176" t="s">
        <v>868</v>
      </c>
      <c r="B720" s="37">
        <v>2417.62</v>
      </c>
      <c r="C720" s="37"/>
      <c r="D720" s="37"/>
      <c r="E720" s="37"/>
      <c r="F720" s="50"/>
    </row>
    <row r="721" spans="1:10" hidden="1" x14ac:dyDescent="0.25">
      <c r="A721" s="176" t="s">
        <v>869</v>
      </c>
      <c r="B721" s="37">
        <v>2427.9</v>
      </c>
      <c r="C721" s="37"/>
      <c r="D721" s="37"/>
      <c r="E721" s="37"/>
      <c r="F721" s="50"/>
    </row>
    <row r="722" spans="1:10" hidden="1" x14ac:dyDescent="0.25">
      <c r="A722" s="176" t="s">
        <v>870</v>
      </c>
      <c r="B722" s="37">
        <v>2444.9499999999998</v>
      </c>
      <c r="C722" s="37"/>
      <c r="D722" s="37"/>
      <c r="E722" s="37"/>
      <c r="F722" s="50"/>
    </row>
    <row r="723" spans="1:10" hidden="1" x14ac:dyDescent="0.25">
      <c r="A723" s="176" t="s">
        <v>871</v>
      </c>
      <c r="B723" s="37">
        <v>2444.9499999999998</v>
      </c>
      <c r="C723" s="37"/>
      <c r="D723" s="37"/>
      <c r="E723" s="37"/>
      <c r="F723" s="50"/>
    </row>
    <row r="724" spans="1:10" hidden="1" x14ac:dyDescent="0.25">
      <c r="A724" s="176" t="s">
        <v>872</v>
      </c>
      <c r="B724" s="37">
        <v>2445.67</v>
      </c>
      <c r="C724" s="37"/>
      <c r="D724" s="37"/>
      <c r="E724" s="37"/>
      <c r="F724" s="50"/>
    </row>
    <row r="725" spans="1:10" hidden="1" x14ac:dyDescent="0.25">
      <c r="A725" s="176" t="s">
        <v>874</v>
      </c>
      <c r="B725" s="37">
        <v>2493.96</v>
      </c>
      <c r="C725" s="37"/>
      <c r="D725" s="37"/>
      <c r="E725" s="37"/>
      <c r="F725" s="50"/>
    </row>
    <row r="726" spans="1:10" hidden="1" x14ac:dyDescent="0.25">
      <c r="A726" s="176" t="s">
        <v>875</v>
      </c>
      <c r="B726" s="37">
        <v>2500.48</v>
      </c>
      <c r="C726" s="37"/>
      <c r="D726" s="37"/>
      <c r="E726" s="37"/>
      <c r="F726" s="50"/>
    </row>
    <row r="727" spans="1:10" hidden="1" x14ac:dyDescent="0.25">
      <c r="A727" s="176" t="s">
        <v>876</v>
      </c>
      <c r="B727" s="37">
        <v>2618.6</v>
      </c>
      <c r="C727" s="37"/>
      <c r="D727" s="37"/>
      <c r="E727" s="37"/>
      <c r="F727" s="50"/>
    </row>
    <row r="728" spans="1:10" hidden="1" x14ac:dyDescent="0.25">
      <c r="A728" s="176" t="s">
        <v>877</v>
      </c>
      <c r="B728" s="37">
        <v>2622.9</v>
      </c>
      <c r="C728" s="37"/>
      <c r="D728" s="37"/>
      <c r="E728" s="37"/>
      <c r="F728" s="50"/>
    </row>
    <row r="729" spans="1:10" hidden="1" x14ac:dyDescent="0.25">
      <c r="A729" s="176" t="s">
        <v>878</v>
      </c>
      <c r="B729" s="37">
        <v>2607.7600000000002</v>
      </c>
      <c r="C729" s="37"/>
      <c r="D729" s="37"/>
      <c r="E729" s="37"/>
      <c r="F729" s="50"/>
    </row>
    <row r="730" spans="1:10" hidden="1" x14ac:dyDescent="0.25">
      <c r="A730" s="176" t="s">
        <v>879</v>
      </c>
      <c r="B730" s="37">
        <v>2581.46</v>
      </c>
      <c r="C730" s="37"/>
      <c r="D730" s="37"/>
      <c r="E730" s="37"/>
      <c r="F730" s="50"/>
    </row>
    <row r="731" spans="1:10" hidden="1" x14ac:dyDescent="0.25">
      <c r="A731" s="176" t="s">
        <v>880</v>
      </c>
      <c r="B731" s="37">
        <v>2604.5100000000002</v>
      </c>
      <c r="C731" s="37"/>
      <c r="D731" s="37"/>
      <c r="E731" s="37"/>
      <c r="F731" s="50"/>
      <c r="I731" s="51"/>
    </row>
    <row r="732" spans="1:10" hidden="1" x14ac:dyDescent="0.25">
      <c r="A732" s="176" t="s">
        <v>881</v>
      </c>
      <c r="B732" s="37">
        <v>2679.14</v>
      </c>
      <c r="C732" s="37"/>
      <c r="D732" s="37"/>
      <c r="E732" s="37"/>
      <c r="F732" s="50"/>
    </row>
    <row r="733" spans="1:10" hidden="1" x14ac:dyDescent="0.25">
      <c r="A733" s="176" t="s">
        <v>882</v>
      </c>
      <c r="B733" s="37">
        <v>2721.8</v>
      </c>
      <c r="C733" s="37"/>
      <c r="D733" s="37"/>
      <c r="E733" s="37"/>
      <c r="F733" s="50"/>
    </row>
    <row r="734" spans="1:10" hidden="1" x14ac:dyDescent="0.25">
      <c r="A734" s="176" t="s">
        <v>883</v>
      </c>
      <c r="B734" s="37">
        <v>2855.37</v>
      </c>
      <c r="C734" s="37"/>
      <c r="D734" s="37"/>
      <c r="E734" s="37"/>
      <c r="F734" s="50"/>
      <c r="J734" s="52"/>
    </row>
    <row r="735" spans="1:10" hidden="1" x14ac:dyDescent="0.25">
      <c r="A735" s="176" t="s">
        <v>884</v>
      </c>
      <c r="B735" s="37">
        <v>2875.47</v>
      </c>
      <c r="C735" s="37"/>
      <c r="D735" s="37"/>
      <c r="E735" s="37"/>
      <c r="F735" s="50"/>
    </row>
    <row r="736" spans="1:10" hidden="1" x14ac:dyDescent="0.25">
      <c r="A736" s="176" t="s">
        <v>885</v>
      </c>
      <c r="B736" s="37">
        <v>3053.8</v>
      </c>
      <c r="C736" s="37"/>
      <c r="D736" s="37"/>
      <c r="E736" s="37"/>
      <c r="F736" s="50"/>
    </row>
    <row r="737" spans="1:6" hidden="1" x14ac:dyDescent="0.25">
      <c r="A737" s="176" t="s">
        <v>887</v>
      </c>
      <c r="B737" s="37">
        <v>3158.88</v>
      </c>
      <c r="C737" s="37"/>
      <c r="D737" s="37"/>
      <c r="E737" s="37"/>
      <c r="F737" s="50"/>
    </row>
    <row r="738" spans="1:6" hidden="1" x14ac:dyDescent="0.25">
      <c r="A738" s="176" t="s">
        <v>888</v>
      </c>
      <c r="B738" s="37">
        <v>3090.45</v>
      </c>
      <c r="C738" s="37"/>
      <c r="D738" s="37"/>
      <c r="E738" s="37"/>
      <c r="F738" s="50"/>
    </row>
    <row r="739" spans="1:6" hidden="1" x14ac:dyDescent="0.25">
      <c r="A739" s="176" t="s">
        <v>889</v>
      </c>
      <c r="B739" s="37">
        <v>3049.22</v>
      </c>
      <c r="C739" s="37"/>
      <c r="D739" s="37"/>
      <c r="E739" s="37"/>
      <c r="F739" s="50"/>
    </row>
    <row r="740" spans="1:6" hidden="1" x14ac:dyDescent="0.25">
      <c r="A740" s="176" t="s">
        <v>890</v>
      </c>
      <c r="B740" s="37">
        <v>3017.63</v>
      </c>
      <c r="C740" s="37"/>
      <c r="D740" s="37"/>
      <c r="E740" s="37"/>
      <c r="F740" s="50"/>
    </row>
    <row r="741" spans="1:6" hidden="1" x14ac:dyDescent="0.25">
      <c r="A741" s="176" t="s">
        <v>891</v>
      </c>
      <c r="B741" s="37">
        <v>2957.53</v>
      </c>
      <c r="C741" s="37"/>
      <c r="D741" s="37"/>
      <c r="E741" s="37"/>
      <c r="F741" s="50"/>
    </row>
    <row r="742" spans="1:6" hidden="1" x14ac:dyDescent="0.25">
      <c r="A742" s="176" t="s">
        <v>892</v>
      </c>
      <c r="B742" s="15">
        <v>2967.46</v>
      </c>
      <c r="C742" s="15"/>
      <c r="D742" s="15">
        <v>2536.29</v>
      </c>
      <c r="E742" s="275">
        <v>2285</v>
      </c>
      <c r="F742" s="50">
        <v>6.883</v>
      </c>
    </row>
    <row r="743" spans="1:6" hidden="1" x14ac:dyDescent="0.25">
      <c r="A743" s="176" t="s">
        <v>893</v>
      </c>
      <c r="B743" s="15">
        <v>2992.21</v>
      </c>
      <c r="C743" s="15"/>
      <c r="D743" s="15">
        <v>2557.4499999999998</v>
      </c>
      <c r="E743" s="275">
        <v>2307</v>
      </c>
      <c r="F743" s="50">
        <v>6.9096000000000002</v>
      </c>
    </row>
    <row r="744" spans="1:6" hidden="1" x14ac:dyDescent="0.25">
      <c r="A744" s="176" t="s">
        <v>894</v>
      </c>
      <c r="B744" s="15">
        <v>3012.14</v>
      </c>
      <c r="C744" s="15"/>
      <c r="D744" s="15">
        <v>2574.4699999999998</v>
      </c>
      <c r="E744" s="275">
        <v>2369</v>
      </c>
      <c r="F744" s="53">
        <v>6.8971</v>
      </c>
    </row>
    <row r="745" spans="1:6" hidden="1" x14ac:dyDescent="0.25">
      <c r="A745" s="176" t="s">
        <v>896</v>
      </c>
      <c r="B745" s="15">
        <v>3010.88</v>
      </c>
      <c r="C745" s="15"/>
      <c r="D745" s="15">
        <v>2573.4</v>
      </c>
      <c r="E745" s="275">
        <v>2310</v>
      </c>
      <c r="F745" s="50">
        <v>6.9332000000000003</v>
      </c>
    </row>
    <row r="746" spans="1:6" hidden="1" x14ac:dyDescent="0.25">
      <c r="A746" s="176" t="s">
        <v>897</v>
      </c>
      <c r="B746" s="15">
        <v>3002.78</v>
      </c>
      <c r="C746" s="15"/>
      <c r="D746" s="15">
        <v>2566.4699999999998</v>
      </c>
      <c r="E746" s="275">
        <v>2310</v>
      </c>
      <c r="F746" s="53">
        <v>6.9185999999999996</v>
      </c>
    </row>
    <row r="747" spans="1:6" hidden="1" x14ac:dyDescent="0.25">
      <c r="A747" s="176" t="s">
        <v>898</v>
      </c>
      <c r="B747" s="15">
        <v>2979.37</v>
      </c>
      <c r="C747" s="15"/>
      <c r="D747" s="15">
        <v>2546.4699999999998</v>
      </c>
      <c r="E747" s="275">
        <v>2377</v>
      </c>
      <c r="F747" s="53">
        <v>6.9226000000000001</v>
      </c>
    </row>
    <row r="748" spans="1:6" hidden="1" x14ac:dyDescent="0.25">
      <c r="A748" s="176" t="s">
        <v>899</v>
      </c>
      <c r="B748" s="15">
        <v>2993.82</v>
      </c>
      <c r="C748" s="15"/>
      <c r="D748" s="15">
        <v>2558.8200000000002</v>
      </c>
      <c r="E748" s="275">
        <v>2342</v>
      </c>
      <c r="F748" s="53">
        <v>6.9226000000000001</v>
      </c>
    </row>
    <row r="749" spans="1:6" hidden="1" x14ac:dyDescent="0.25">
      <c r="A749" s="176" t="s">
        <v>900</v>
      </c>
      <c r="B749" s="15">
        <v>2929.27</v>
      </c>
      <c r="C749" s="15"/>
      <c r="D749" s="15">
        <v>2503.65</v>
      </c>
      <c r="E749" s="275">
        <v>2314</v>
      </c>
      <c r="F749" s="53">
        <v>6.9641999999999999</v>
      </c>
    </row>
    <row r="750" spans="1:6" hidden="1" x14ac:dyDescent="0.25">
      <c r="A750" s="176" t="s">
        <v>901</v>
      </c>
      <c r="B750" s="15">
        <v>2785.28</v>
      </c>
      <c r="C750" s="15"/>
      <c r="D750" s="15">
        <v>2380.58</v>
      </c>
      <c r="E750" s="275">
        <v>2263</v>
      </c>
      <c r="F750" s="53">
        <v>6.9652000000000003</v>
      </c>
    </row>
    <row r="751" spans="1:6" hidden="1" x14ac:dyDescent="0.25">
      <c r="A751" s="176" t="s">
        <v>902</v>
      </c>
      <c r="B751" s="15">
        <v>2668.12</v>
      </c>
      <c r="C751" s="15"/>
      <c r="D751" s="15">
        <v>2280.44</v>
      </c>
      <c r="E751" s="275">
        <v>2185</v>
      </c>
      <c r="F751" s="53">
        <v>6.9711999999999996</v>
      </c>
    </row>
    <row r="752" spans="1:6" hidden="1" x14ac:dyDescent="0.25">
      <c r="A752" s="176" t="s">
        <v>903</v>
      </c>
      <c r="B752" s="15">
        <v>2668.5</v>
      </c>
      <c r="C752" s="15"/>
      <c r="D752" s="15">
        <v>2280.77</v>
      </c>
      <c r="E752" s="275">
        <v>2183</v>
      </c>
      <c r="F752" s="53">
        <v>6.9702000000000002</v>
      </c>
    </row>
    <row r="753" spans="1:6" hidden="1" x14ac:dyDescent="0.25">
      <c r="A753" s="176" t="s">
        <v>904</v>
      </c>
      <c r="B753" s="15">
        <v>2639.81</v>
      </c>
      <c r="C753" s="15"/>
      <c r="D753" s="15">
        <v>2256.25</v>
      </c>
      <c r="E753" s="275">
        <v>2168</v>
      </c>
      <c r="F753" s="53">
        <v>6.9702000000000002</v>
      </c>
    </row>
    <row r="754" spans="1:6" hidden="1" x14ac:dyDescent="0.25">
      <c r="A754" s="176" t="s">
        <v>905</v>
      </c>
      <c r="B754" s="15">
        <v>2525.4</v>
      </c>
      <c r="C754" s="15"/>
      <c r="D754" s="15">
        <v>2158.46</v>
      </c>
      <c r="E754" s="275">
        <v>2263</v>
      </c>
      <c r="F754" s="53">
        <v>6.9691999999999998</v>
      </c>
    </row>
    <row r="755" spans="1:6" hidden="1" x14ac:dyDescent="0.25">
      <c r="A755" s="176" t="s">
        <v>906</v>
      </c>
      <c r="B755" s="15">
        <v>2525.11</v>
      </c>
      <c r="C755" s="15"/>
      <c r="D755" s="15">
        <v>2158.21</v>
      </c>
      <c r="E755" s="275">
        <v>2087</v>
      </c>
      <c r="F755" s="53">
        <v>6.97</v>
      </c>
    </row>
    <row r="756" spans="1:6" hidden="1" x14ac:dyDescent="0.25">
      <c r="A756" s="176" t="s">
        <v>907</v>
      </c>
      <c r="B756" s="15">
        <v>2569.8200000000002</v>
      </c>
      <c r="C756" s="15"/>
      <c r="D756" s="15">
        <v>2196.4299999999998</v>
      </c>
      <c r="E756" s="275">
        <v>2087</v>
      </c>
      <c r="F756" s="53">
        <v>6.9752000000000001</v>
      </c>
    </row>
    <row r="757" spans="1:6" hidden="1" x14ac:dyDescent="0.25">
      <c r="A757" s="176" t="s">
        <v>908</v>
      </c>
      <c r="B757" s="15">
        <v>2555.08</v>
      </c>
      <c r="C757" s="15"/>
      <c r="D757" s="15">
        <v>2183.83</v>
      </c>
      <c r="E757" s="275">
        <v>2087</v>
      </c>
      <c r="F757" s="53">
        <v>6.9763000000000002</v>
      </c>
    </row>
    <row r="758" spans="1:6" hidden="1" x14ac:dyDescent="0.25">
      <c r="A758" s="176" t="s">
        <v>909</v>
      </c>
      <c r="B758" s="15">
        <v>2547.29</v>
      </c>
      <c r="C758" s="15"/>
      <c r="D758" s="15">
        <v>2177.17</v>
      </c>
      <c r="E758" s="275">
        <v>1991</v>
      </c>
      <c r="F758" s="53">
        <v>6.9682000000000004</v>
      </c>
    </row>
    <row r="759" spans="1:6" hidden="1" x14ac:dyDescent="0.25">
      <c r="A759" s="176">
        <v>42738</v>
      </c>
      <c r="B759" s="15">
        <v>2544.73</v>
      </c>
      <c r="C759" s="15"/>
      <c r="D759" s="15">
        <v>2174.98</v>
      </c>
      <c r="E759" s="275">
        <v>1985</v>
      </c>
      <c r="F759" s="53">
        <v>6.9752000000000001</v>
      </c>
    </row>
    <row r="760" spans="1:6" hidden="1" x14ac:dyDescent="0.25">
      <c r="A760" s="176">
        <v>42739</v>
      </c>
      <c r="B760" s="15">
        <v>2529.9899999999998</v>
      </c>
      <c r="C760" s="15"/>
      <c r="D760" s="15">
        <v>2162.39</v>
      </c>
      <c r="E760" s="275">
        <v>2007</v>
      </c>
      <c r="F760" s="53">
        <v>6.9763000000000002</v>
      </c>
    </row>
    <row r="761" spans="1:6" hidden="1" x14ac:dyDescent="0.25">
      <c r="A761" s="176">
        <v>42740</v>
      </c>
      <c r="B761" s="15">
        <v>2561.4499999999998</v>
      </c>
      <c r="C761" s="15"/>
      <c r="D761" s="15">
        <v>2189.27</v>
      </c>
      <c r="E761" s="275">
        <v>2027</v>
      </c>
      <c r="F761" s="53">
        <v>6.9492000000000003</v>
      </c>
    </row>
    <row r="762" spans="1:6" hidden="1" x14ac:dyDescent="0.25">
      <c r="A762" s="176">
        <v>42741</v>
      </c>
      <c r="B762" s="15">
        <v>2568.64</v>
      </c>
      <c r="C762" s="15"/>
      <c r="D762" s="15">
        <v>2195.42</v>
      </c>
      <c r="E762" s="275">
        <v>2056</v>
      </c>
      <c r="F762" s="53">
        <v>6.9183000000000003</v>
      </c>
    </row>
    <row r="763" spans="1:6" hidden="1" x14ac:dyDescent="0.25">
      <c r="A763" s="176">
        <v>42745</v>
      </c>
      <c r="B763" s="15">
        <v>2634.72</v>
      </c>
      <c r="C763" s="15"/>
      <c r="D763" s="15">
        <v>2251.9</v>
      </c>
      <c r="E763" s="275">
        <v>2060</v>
      </c>
      <c r="F763" s="53">
        <v>6.9457000000000004</v>
      </c>
    </row>
    <row r="764" spans="1:6" hidden="1" x14ac:dyDescent="0.25">
      <c r="A764" s="176">
        <v>42746</v>
      </c>
      <c r="B764" s="15">
        <v>2664.09</v>
      </c>
      <c r="C764" s="15"/>
      <c r="D764" s="15">
        <v>2277</v>
      </c>
      <c r="E764" s="275">
        <v>2144</v>
      </c>
      <c r="F764" s="53">
        <v>6.9442000000000004</v>
      </c>
    </row>
    <row r="765" spans="1:6" hidden="1" x14ac:dyDescent="0.25">
      <c r="A765" s="176">
        <v>42747</v>
      </c>
      <c r="B765" s="15">
        <v>2653.29</v>
      </c>
      <c r="C765" s="15"/>
      <c r="D765" s="15">
        <v>2267.77</v>
      </c>
      <c r="E765" s="275" t="s">
        <v>794</v>
      </c>
      <c r="F765" s="53">
        <v>6.9302999999999999</v>
      </c>
    </row>
    <row r="766" spans="1:6" hidden="1" x14ac:dyDescent="0.25">
      <c r="A766" s="176">
        <v>42748</v>
      </c>
      <c r="B766" s="15">
        <v>2670.72</v>
      </c>
      <c r="C766" s="15"/>
      <c r="D766" s="15">
        <v>2282.67</v>
      </c>
      <c r="E766" s="15">
        <v>2190</v>
      </c>
      <c r="F766" s="53">
        <v>6.9176000000000002</v>
      </c>
    </row>
    <row r="767" spans="1:6" hidden="1" x14ac:dyDescent="0.25">
      <c r="A767" s="176">
        <v>42751</v>
      </c>
      <c r="B767" s="15">
        <v>2701.59</v>
      </c>
      <c r="C767" s="15"/>
      <c r="D767" s="15">
        <v>2309.0500000000002</v>
      </c>
      <c r="E767" s="15">
        <v>2221</v>
      </c>
      <c r="F767" s="53">
        <v>6.9126000000000003</v>
      </c>
    </row>
    <row r="768" spans="1:6" hidden="1" x14ac:dyDescent="0.25">
      <c r="A768" s="176">
        <v>42752</v>
      </c>
      <c r="B768" s="15">
        <v>2671.61</v>
      </c>
      <c r="C768" s="15"/>
      <c r="D768" s="15">
        <v>2283.4299999999998</v>
      </c>
      <c r="E768" s="15">
        <v>2316</v>
      </c>
      <c r="F768" s="53">
        <v>6.9153000000000002</v>
      </c>
    </row>
    <row r="769" spans="1:6" hidden="1" x14ac:dyDescent="0.25">
      <c r="A769" s="176">
        <v>42753</v>
      </c>
      <c r="B769" s="15">
        <v>2686.1</v>
      </c>
      <c r="C769" s="15"/>
      <c r="D769" s="15">
        <v>2295.81</v>
      </c>
      <c r="E769" s="15">
        <v>2268</v>
      </c>
      <c r="F769" s="53">
        <v>6.8780000000000001</v>
      </c>
    </row>
    <row r="770" spans="1:6" hidden="1" x14ac:dyDescent="0.25">
      <c r="A770" s="176">
        <v>42754</v>
      </c>
      <c r="B770" s="15">
        <v>2676.17</v>
      </c>
      <c r="C770" s="15"/>
      <c r="D770" s="15">
        <v>2287.3200000000002</v>
      </c>
      <c r="E770" s="15">
        <v>2304</v>
      </c>
      <c r="F770" s="53">
        <v>6.8754999999999997</v>
      </c>
    </row>
    <row r="771" spans="1:6" hidden="1" x14ac:dyDescent="0.25">
      <c r="A771" s="176">
        <v>42755</v>
      </c>
      <c r="B771" s="15">
        <v>2676.17</v>
      </c>
      <c r="C771" s="15"/>
      <c r="D771" s="15">
        <v>2287.3200000000002</v>
      </c>
      <c r="E771" s="15">
        <v>2315</v>
      </c>
      <c r="F771" s="53">
        <v>6.8754999999999997</v>
      </c>
    </row>
    <row r="772" spans="1:6" hidden="1" x14ac:dyDescent="0.25">
      <c r="A772" s="176">
        <v>42758</v>
      </c>
      <c r="B772" s="15">
        <v>2697.58</v>
      </c>
      <c r="C772" s="15"/>
      <c r="D772" s="15">
        <v>2305.62</v>
      </c>
      <c r="E772" s="15">
        <v>2309</v>
      </c>
      <c r="F772" s="53">
        <v>6.8579999999999997</v>
      </c>
    </row>
    <row r="773" spans="1:6" hidden="1" x14ac:dyDescent="0.25">
      <c r="A773" s="176">
        <v>42759</v>
      </c>
      <c r="B773" s="15">
        <v>2697.29</v>
      </c>
      <c r="C773" s="15"/>
      <c r="D773" s="15">
        <v>2305.38</v>
      </c>
      <c r="E773" s="15">
        <v>2351</v>
      </c>
      <c r="F773" s="53">
        <v>6.8680000000000003</v>
      </c>
    </row>
    <row r="774" spans="1:6" hidden="1" x14ac:dyDescent="0.25">
      <c r="A774" s="176">
        <v>42760</v>
      </c>
      <c r="B774" s="15">
        <v>2700.64</v>
      </c>
      <c r="C774" s="15"/>
      <c r="D774" s="15">
        <v>2308.2399999999998</v>
      </c>
      <c r="E774" s="15">
        <v>2294</v>
      </c>
      <c r="F774" s="53">
        <v>6.8780000000000001</v>
      </c>
    </row>
    <row r="775" spans="1:6" hidden="1" x14ac:dyDescent="0.25">
      <c r="A775" s="176">
        <v>42773</v>
      </c>
      <c r="B775" s="15">
        <v>2706.53</v>
      </c>
      <c r="C775" s="15"/>
      <c r="D775" s="15">
        <v>2313.2800000000002</v>
      </c>
      <c r="E775" s="15">
        <v>2326</v>
      </c>
      <c r="F775" s="53">
        <v>6.8815</v>
      </c>
    </row>
    <row r="776" spans="1:6" hidden="1" x14ac:dyDescent="0.25">
      <c r="A776" s="176">
        <v>42774</v>
      </c>
      <c r="B776" s="15">
        <v>2743.11</v>
      </c>
      <c r="C776" s="15"/>
      <c r="D776" s="15">
        <v>2344.54</v>
      </c>
      <c r="E776" s="15">
        <v>2329</v>
      </c>
      <c r="F776" s="53">
        <v>6.8990999999999998</v>
      </c>
    </row>
    <row r="777" spans="1:6" hidden="1" x14ac:dyDescent="0.25">
      <c r="A777" s="176">
        <v>42775</v>
      </c>
      <c r="B777" s="15">
        <v>2763.25</v>
      </c>
      <c r="C777" s="15"/>
      <c r="D777" s="15">
        <v>2361.7600000000002</v>
      </c>
      <c r="E777" s="15">
        <v>2380</v>
      </c>
      <c r="F777" s="53">
        <v>6.8849999999999998</v>
      </c>
    </row>
    <row r="778" spans="1:6" hidden="1" x14ac:dyDescent="0.25">
      <c r="A778" s="176">
        <v>42779</v>
      </c>
      <c r="B778" s="15">
        <v>2822.63</v>
      </c>
      <c r="C778" s="15"/>
      <c r="D778" s="15">
        <v>2412.5</v>
      </c>
      <c r="E778" s="15">
        <v>2406</v>
      </c>
      <c r="F778" s="53">
        <v>6.8996000000000004</v>
      </c>
    </row>
    <row r="779" spans="1:6" hidden="1" x14ac:dyDescent="0.25">
      <c r="A779" s="176">
        <v>42780</v>
      </c>
      <c r="B779" s="15">
        <v>2802.11</v>
      </c>
      <c r="C779" s="15"/>
      <c r="D779" s="15">
        <v>2394.96</v>
      </c>
      <c r="E779" s="15">
        <v>2442</v>
      </c>
      <c r="F779" s="53">
        <v>6.8966000000000003</v>
      </c>
    </row>
    <row r="780" spans="1:6" hidden="1" x14ac:dyDescent="0.25">
      <c r="A780" s="176">
        <v>42781</v>
      </c>
      <c r="B780" s="15">
        <v>2802.11</v>
      </c>
      <c r="C780" s="15"/>
      <c r="D780" s="15">
        <v>2394.96</v>
      </c>
      <c r="E780" s="15">
        <v>2415</v>
      </c>
      <c r="F780" s="53">
        <v>6.8789999999999996</v>
      </c>
    </row>
    <row r="781" spans="1:6" hidden="1" x14ac:dyDescent="0.25">
      <c r="A781" s="176">
        <v>42782</v>
      </c>
      <c r="B781" s="15">
        <v>2789.5</v>
      </c>
      <c r="C781" s="15"/>
      <c r="D781" s="15">
        <v>2384.19</v>
      </c>
      <c r="E781" s="15">
        <v>2338</v>
      </c>
      <c r="F781" s="50">
        <v>6.8739999999999997</v>
      </c>
    </row>
    <row r="782" spans="1:6" hidden="1" x14ac:dyDescent="0.25">
      <c r="A782" s="176">
        <v>42783</v>
      </c>
      <c r="B782" s="15">
        <v>2744.46</v>
      </c>
      <c r="C782" s="15"/>
      <c r="D782" s="15">
        <v>2345.69</v>
      </c>
      <c r="E782" s="15">
        <v>2273</v>
      </c>
      <c r="F782" s="53">
        <v>6.8775000000000004</v>
      </c>
    </row>
    <row r="783" spans="1:6" hidden="1" x14ac:dyDescent="0.25">
      <c r="A783" s="176">
        <v>42786</v>
      </c>
      <c r="B783" s="15">
        <v>2740.82</v>
      </c>
      <c r="C783" s="15"/>
      <c r="D783" s="15">
        <v>2342.58</v>
      </c>
      <c r="E783" s="15">
        <v>2269</v>
      </c>
      <c r="F783" s="53">
        <v>6.883</v>
      </c>
    </row>
    <row r="784" spans="1:6" hidden="1" x14ac:dyDescent="0.25">
      <c r="A784" s="176">
        <v>42787</v>
      </c>
      <c r="B784" s="15">
        <v>2768.28</v>
      </c>
      <c r="C784" s="15"/>
      <c r="D784" s="15">
        <v>2366.0500000000002</v>
      </c>
      <c r="E784" s="15">
        <v>2275</v>
      </c>
      <c r="F784" s="53">
        <v>6.8996000000000004</v>
      </c>
    </row>
    <row r="785" spans="1:6" hidden="1" x14ac:dyDescent="0.25">
      <c r="A785" s="176">
        <v>42788</v>
      </c>
      <c r="B785" s="15">
        <v>2747.93</v>
      </c>
      <c r="C785" s="15"/>
      <c r="D785" s="15">
        <v>2348.66</v>
      </c>
      <c r="E785" s="15">
        <v>2284</v>
      </c>
      <c r="F785" s="53">
        <v>6.8960999999999997</v>
      </c>
    </row>
    <row r="786" spans="1:6" hidden="1" x14ac:dyDescent="0.25">
      <c r="A786" s="176">
        <v>42789</v>
      </c>
      <c r="B786" s="15">
        <v>2748.61</v>
      </c>
      <c r="C786" s="15"/>
      <c r="D786" s="15">
        <v>2349.2399999999998</v>
      </c>
      <c r="E786" s="15">
        <v>2290</v>
      </c>
      <c r="F786" s="53">
        <v>6.8944000000000001</v>
      </c>
    </row>
    <row r="787" spans="1:6" hidden="1" x14ac:dyDescent="0.25">
      <c r="A787" s="176">
        <v>42790</v>
      </c>
      <c r="B787" s="15">
        <v>2722.8</v>
      </c>
      <c r="C787" s="15"/>
      <c r="D787" s="15">
        <v>2327.1799999999998</v>
      </c>
      <c r="E787" s="15">
        <v>2270</v>
      </c>
      <c r="F787" s="53">
        <v>6.8863000000000003</v>
      </c>
    </row>
    <row r="788" spans="1:6" hidden="1" x14ac:dyDescent="0.25">
      <c r="A788" s="176">
        <v>42793</v>
      </c>
      <c r="B788" s="15">
        <v>2735.41</v>
      </c>
      <c r="C788" s="15"/>
      <c r="D788" s="15">
        <v>2337.96</v>
      </c>
      <c r="E788" s="15">
        <v>2231</v>
      </c>
      <c r="F788" s="53">
        <v>6.8910999999999998</v>
      </c>
    </row>
    <row r="789" spans="1:6" hidden="1" x14ac:dyDescent="0.25">
      <c r="A789" s="176">
        <v>42794</v>
      </c>
      <c r="B789" s="15">
        <v>2709.38</v>
      </c>
      <c r="C789" s="15"/>
      <c r="D789" s="15">
        <v>2315.71</v>
      </c>
      <c r="E789" s="15">
        <v>2257</v>
      </c>
      <c r="F789" s="53">
        <v>6.8834999999999997</v>
      </c>
    </row>
    <row r="790" spans="1:6" hidden="1" x14ac:dyDescent="0.25">
      <c r="A790" s="176">
        <v>42795</v>
      </c>
      <c r="B790" s="15">
        <v>2699.53</v>
      </c>
      <c r="C790" s="15"/>
      <c r="D790" s="15">
        <v>2307.29</v>
      </c>
      <c r="E790" s="15">
        <v>2272</v>
      </c>
      <c r="F790" s="53">
        <v>6.8901000000000003</v>
      </c>
    </row>
    <row r="791" spans="1:6" hidden="1" x14ac:dyDescent="0.25">
      <c r="A791" s="176">
        <v>42796</v>
      </c>
      <c r="B791" s="15">
        <v>2731.84</v>
      </c>
      <c r="C791" s="15"/>
      <c r="D791" s="15">
        <v>2334.91</v>
      </c>
      <c r="E791" s="15">
        <v>2287</v>
      </c>
      <c r="F791" s="53">
        <v>6.9001000000000001</v>
      </c>
    </row>
    <row r="792" spans="1:6" hidden="1" x14ac:dyDescent="0.25">
      <c r="A792" s="176">
        <v>42797</v>
      </c>
      <c r="B792" s="15">
        <v>2688.99</v>
      </c>
      <c r="C792" s="15"/>
      <c r="D792" s="15">
        <v>2298.2800000000002</v>
      </c>
      <c r="E792" s="15">
        <v>2273</v>
      </c>
      <c r="F792" s="53">
        <v>6.9170999999999996</v>
      </c>
    </row>
    <row r="793" spans="1:6" hidden="1" x14ac:dyDescent="0.25">
      <c r="A793" s="176">
        <v>42800</v>
      </c>
      <c r="B793" s="15">
        <v>2670.2</v>
      </c>
      <c r="C793" s="15"/>
      <c r="D793" s="15">
        <v>2282.2199999999998</v>
      </c>
      <c r="E793" s="15">
        <v>2248</v>
      </c>
      <c r="F793" s="53">
        <v>6.9096000000000002</v>
      </c>
    </row>
    <row r="794" spans="1:6" hidden="1" x14ac:dyDescent="0.25">
      <c r="A794" s="176">
        <v>42801</v>
      </c>
      <c r="B794" s="15">
        <v>2637.82</v>
      </c>
      <c r="C794" s="15"/>
      <c r="D794" s="15">
        <v>2254.54</v>
      </c>
      <c r="E794" s="15">
        <v>2223</v>
      </c>
      <c r="F794" s="53">
        <v>6.9185999999999996</v>
      </c>
    </row>
    <row r="795" spans="1:6" hidden="1" x14ac:dyDescent="0.25">
      <c r="A795" s="176">
        <v>42802</v>
      </c>
      <c r="B795" s="15">
        <v>2608.91</v>
      </c>
      <c r="C795" s="15"/>
      <c r="D795" s="15">
        <v>2229.84</v>
      </c>
      <c r="E795" s="15">
        <v>2220</v>
      </c>
      <c r="F795" s="53">
        <v>6.9150999999999998</v>
      </c>
    </row>
    <row r="796" spans="1:6" hidden="1" x14ac:dyDescent="0.25">
      <c r="A796" s="176">
        <v>42810</v>
      </c>
      <c r="B796" s="15">
        <v>2616.14</v>
      </c>
      <c r="C796" s="15"/>
      <c r="D796" s="15">
        <v>2236.0100000000002</v>
      </c>
      <c r="E796" s="15">
        <v>2217</v>
      </c>
      <c r="F796" s="53">
        <v>6.9085999999999999</v>
      </c>
    </row>
    <row r="797" spans="1:6" hidden="1" x14ac:dyDescent="0.25">
      <c r="A797" s="176">
        <v>42811</v>
      </c>
      <c r="B797" s="15">
        <v>2634.4</v>
      </c>
      <c r="C797" s="15"/>
      <c r="D797" s="15">
        <v>2251.62</v>
      </c>
      <c r="E797" s="15">
        <v>2267</v>
      </c>
      <c r="F797" s="53">
        <v>6.9085999999999999</v>
      </c>
    </row>
    <row r="798" spans="1:6" hidden="1" x14ac:dyDescent="0.25">
      <c r="A798" s="176">
        <v>42814</v>
      </c>
      <c r="B798" s="15">
        <v>2634.4</v>
      </c>
      <c r="C798" s="15"/>
      <c r="D798" s="15">
        <v>2251.62</v>
      </c>
      <c r="E798" s="15">
        <v>2260</v>
      </c>
      <c r="F798" s="53">
        <v>6.9085999999999999</v>
      </c>
    </row>
    <row r="799" spans="1:6" hidden="1" x14ac:dyDescent="0.25">
      <c r="A799" s="176">
        <v>42815</v>
      </c>
      <c r="B799" s="15">
        <v>2619.92</v>
      </c>
      <c r="C799" s="15"/>
      <c r="D799" s="15">
        <v>2239.25</v>
      </c>
      <c r="E799" s="15">
        <v>2281</v>
      </c>
      <c r="F799" s="53">
        <v>6.9085999999999999</v>
      </c>
    </row>
    <row r="800" spans="1:6" hidden="1" x14ac:dyDescent="0.25">
      <c r="A800" s="176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3">
        <v>6.9085999999999999</v>
      </c>
    </row>
    <row r="801" spans="1:6" hidden="1" x14ac:dyDescent="0.25">
      <c r="A801" s="176">
        <v>42817</v>
      </c>
      <c r="B801" s="15">
        <v>2641.64</v>
      </c>
      <c r="C801" s="15"/>
      <c r="D801" s="15">
        <v>2257.81</v>
      </c>
      <c r="E801" s="15">
        <v>2319</v>
      </c>
      <c r="F801" s="53">
        <v>6.9085999999999999</v>
      </c>
    </row>
    <row r="802" spans="1:6" hidden="1" x14ac:dyDescent="0.25">
      <c r="A802" s="176">
        <v>42818</v>
      </c>
      <c r="B802" s="15">
        <v>2612.69</v>
      </c>
      <c r="C802" s="15"/>
      <c r="D802" s="15">
        <v>2233.06</v>
      </c>
      <c r="E802" s="15">
        <v>2363</v>
      </c>
      <c r="F802" s="53">
        <v>6.9085999999999999</v>
      </c>
    </row>
    <row r="803" spans="1:6" hidden="1" x14ac:dyDescent="0.25">
      <c r="A803" s="176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3">
        <v>6.9085999999999999</v>
      </c>
    </row>
    <row r="804" spans="1:6" hidden="1" x14ac:dyDescent="0.25">
      <c r="A804" s="176">
        <v>42822</v>
      </c>
      <c r="B804" s="15">
        <v>2540.31</v>
      </c>
      <c r="C804" s="15"/>
      <c r="D804" s="15">
        <v>2171.21</v>
      </c>
      <c r="E804" s="15">
        <v>2305</v>
      </c>
      <c r="F804" s="53">
        <v>6.9085999999999999</v>
      </c>
    </row>
    <row r="805" spans="1:6" hidden="1" x14ac:dyDescent="0.25">
      <c r="A805" s="176">
        <v>42823</v>
      </c>
      <c r="B805" s="15">
        <v>2540.31</v>
      </c>
      <c r="C805" s="15"/>
      <c r="D805" s="15">
        <v>2171.21</v>
      </c>
      <c r="E805" s="15">
        <v>2308</v>
      </c>
      <c r="F805" s="53">
        <v>6.9085999999999999</v>
      </c>
    </row>
    <row r="806" spans="1:6" hidden="1" x14ac:dyDescent="0.25">
      <c r="A806" s="176">
        <v>42824</v>
      </c>
      <c r="B806" s="15">
        <v>2525.84</v>
      </c>
      <c r="C806" s="15"/>
      <c r="D806" s="15">
        <v>2158.84</v>
      </c>
      <c r="E806" s="15">
        <v>2308</v>
      </c>
      <c r="F806" s="53">
        <v>6.9085999999999999</v>
      </c>
    </row>
    <row r="807" spans="1:6" hidden="1" x14ac:dyDescent="0.25">
      <c r="A807" s="176">
        <v>42825</v>
      </c>
      <c r="B807" s="15">
        <v>2518.6</v>
      </c>
      <c r="C807" s="15"/>
      <c r="D807" s="15">
        <v>2152.65</v>
      </c>
      <c r="E807" s="15">
        <v>2340</v>
      </c>
      <c r="F807" s="53">
        <v>6.9085999999999999</v>
      </c>
    </row>
    <row r="808" spans="1:6" hidden="1" x14ac:dyDescent="0.25">
      <c r="A808" s="176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3">
        <v>6.9085999999999999</v>
      </c>
    </row>
    <row r="809" spans="1:6" hidden="1" x14ac:dyDescent="0.25">
      <c r="A809" s="176">
        <v>42832</v>
      </c>
      <c r="B809" s="15">
        <v>2518.6</v>
      </c>
      <c r="C809" s="15"/>
      <c r="D809" s="15">
        <v>2152.65</v>
      </c>
      <c r="E809" s="15">
        <v>2328</v>
      </c>
      <c r="F809" s="53">
        <v>6.9085999999999999</v>
      </c>
    </row>
    <row r="810" spans="1:6" hidden="1" x14ac:dyDescent="0.25">
      <c r="A810" s="176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3">
        <v>6.9085999999999999</v>
      </c>
    </row>
    <row r="811" spans="1:6" hidden="1" x14ac:dyDescent="0.25">
      <c r="A811" s="176">
        <v>42836</v>
      </c>
      <c r="B811" s="15">
        <v>2406.42</v>
      </c>
      <c r="C811" s="15"/>
      <c r="D811" s="15">
        <v>2056.77</v>
      </c>
      <c r="E811" s="15">
        <v>2260</v>
      </c>
      <c r="F811" s="53">
        <v>6.9085999999999999</v>
      </c>
    </row>
    <row r="812" spans="1:6" hidden="1" x14ac:dyDescent="0.25">
      <c r="A812" s="176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3">
        <v>6.9085999999999999</v>
      </c>
    </row>
    <row r="813" spans="1:6" hidden="1" x14ac:dyDescent="0.25">
      <c r="A813" s="176">
        <v>42838</v>
      </c>
      <c r="B813" s="15">
        <v>2406.42</v>
      </c>
      <c r="C813" s="15"/>
      <c r="D813" s="15">
        <v>2056.77</v>
      </c>
      <c r="E813" s="15">
        <v>2251</v>
      </c>
      <c r="F813" s="53">
        <v>6.9085999999999999</v>
      </c>
    </row>
    <row r="814" spans="1:6" hidden="1" x14ac:dyDescent="0.25">
      <c r="A814" s="176">
        <v>42842</v>
      </c>
      <c r="B814" s="15">
        <v>2406.42</v>
      </c>
      <c r="C814" s="15"/>
      <c r="D814" s="15">
        <v>2056.77</v>
      </c>
      <c r="E814" s="15">
        <v>2256</v>
      </c>
      <c r="F814" s="53">
        <v>6.9085999999999999</v>
      </c>
    </row>
    <row r="815" spans="1:6" hidden="1" x14ac:dyDescent="0.25">
      <c r="A815" s="176">
        <v>42843</v>
      </c>
      <c r="B815" s="15">
        <v>2391.9499999999998</v>
      </c>
      <c r="C815" s="15"/>
      <c r="D815" s="15">
        <v>2044.4</v>
      </c>
      <c r="E815" s="15">
        <v>2256</v>
      </c>
      <c r="F815" s="53">
        <v>6.9085999999999999</v>
      </c>
    </row>
    <row r="816" spans="1:6" hidden="1" x14ac:dyDescent="0.25">
      <c r="A816" s="176">
        <v>42844</v>
      </c>
      <c r="B816" s="15">
        <v>2337.67</v>
      </c>
      <c r="C816" s="15"/>
      <c r="D816" s="15">
        <v>1998.01</v>
      </c>
      <c r="E816" s="15">
        <v>2185</v>
      </c>
      <c r="F816" s="53">
        <v>6.9085999999999999</v>
      </c>
    </row>
    <row r="817" spans="1:10" hidden="1" x14ac:dyDescent="0.25">
      <c r="A817" s="176">
        <v>42845</v>
      </c>
      <c r="B817" s="15">
        <v>2341.2800000000002</v>
      </c>
      <c r="C817" s="15"/>
      <c r="D817" s="15">
        <v>2001.1</v>
      </c>
      <c r="E817" s="15">
        <v>2148</v>
      </c>
      <c r="F817" s="53">
        <v>6.9085999999999999</v>
      </c>
    </row>
    <row r="818" spans="1:10" hidden="1" x14ac:dyDescent="0.25">
      <c r="A818" s="176">
        <v>42846</v>
      </c>
      <c r="B818" s="15">
        <v>2341.2800000000002</v>
      </c>
      <c r="C818" s="15"/>
      <c r="D818" s="15">
        <v>2001.1</v>
      </c>
      <c r="E818" s="15">
        <v>2161</v>
      </c>
      <c r="F818" s="53">
        <v>6.9085999999999999</v>
      </c>
    </row>
    <row r="819" spans="1:10" hidden="1" x14ac:dyDescent="0.25">
      <c r="A819" s="176">
        <v>42849</v>
      </c>
      <c r="B819" s="15">
        <v>2315.9499999999998</v>
      </c>
      <c r="C819" s="15"/>
      <c r="D819" s="15">
        <v>1979.45</v>
      </c>
      <c r="E819" s="15">
        <v>2142</v>
      </c>
      <c r="F819" s="53">
        <v>6.9085999999999999</v>
      </c>
    </row>
    <row r="820" spans="1:10" hidden="1" x14ac:dyDescent="0.25">
      <c r="A820" s="176">
        <v>42851</v>
      </c>
      <c r="B820" s="15">
        <v>2330.4299999999998</v>
      </c>
      <c r="C820" s="15"/>
      <c r="D820" s="15">
        <v>1991.82</v>
      </c>
      <c r="E820" s="15">
        <v>2173</v>
      </c>
      <c r="F820" s="53">
        <v>6.9085999999999999</v>
      </c>
    </row>
    <row r="821" spans="1:10" hidden="1" x14ac:dyDescent="0.25">
      <c r="A821" s="176">
        <v>42852</v>
      </c>
      <c r="B821" s="15">
        <v>2341.2800000000002</v>
      </c>
      <c r="C821" s="15"/>
      <c r="D821" s="15">
        <v>2001.1</v>
      </c>
      <c r="E821" s="15">
        <v>2191</v>
      </c>
      <c r="F821" s="50"/>
      <c r="H821" s="54"/>
      <c r="I821" s="55"/>
      <c r="J821" s="56"/>
    </row>
    <row r="822" spans="1:10" hidden="1" x14ac:dyDescent="0.25">
      <c r="A822" s="176">
        <v>42853</v>
      </c>
      <c r="B822" s="15">
        <v>2344.9</v>
      </c>
      <c r="C822" s="15"/>
      <c r="D822" s="15">
        <v>2004.19</v>
      </c>
      <c r="E822" s="15">
        <v>2237</v>
      </c>
      <c r="F822" s="50"/>
    </row>
    <row r="823" spans="1:10" hidden="1" x14ac:dyDescent="0.25">
      <c r="A823" s="176">
        <v>42858</v>
      </c>
      <c r="B823" s="15">
        <v>2348.52</v>
      </c>
      <c r="C823" s="15"/>
      <c r="D823" s="15">
        <v>2007.28</v>
      </c>
      <c r="E823" s="15">
        <v>2250</v>
      </c>
      <c r="F823" s="50"/>
    </row>
    <row r="824" spans="1:10" hidden="1" x14ac:dyDescent="0.25">
      <c r="A824" s="176">
        <v>42859</v>
      </c>
      <c r="B824" s="15">
        <v>2326.81</v>
      </c>
      <c r="C824" s="15"/>
      <c r="D824" s="15">
        <v>1988.73</v>
      </c>
      <c r="E824" s="15">
        <v>2225</v>
      </c>
      <c r="F824" s="50"/>
    </row>
    <row r="825" spans="1:10" hidden="1" x14ac:dyDescent="0.25">
      <c r="A825" s="176">
        <v>42860</v>
      </c>
      <c r="B825" s="15">
        <v>2330.4299999999998</v>
      </c>
      <c r="C825" s="15"/>
      <c r="D825" s="15">
        <v>1991.82</v>
      </c>
      <c r="E825" s="15">
        <v>2177</v>
      </c>
      <c r="F825" s="50"/>
    </row>
    <row r="826" spans="1:10" hidden="1" x14ac:dyDescent="0.25">
      <c r="A826" s="176">
        <v>42863</v>
      </c>
      <c r="B826" s="15">
        <v>2308.7199999999998</v>
      </c>
      <c r="C826" s="15"/>
      <c r="D826" s="15">
        <v>1973.26</v>
      </c>
      <c r="E826" s="15">
        <v>2190</v>
      </c>
      <c r="F826" s="50"/>
    </row>
    <row r="827" spans="1:10" hidden="1" x14ac:dyDescent="0.25">
      <c r="A827" s="176">
        <v>42864</v>
      </c>
      <c r="B827" s="15">
        <v>2312.34</v>
      </c>
      <c r="C827" s="15"/>
      <c r="D827" s="15">
        <v>1976.36</v>
      </c>
      <c r="E827" s="15">
        <v>2160</v>
      </c>
      <c r="F827" s="50"/>
    </row>
    <row r="828" spans="1:10" hidden="1" x14ac:dyDescent="0.25">
      <c r="A828" s="176">
        <v>42865</v>
      </c>
      <c r="B828" s="15">
        <v>2334.0500000000002</v>
      </c>
      <c r="C828" s="15"/>
      <c r="D828" s="15">
        <v>1994.91</v>
      </c>
      <c r="E828" s="15">
        <v>2182</v>
      </c>
      <c r="F828" s="50"/>
    </row>
    <row r="829" spans="1:10" hidden="1" x14ac:dyDescent="0.25">
      <c r="A829" s="176">
        <v>42866</v>
      </c>
      <c r="B829" s="15">
        <v>2334.0500000000002</v>
      </c>
      <c r="C829" s="15"/>
      <c r="D829" s="15">
        <v>1994.91</v>
      </c>
      <c r="E829" s="15">
        <v>2175</v>
      </c>
      <c r="F829" s="50"/>
    </row>
    <row r="830" spans="1:10" hidden="1" x14ac:dyDescent="0.25">
      <c r="A830" s="176">
        <v>42870</v>
      </c>
      <c r="B830" s="15">
        <v>2308.7199999999998</v>
      </c>
      <c r="C830" s="15"/>
      <c r="D830" s="15">
        <v>1973.26</v>
      </c>
      <c r="E830" s="15">
        <v>2166</v>
      </c>
      <c r="F830" s="50"/>
    </row>
    <row r="831" spans="1:10" hidden="1" x14ac:dyDescent="0.25">
      <c r="A831" s="176">
        <v>42871</v>
      </c>
      <c r="B831" s="15">
        <v>2276.15</v>
      </c>
      <c r="C831" s="15"/>
      <c r="D831" s="15">
        <v>1945.43</v>
      </c>
      <c r="E831" s="15">
        <v>2132</v>
      </c>
      <c r="F831" s="50"/>
    </row>
    <row r="832" spans="1:10" hidden="1" x14ac:dyDescent="0.25">
      <c r="A832" s="176">
        <v>42872</v>
      </c>
      <c r="B832" s="15">
        <v>2279.77</v>
      </c>
      <c r="C832" s="15"/>
      <c r="D832" s="15">
        <v>1948.52</v>
      </c>
      <c r="E832" s="15">
        <v>2084</v>
      </c>
      <c r="F832" s="50"/>
    </row>
    <row r="833" spans="1:6" hidden="1" x14ac:dyDescent="0.25">
      <c r="A833" s="176">
        <v>42873</v>
      </c>
      <c r="B833" s="15">
        <v>2265.29</v>
      </c>
      <c r="C833" s="15"/>
      <c r="D833" s="15">
        <v>1936.15</v>
      </c>
      <c r="E833" s="15">
        <v>2102</v>
      </c>
      <c r="F833" s="50"/>
    </row>
    <row r="834" spans="1:6" hidden="1" x14ac:dyDescent="0.25">
      <c r="A834" s="176">
        <v>42874</v>
      </c>
      <c r="B834" s="15">
        <v>2250.8200000000002</v>
      </c>
      <c r="C834" s="15"/>
      <c r="D834" s="15">
        <v>1923.78</v>
      </c>
      <c r="E834" s="15">
        <v>2052</v>
      </c>
      <c r="F834" s="50"/>
    </row>
    <row r="835" spans="1:6" hidden="1" x14ac:dyDescent="0.25">
      <c r="A835" s="176">
        <v>42877</v>
      </c>
      <c r="B835" s="15">
        <v>2283.39</v>
      </c>
      <c r="C835" s="15"/>
      <c r="D835" s="15">
        <v>1951.61</v>
      </c>
      <c r="E835" s="15">
        <v>2088</v>
      </c>
      <c r="F835" s="50"/>
    </row>
    <row r="836" spans="1:6" hidden="1" x14ac:dyDescent="0.25">
      <c r="A836" s="176">
        <v>42878</v>
      </c>
      <c r="B836" s="15">
        <v>2283.39</v>
      </c>
      <c r="C836" s="15"/>
      <c r="D836" s="15">
        <v>1951.61</v>
      </c>
      <c r="E836" s="15">
        <v>2102</v>
      </c>
      <c r="F836" s="50"/>
    </row>
    <row r="837" spans="1:6" hidden="1" x14ac:dyDescent="0.25">
      <c r="A837" s="176">
        <v>42879</v>
      </c>
      <c r="B837" s="15">
        <v>2276.15</v>
      </c>
      <c r="C837" s="15"/>
      <c r="D837" s="15">
        <v>1945.43</v>
      </c>
      <c r="E837" s="15">
        <v>2088</v>
      </c>
      <c r="F837" s="50"/>
    </row>
    <row r="838" spans="1:6" hidden="1" x14ac:dyDescent="0.25">
      <c r="A838" s="176">
        <v>42880</v>
      </c>
      <c r="B838" s="15">
        <v>2287</v>
      </c>
      <c r="C838" s="15"/>
      <c r="D838" s="15">
        <v>1954.7</v>
      </c>
      <c r="E838" s="15">
        <v>2072</v>
      </c>
      <c r="F838" s="50"/>
    </row>
    <row r="839" spans="1:6" hidden="1" x14ac:dyDescent="0.25">
      <c r="A839" s="176">
        <v>42881</v>
      </c>
      <c r="B839" s="15">
        <v>2301.48</v>
      </c>
      <c r="C839" s="15"/>
      <c r="D839" s="15">
        <v>1967.08</v>
      </c>
      <c r="E839" s="15">
        <v>2059</v>
      </c>
      <c r="F839" s="50"/>
    </row>
    <row r="840" spans="1:6" hidden="1" x14ac:dyDescent="0.25">
      <c r="A840" s="176">
        <v>42887</v>
      </c>
      <c r="B840" s="15">
        <v>2315.9499999999998</v>
      </c>
      <c r="C840" s="15"/>
      <c r="D840" s="15">
        <v>1979.45</v>
      </c>
      <c r="E840" s="15">
        <v>2075</v>
      </c>
      <c r="F840" s="50"/>
    </row>
    <row r="841" spans="1:6" hidden="1" x14ac:dyDescent="0.25">
      <c r="A841" s="176">
        <v>42888</v>
      </c>
      <c r="B841" s="15">
        <v>2323.19</v>
      </c>
      <c r="C841" s="15"/>
      <c r="D841" s="15">
        <v>1985.63</v>
      </c>
      <c r="E841" s="15">
        <v>2084</v>
      </c>
      <c r="F841" s="50"/>
    </row>
    <row r="842" spans="1:6" hidden="1" x14ac:dyDescent="0.25">
      <c r="A842" s="176">
        <v>42891</v>
      </c>
      <c r="B842" s="15">
        <v>2352.14</v>
      </c>
      <c r="C842" s="15"/>
      <c r="D842" s="15">
        <v>2010.38</v>
      </c>
      <c r="E842" s="15">
        <v>2072</v>
      </c>
      <c r="F842" s="50"/>
    </row>
    <row r="843" spans="1:6" hidden="1" x14ac:dyDescent="0.25">
      <c r="A843" s="176">
        <v>42892</v>
      </c>
      <c r="B843" s="15">
        <v>2373.85</v>
      </c>
      <c r="C843" s="15"/>
      <c r="D843" s="15">
        <v>2028.93</v>
      </c>
      <c r="E843" s="15">
        <v>2068</v>
      </c>
      <c r="F843" s="50"/>
    </row>
    <row r="844" spans="1:6" hidden="1" x14ac:dyDescent="0.25">
      <c r="A844" s="176">
        <v>42893</v>
      </c>
      <c r="B844" s="15">
        <v>2366.62</v>
      </c>
      <c r="C844" s="15"/>
      <c r="D844" s="15">
        <v>2022.75</v>
      </c>
      <c r="E844" s="15">
        <v>2080</v>
      </c>
      <c r="F844" s="50"/>
    </row>
    <row r="845" spans="1:6" hidden="1" x14ac:dyDescent="0.25">
      <c r="A845" s="176">
        <v>42894</v>
      </c>
      <c r="B845" s="15">
        <v>2377.4699999999998</v>
      </c>
      <c r="C845" s="15"/>
      <c r="D845" s="15">
        <v>2032.03</v>
      </c>
      <c r="E845" s="15">
        <v>2055</v>
      </c>
      <c r="F845" s="50"/>
    </row>
    <row r="846" spans="1:6" hidden="1" x14ac:dyDescent="0.25">
      <c r="A846" s="176">
        <v>42895</v>
      </c>
      <c r="B846" s="15">
        <v>2391.9499999999998</v>
      </c>
      <c r="C846" s="15"/>
      <c r="D846" s="15">
        <v>2044.4</v>
      </c>
      <c r="E846" s="15">
        <v>2066</v>
      </c>
      <c r="F846" s="50"/>
    </row>
    <row r="847" spans="1:6" hidden="1" x14ac:dyDescent="0.25">
      <c r="A847" s="176">
        <v>42898</v>
      </c>
      <c r="B847" s="15">
        <v>2442.61</v>
      </c>
      <c r="C847" s="15"/>
      <c r="D847" s="15">
        <v>2087.6999999999998</v>
      </c>
      <c r="E847" s="15">
        <v>2097</v>
      </c>
      <c r="F847" s="50"/>
    </row>
    <row r="848" spans="1:6" hidden="1" x14ac:dyDescent="0.25">
      <c r="A848" s="176">
        <v>42899</v>
      </c>
      <c r="B848" s="15">
        <v>2435.37</v>
      </c>
      <c r="C848" s="15"/>
      <c r="D848" s="15">
        <v>2081.5100000000002</v>
      </c>
      <c r="E848" s="15">
        <v>2077</v>
      </c>
      <c r="F848" s="50"/>
    </row>
    <row r="849" spans="1:6" hidden="1" x14ac:dyDescent="0.25">
      <c r="A849" s="176">
        <v>42900</v>
      </c>
      <c r="B849" s="15">
        <v>2428.13</v>
      </c>
      <c r="C849" s="15"/>
      <c r="D849" s="15">
        <v>2075.33</v>
      </c>
      <c r="E849" s="15">
        <v>2036</v>
      </c>
      <c r="F849" s="50"/>
    </row>
    <row r="850" spans="1:6" hidden="1" x14ac:dyDescent="0.25">
      <c r="A850" s="176">
        <v>42902</v>
      </c>
      <c r="B850" s="15">
        <v>2489.65</v>
      </c>
      <c r="C850" s="15"/>
      <c r="D850" s="15">
        <v>2127.91</v>
      </c>
      <c r="E850" s="15">
        <v>2079</v>
      </c>
      <c r="F850" s="50"/>
    </row>
    <row r="851" spans="1:6" hidden="1" x14ac:dyDescent="0.25">
      <c r="A851" s="176">
        <v>42905</v>
      </c>
      <c r="B851" s="15">
        <v>2525.84</v>
      </c>
      <c r="C851" s="15"/>
      <c r="D851" s="15">
        <v>2158.84</v>
      </c>
      <c r="E851" s="15">
        <v>2084</v>
      </c>
      <c r="F851" s="50"/>
    </row>
    <row r="852" spans="1:6" hidden="1" x14ac:dyDescent="0.25">
      <c r="A852" s="176">
        <v>42906</v>
      </c>
      <c r="B852" s="15">
        <v>2551.17</v>
      </c>
      <c r="C852" s="15"/>
      <c r="D852" s="15">
        <v>2180.4899999999998</v>
      </c>
      <c r="E852" s="15">
        <v>2113</v>
      </c>
      <c r="F852" s="50"/>
    </row>
    <row r="853" spans="1:6" hidden="1" x14ac:dyDescent="0.25">
      <c r="A853" s="176">
        <v>42907</v>
      </c>
      <c r="B853" s="15">
        <v>2565.64</v>
      </c>
      <c r="C853" s="15"/>
      <c r="D853" s="15">
        <v>2192.86</v>
      </c>
      <c r="E853" s="15">
        <v>2118</v>
      </c>
      <c r="F853" s="50"/>
    </row>
    <row r="854" spans="1:6" hidden="1" x14ac:dyDescent="0.25">
      <c r="A854" s="176">
        <v>42908</v>
      </c>
      <c r="B854" s="15">
        <v>2565.64</v>
      </c>
      <c r="C854" s="15"/>
      <c r="D854" s="15">
        <v>2192.86</v>
      </c>
      <c r="E854" s="15">
        <v>2121</v>
      </c>
      <c r="F854" s="50"/>
    </row>
    <row r="855" spans="1:6" hidden="1" x14ac:dyDescent="0.25">
      <c r="A855" s="176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0"/>
    </row>
    <row r="856" spans="1:6" hidden="1" x14ac:dyDescent="0.25">
      <c r="A856" s="176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0"/>
    </row>
    <row r="857" spans="1:6" hidden="1" x14ac:dyDescent="0.25">
      <c r="A857" s="176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6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0"/>
    </row>
    <row r="859" spans="1:6" hidden="1" x14ac:dyDescent="0.25">
      <c r="A859" s="176">
        <v>42915</v>
      </c>
      <c r="B859" s="15">
        <v>2572.88</v>
      </c>
      <c r="C859" s="15"/>
      <c r="D859" s="15">
        <v>2199.04</v>
      </c>
      <c r="E859" s="15">
        <v>2265</v>
      </c>
      <c r="F859" s="50"/>
    </row>
    <row r="860" spans="1:6" hidden="1" x14ac:dyDescent="0.25">
      <c r="A860" s="176">
        <v>42916</v>
      </c>
      <c r="B860" s="15">
        <v>2562.02</v>
      </c>
      <c r="C860" s="15"/>
      <c r="D860" s="15">
        <v>2189.7600000000002</v>
      </c>
      <c r="E860" s="15">
        <v>2292</v>
      </c>
      <c r="F860" s="50"/>
    </row>
    <row r="861" spans="1:6" hidden="1" x14ac:dyDescent="0.25">
      <c r="A861" s="176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0"/>
    </row>
    <row r="862" spans="1:6" hidden="1" x14ac:dyDescent="0.25">
      <c r="A862" s="176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0"/>
    </row>
    <row r="863" spans="1:6" hidden="1" x14ac:dyDescent="0.25">
      <c r="A863" s="176">
        <v>42921</v>
      </c>
      <c r="B863" s="15">
        <v>2554.79</v>
      </c>
      <c r="C863" s="15"/>
      <c r="D863" s="15">
        <v>2183.58</v>
      </c>
      <c r="E863" s="15">
        <v>2272</v>
      </c>
      <c r="F863" s="50"/>
    </row>
    <row r="864" spans="1:6" hidden="1" x14ac:dyDescent="0.25">
      <c r="A864" s="176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0"/>
    </row>
    <row r="865" spans="1:7" hidden="1" x14ac:dyDescent="0.25">
      <c r="A865" s="176">
        <v>42923</v>
      </c>
      <c r="B865" s="15">
        <v>2551.17</v>
      </c>
      <c r="C865" s="15"/>
      <c r="D865" s="15">
        <v>2180.4899999999998</v>
      </c>
      <c r="E865" s="15">
        <v>2266</v>
      </c>
      <c r="F865" s="50"/>
    </row>
    <row r="866" spans="1:7" hidden="1" x14ac:dyDescent="0.25">
      <c r="A866" s="176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0"/>
    </row>
    <row r="867" spans="1:7" hidden="1" x14ac:dyDescent="0.25">
      <c r="A867" s="176">
        <v>42927</v>
      </c>
      <c r="B867" s="15">
        <v>2565.64</v>
      </c>
      <c r="C867" s="15"/>
      <c r="D867" s="15">
        <v>2192.86</v>
      </c>
      <c r="E867" s="15">
        <v>2268</v>
      </c>
      <c r="F867" s="50"/>
    </row>
    <row r="868" spans="1:7" hidden="1" x14ac:dyDescent="0.25">
      <c r="A868" s="176">
        <v>42928</v>
      </c>
      <c r="B868" s="15">
        <v>2580.12</v>
      </c>
      <c r="C868" s="15"/>
      <c r="D868" s="15">
        <v>2205.23</v>
      </c>
      <c r="E868" s="15">
        <v>2292</v>
      </c>
      <c r="F868" s="147">
        <v>6.9085999999999999</v>
      </c>
    </row>
    <row r="869" spans="1:7" hidden="1" x14ac:dyDescent="0.25">
      <c r="A869" s="176">
        <v>42929</v>
      </c>
      <c r="B869" s="15">
        <v>2580.12</v>
      </c>
      <c r="C869" s="15"/>
      <c r="D869" s="15">
        <v>2205.23</v>
      </c>
      <c r="E869" s="15">
        <v>2310</v>
      </c>
      <c r="F869" s="147">
        <v>6.9085999999999999</v>
      </c>
    </row>
    <row r="870" spans="1:7" hidden="1" x14ac:dyDescent="0.25">
      <c r="A870" s="176">
        <v>42930</v>
      </c>
      <c r="B870" s="15">
        <v>2551.17</v>
      </c>
      <c r="C870" s="15"/>
      <c r="D870" s="15">
        <v>2180.4899999999998</v>
      </c>
      <c r="E870" s="15">
        <v>2294</v>
      </c>
      <c r="F870" s="147">
        <v>6.9085999999999999</v>
      </c>
    </row>
    <row r="871" spans="1:7" hidden="1" x14ac:dyDescent="0.25">
      <c r="A871" s="176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47">
        <v>6.9085999999999999</v>
      </c>
    </row>
    <row r="872" spans="1:7" hidden="1" x14ac:dyDescent="0.25">
      <c r="A872" s="176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47">
        <v>6.9085999999999999</v>
      </c>
    </row>
    <row r="873" spans="1:7" hidden="1" x14ac:dyDescent="0.25">
      <c r="A873" s="176">
        <v>42935</v>
      </c>
      <c r="B873" s="15">
        <v>2543.9307529745533</v>
      </c>
      <c r="D873" s="15">
        <v>2174.2997888671398</v>
      </c>
      <c r="E873" s="15">
        <v>2245.5</v>
      </c>
      <c r="F873" s="147">
        <v>6.9085999999999999</v>
      </c>
    </row>
    <row r="874" spans="1:7" hidden="1" x14ac:dyDescent="0.25">
      <c r="A874" s="176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47">
        <v>6.9085999999999999</v>
      </c>
      <c r="G874" s="139">
        <f>+C874-C873</f>
        <v>17400</v>
      </c>
    </row>
    <row r="875" spans="1:7" hidden="1" x14ac:dyDescent="0.25">
      <c r="A875" s="176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47">
        <v>6.9085999999999999</v>
      </c>
      <c r="G875" s="139">
        <f t="shared" ref="G875:G943" si="2">+C875-C874</f>
        <v>100</v>
      </c>
    </row>
    <row r="876" spans="1:7" hidden="1" x14ac:dyDescent="0.25">
      <c r="A876" s="176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47">
        <v>6.9085999999999999</v>
      </c>
      <c r="G876" s="139">
        <f t="shared" si="2"/>
        <v>-50</v>
      </c>
    </row>
    <row r="877" spans="1:7" hidden="1" x14ac:dyDescent="0.25">
      <c r="A877" s="176">
        <v>42942</v>
      </c>
      <c r="B877" s="276">
        <f t="shared" si="1"/>
        <v>2554.7867874822687</v>
      </c>
      <c r="C877" s="276">
        <v>17650</v>
      </c>
      <c r="D877" s="276">
        <f t="shared" si="0"/>
        <v>2183.5784508395459</v>
      </c>
      <c r="E877" s="276">
        <v>2226</v>
      </c>
      <c r="F877" s="162">
        <v>6.9085999999999999</v>
      </c>
      <c r="G877" s="139">
        <f t="shared" si="2"/>
        <v>200</v>
      </c>
    </row>
    <row r="878" spans="1:7" hidden="1" x14ac:dyDescent="0.25">
      <c r="A878" s="176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47">
        <v>6.9085999999999999</v>
      </c>
      <c r="G878" s="139">
        <f t="shared" si="2"/>
        <v>275</v>
      </c>
    </row>
    <row r="879" spans="1:7" hidden="1" x14ac:dyDescent="0.25">
      <c r="A879" s="176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47">
        <v>6.9085999999999999</v>
      </c>
      <c r="G879" s="139">
        <f t="shared" si="2"/>
        <v>100</v>
      </c>
    </row>
    <row r="880" spans="1:7" hidden="1" x14ac:dyDescent="0.25">
      <c r="A880" s="176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47">
        <v>6.9085999999999999</v>
      </c>
      <c r="G880" s="139">
        <f t="shared" si="2"/>
        <v>150</v>
      </c>
    </row>
    <row r="881" spans="1:7" hidden="1" x14ac:dyDescent="0.25">
      <c r="A881" s="176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47">
        <v>6.9085999999999999</v>
      </c>
      <c r="G881" s="139">
        <f t="shared" si="2"/>
        <v>-50</v>
      </c>
    </row>
    <row r="882" spans="1:7" hidden="1" x14ac:dyDescent="0.25">
      <c r="A882" s="176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47">
        <v>6.9085999999999999</v>
      </c>
      <c r="G882" s="139">
        <f t="shared" si="2"/>
        <v>50</v>
      </c>
    </row>
    <row r="883" spans="1:7" hidden="1" x14ac:dyDescent="0.25">
      <c r="A883" s="176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47">
        <v>6.9085999999999999</v>
      </c>
      <c r="G883" s="139">
        <f t="shared" si="2"/>
        <v>375</v>
      </c>
    </row>
    <row r="884" spans="1:7" hidden="1" x14ac:dyDescent="0.25">
      <c r="A884" s="176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47">
        <v>6.9085999999999999</v>
      </c>
      <c r="G884" s="139">
        <f t="shared" si="2"/>
        <v>25</v>
      </c>
    </row>
    <row r="885" spans="1:7" hidden="1" x14ac:dyDescent="0.25">
      <c r="A885" s="176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47">
        <v>6.9085999999999999</v>
      </c>
      <c r="G885" s="139">
        <f t="shared" si="2"/>
        <v>100</v>
      </c>
    </row>
    <row r="886" spans="1:7" hidden="1" x14ac:dyDescent="0.25">
      <c r="A886" s="176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47">
        <v>6.9085999999999999</v>
      </c>
      <c r="G886" s="139">
        <f t="shared" si="2"/>
        <v>225</v>
      </c>
    </row>
    <row r="887" spans="1:7" hidden="1" x14ac:dyDescent="0.25">
      <c r="A887" s="176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47">
        <v>6.9085999999999999</v>
      </c>
      <c r="G887" s="139">
        <f t="shared" si="2"/>
        <v>325</v>
      </c>
    </row>
    <row r="888" spans="1:7" hidden="1" x14ac:dyDescent="0.25">
      <c r="A888" s="176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77">
        <v>2367.5</v>
      </c>
      <c r="F888" s="147">
        <v>6.9085999999999999</v>
      </c>
      <c r="G888" s="139">
        <f t="shared" si="2"/>
        <v>25</v>
      </c>
    </row>
    <row r="889" spans="1:7" hidden="1" x14ac:dyDescent="0.25">
      <c r="A889" s="176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77">
        <v>2358</v>
      </c>
      <c r="F889" s="147">
        <v>6.9085999999999999</v>
      </c>
      <c r="G889" s="139">
        <f t="shared" si="2"/>
        <v>-175</v>
      </c>
    </row>
    <row r="890" spans="1:7" hidden="1" x14ac:dyDescent="0.25">
      <c r="A890" s="176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77">
        <v>2322.5</v>
      </c>
      <c r="F890" s="147">
        <v>6.9085999999999999</v>
      </c>
      <c r="G890" s="139">
        <f t="shared" si="2"/>
        <v>-75</v>
      </c>
    </row>
    <row r="891" spans="1:7" hidden="1" x14ac:dyDescent="0.25">
      <c r="A891" s="176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77">
        <v>2317</v>
      </c>
      <c r="F891" s="147">
        <v>6.9085999999999999</v>
      </c>
      <c r="G891" s="139">
        <f t="shared" si="2"/>
        <v>150</v>
      </c>
    </row>
    <row r="892" spans="1:7" hidden="1" x14ac:dyDescent="0.25">
      <c r="A892" s="176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47">
        <v>6.9085999999999999</v>
      </c>
      <c r="G892" s="139">
        <f t="shared" si="2"/>
        <v>200</v>
      </c>
    </row>
    <row r="893" spans="1:7" hidden="1" x14ac:dyDescent="0.25">
      <c r="A893" s="176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47">
        <v>6.9085999999999999</v>
      </c>
      <c r="G893" s="139">
        <f t="shared" si="2"/>
        <v>800</v>
      </c>
    </row>
    <row r="894" spans="1:7" hidden="1" x14ac:dyDescent="0.25">
      <c r="A894" s="176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47">
        <v>6.9085999999999999</v>
      </c>
      <c r="G894" s="139">
        <f t="shared" si="2"/>
        <v>-475</v>
      </c>
    </row>
    <row r="895" spans="1:7" hidden="1" x14ac:dyDescent="0.25">
      <c r="A895" s="176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47">
        <v>6.9085999999999999</v>
      </c>
      <c r="G895" s="139">
        <f t="shared" si="2"/>
        <v>-50</v>
      </c>
    </row>
    <row r="896" spans="1:7" hidden="1" x14ac:dyDescent="0.25">
      <c r="A896" s="176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47">
        <v>6.9085999999999999</v>
      </c>
      <c r="G896" s="139">
        <f t="shared" si="2"/>
        <v>-275</v>
      </c>
    </row>
    <row r="897" spans="1:7" hidden="1" x14ac:dyDescent="0.25">
      <c r="A897" s="176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47">
        <v>6.9085999999999999</v>
      </c>
      <c r="G897" s="139">
        <f t="shared" si="2"/>
        <v>300</v>
      </c>
    </row>
    <row r="898" spans="1:7" hidden="1" x14ac:dyDescent="0.25">
      <c r="A898" s="176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47">
        <v>6.9085999999999999</v>
      </c>
      <c r="G898" s="139">
        <f t="shared" si="2"/>
        <v>-25</v>
      </c>
    </row>
    <row r="899" spans="1:7" hidden="1" x14ac:dyDescent="0.25">
      <c r="A899" s="176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47">
        <v>6.9085999999999999</v>
      </c>
      <c r="G899" s="139">
        <f t="shared" si="2"/>
        <v>-150</v>
      </c>
    </row>
    <row r="900" spans="1:7" hidden="1" x14ac:dyDescent="0.25">
      <c r="A900" s="176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47">
        <v>6.9085999999999999</v>
      </c>
      <c r="G900" s="139">
        <f t="shared" si="2"/>
        <v>-300</v>
      </c>
    </row>
    <row r="901" spans="1:7" hidden="1" x14ac:dyDescent="0.25">
      <c r="A901" s="176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47">
        <v>6.9085999999999999</v>
      </c>
      <c r="G901" s="139">
        <f t="shared" si="2"/>
        <v>100</v>
      </c>
    </row>
    <row r="902" spans="1:7" hidden="1" x14ac:dyDescent="0.25">
      <c r="A902" s="176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47">
        <v>6.9085999999999999</v>
      </c>
      <c r="G902" s="139">
        <f t="shared" si="2"/>
        <v>350</v>
      </c>
    </row>
    <row r="903" spans="1:7" hidden="1" x14ac:dyDescent="0.25">
      <c r="A903" s="176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47">
        <v>6.9085999999999999</v>
      </c>
      <c r="G903" s="139">
        <f t="shared" si="2"/>
        <v>0</v>
      </c>
    </row>
    <row r="904" spans="1:7" hidden="1" x14ac:dyDescent="0.25">
      <c r="A904" s="176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47">
        <v>6.9085999999999999</v>
      </c>
      <c r="G904" s="139">
        <f t="shared" si="2"/>
        <v>0</v>
      </c>
    </row>
    <row r="905" spans="1:7" hidden="1" x14ac:dyDescent="0.25">
      <c r="A905" s="176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47">
        <v>6.9085999999999999</v>
      </c>
      <c r="G905" s="139">
        <v>-25</v>
      </c>
    </row>
    <row r="906" spans="1:7" hidden="1" x14ac:dyDescent="0.25">
      <c r="A906" s="176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47">
        <v>6.9085999999999999</v>
      </c>
      <c r="G906" s="139">
        <f t="shared" si="2"/>
        <v>-400</v>
      </c>
    </row>
    <row r="907" spans="1:7" hidden="1" x14ac:dyDescent="0.25">
      <c r="A907" s="176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47">
        <v>6.9085999999999999</v>
      </c>
      <c r="G907" s="139">
        <f t="shared" si="2"/>
        <v>0</v>
      </c>
    </row>
    <row r="908" spans="1:7" hidden="1" x14ac:dyDescent="0.25">
      <c r="A908" s="176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47">
        <v>6.9085999999999999</v>
      </c>
      <c r="G908" s="139">
        <f t="shared" si="2"/>
        <v>0</v>
      </c>
    </row>
    <row r="909" spans="1:7" hidden="1" x14ac:dyDescent="0.25">
      <c r="A909" s="176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47">
        <v>6.9085999999999999</v>
      </c>
      <c r="G909" s="139">
        <f t="shared" si="2"/>
        <v>-300</v>
      </c>
    </row>
    <row r="910" spans="1:7" hidden="1" x14ac:dyDescent="0.25">
      <c r="A910" s="176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47">
        <v>6.9085999999999999</v>
      </c>
      <c r="G910" s="139">
        <f t="shared" si="2"/>
        <v>550</v>
      </c>
    </row>
    <row r="911" spans="1:7" hidden="1" x14ac:dyDescent="0.25">
      <c r="A911" s="176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47">
        <v>6.9085999999999999</v>
      </c>
      <c r="G911" s="139">
        <f t="shared" si="2"/>
        <v>250</v>
      </c>
    </row>
    <row r="912" spans="1:7" hidden="1" x14ac:dyDescent="0.25">
      <c r="A912" s="176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78">
        <v>2266.5</v>
      </c>
      <c r="F912" s="147">
        <v>6.9085999999999999</v>
      </c>
      <c r="G912" s="139">
        <f t="shared" si="2"/>
        <v>75</v>
      </c>
    </row>
    <row r="913" spans="1:7" hidden="1" x14ac:dyDescent="0.25">
      <c r="A913" s="176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47">
        <v>6.9085999999999999</v>
      </c>
      <c r="G913" s="139">
        <f t="shared" si="2"/>
        <v>325</v>
      </c>
    </row>
    <row r="914" spans="1:7" hidden="1" x14ac:dyDescent="0.25">
      <c r="A914" s="176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47">
        <v>6.9085999999999999</v>
      </c>
      <c r="G914" s="139">
        <f t="shared" si="2"/>
        <v>150</v>
      </c>
    </row>
    <row r="915" spans="1:7" hidden="1" x14ac:dyDescent="0.25">
      <c r="A915" s="176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47">
        <v>6.9085999999999999</v>
      </c>
      <c r="G915" s="139">
        <f t="shared" si="2"/>
        <v>200</v>
      </c>
    </row>
    <row r="916" spans="1:7" hidden="1" x14ac:dyDescent="0.25">
      <c r="A916" s="176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47">
        <v>6.9085999999999999</v>
      </c>
      <c r="G916" s="139">
        <f t="shared" si="2"/>
        <v>550</v>
      </c>
    </row>
    <row r="917" spans="1:7" hidden="1" x14ac:dyDescent="0.25">
      <c r="A917" s="176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47">
        <v>6.9085999999999999</v>
      </c>
      <c r="G917" s="139">
        <f t="shared" si="2"/>
        <v>-300</v>
      </c>
    </row>
    <row r="918" spans="1:7" hidden="1" x14ac:dyDescent="0.25">
      <c r="A918" s="176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47">
        <v>6.9085999999999999</v>
      </c>
      <c r="G918" s="139">
        <f t="shared" si="2"/>
        <v>450</v>
      </c>
    </row>
    <row r="919" spans="1:7" hidden="1" x14ac:dyDescent="0.25">
      <c r="A919" s="176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47">
        <v>6.9085999999999999</v>
      </c>
      <c r="G919" s="139">
        <f t="shared" si="2"/>
        <v>0</v>
      </c>
    </row>
    <row r="920" spans="1:7" hidden="1" x14ac:dyDescent="0.25">
      <c r="A920" s="176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47">
        <v>6.9085999999999999</v>
      </c>
      <c r="G920" s="139">
        <f t="shared" si="2"/>
        <v>0</v>
      </c>
    </row>
    <row r="921" spans="1:7" hidden="1" x14ac:dyDescent="0.25">
      <c r="A921" s="176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47">
        <v>6.9085999999999999</v>
      </c>
      <c r="G921" s="139">
        <f t="shared" si="2"/>
        <v>0</v>
      </c>
    </row>
    <row r="922" spans="1:7" hidden="1" x14ac:dyDescent="0.25">
      <c r="A922" s="176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47">
        <v>6.9085999999999999</v>
      </c>
      <c r="G922" s="139">
        <f t="shared" si="2"/>
        <v>100</v>
      </c>
    </row>
    <row r="923" spans="1:7" hidden="1" x14ac:dyDescent="0.25">
      <c r="A923" s="176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47">
        <v>6.9085999999999999</v>
      </c>
      <c r="G923" s="139">
        <f t="shared" si="2"/>
        <v>0</v>
      </c>
    </row>
    <row r="924" spans="1:7" hidden="1" x14ac:dyDescent="0.25">
      <c r="A924" s="176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47">
        <v>6.9085999999999999</v>
      </c>
      <c r="G924" s="139">
        <f t="shared" si="2"/>
        <v>0</v>
      </c>
    </row>
    <row r="925" spans="1:7" hidden="1" x14ac:dyDescent="0.25">
      <c r="A925" s="176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47">
        <v>6.9085999999999999</v>
      </c>
      <c r="G925" s="139">
        <f t="shared" si="2"/>
        <v>0</v>
      </c>
    </row>
    <row r="926" spans="1:7" hidden="1" x14ac:dyDescent="0.25">
      <c r="A926" s="176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47">
        <v>6.9085999999999999</v>
      </c>
      <c r="G926" s="139">
        <f t="shared" si="2"/>
        <v>0</v>
      </c>
    </row>
    <row r="927" spans="1:7" hidden="1" x14ac:dyDescent="0.25">
      <c r="A927" s="176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47">
        <v>6.9085999999999999</v>
      </c>
      <c r="G927" s="139">
        <f t="shared" si="2"/>
        <v>0</v>
      </c>
    </row>
    <row r="928" spans="1:7" hidden="1" x14ac:dyDescent="0.25">
      <c r="A928" s="176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47">
        <v>6.9085999999999999</v>
      </c>
      <c r="G928" s="139">
        <f t="shared" si="2"/>
        <v>300</v>
      </c>
    </row>
    <row r="929" spans="1:10" hidden="1" x14ac:dyDescent="0.25">
      <c r="A929" s="176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47">
        <v>6.9085999999999999</v>
      </c>
      <c r="G929" s="139">
        <f t="shared" si="2"/>
        <v>-125</v>
      </c>
    </row>
    <row r="930" spans="1:10" hidden="1" x14ac:dyDescent="0.25">
      <c r="A930" s="176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47">
        <v>6.9085999999999999</v>
      </c>
      <c r="G930" s="139">
        <f t="shared" si="2"/>
        <v>0</v>
      </c>
    </row>
    <row r="931" spans="1:10" hidden="1" x14ac:dyDescent="0.25">
      <c r="A931" s="176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47">
        <v>6.9085999999999999</v>
      </c>
      <c r="G931" s="139">
        <f t="shared" si="2"/>
        <v>-400</v>
      </c>
    </row>
    <row r="932" spans="1:10" hidden="1" x14ac:dyDescent="0.2">
      <c r="A932" s="176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47">
        <v>6.9085999999999999</v>
      </c>
      <c r="G932" s="139">
        <f t="shared" si="2"/>
        <v>-100</v>
      </c>
      <c r="J932" s="266"/>
    </row>
    <row r="933" spans="1:10" hidden="1" x14ac:dyDescent="0.25">
      <c r="A933" s="176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47">
        <v>6.9085999999999999</v>
      </c>
      <c r="G933" s="139">
        <f t="shared" si="2"/>
        <v>-200</v>
      </c>
    </row>
    <row r="934" spans="1:10" hidden="1" x14ac:dyDescent="0.25">
      <c r="A934" s="176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47">
        <v>6.9085999999999999</v>
      </c>
      <c r="G934" s="139">
        <f t="shared" si="2"/>
        <v>-150</v>
      </c>
    </row>
    <row r="935" spans="1:10" hidden="1" x14ac:dyDescent="0.25">
      <c r="A935" s="176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47">
        <v>6.9085999999999999</v>
      </c>
      <c r="G935" s="139">
        <f t="shared" si="2"/>
        <v>-450</v>
      </c>
    </row>
    <row r="936" spans="1:10" hidden="1" x14ac:dyDescent="0.25">
      <c r="A936" s="176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47">
        <v>6.9085999999999999</v>
      </c>
      <c r="G936" s="139">
        <f t="shared" si="2"/>
        <v>-275</v>
      </c>
    </row>
    <row r="937" spans="1:10" hidden="1" x14ac:dyDescent="0.25">
      <c r="A937" s="176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47">
        <v>6.9085999999999999</v>
      </c>
      <c r="G937" s="139">
        <f t="shared" si="2"/>
        <v>-500</v>
      </c>
    </row>
    <row r="938" spans="1:10" hidden="1" x14ac:dyDescent="0.25">
      <c r="A938" s="176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47">
        <v>6.9085999999999999</v>
      </c>
      <c r="G938" s="139">
        <f t="shared" si="2"/>
        <v>0</v>
      </c>
    </row>
    <row r="939" spans="1:10" hidden="1" x14ac:dyDescent="0.25">
      <c r="A939" s="176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47">
        <v>6.9085999999999999</v>
      </c>
      <c r="G939" s="139">
        <f t="shared" si="2"/>
        <v>150</v>
      </c>
    </row>
    <row r="940" spans="1:10" hidden="1" x14ac:dyDescent="0.25">
      <c r="A940" s="176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47">
        <v>6.9085999999999999</v>
      </c>
      <c r="G940" s="139">
        <f>+C940-C939</f>
        <v>-125</v>
      </c>
    </row>
    <row r="941" spans="1:10" hidden="1" x14ac:dyDescent="0.25">
      <c r="A941" s="176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47">
        <v>6.9085999999999999</v>
      </c>
      <c r="G941" s="139">
        <f t="shared" si="2"/>
        <v>-50</v>
      </c>
    </row>
    <row r="942" spans="1:10" hidden="1" x14ac:dyDescent="0.25">
      <c r="A942" s="176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47">
        <v>6.9085999999999999</v>
      </c>
      <c r="G942" s="139">
        <f>+C942-C941</f>
        <v>-450</v>
      </c>
    </row>
    <row r="943" spans="1:10" hidden="1" x14ac:dyDescent="0.25">
      <c r="A943" s="176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47">
        <v>6.9085999999999999</v>
      </c>
      <c r="G943" s="139">
        <f t="shared" si="2"/>
        <v>-400</v>
      </c>
    </row>
    <row r="944" spans="1:10" hidden="1" x14ac:dyDescent="0.25">
      <c r="A944" s="176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47">
        <v>6.9085999999999999</v>
      </c>
      <c r="G944" s="139">
        <f t="shared" ref="G944:G1012" si="7">+C944-C943</f>
        <v>-150</v>
      </c>
    </row>
    <row r="945" spans="1:7" hidden="1" x14ac:dyDescent="0.25">
      <c r="A945" s="176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47">
        <v>6.9085999999999999</v>
      </c>
      <c r="G945" s="139">
        <f t="shared" si="7"/>
        <v>250</v>
      </c>
    </row>
    <row r="946" spans="1:7" hidden="1" x14ac:dyDescent="0.25">
      <c r="A946" s="176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47">
        <v>6.9085999999999999</v>
      </c>
      <c r="G946" s="139">
        <f t="shared" si="7"/>
        <v>-150</v>
      </c>
    </row>
    <row r="947" spans="1:7" hidden="1" x14ac:dyDescent="0.25">
      <c r="A947" s="176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47">
        <v>6.9085999999999999</v>
      </c>
      <c r="G947" s="139">
        <f t="shared" si="7"/>
        <v>-75</v>
      </c>
    </row>
    <row r="948" spans="1:7" hidden="1" x14ac:dyDescent="0.25">
      <c r="A948" s="176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47">
        <v>6.9085999999999999</v>
      </c>
      <c r="G948" s="139">
        <f t="shared" si="7"/>
        <v>0</v>
      </c>
    </row>
    <row r="949" spans="1:7" hidden="1" x14ac:dyDescent="0.25">
      <c r="A949" s="176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47">
        <v>6.9085999999999999</v>
      </c>
      <c r="G949" s="139">
        <f t="shared" si="7"/>
        <v>150</v>
      </c>
    </row>
    <row r="950" spans="1:7" hidden="1" x14ac:dyDescent="0.25">
      <c r="A950" s="176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47">
        <v>6.9085999999999999</v>
      </c>
      <c r="G950" s="139">
        <f t="shared" si="7"/>
        <v>0</v>
      </c>
    </row>
    <row r="951" spans="1:7" hidden="1" x14ac:dyDescent="0.25">
      <c r="A951" s="176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47">
        <v>6.9085999999999999</v>
      </c>
      <c r="G951" s="139">
        <f t="shared" si="7"/>
        <v>50</v>
      </c>
    </row>
    <row r="952" spans="1:7" hidden="1" x14ac:dyDescent="0.25">
      <c r="A952" s="176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47">
        <v>6.9085999999999999</v>
      </c>
      <c r="G952" s="139">
        <f t="shared" si="7"/>
        <v>275</v>
      </c>
    </row>
    <row r="953" spans="1:7" hidden="1" x14ac:dyDescent="0.25">
      <c r="A953" s="176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47">
        <v>6.9085999999999999</v>
      </c>
      <c r="G953" s="139">
        <f t="shared" si="7"/>
        <v>100</v>
      </c>
    </row>
    <row r="954" spans="1:7" hidden="1" x14ac:dyDescent="0.25">
      <c r="A954" s="176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47">
        <v>6.9085999999999999</v>
      </c>
      <c r="G954" s="139">
        <f t="shared" si="7"/>
        <v>-100</v>
      </c>
    </row>
    <row r="955" spans="1:7" hidden="1" x14ac:dyDescent="0.25">
      <c r="A955" s="176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47">
        <v>6.9085999999999999</v>
      </c>
      <c r="G955" s="139">
        <f t="shared" si="7"/>
        <v>-450</v>
      </c>
    </row>
    <row r="956" spans="1:7" hidden="1" x14ac:dyDescent="0.25">
      <c r="A956" s="176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47">
        <v>6.9085999999999999</v>
      </c>
      <c r="G956" s="139">
        <f t="shared" si="7"/>
        <v>-225</v>
      </c>
    </row>
    <row r="957" spans="1:7" hidden="1" x14ac:dyDescent="0.25">
      <c r="A957" s="176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47">
        <v>6.9085999999999999</v>
      </c>
      <c r="G957" s="139">
        <f t="shared" si="7"/>
        <v>-50</v>
      </c>
    </row>
    <row r="958" spans="1:7" hidden="1" x14ac:dyDescent="0.25">
      <c r="A958" s="176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47">
        <v>6.9085999999999999</v>
      </c>
      <c r="G958" s="139">
        <f t="shared" si="7"/>
        <v>200</v>
      </c>
    </row>
    <row r="959" spans="1:7" hidden="1" x14ac:dyDescent="0.25">
      <c r="A959" s="176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47">
        <v>6.9085999999999999</v>
      </c>
      <c r="G959" s="139">
        <f t="shared" si="7"/>
        <v>0</v>
      </c>
    </row>
    <row r="960" spans="1:7" hidden="1" x14ac:dyDescent="0.25">
      <c r="A960" s="176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47">
        <v>6.9085999999999999</v>
      </c>
      <c r="G960" s="139">
        <f t="shared" si="7"/>
        <v>200</v>
      </c>
    </row>
    <row r="961" spans="1:7" hidden="1" x14ac:dyDescent="0.25">
      <c r="A961" s="176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47">
        <v>6.9085999999999999</v>
      </c>
      <c r="G961" s="139">
        <f t="shared" si="7"/>
        <v>-250</v>
      </c>
    </row>
    <row r="962" spans="1:7" hidden="1" x14ac:dyDescent="0.25">
      <c r="A962" s="176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47">
        <v>6.9085999999999999</v>
      </c>
      <c r="G962" s="139">
        <f t="shared" si="7"/>
        <v>-75</v>
      </c>
    </row>
    <row r="963" spans="1:7" hidden="1" x14ac:dyDescent="0.25">
      <c r="A963" s="176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47">
        <v>6.9085999999999999</v>
      </c>
      <c r="G963" s="139">
        <f t="shared" si="7"/>
        <v>100</v>
      </c>
    </row>
    <row r="964" spans="1:7" hidden="1" x14ac:dyDescent="0.25">
      <c r="A964" s="176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47">
        <v>6.9085999999999999</v>
      </c>
      <c r="G964" s="139">
        <f t="shared" si="7"/>
        <v>-300</v>
      </c>
    </row>
    <row r="965" spans="1:7" hidden="1" x14ac:dyDescent="0.25">
      <c r="A965" s="176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47">
        <v>6.9085999999999999</v>
      </c>
      <c r="G965" s="139">
        <f t="shared" si="7"/>
        <v>0</v>
      </c>
    </row>
    <row r="966" spans="1:7" hidden="1" x14ac:dyDescent="0.25">
      <c r="A966" s="176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47">
        <v>6.9085999999999999</v>
      </c>
      <c r="G966" s="139">
        <f t="shared" si="7"/>
        <v>-50</v>
      </c>
    </row>
    <row r="967" spans="1:7" hidden="1" x14ac:dyDescent="0.25">
      <c r="A967" s="176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47">
        <v>6.9085999999999999</v>
      </c>
      <c r="G967" s="139">
        <f t="shared" si="7"/>
        <v>225</v>
      </c>
    </row>
    <row r="968" spans="1:7" hidden="1" x14ac:dyDescent="0.25">
      <c r="A968" s="176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47">
        <v>6.9085999999999999</v>
      </c>
      <c r="G968" s="139">
        <f t="shared" si="7"/>
        <v>550</v>
      </c>
    </row>
    <row r="969" spans="1:7" hidden="1" x14ac:dyDescent="0.25">
      <c r="A969" s="176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47">
        <v>6.9085999999999999</v>
      </c>
      <c r="G969" s="139">
        <f t="shared" si="7"/>
        <v>-50</v>
      </c>
    </row>
    <row r="970" spans="1:7" hidden="1" x14ac:dyDescent="0.25">
      <c r="A970" s="176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47">
        <v>6.9085999999999999</v>
      </c>
      <c r="G970" s="139">
        <f t="shared" si="7"/>
        <v>-350</v>
      </c>
    </row>
    <row r="971" spans="1:7" hidden="1" x14ac:dyDescent="0.25">
      <c r="A971" s="176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47">
        <v>6.9085999999999999</v>
      </c>
      <c r="G971" s="139">
        <f t="shared" si="7"/>
        <v>100</v>
      </c>
    </row>
    <row r="972" spans="1:7" hidden="1" x14ac:dyDescent="0.25">
      <c r="A972" s="176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47">
        <v>6.9085999999999999</v>
      </c>
      <c r="G972" s="139">
        <f t="shared" si="7"/>
        <v>-200</v>
      </c>
    </row>
    <row r="973" spans="1:7" hidden="1" x14ac:dyDescent="0.25">
      <c r="A973" s="176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47">
        <v>6.9085999999999999</v>
      </c>
      <c r="G973" s="139">
        <f t="shared" si="7"/>
        <v>0</v>
      </c>
    </row>
    <row r="974" spans="1:7" hidden="1" x14ac:dyDescent="0.25">
      <c r="A974" s="176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47">
        <v>6.9085999999999999</v>
      </c>
      <c r="G974" s="139">
        <f t="shared" si="7"/>
        <v>325</v>
      </c>
    </row>
    <row r="975" spans="1:7" hidden="1" x14ac:dyDescent="0.25">
      <c r="A975" s="176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47">
        <v>6.9085999999999999</v>
      </c>
      <c r="G975" s="139">
        <f t="shared" si="7"/>
        <v>275</v>
      </c>
    </row>
    <row r="976" spans="1:7" hidden="1" x14ac:dyDescent="0.25">
      <c r="A976" s="176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47">
        <v>6.9085999999999999</v>
      </c>
      <c r="G976" s="139">
        <f t="shared" si="7"/>
        <v>0</v>
      </c>
    </row>
    <row r="977" spans="1:7" hidden="1" x14ac:dyDescent="0.25">
      <c r="A977" s="176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47">
        <v>6.9085999999999999</v>
      </c>
      <c r="G977" s="139">
        <f t="shared" si="7"/>
        <v>-100</v>
      </c>
    </row>
    <row r="978" spans="1:7" hidden="1" x14ac:dyDescent="0.25">
      <c r="A978" s="176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47">
        <v>6.9085999999999999</v>
      </c>
      <c r="G978" s="139">
        <f t="shared" si="7"/>
        <v>300</v>
      </c>
    </row>
    <row r="979" spans="1:7" hidden="1" x14ac:dyDescent="0.25">
      <c r="A979" s="176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47">
        <v>6.9085999999999999</v>
      </c>
      <c r="G979" s="139">
        <f t="shared" si="7"/>
        <v>50</v>
      </c>
    </row>
    <row r="980" spans="1:7" hidden="1" x14ac:dyDescent="0.25">
      <c r="A980" s="176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47">
        <v>6.9085999999999999</v>
      </c>
      <c r="G980" s="139">
        <f t="shared" si="7"/>
        <v>-50</v>
      </c>
    </row>
    <row r="981" spans="1:7" hidden="1" x14ac:dyDescent="0.25">
      <c r="A981" s="176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47">
        <v>6.9085999999999999</v>
      </c>
      <c r="G981" s="139">
        <f t="shared" si="7"/>
        <v>-200</v>
      </c>
    </row>
    <row r="982" spans="1:7" hidden="1" x14ac:dyDescent="0.25">
      <c r="A982" s="176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47">
        <v>6.9085999999999999</v>
      </c>
      <c r="G982" s="139">
        <f t="shared" si="7"/>
        <v>-50</v>
      </c>
    </row>
    <row r="983" spans="1:7" hidden="1" x14ac:dyDescent="0.25">
      <c r="A983" s="176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47">
        <v>6.9085999999999999</v>
      </c>
      <c r="G983" s="139">
        <f t="shared" si="7"/>
        <v>100</v>
      </c>
    </row>
    <row r="984" spans="1:7" hidden="1" x14ac:dyDescent="0.25">
      <c r="A984" s="176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47">
        <v>6.9085999999999999</v>
      </c>
      <c r="G984" s="139">
        <f t="shared" si="7"/>
        <v>-100</v>
      </c>
    </row>
    <row r="985" spans="1:7" hidden="1" x14ac:dyDescent="0.25">
      <c r="A985" s="176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47">
        <v>6.9085999999999999</v>
      </c>
      <c r="G985" s="139">
        <f t="shared" si="7"/>
        <v>0</v>
      </c>
    </row>
    <row r="986" spans="1:7" hidden="1" x14ac:dyDescent="0.25">
      <c r="A986" s="176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47">
        <v>6.9085999999999999</v>
      </c>
      <c r="G986" s="139">
        <f t="shared" si="7"/>
        <v>125</v>
      </c>
    </row>
    <row r="987" spans="1:7" hidden="1" x14ac:dyDescent="0.25">
      <c r="A987" s="176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47">
        <v>6.9085999999999999</v>
      </c>
      <c r="G987" s="139">
        <f t="shared" si="7"/>
        <v>0</v>
      </c>
    </row>
    <row r="988" spans="1:7" x14ac:dyDescent="0.25">
      <c r="A988" s="176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47">
        <v>6.9085999999999999</v>
      </c>
      <c r="G988" s="139">
        <f t="shared" si="7"/>
        <v>-175</v>
      </c>
    </row>
    <row r="989" spans="1:7" x14ac:dyDescent="0.25">
      <c r="A989" s="176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47">
        <v>6.9085999999999999</v>
      </c>
      <c r="G989" s="139">
        <f t="shared" si="7"/>
        <v>275</v>
      </c>
    </row>
    <row r="990" spans="1:7" x14ac:dyDescent="0.25">
      <c r="A990" s="176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47">
        <v>6.9085999999999999</v>
      </c>
      <c r="G990" s="139">
        <f t="shared" si="7"/>
        <v>-50</v>
      </c>
    </row>
    <row r="991" spans="1:7" x14ac:dyDescent="0.25">
      <c r="A991" s="176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47">
        <v>6.9085999999999999</v>
      </c>
      <c r="G991" s="139">
        <f t="shared" si="7"/>
        <v>75</v>
      </c>
    </row>
    <row r="992" spans="1:7" x14ac:dyDescent="0.25">
      <c r="A992" s="176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47">
        <v>6.9085999999999999</v>
      </c>
      <c r="G992" s="139">
        <f t="shared" si="7"/>
        <v>0</v>
      </c>
    </row>
    <row r="993" spans="1:7" x14ac:dyDescent="0.25">
      <c r="A993" s="176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47">
        <v>6.9085999999999999</v>
      </c>
      <c r="G993" s="139">
        <f t="shared" si="7"/>
        <v>150</v>
      </c>
    </row>
    <row r="994" spans="1:7" x14ac:dyDescent="0.25">
      <c r="A994" s="176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47">
        <v>6.9085999999999999</v>
      </c>
      <c r="G994" s="139">
        <f t="shared" si="7"/>
        <v>-75</v>
      </c>
    </row>
    <row r="995" spans="1:7" x14ac:dyDescent="0.25">
      <c r="A995" s="176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47">
        <v>6.9085999999999999</v>
      </c>
      <c r="G995" s="139">
        <f t="shared" si="7"/>
        <v>-25</v>
      </c>
    </row>
    <row r="996" spans="1:7" x14ac:dyDescent="0.25">
      <c r="A996" s="176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47">
        <v>6.9085999999999999</v>
      </c>
      <c r="G996" s="139">
        <f t="shared" si="7"/>
        <v>-125</v>
      </c>
    </row>
    <row r="997" spans="1:7" x14ac:dyDescent="0.25">
      <c r="A997" s="176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47">
        <v>6.9085999999999999</v>
      </c>
      <c r="G997" s="139">
        <f t="shared" si="7"/>
        <v>-125</v>
      </c>
    </row>
    <row r="998" spans="1:7" x14ac:dyDescent="0.25">
      <c r="A998" s="176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47">
        <v>6.9085999999999999</v>
      </c>
      <c r="G998" s="139">
        <f t="shared" si="7"/>
        <v>-25</v>
      </c>
    </row>
    <row r="999" spans="1:7" x14ac:dyDescent="0.25">
      <c r="A999" s="176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47">
        <v>6.9085999999999999</v>
      </c>
      <c r="G999" s="139">
        <f t="shared" si="7"/>
        <v>25</v>
      </c>
    </row>
    <row r="1000" spans="1:7" x14ac:dyDescent="0.25">
      <c r="A1000" s="176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47">
        <v>6.9085999999999999</v>
      </c>
      <c r="G1000" s="139">
        <f t="shared" si="7"/>
        <v>50</v>
      </c>
    </row>
    <row r="1001" spans="1:7" x14ac:dyDescent="0.25">
      <c r="A1001" s="176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47">
        <v>6.9085999999999999</v>
      </c>
      <c r="G1001" s="139">
        <f t="shared" si="7"/>
        <v>225</v>
      </c>
    </row>
    <row r="1002" spans="1:7" x14ac:dyDescent="0.25">
      <c r="A1002" s="176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47">
        <v>6.9085999999999999</v>
      </c>
      <c r="G1002" s="139">
        <f t="shared" si="7"/>
        <v>-50</v>
      </c>
    </row>
    <row r="1003" spans="1:7" x14ac:dyDescent="0.25">
      <c r="A1003" s="176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47">
        <v>6.9085999999999999</v>
      </c>
      <c r="G1003" s="139">
        <f t="shared" si="7"/>
        <v>125</v>
      </c>
    </row>
    <row r="1004" spans="1:7" x14ac:dyDescent="0.25">
      <c r="A1004" s="176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47">
        <v>6.9085999999999999</v>
      </c>
      <c r="G1004" s="139">
        <f t="shared" si="7"/>
        <v>200</v>
      </c>
    </row>
    <row r="1005" spans="1:7" x14ac:dyDescent="0.25">
      <c r="A1005" s="176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47">
        <v>6.9085999999999999</v>
      </c>
      <c r="G1005" s="139">
        <f t="shared" si="7"/>
        <v>-75</v>
      </c>
    </row>
    <row r="1006" spans="1:7" x14ac:dyDescent="0.25">
      <c r="A1006" s="176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47">
        <v>6.9085999999999999</v>
      </c>
      <c r="G1006" s="139">
        <f t="shared" si="7"/>
        <v>-150</v>
      </c>
    </row>
    <row r="1007" spans="1:7" x14ac:dyDescent="0.25">
      <c r="A1007" s="176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47">
        <v>6.9085999999999999</v>
      </c>
      <c r="G1007" s="139">
        <f t="shared" si="7"/>
        <v>225</v>
      </c>
    </row>
    <row r="1008" spans="1:7" x14ac:dyDescent="0.25">
      <c r="A1008" s="176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47">
        <v>6.9085999999999999</v>
      </c>
      <c r="G1008" s="139">
        <f>+C1008-C1007</f>
        <v>-25</v>
      </c>
    </row>
    <row r="1009" spans="1:7" x14ac:dyDescent="0.25">
      <c r="A1009" s="176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47">
        <v>6.9085999999999999</v>
      </c>
      <c r="G1009" s="139">
        <f t="shared" si="7"/>
        <v>-175</v>
      </c>
    </row>
    <row r="1010" spans="1:7" x14ac:dyDescent="0.25">
      <c r="A1010" s="176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47">
        <v>6.9085999999999999</v>
      </c>
      <c r="G1010" s="139">
        <f t="shared" si="7"/>
        <v>25</v>
      </c>
    </row>
    <row r="1011" spans="1:7" x14ac:dyDescent="0.25">
      <c r="A1011" s="176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47">
        <v>6.9085999999999999</v>
      </c>
      <c r="G1011" s="139">
        <f>+C1011-C1010</f>
        <v>100</v>
      </c>
    </row>
    <row r="1012" spans="1:7" x14ac:dyDescent="0.25">
      <c r="A1012" s="176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47">
        <v>6.9085999999999999</v>
      </c>
      <c r="G1012" s="139">
        <f t="shared" si="7"/>
        <v>0</v>
      </c>
    </row>
    <row r="1013" spans="1:7" x14ac:dyDescent="0.25">
      <c r="A1013" s="176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47">
        <v>6.9085999999999999</v>
      </c>
      <c r="G1013" s="139">
        <f t="shared" ref="G1013:G1081" si="8">+C1013-C1012</f>
        <v>-125</v>
      </c>
    </row>
    <row r="1014" spans="1:7" x14ac:dyDescent="0.25">
      <c r="A1014" s="176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47">
        <v>6.9085999999999999</v>
      </c>
      <c r="G1014" s="139">
        <f t="shared" si="8"/>
        <v>-125</v>
      </c>
    </row>
    <row r="1015" spans="1:7" x14ac:dyDescent="0.25">
      <c r="A1015" s="176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47">
        <v>6.9085999999999999</v>
      </c>
      <c r="G1015" s="139">
        <f t="shared" si="8"/>
        <v>-200</v>
      </c>
    </row>
    <row r="1016" spans="1:7" x14ac:dyDescent="0.25">
      <c r="A1016" s="176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47">
        <v>6.9085999999999999</v>
      </c>
      <c r="G1016" s="139">
        <f t="shared" si="8"/>
        <v>0</v>
      </c>
    </row>
    <row r="1017" spans="1:7" x14ac:dyDescent="0.25">
      <c r="A1017" s="176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47">
        <v>6.9085999999999999</v>
      </c>
      <c r="G1017" s="139">
        <f t="shared" si="8"/>
        <v>75</v>
      </c>
    </row>
    <row r="1018" spans="1:7" x14ac:dyDescent="0.25">
      <c r="A1018" s="176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47">
        <v>6.9085999999999999</v>
      </c>
      <c r="G1018" s="139">
        <f t="shared" si="8"/>
        <v>300</v>
      </c>
    </row>
    <row r="1019" spans="1:7" x14ac:dyDescent="0.25">
      <c r="A1019" s="176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47">
        <v>6.9085999999999999</v>
      </c>
      <c r="G1019" s="139">
        <f t="shared" si="8"/>
        <v>-250</v>
      </c>
    </row>
    <row r="1020" spans="1:7" x14ac:dyDescent="0.25">
      <c r="A1020" s="176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47">
        <v>6.9085999999999999</v>
      </c>
      <c r="G1020" s="139">
        <f t="shared" si="8"/>
        <v>-100</v>
      </c>
    </row>
    <row r="1021" spans="1:7" x14ac:dyDescent="0.25">
      <c r="A1021" s="176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47">
        <v>6.9085999999999999</v>
      </c>
      <c r="G1021" s="139">
        <f t="shared" si="8"/>
        <v>-200</v>
      </c>
    </row>
    <row r="1022" spans="1:7" x14ac:dyDescent="0.25">
      <c r="A1022" s="176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47">
        <v>6.9085999999999999</v>
      </c>
      <c r="G1022" s="139">
        <f t="shared" si="8"/>
        <v>-75</v>
      </c>
    </row>
    <row r="1023" spans="1:7" x14ac:dyDescent="0.25">
      <c r="A1023" s="176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47">
        <v>6.9085999999999999</v>
      </c>
      <c r="G1023" s="139">
        <f t="shared" si="8"/>
        <v>-250</v>
      </c>
    </row>
    <row r="1024" spans="1:7" x14ac:dyDescent="0.25">
      <c r="A1024" s="176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47">
        <v>6.9085999999999999</v>
      </c>
      <c r="G1024" s="139">
        <f t="shared" si="8"/>
        <v>125</v>
      </c>
    </row>
    <row r="1025" spans="1:7" x14ac:dyDescent="0.25">
      <c r="A1025" s="176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47">
        <v>6.9085999999999999</v>
      </c>
      <c r="G1025" s="139">
        <f t="shared" si="8"/>
        <v>-125</v>
      </c>
    </row>
    <row r="1026" spans="1:7" x14ac:dyDescent="0.25">
      <c r="A1026" s="176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47">
        <v>6.9085999999999999</v>
      </c>
      <c r="G1026" s="139">
        <f t="shared" si="8"/>
        <v>-75</v>
      </c>
    </row>
    <row r="1027" spans="1:7" x14ac:dyDescent="0.25">
      <c r="A1027" s="176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47">
        <v>6.9085999999999999</v>
      </c>
      <c r="G1027" s="139">
        <f t="shared" si="8"/>
        <v>0</v>
      </c>
    </row>
    <row r="1028" spans="1:7" x14ac:dyDescent="0.25">
      <c r="A1028" s="176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47">
        <v>6.9085999999999999</v>
      </c>
      <c r="G1028" s="139">
        <f t="shared" si="8"/>
        <v>-250</v>
      </c>
    </row>
    <row r="1029" spans="1:7" x14ac:dyDescent="0.25">
      <c r="A1029" s="176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47">
        <v>6.9085999999999999</v>
      </c>
      <c r="G1029" s="139">
        <f t="shared" si="8"/>
        <v>150</v>
      </c>
    </row>
    <row r="1030" spans="1:7" x14ac:dyDescent="0.25">
      <c r="A1030" s="176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47">
        <v>6.9085999999999999</v>
      </c>
      <c r="G1030" s="139">
        <f t="shared" si="8"/>
        <v>175</v>
      </c>
    </row>
    <row r="1031" spans="1:7" x14ac:dyDescent="0.25">
      <c r="A1031" s="176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47">
        <v>6.9085999999999999</v>
      </c>
      <c r="G1031" s="139">
        <f t="shared" si="8"/>
        <v>25</v>
      </c>
    </row>
    <row r="1032" spans="1:7" x14ac:dyDescent="0.25">
      <c r="A1032" s="176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47">
        <v>6.9085999999999999</v>
      </c>
      <c r="G1032" s="139">
        <f t="shared" si="8"/>
        <v>-100</v>
      </c>
    </row>
    <row r="1033" spans="1:7" x14ac:dyDescent="0.25">
      <c r="A1033" s="176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47">
        <v>6.9085999999999999</v>
      </c>
      <c r="G1033" s="139">
        <f t="shared" si="8"/>
        <v>-100</v>
      </c>
    </row>
    <row r="1034" spans="1:7" x14ac:dyDescent="0.25">
      <c r="A1034" s="176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47">
        <v>6.9085999999999999</v>
      </c>
      <c r="G1034" s="139">
        <f t="shared" si="8"/>
        <v>25</v>
      </c>
    </row>
    <row r="1035" spans="1:7" x14ac:dyDescent="0.25">
      <c r="A1035" s="176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47">
        <v>6.9085999999999999</v>
      </c>
      <c r="G1035" s="139">
        <f t="shared" si="8"/>
        <v>250</v>
      </c>
    </row>
    <row r="1036" spans="1:7" x14ac:dyDescent="0.25">
      <c r="A1036" s="176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47">
        <v>6.9085999999999999</v>
      </c>
      <c r="G1036" s="139">
        <f t="shared" si="8"/>
        <v>-100</v>
      </c>
    </row>
    <row r="1037" spans="1:7" x14ac:dyDescent="0.25">
      <c r="A1037" s="176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47">
        <v>6.9085999999999999</v>
      </c>
      <c r="G1037" s="139">
        <f t="shared" si="8"/>
        <v>-75</v>
      </c>
    </row>
    <row r="1038" spans="1:7" x14ac:dyDescent="0.25">
      <c r="A1038" s="176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47">
        <v>6.9085999999999999</v>
      </c>
      <c r="G1038" s="139">
        <f t="shared" si="8"/>
        <v>150</v>
      </c>
    </row>
    <row r="1039" spans="1:7" x14ac:dyDescent="0.25">
      <c r="A1039" s="176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47">
        <v>6.9085999999999999</v>
      </c>
      <c r="G1039" s="139">
        <f t="shared" si="8"/>
        <v>75</v>
      </c>
    </row>
    <row r="1040" spans="1:7" x14ac:dyDescent="0.25">
      <c r="A1040" s="176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47">
        <v>6.9085999999999999</v>
      </c>
      <c r="G1040" s="139">
        <f t="shared" si="8"/>
        <v>0</v>
      </c>
    </row>
    <row r="1041" spans="1:7" x14ac:dyDescent="0.25">
      <c r="A1041" s="176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47">
        <v>6.9085999999999999</v>
      </c>
      <c r="G1041" s="139">
        <f t="shared" si="8"/>
        <v>0</v>
      </c>
    </row>
    <row r="1042" spans="1:7" x14ac:dyDescent="0.25">
      <c r="A1042" s="199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47">
        <v>6.9085999999999999</v>
      </c>
      <c r="G1042" s="139">
        <f t="shared" si="8"/>
        <v>175</v>
      </c>
    </row>
    <row r="1043" spans="1:7" x14ac:dyDescent="0.25">
      <c r="A1043" s="199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47">
        <v>6.9085999999999999</v>
      </c>
      <c r="G1043" s="139">
        <f t="shared" si="8"/>
        <v>-125</v>
      </c>
    </row>
    <row r="1044" spans="1:7" x14ac:dyDescent="0.25">
      <c r="A1044" s="199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47">
        <v>6.9085999999999999</v>
      </c>
      <c r="G1044" s="139">
        <f t="shared" si="8"/>
        <v>0</v>
      </c>
    </row>
    <row r="1045" spans="1:7" x14ac:dyDescent="0.25">
      <c r="A1045" s="199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47">
        <v>6.9085999999999999</v>
      </c>
      <c r="G1045" s="139">
        <f t="shared" si="8"/>
        <v>-100</v>
      </c>
    </row>
    <row r="1046" spans="1:7" x14ac:dyDescent="0.25">
      <c r="A1046" s="199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47">
        <v>6.9085999999999999</v>
      </c>
      <c r="G1046" s="139">
        <f t="shared" si="8"/>
        <v>0</v>
      </c>
    </row>
    <row r="1047" spans="1:7" x14ac:dyDescent="0.25">
      <c r="A1047" s="199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47">
        <v>6.9085999999999999</v>
      </c>
      <c r="G1047" s="139">
        <f t="shared" si="8"/>
        <v>-175</v>
      </c>
    </row>
    <row r="1048" spans="1:7" x14ac:dyDescent="0.25">
      <c r="A1048" s="199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47">
        <v>6.9085999999999999</v>
      </c>
      <c r="G1048" s="139">
        <f t="shared" si="8"/>
        <v>0</v>
      </c>
    </row>
    <row r="1049" spans="1:7" x14ac:dyDescent="0.25">
      <c r="A1049" s="199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47">
        <v>6.9085999999999999</v>
      </c>
      <c r="G1049" s="139">
        <f t="shared" si="8"/>
        <v>0</v>
      </c>
    </row>
    <row r="1050" spans="1:7" x14ac:dyDescent="0.25">
      <c r="A1050" s="199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47">
        <v>6.9085999999999999</v>
      </c>
      <c r="G1050" s="139">
        <f t="shared" si="8"/>
        <v>-175</v>
      </c>
    </row>
    <row r="1051" spans="1:7" x14ac:dyDescent="0.25">
      <c r="A1051" s="199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47">
        <v>6.9085999999999999</v>
      </c>
      <c r="G1051" s="139">
        <f t="shared" si="8"/>
        <v>-125</v>
      </c>
    </row>
    <row r="1052" spans="1:7" x14ac:dyDescent="0.25">
      <c r="A1052" s="199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47">
        <v>6.9085999999999999</v>
      </c>
      <c r="G1052" s="139">
        <f t="shared" si="8"/>
        <v>125</v>
      </c>
    </row>
    <row r="1053" spans="1:7" x14ac:dyDescent="0.25">
      <c r="A1053" s="199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47">
        <v>6.9085999999999999</v>
      </c>
      <c r="G1053" s="139">
        <f t="shared" si="8"/>
        <v>-75</v>
      </c>
    </row>
    <row r="1054" spans="1:7" x14ac:dyDescent="0.25">
      <c r="A1054" s="199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47">
        <v>6.9085999999999999</v>
      </c>
      <c r="G1054" s="139">
        <f t="shared" si="8"/>
        <v>200</v>
      </c>
    </row>
    <row r="1055" spans="1:7" x14ac:dyDescent="0.25">
      <c r="A1055" s="199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47">
        <v>6.9085999999999999</v>
      </c>
      <c r="G1055" s="139">
        <f t="shared" si="8"/>
        <v>-50</v>
      </c>
    </row>
    <row r="1056" spans="1:7" x14ac:dyDescent="0.25">
      <c r="A1056" s="199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47">
        <v>6.9085999999999999</v>
      </c>
      <c r="G1056" s="139">
        <f t="shared" si="8"/>
        <v>50</v>
      </c>
    </row>
    <row r="1057" spans="1:7" x14ac:dyDescent="0.25">
      <c r="A1057" s="199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47">
        <v>6.9085999999999999</v>
      </c>
      <c r="G1057" s="139">
        <f t="shared" si="8"/>
        <v>0</v>
      </c>
    </row>
    <row r="1058" spans="1:7" x14ac:dyDescent="0.25">
      <c r="A1058" s="199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47">
        <v>6.9085999999999999</v>
      </c>
      <c r="G1058" s="139">
        <f t="shared" si="8"/>
        <v>-75</v>
      </c>
    </row>
    <row r="1059" spans="1:7" x14ac:dyDescent="0.25">
      <c r="A1059" s="199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47">
        <v>6.9085999999999999</v>
      </c>
      <c r="G1059" s="139">
        <f t="shared" si="8"/>
        <v>0</v>
      </c>
    </row>
    <row r="1060" spans="1:7" x14ac:dyDescent="0.25">
      <c r="A1060" s="199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47">
        <v>6.9085999999999999</v>
      </c>
      <c r="G1060" s="139">
        <f t="shared" si="8"/>
        <v>75</v>
      </c>
    </row>
    <row r="1061" spans="1:7" x14ac:dyDescent="0.25">
      <c r="A1061" s="199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47">
        <v>6.9085999999999999</v>
      </c>
      <c r="G1061" s="139">
        <f t="shared" si="8"/>
        <v>50</v>
      </c>
    </row>
    <row r="1062" spans="1:7" x14ac:dyDescent="0.25">
      <c r="A1062" s="199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47">
        <v>6.9085999999999999</v>
      </c>
      <c r="G1062" s="139">
        <f t="shared" si="8"/>
        <v>50</v>
      </c>
    </row>
    <row r="1063" spans="1:7" x14ac:dyDescent="0.25">
      <c r="A1063" s="199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47">
        <v>6.9085999999999999</v>
      </c>
      <c r="G1063" s="139">
        <f t="shared" si="8"/>
        <v>300</v>
      </c>
    </row>
    <row r="1064" spans="1:7" x14ac:dyDescent="0.25">
      <c r="A1064" s="199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47">
        <v>6.9085999999999999</v>
      </c>
      <c r="G1064" s="139">
        <f t="shared" si="8"/>
        <v>50</v>
      </c>
    </row>
    <row r="1065" spans="1:7" x14ac:dyDescent="0.25">
      <c r="A1065" s="199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47">
        <v>6.9085999999999999</v>
      </c>
      <c r="G1065" s="139">
        <f t="shared" si="8"/>
        <v>0</v>
      </c>
    </row>
    <row r="1066" spans="1:7" x14ac:dyDescent="0.25">
      <c r="A1066" s="199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47">
        <v>6.9085999999999999</v>
      </c>
      <c r="G1066" s="139">
        <f t="shared" si="8"/>
        <v>0</v>
      </c>
    </row>
    <row r="1067" spans="1:7" x14ac:dyDescent="0.25">
      <c r="A1067" s="199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47">
        <v>6.9085999999999999</v>
      </c>
      <c r="G1067" s="139">
        <f t="shared" si="8"/>
        <v>200</v>
      </c>
    </row>
    <row r="1068" spans="1:7" x14ac:dyDescent="0.25">
      <c r="A1068" s="199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47">
        <v>6.9085999999999999</v>
      </c>
      <c r="G1068" s="139">
        <f t="shared" si="8"/>
        <v>500</v>
      </c>
    </row>
    <row r="1069" spans="1:7" x14ac:dyDescent="0.25">
      <c r="A1069" s="199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47">
        <v>6.9085999999999999</v>
      </c>
      <c r="G1069" s="139">
        <f t="shared" si="8"/>
        <v>-200</v>
      </c>
    </row>
    <row r="1070" spans="1:7" x14ac:dyDescent="0.25">
      <c r="A1070" s="199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47">
        <v>6.9085999999999999</v>
      </c>
      <c r="G1070" s="139">
        <f t="shared" si="8"/>
        <v>-75</v>
      </c>
    </row>
    <row r="1071" spans="1:7" x14ac:dyDescent="0.25">
      <c r="A1071" s="199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47">
        <v>6.9085999999999999</v>
      </c>
      <c r="G1071" s="139">
        <f t="shared" si="8"/>
        <v>25</v>
      </c>
    </row>
    <row r="1072" spans="1:7" x14ac:dyDescent="0.25">
      <c r="A1072" s="199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47">
        <v>6.9085999999999999</v>
      </c>
      <c r="G1072" s="139">
        <f t="shared" si="8"/>
        <v>125</v>
      </c>
    </row>
    <row r="1073" spans="1:7" x14ac:dyDescent="0.25">
      <c r="A1073" s="199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47">
        <v>6.9085999999999999</v>
      </c>
      <c r="G1073" s="139">
        <f t="shared" si="8"/>
        <v>225</v>
      </c>
    </row>
    <row r="1074" spans="1:7" x14ac:dyDescent="0.25">
      <c r="A1074" s="199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47">
        <v>6.9085999999999999</v>
      </c>
      <c r="G1074" s="139">
        <f t="shared" si="8"/>
        <v>400</v>
      </c>
    </row>
    <row r="1075" spans="1:7" x14ac:dyDescent="0.25">
      <c r="A1075" s="199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47">
        <v>6.9085999999999999</v>
      </c>
      <c r="G1075" s="139">
        <f t="shared" si="8"/>
        <v>-100</v>
      </c>
    </row>
    <row r="1076" spans="1:7" x14ac:dyDescent="0.25">
      <c r="A1076" s="199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47">
        <v>6.9085999999999999</v>
      </c>
      <c r="G1076" s="139">
        <f t="shared" si="8"/>
        <v>350</v>
      </c>
    </row>
    <row r="1077" spans="1:7" x14ac:dyDescent="0.25">
      <c r="A1077" s="199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47">
        <v>6.9085999999999999</v>
      </c>
      <c r="G1077" s="139">
        <f>+C1077-C1076</f>
        <v>50</v>
      </c>
    </row>
    <row r="1078" spans="1:7" x14ac:dyDescent="0.25">
      <c r="A1078" s="199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47">
        <v>6.9085999999999999</v>
      </c>
      <c r="G1078" s="139">
        <f t="shared" si="8"/>
        <v>-150</v>
      </c>
    </row>
    <row r="1079" spans="1:7" x14ac:dyDescent="0.25">
      <c r="A1079" s="199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47">
        <v>6.9085999999999999</v>
      </c>
      <c r="G1079" s="139">
        <f t="shared" si="8"/>
        <v>0</v>
      </c>
    </row>
    <row r="1080" spans="1:7" x14ac:dyDescent="0.25">
      <c r="A1080" s="199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47">
        <v>6.9085999999999999</v>
      </c>
      <c r="G1080" s="139">
        <f>+C1080-C1079</f>
        <v>-100</v>
      </c>
    </row>
    <row r="1081" spans="1:7" x14ac:dyDescent="0.25">
      <c r="A1081" s="199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47">
        <v>6.9085999999999999</v>
      </c>
      <c r="G1081" s="139">
        <f t="shared" si="8"/>
        <v>0</v>
      </c>
    </row>
    <row r="1082" spans="1:7" x14ac:dyDescent="0.25">
      <c r="A1082" s="199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47">
        <v>6.9085999999999999</v>
      </c>
      <c r="G1082" s="139">
        <f t="shared" ref="G1082:G1145" si="11">+C1082-C1081</f>
        <v>0</v>
      </c>
    </row>
    <row r="1083" spans="1:7" x14ac:dyDescent="0.25">
      <c r="A1083" s="199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47">
        <v>6.9085999999999999</v>
      </c>
      <c r="G1083" s="139">
        <f t="shared" si="11"/>
        <v>0</v>
      </c>
    </row>
    <row r="1084" spans="1:7" x14ac:dyDescent="0.25">
      <c r="A1084" s="199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47">
        <v>6.9085999999999999</v>
      </c>
      <c r="G1084" s="139">
        <f t="shared" si="11"/>
        <v>350</v>
      </c>
    </row>
    <row r="1085" spans="1:7" x14ac:dyDescent="0.25">
      <c r="A1085" s="199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47">
        <v>6.9085999999999999</v>
      </c>
      <c r="G1085" s="139">
        <f t="shared" si="11"/>
        <v>225</v>
      </c>
    </row>
    <row r="1086" spans="1:7" x14ac:dyDescent="0.25">
      <c r="A1086" s="199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47">
        <v>6.9085999999999999</v>
      </c>
      <c r="G1086" s="139">
        <f t="shared" si="11"/>
        <v>0</v>
      </c>
    </row>
    <row r="1087" spans="1:7" x14ac:dyDescent="0.25">
      <c r="A1087" s="199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47">
        <v>6.9085999999999999</v>
      </c>
      <c r="G1087" s="139">
        <f t="shared" si="11"/>
        <v>-150</v>
      </c>
    </row>
    <row r="1088" spans="1:7" x14ac:dyDescent="0.25">
      <c r="A1088" s="199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47">
        <v>6.9085999999999999</v>
      </c>
      <c r="G1088" s="139">
        <f t="shared" si="11"/>
        <v>125</v>
      </c>
    </row>
    <row r="1089" spans="1:7" x14ac:dyDescent="0.25">
      <c r="A1089" s="199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47">
        <v>6.9085999999999999</v>
      </c>
      <c r="G1089" s="139">
        <f t="shared" si="11"/>
        <v>-50</v>
      </c>
    </row>
    <row r="1090" spans="1:7" x14ac:dyDescent="0.25">
      <c r="A1090" s="199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47">
        <v>6.9085999999999999</v>
      </c>
      <c r="G1090" s="139">
        <f t="shared" si="11"/>
        <v>-50</v>
      </c>
    </row>
    <row r="1091" spans="1:7" x14ac:dyDescent="0.25">
      <c r="A1091" s="199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47">
        <v>6.9085999999999999</v>
      </c>
      <c r="G1091" s="139">
        <f t="shared" si="11"/>
        <v>-50</v>
      </c>
    </row>
    <row r="1092" spans="1:7" x14ac:dyDescent="0.25">
      <c r="A1092" s="199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47">
        <v>6.9085999999999999</v>
      </c>
      <c r="G1092" s="139">
        <f t="shared" si="11"/>
        <v>-200</v>
      </c>
    </row>
    <row r="1093" spans="1:7" x14ac:dyDescent="0.25">
      <c r="A1093" s="176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47">
        <v>6.9085999999999999</v>
      </c>
      <c r="G1093" s="139">
        <f t="shared" si="11"/>
        <v>0</v>
      </c>
    </row>
    <row r="1094" spans="1:7" x14ac:dyDescent="0.25">
      <c r="A1094" s="176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47">
        <v>6.9085999999999999</v>
      </c>
      <c r="G1094" s="139">
        <f t="shared" si="11"/>
        <v>-100</v>
      </c>
    </row>
    <row r="1095" spans="1:7" x14ac:dyDescent="0.25">
      <c r="A1095" s="176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47">
        <v>6.9085999999999999</v>
      </c>
      <c r="G1095" s="139">
        <f t="shared" si="11"/>
        <v>-125</v>
      </c>
    </row>
    <row r="1096" spans="1:7" x14ac:dyDescent="0.25">
      <c r="A1096" s="176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47">
        <v>6.9085999999999999</v>
      </c>
      <c r="G1096" s="139">
        <f t="shared" si="11"/>
        <v>0</v>
      </c>
    </row>
    <row r="1097" spans="1:7" x14ac:dyDescent="0.25">
      <c r="A1097" s="176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47">
        <v>6.9085999999999999</v>
      </c>
      <c r="G1097" s="139">
        <f t="shared" si="11"/>
        <v>-175</v>
      </c>
    </row>
    <row r="1098" spans="1:7" x14ac:dyDescent="0.25">
      <c r="A1098" s="176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47">
        <v>6.9085999999999999</v>
      </c>
      <c r="G1098" s="139">
        <f t="shared" si="11"/>
        <v>125</v>
      </c>
    </row>
    <row r="1099" spans="1:7" x14ac:dyDescent="0.25">
      <c r="A1099" s="176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47">
        <v>6.9085999999999999</v>
      </c>
      <c r="G1099" s="139">
        <f t="shared" si="11"/>
        <v>175</v>
      </c>
    </row>
    <row r="1100" spans="1:7" x14ac:dyDescent="0.25">
      <c r="A1100" s="176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47">
        <v>6.9085999999999999</v>
      </c>
      <c r="G1100" s="139">
        <f t="shared" si="11"/>
        <v>300</v>
      </c>
    </row>
    <row r="1101" spans="1:7" x14ac:dyDescent="0.25">
      <c r="A1101" s="176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47">
        <v>6.9085999999999999</v>
      </c>
      <c r="G1101" s="139">
        <f t="shared" si="11"/>
        <v>575</v>
      </c>
    </row>
    <row r="1102" spans="1:7" x14ac:dyDescent="0.25">
      <c r="A1102" s="176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47">
        <v>6.9085999999999999</v>
      </c>
      <c r="G1102" s="139">
        <f t="shared" si="11"/>
        <v>25</v>
      </c>
    </row>
    <row r="1103" spans="1:7" x14ac:dyDescent="0.25">
      <c r="A1103" s="176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47">
        <v>6.9085999999999999</v>
      </c>
      <c r="G1103" s="139">
        <f t="shared" si="11"/>
        <v>-50</v>
      </c>
    </row>
    <row r="1104" spans="1:7" x14ac:dyDescent="0.25">
      <c r="A1104" s="176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47">
        <v>6.9085999999999999</v>
      </c>
      <c r="G1104" s="139">
        <f t="shared" si="11"/>
        <v>0</v>
      </c>
    </row>
    <row r="1105" spans="1:9" x14ac:dyDescent="0.25">
      <c r="A1105" s="176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47">
        <v>6.9085999999999999</v>
      </c>
      <c r="G1105" s="139">
        <f t="shared" si="11"/>
        <v>-125</v>
      </c>
    </row>
    <row r="1106" spans="1:9" x14ac:dyDescent="0.25">
      <c r="A1106" s="176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47">
        <v>6.9085999999999999</v>
      </c>
      <c r="G1106" s="139">
        <f t="shared" si="11"/>
        <v>-275</v>
      </c>
    </row>
    <row r="1107" spans="1:9" x14ac:dyDescent="0.25">
      <c r="A1107" s="176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47">
        <v>6.9085999999999999</v>
      </c>
      <c r="G1107" s="139">
        <f t="shared" si="11"/>
        <v>-50</v>
      </c>
    </row>
    <row r="1108" spans="1:9" x14ac:dyDescent="0.25">
      <c r="A1108" s="176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47">
        <v>6.9085999999999999</v>
      </c>
      <c r="G1108" s="139">
        <f t="shared" si="11"/>
        <v>-125</v>
      </c>
    </row>
    <row r="1109" spans="1:9" x14ac:dyDescent="0.25">
      <c r="A1109" s="176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47">
        <v>6.9085999999999999</v>
      </c>
      <c r="G1109" s="139">
        <f t="shared" si="11"/>
        <v>-400</v>
      </c>
    </row>
    <row r="1110" spans="1:9" x14ac:dyDescent="0.25">
      <c r="A1110" s="176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47">
        <v>6.9085999999999999</v>
      </c>
      <c r="G1110" s="139">
        <f t="shared" si="11"/>
        <v>-250</v>
      </c>
    </row>
    <row r="1111" spans="1:9" x14ac:dyDescent="0.25">
      <c r="A1111" s="176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47">
        <v>6.9085999999999999</v>
      </c>
      <c r="G1111" s="139">
        <f t="shared" si="11"/>
        <v>0</v>
      </c>
    </row>
    <row r="1112" spans="1:9" x14ac:dyDescent="0.25">
      <c r="A1112" s="176">
        <v>43297</v>
      </c>
      <c r="B1112" s="37">
        <f t="shared" si="12"/>
        <v>2855.1370755290509</v>
      </c>
      <c r="C1112" s="331">
        <v>19725</v>
      </c>
      <c r="D1112" s="37">
        <f t="shared" si="13"/>
        <v>2440.2880987427789</v>
      </c>
      <c r="E1112" s="37">
        <v>2162</v>
      </c>
      <c r="F1112" s="147">
        <v>6.9085999999999999</v>
      </c>
      <c r="G1112" s="139">
        <f t="shared" si="11"/>
        <v>-200</v>
      </c>
      <c r="I1112" s="52">
        <f>C1112*'CNY-VND'!B237</f>
        <v>68544375</v>
      </c>
    </row>
    <row r="1113" spans="1:9" x14ac:dyDescent="0.25">
      <c r="A1113" s="176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47">
        <v>6.9085999999999999</v>
      </c>
      <c r="G1113" s="139">
        <f t="shared" si="11"/>
        <v>-425</v>
      </c>
    </row>
    <row r="1114" spans="1:9" x14ac:dyDescent="0.25">
      <c r="A1114" s="176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47">
        <v>6.9085999999999999</v>
      </c>
      <c r="G1114" s="139">
        <f t="shared" si="11"/>
        <v>-175</v>
      </c>
    </row>
    <row r="1115" spans="1:9" x14ac:dyDescent="0.25">
      <c r="A1115" s="176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47">
        <v>6.9085999999999999</v>
      </c>
      <c r="G1115" s="139">
        <f t="shared" si="11"/>
        <v>200</v>
      </c>
    </row>
    <row r="1116" spans="1:9" x14ac:dyDescent="0.25">
      <c r="A1116" s="176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47">
        <v>6.9085999999999999</v>
      </c>
      <c r="G1116" s="139">
        <f t="shared" si="11"/>
        <v>-200</v>
      </c>
    </row>
    <row r="1117" spans="1:9" x14ac:dyDescent="0.25">
      <c r="A1117" s="176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47">
        <v>6.9085999999999999</v>
      </c>
      <c r="G1117" s="139">
        <f t="shared" si="11"/>
        <v>0</v>
      </c>
    </row>
    <row r="1118" spans="1:9" x14ac:dyDescent="0.25">
      <c r="A1118" s="176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47">
        <v>6.9085999999999999</v>
      </c>
      <c r="G1118" s="139">
        <f t="shared" si="11"/>
        <v>-50</v>
      </c>
    </row>
    <row r="1119" spans="1:9" x14ac:dyDescent="0.25">
      <c r="A1119" s="176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47">
        <v>6.9085999999999999</v>
      </c>
      <c r="G1119" s="139">
        <f t="shared" si="11"/>
        <v>125</v>
      </c>
    </row>
    <row r="1120" spans="1:9" x14ac:dyDescent="0.25">
      <c r="A1120" s="176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47">
        <v>6.9085999999999999</v>
      </c>
      <c r="G1120" s="139">
        <f t="shared" si="11"/>
        <v>0</v>
      </c>
    </row>
    <row r="1121" spans="1:7" x14ac:dyDescent="0.25">
      <c r="A1121" s="176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47">
        <v>6.9085999999999999</v>
      </c>
      <c r="G1121" s="139">
        <f t="shared" si="11"/>
        <v>-25</v>
      </c>
    </row>
    <row r="1122" spans="1:7" x14ac:dyDescent="0.25">
      <c r="A1122" s="176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47">
        <v>6.9085999999999999</v>
      </c>
      <c r="G1122" s="139">
        <f t="shared" si="11"/>
        <v>-275</v>
      </c>
    </row>
    <row r="1123" spans="1:7" x14ac:dyDescent="0.25">
      <c r="A1123" s="176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47">
        <f>USD_CNY!B910</f>
        <v>6.8248800000000003</v>
      </c>
      <c r="G1123" s="139">
        <f t="shared" si="11"/>
        <v>-200</v>
      </c>
    </row>
    <row r="1124" spans="1:7" x14ac:dyDescent="0.25">
      <c r="A1124" s="300">
        <v>43313</v>
      </c>
      <c r="B1124" s="37">
        <f t="shared" si="14"/>
        <v>2726.7422118803643</v>
      </c>
      <c r="C1124" s="299">
        <v>18550</v>
      </c>
      <c r="D1124" s="37">
        <f t="shared" si="13"/>
        <v>2330.5488990430467</v>
      </c>
      <c r="E1124" s="299">
        <v>2154</v>
      </c>
      <c r="F1124" s="147">
        <f>USD_CNY!B911</f>
        <v>6.8029900000000003</v>
      </c>
      <c r="G1124" s="139">
        <f t="shared" si="11"/>
        <v>-150</v>
      </c>
    </row>
    <row r="1125" spans="1:7" x14ac:dyDescent="0.25">
      <c r="A1125" s="30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47">
        <f>USD_CNY!B912</f>
        <v>6.8232200000000001</v>
      </c>
      <c r="G1125" s="139">
        <f t="shared" si="11"/>
        <v>-100</v>
      </c>
    </row>
    <row r="1126" spans="1:7" x14ac:dyDescent="0.25">
      <c r="A1126" s="30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47">
        <f>USD_CNY!B913</f>
        <v>6.8795700000000002</v>
      </c>
      <c r="G1126" s="139">
        <f t="shared" si="11"/>
        <v>-225</v>
      </c>
    </row>
    <row r="1127" spans="1:7" x14ac:dyDescent="0.25">
      <c r="A1127" s="30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47">
        <f>USD_CNY!B914</f>
        <v>6.8470300000000002</v>
      </c>
      <c r="G1127" s="139">
        <f t="shared" si="11"/>
        <v>-175</v>
      </c>
    </row>
    <row r="1128" spans="1:7" x14ac:dyDescent="0.25">
      <c r="A1128" s="30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47">
        <f>USD_CNY!B915</f>
        <v>6.8640999999999996</v>
      </c>
      <c r="G1128" s="139">
        <f t="shared" si="11"/>
        <v>25</v>
      </c>
    </row>
    <row r="1129" spans="1:7" x14ac:dyDescent="0.25">
      <c r="A1129" s="30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47">
        <f>USD_CNY!B916</f>
        <v>6.8182499999999999</v>
      </c>
      <c r="G1129" s="139">
        <f t="shared" si="11"/>
        <v>175</v>
      </c>
    </row>
    <row r="1130" spans="1:7" x14ac:dyDescent="0.25">
      <c r="A1130" s="30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47">
        <f>USD_CNY!B917</f>
        <v>6.8230199999999996</v>
      </c>
      <c r="G1130" s="139">
        <f t="shared" si="11"/>
        <v>100</v>
      </c>
    </row>
    <row r="1131" spans="1:7" x14ac:dyDescent="0.25">
      <c r="A1131" s="30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47">
        <f>USD_CNY!B918</f>
        <v>6.8453799999999996</v>
      </c>
      <c r="G1131" s="139">
        <f t="shared" si="11"/>
        <v>-75</v>
      </c>
    </row>
    <row r="1132" spans="1:7" x14ac:dyDescent="0.25">
      <c r="A1132" s="30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47">
        <f>USD_CNY!B919</f>
        <v>6.867</v>
      </c>
      <c r="G1132" s="139">
        <f t="shared" si="11"/>
        <v>-75</v>
      </c>
    </row>
    <row r="1133" spans="1:7" x14ac:dyDescent="0.25">
      <c r="A1133" s="30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47">
        <f>USD_CNY!B920</f>
        <v>6.8920300000000001</v>
      </c>
      <c r="G1133" s="139">
        <f t="shared" si="11"/>
        <v>-25</v>
      </c>
    </row>
    <row r="1134" spans="1:7" x14ac:dyDescent="0.25">
      <c r="A1134" s="30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47">
        <f>USD_CNY!B921</f>
        <v>6.8933999999999997</v>
      </c>
      <c r="G1134" s="139">
        <f t="shared" si="11"/>
        <v>-50</v>
      </c>
    </row>
    <row r="1135" spans="1:7" x14ac:dyDescent="0.25">
      <c r="A1135" s="30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47">
        <f>USD_CNY!B922</f>
        <v>6.9455</v>
      </c>
      <c r="G1135" s="139">
        <f t="shared" si="11"/>
        <v>-450</v>
      </c>
    </row>
    <row r="1136" spans="1:7" x14ac:dyDescent="0.25">
      <c r="A1136" s="30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47">
        <f>USD_CNY!B923</f>
        <v>6.8585000000000003</v>
      </c>
      <c r="G1136" s="139">
        <f t="shared" si="11"/>
        <v>0</v>
      </c>
    </row>
    <row r="1137" spans="1:7" x14ac:dyDescent="0.25">
      <c r="A1137" s="30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47">
        <f>USD_CNY!B924</f>
        <v>6.8349000000000002</v>
      </c>
      <c r="G1137" s="139">
        <f t="shared" si="11"/>
        <v>0</v>
      </c>
    </row>
    <row r="1138" spans="1:7" x14ac:dyDescent="0.25">
      <c r="A1138" s="30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47">
        <f>USD_CNY!B925</f>
        <v>6.83413</v>
      </c>
      <c r="G1138" s="139">
        <f t="shared" si="11"/>
        <v>0</v>
      </c>
    </row>
    <row r="1139" spans="1:7" x14ac:dyDescent="0.25">
      <c r="A1139" s="30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47">
        <f>USD_CNY!B926</f>
        <v>6.8275699999999997</v>
      </c>
      <c r="G1139" s="139">
        <f>+C1139-C1138</f>
        <v>50</v>
      </c>
    </row>
    <row r="1140" spans="1:7" x14ac:dyDescent="0.25">
      <c r="A1140" s="30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47">
        <f>USD_CNY!B927</f>
        <v>6.8457999999999997</v>
      </c>
      <c r="G1140" s="139">
        <f t="shared" si="11"/>
        <v>275</v>
      </c>
    </row>
    <row r="1141" spans="1:7" x14ac:dyDescent="0.25">
      <c r="A1141" s="30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47">
        <f>USD_CNY!B928</f>
        <v>6.8928900000000004</v>
      </c>
      <c r="G1141" s="139">
        <f t="shared" si="11"/>
        <v>300</v>
      </c>
    </row>
    <row r="1142" spans="1:7" x14ac:dyDescent="0.25">
      <c r="A1142" s="30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47">
        <f>USD_CNY!B929</f>
        <v>6.7998799999999999</v>
      </c>
      <c r="G1142" s="139">
        <f t="shared" si="11"/>
        <v>200</v>
      </c>
    </row>
    <row r="1143" spans="1:7" x14ac:dyDescent="0.25">
      <c r="A1143" s="30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47">
        <f>USD_CNY!B930</f>
        <v>6.7929199999999996</v>
      </c>
      <c r="G1143" s="139">
        <f t="shared" si="11"/>
        <v>-25</v>
      </c>
    </row>
    <row r="1144" spans="1:7" x14ac:dyDescent="0.25">
      <c r="A1144" s="30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47">
        <f>USD_CNY!B931</f>
        <v>6.7991999999999999</v>
      </c>
      <c r="G1144" s="139">
        <f t="shared" si="11"/>
        <v>-25</v>
      </c>
    </row>
    <row r="1145" spans="1:7" x14ac:dyDescent="0.25">
      <c r="A1145" s="30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47">
        <f>USD_CNY!B932</f>
        <v>6.8918999999999997</v>
      </c>
      <c r="G1145" s="139">
        <f t="shared" si="11"/>
        <v>200</v>
      </c>
    </row>
    <row r="1146" spans="1:7" x14ac:dyDescent="0.25">
      <c r="A1146" s="30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47">
        <f>USD_CNY!B933</f>
        <v>6.8658700000000001</v>
      </c>
      <c r="G1146" s="139">
        <f>+C1146-C1145</f>
        <v>250</v>
      </c>
    </row>
    <row r="1147" spans="1:7" x14ac:dyDescent="0.25">
      <c r="A1147" s="29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47">
        <f>USD_CNY!B934</f>
        <v>6.8343400000000001</v>
      </c>
      <c r="G1147" s="139">
        <v>250</v>
      </c>
    </row>
    <row r="1148" spans="1:7" x14ac:dyDescent="0.25">
      <c r="A1148" s="29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47">
        <f>USD_CNY!B935</f>
        <v>6.8487</v>
      </c>
      <c r="G1148" s="139">
        <f t="shared" ref="G1148:G1165" si="15">+C1148-C1147</f>
        <v>-200</v>
      </c>
    </row>
    <row r="1149" spans="1:7" x14ac:dyDescent="0.25">
      <c r="A1149" s="29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47">
        <f>USD_CNY!B936</f>
        <v>6.8419999999999996</v>
      </c>
      <c r="G1149" s="139">
        <f t="shared" si="15"/>
        <v>-125</v>
      </c>
    </row>
    <row r="1150" spans="1:7" x14ac:dyDescent="0.25">
      <c r="A1150" s="29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47">
        <f>USD_CNY!B937</f>
        <v>6.8439300000000003</v>
      </c>
      <c r="G1150" s="139">
        <f t="shared" si="15"/>
        <v>50</v>
      </c>
    </row>
    <row r="1151" spans="1:7" x14ac:dyDescent="0.25">
      <c r="A1151" s="29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47">
        <f>USD_CNY!B938</f>
        <v>6.8596300000000001</v>
      </c>
      <c r="G1151" s="139">
        <f t="shared" si="15"/>
        <v>275</v>
      </c>
    </row>
    <row r="1152" spans="1:7" x14ac:dyDescent="0.25">
      <c r="A1152" s="29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47">
        <f>USD_CNY!B939</f>
        <v>6.8651799999999996</v>
      </c>
      <c r="G1152" s="139">
        <f t="shared" si="15"/>
        <v>-175</v>
      </c>
    </row>
    <row r="1153" spans="1:7" x14ac:dyDescent="0.25">
      <c r="A1153" s="29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47">
        <f>USD_CNY!B940</f>
        <v>6.8754</v>
      </c>
      <c r="G1153" s="139">
        <f t="shared" si="15"/>
        <v>-100</v>
      </c>
    </row>
    <row r="1154" spans="1:7" x14ac:dyDescent="0.25">
      <c r="A1154" s="29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47">
        <f>USD_CNY!B941</f>
        <v>6.8334000000000001</v>
      </c>
      <c r="G1154" s="139">
        <f t="shared" si="15"/>
        <v>25</v>
      </c>
    </row>
    <row r="1155" spans="1:7" x14ac:dyDescent="0.25">
      <c r="A1155" s="29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47">
        <f>USD_CNY!B942</f>
        <v>6.8435699999999997</v>
      </c>
      <c r="G1155" s="139">
        <f t="shared" si="15"/>
        <v>-75</v>
      </c>
    </row>
    <row r="1156" spans="1:7" x14ac:dyDescent="0.25">
      <c r="A1156" s="29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47">
        <f>USD_CNY!B943</f>
        <v>6.8783000000000003</v>
      </c>
      <c r="G1156" s="139">
        <f t="shared" si="15"/>
        <v>-200</v>
      </c>
    </row>
    <row r="1157" spans="1:7" x14ac:dyDescent="0.25">
      <c r="A1157" s="29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47">
        <f>USD_CNY!B944</f>
        <v>6.8688000000000002</v>
      </c>
      <c r="G1157" s="139">
        <f t="shared" si="15"/>
        <v>-100</v>
      </c>
    </row>
    <row r="1158" spans="1:7" x14ac:dyDescent="0.25">
      <c r="A1158" s="29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47">
        <f>USD_CNY!B945</f>
        <v>6.8587800000000003</v>
      </c>
      <c r="G1158" s="139">
        <f t="shared" si="15"/>
        <v>25</v>
      </c>
    </row>
    <row r="1159" spans="1:7" x14ac:dyDescent="0.25">
      <c r="A1159" s="29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47">
        <f>USD_CNY!B946</f>
        <v>6.8513099999999998</v>
      </c>
      <c r="G1159" s="139">
        <f t="shared" si="15"/>
        <v>100</v>
      </c>
    </row>
    <row r="1160" spans="1:7" x14ac:dyDescent="0.25">
      <c r="A1160" s="29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47">
        <f>USD_CNY!B947</f>
        <v>6.8335499999999998</v>
      </c>
      <c r="G1160" s="139">
        <f t="shared" si="15"/>
        <v>-75</v>
      </c>
    </row>
    <row r="1161" spans="1:7" x14ac:dyDescent="0.25">
      <c r="A1161" s="29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47">
        <f>USD_CNY!B948</f>
        <v>6.8665099999999999</v>
      </c>
      <c r="G1161" s="139">
        <f t="shared" si="15"/>
        <v>-25</v>
      </c>
    </row>
    <row r="1162" spans="1:7" x14ac:dyDescent="0.25">
      <c r="A1162" s="29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47">
        <f>USD_CNY!B949</f>
        <v>6.8679600000000001</v>
      </c>
      <c r="G1162" s="139">
        <f t="shared" si="15"/>
        <v>-150</v>
      </c>
    </row>
    <row r="1163" spans="1:7" x14ac:dyDescent="0.25">
      <c r="A1163" s="29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47">
        <f>USD_CNY!B950</f>
        <v>6.8735099999999996</v>
      </c>
      <c r="G1163" s="139">
        <f t="shared" si="15"/>
        <v>-250</v>
      </c>
    </row>
    <row r="1164" spans="1:7" x14ac:dyDescent="0.25">
      <c r="A1164" s="29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47">
        <f>USD_CNY!B951</f>
        <v>6.8866300000000003</v>
      </c>
      <c r="G1164" s="139">
        <f t="shared" si="15"/>
        <v>0</v>
      </c>
    </row>
    <row r="1165" spans="1:7" x14ac:dyDescent="0.25">
      <c r="A1165" s="29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47">
        <f>USD_CNY!B952</f>
        <v>6.8275699999999997</v>
      </c>
      <c r="G1165" s="139">
        <f t="shared" si="15"/>
        <v>0</v>
      </c>
    </row>
    <row r="1166" spans="1:7" x14ac:dyDescent="0.25">
      <c r="A1166" s="29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47">
        <f>USD_CNY!B953</f>
        <v>6.8865499999999997</v>
      </c>
      <c r="G1166" s="139">
        <f t="shared" ref="G1166:G1183" si="18">+C1166-C1165</f>
        <v>0</v>
      </c>
    </row>
    <row r="1167" spans="1:7" x14ac:dyDescent="0.25">
      <c r="A1167" s="29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47">
        <f>USD_CNY!B954</f>
        <v>6.8839800000000002</v>
      </c>
      <c r="G1167" s="139">
        <f t="shared" si="18"/>
        <v>0</v>
      </c>
    </row>
    <row r="1168" spans="1:7" x14ac:dyDescent="0.25">
      <c r="A1168" s="29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47">
        <f>USD_CNY!B955</f>
        <v>6.8890399999999996</v>
      </c>
      <c r="G1168" s="139">
        <f t="shared" si="18"/>
        <v>0</v>
      </c>
    </row>
    <row r="1169" spans="1:7" x14ac:dyDescent="0.25">
      <c r="A1169" s="29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47">
        <f>USD_CNY!B956</f>
        <v>6.8931100000000001</v>
      </c>
      <c r="G1169" s="139">
        <f t="shared" si="18"/>
        <v>0</v>
      </c>
    </row>
    <row r="1170" spans="1:7" x14ac:dyDescent="0.25">
      <c r="A1170" s="29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47">
        <f>USD_CNY!B957</f>
        <v>6.9063999999999997</v>
      </c>
      <c r="G1170" s="139">
        <f t="shared" si="18"/>
        <v>25</v>
      </c>
    </row>
    <row r="1171" spans="1:7" x14ac:dyDescent="0.25">
      <c r="A1171" s="29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47">
        <f>USD_CNY!B958</f>
        <v>6.9256200000000003</v>
      </c>
      <c r="G1171" s="139">
        <f t="shared" si="18"/>
        <v>100</v>
      </c>
    </row>
    <row r="1172" spans="1:7" x14ac:dyDescent="0.25">
      <c r="A1172" s="29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47">
        <f>USD_CNY!B959</f>
        <v>6.9159899999999999</v>
      </c>
      <c r="G1172" s="139">
        <f t="shared" si="18"/>
        <v>-125</v>
      </c>
    </row>
    <row r="1173" spans="1:7" x14ac:dyDescent="0.25">
      <c r="A1173" s="29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47">
        <f>USD_CNY!B960</f>
        <v>6.8773</v>
      </c>
      <c r="G1173" s="139">
        <f t="shared" si="18"/>
        <v>275</v>
      </c>
    </row>
    <row r="1174" spans="1:7" x14ac:dyDescent="0.25">
      <c r="A1174" s="29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47">
        <f>USD_CNY!B961</f>
        <v>6.9164000000000003</v>
      </c>
      <c r="G1174" s="139">
        <f t="shared" si="18"/>
        <v>250</v>
      </c>
    </row>
    <row r="1175" spans="1:7" x14ac:dyDescent="0.25">
      <c r="A1175" s="29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47">
        <f>USD_CNY!B962</f>
        <v>6.9209699999999996</v>
      </c>
      <c r="G1175" s="139">
        <f t="shared" si="18"/>
        <v>-50</v>
      </c>
    </row>
    <row r="1176" spans="1:7" x14ac:dyDescent="0.25">
      <c r="A1176" s="29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47">
        <f>USD_CNY!B963</f>
        <v>6.9101900000000001</v>
      </c>
      <c r="G1176" s="139">
        <f t="shared" si="18"/>
        <v>-125</v>
      </c>
    </row>
    <row r="1177" spans="1:7" x14ac:dyDescent="0.25">
      <c r="A1177" s="29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47">
        <f>USD_CNY!B964</f>
        <v>6.9282199999999996</v>
      </c>
      <c r="G1177" s="139">
        <f t="shared" si="18"/>
        <v>-75</v>
      </c>
    </row>
    <row r="1178" spans="1:7" x14ac:dyDescent="0.25">
      <c r="A1178" s="29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47">
        <f>USD_CNY!B965</f>
        <v>6.9357300000000004</v>
      </c>
      <c r="G1178" s="139">
        <f t="shared" si="18"/>
        <v>-200</v>
      </c>
    </row>
    <row r="1179" spans="1:7" x14ac:dyDescent="0.25">
      <c r="A1179" s="29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47">
        <f>USD_CNY!B966</f>
        <v>6.9302099999999998</v>
      </c>
      <c r="G1179" s="139">
        <f t="shared" si="18"/>
        <v>-25</v>
      </c>
    </row>
    <row r="1180" spans="1:7" x14ac:dyDescent="0.25">
      <c r="A1180" s="29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47">
        <f>USD_CNY!B967</f>
        <v>6.9371400000000003</v>
      </c>
      <c r="G1180" s="139">
        <f t="shared" si="18"/>
        <v>-75</v>
      </c>
    </row>
    <row r="1181" spans="1:7" x14ac:dyDescent="0.25">
      <c r="A1181" s="29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47">
        <f>USD_CNY!B968</f>
        <v>6.9382200000000003</v>
      </c>
      <c r="G1181" s="139">
        <f t="shared" si="18"/>
        <v>-75</v>
      </c>
    </row>
    <row r="1182" spans="1:7" x14ac:dyDescent="0.25">
      <c r="A1182" s="29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47">
        <f>USD_CNY!B969</f>
        <v>6.9441800000000002</v>
      </c>
      <c r="G1182" s="139">
        <f t="shared" si="18"/>
        <v>150</v>
      </c>
    </row>
    <row r="1183" spans="1:7" x14ac:dyDescent="0.25">
      <c r="A1183" s="29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47">
        <f>USD_CNY!B970</f>
        <v>6.9558999999999997</v>
      </c>
      <c r="G1183" s="139">
        <f t="shared" si="18"/>
        <v>150</v>
      </c>
    </row>
    <row r="1184" spans="1:7" x14ac:dyDescent="0.25">
      <c r="A1184" s="29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47">
        <f>USD_CNY!B971</f>
        <v>6.9526500000000002</v>
      </c>
      <c r="G1184" s="139">
        <f t="shared" ref="G1184" si="21">+C1184-C1183</f>
        <v>50</v>
      </c>
    </row>
    <row r="1185" spans="1:7" x14ac:dyDescent="0.25">
      <c r="A1185" s="29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47">
        <f>USD_CNY!B972</f>
        <v>6.9748000000000001</v>
      </c>
      <c r="G1185" s="139">
        <f t="shared" ref="G1185" si="24">+C1185-C1184</f>
        <v>-50</v>
      </c>
    </row>
    <row r="1186" spans="1:7" x14ac:dyDescent="0.25">
      <c r="A1186" s="29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47">
        <f>USD_CNY!B973</f>
        <v>6.9694000000000003</v>
      </c>
      <c r="G1186" s="139">
        <f t="shared" ref="G1186" si="27">+C1186-C1185</f>
        <v>-125</v>
      </c>
    </row>
    <row r="1187" spans="1:7" x14ac:dyDescent="0.25">
      <c r="A1187" s="29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47">
        <f>USD_CNY!B974</f>
        <v>6.9741900000000001</v>
      </c>
      <c r="G1187" s="139">
        <f t="shared" ref="G1187" si="28">+C1187-C1186</f>
        <v>300</v>
      </c>
    </row>
    <row r="1188" spans="1:7" x14ac:dyDescent="0.25">
      <c r="A1188" s="29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47">
        <f>USD_CNY!B975</f>
        <v>6.9161700000000002</v>
      </c>
      <c r="G1188" s="139">
        <f t="shared" ref="G1188" si="29">+C1188-C1187</f>
        <v>50</v>
      </c>
    </row>
    <row r="1189" spans="1:7" x14ac:dyDescent="0.25">
      <c r="A1189" s="29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47">
        <f>USD_CNY!B976</f>
        <v>6.8933999999999997</v>
      </c>
      <c r="G1189" s="139">
        <f t="shared" ref="G1189:G1192" si="30">+C1189-C1188</f>
        <v>50</v>
      </c>
    </row>
    <row r="1190" spans="1:7" x14ac:dyDescent="0.25">
      <c r="A1190" s="29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47">
        <f>USD_CNY!B977</f>
        <v>6.9099000000000004</v>
      </c>
      <c r="G1190" s="139">
        <f t="shared" si="30"/>
        <v>-150</v>
      </c>
    </row>
    <row r="1191" spans="1:7" x14ac:dyDescent="0.25">
      <c r="A1191" s="29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47">
        <f>USD_CNY!B978</f>
        <v>6.9208299999999996</v>
      </c>
      <c r="G1191" s="139">
        <f t="shared" si="30"/>
        <v>-150</v>
      </c>
    </row>
    <row r="1192" spans="1:7" x14ac:dyDescent="0.25">
      <c r="A1192" s="29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47">
        <f>USD_CNY!B979</f>
        <v>6.9172700000000003</v>
      </c>
      <c r="G1192" s="139">
        <f t="shared" si="30"/>
        <v>0</v>
      </c>
    </row>
    <row r="1193" spans="1:7" x14ac:dyDescent="0.25">
      <c r="A1193" s="29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47">
        <f>USD_CNY!B980</f>
        <v>6.9470700000000001</v>
      </c>
      <c r="G1193" s="139">
        <f t="shared" ref="G1193:G1195" si="31">+C1193-C1192</f>
        <v>0</v>
      </c>
    </row>
    <row r="1194" spans="1:7" x14ac:dyDescent="0.25">
      <c r="A1194" s="199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47">
        <f>USD_CNY!B981</f>
        <v>6.9470700000000001</v>
      </c>
      <c r="G1194" s="139">
        <f t="shared" si="31"/>
        <v>100</v>
      </c>
    </row>
    <row r="1195" spans="1:7" x14ac:dyDescent="0.25">
      <c r="A1195" s="199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47">
        <f>USD_CNY!B982</f>
        <v>6.9607700000000001</v>
      </c>
      <c r="G1195" s="139">
        <f t="shared" si="31"/>
        <v>-50</v>
      </c>
    </row>
    <row r="1196" spans="1:7" x14ac:dyDescent="0.25">
      <c r="A1196" s="199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47">
        <f>USD_CNY!B983</f>
        <v>6.9455799999999996</v>
      </c>
      <c r="G1196" s="139">
        <f t="shared" ref="G1196:G1198" si="32">+C1196-C1195</f>
        <v>0</v>
      </c>
    </row>
    <row r="1197" spans="1:7" x14ac:dyDescent="0.25">
      <c r="A1197" s="199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47">
        <f>USD_CNY!B984</f>
        <v>6.9424900000000003</v>
      </c>
      <c r="G1197" s="139">
        <f t="shared" si="32"/>
        <v>75</v>
      </c>
    </row>
    <row r="1198" spans="1:7" x14ac:dyDescent="0.25">
      <c r="A1198" s="199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47">
        <f>USD_CNY!B986</f>
        <v>6.91859</v>
      </c>
      <c r="G1198" s="139">
        <f t="shared" si="32"/>
        <v>-100</v>
      </c>
    </row>
    <row r="1199" spans="1:7" x14ac:dyDescent="0.25">
      <c r="A1199" s="199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47">
        <f>USD_CNY!B987</f>
        <v>6.9322699999999999</v>
      </c>
      <c r="G1199" s="139">
        <f t="shared" ref="G1199" si="33">+C1199-C1198</f>
        <v>-25</v>
      </c>
    </row>
    <row r="1200" spans="1:7" x14ac:dyDescent="0.25">
      <c r="A1200" s="199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47">
        <f>USD_CNY!B988</f>
        <v>6.944</v>
      </c>
      <c r="G1200" s="139">
        <f t="shared" ref="G1200:G1203" si="34">+C1200-C1199</f>
        <v>-75</v>
      </c>
    </row>
    <row r="1201" spans="1:7" x14ac:dyDescent="0.25">
      <c r="A1201" s="199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47">
        <f>USD_CNY!B989</f>
        <v>6.9218200000000003</v>
      </c>
      <c r="G1201" s="139">
        <f t="shared" si="34"/>
        <v>25</v>
      </c>
    </row>
    <row r="1202" spans="1:7" x14ac:dyDescent="0.25">
      <c r="A1202" s="199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47">
        <f>USD_CNY!B990</f>
        <v>6.9218200000000003</v>
      </c>
      <c r="G1202" s="139">
        <f t="shared" si="34"/>
        <v>0</v>
      </c>
    </row>
    <row r="1203" spans="1:7" x14ac:dyDescent="0.25">
      <c r="A1203" s="199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47">
        <f>USD_CNY!B991</f>
        <v>6.9407500000000004</v>
      </c>
      <c r="G1203" s="139">
        <f t="shared" si="34"/>
        <v>100</v>
      </c>
    </row>
    <row r="1204" spans="1:7" x14ac:dyDescent="0.25">
      <c r="A1204" s="199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47">
        <f>USD_CNY!B992</f>
        <v>6.9499599999999999</v>
      </c>
      <c r="G1204" s="139">
        <f t="shared" ref="G1204" si="39">+C1204-C1203</f>
        <v>0</v>
      </c>
    </row>
    <row r="1205" spans="1:7" x14ac:dyDescent="0.25">
      <c r="A1205" s="199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47">
        <f>USD_CNY!B993</f>
        <v>6.9504999999999999</v>
      </c>
      <c r="G1205" s="139">
        <f t="shared" ref="G1205:G1207" si="40">+C1205-C1204</f>
        <v>-50</v>
      </c>
    </row>
    <row r="1206" spans="1:7" x14ac:dyDescent="0.25">
      <c r="A1206" s="199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47">
        <f>USD_CNY!B994</f>
        <v>6.9380899999999999</v>
      </c>
      <c r="G1206" s="139">
        <f t="shared" si="40"/>
        <v>100</v>
      </c>
    </row>
    <row r="1207" spans="1:7" x14ac:dyDescent="0.25">
      <c r="A1207" s="199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47">
        <f>USD_CNY!B995</f>
        <v>6.9347500000000002</v>
      </c>
      <c r="G1207" s="139">
        <f t="shared" si="40"/>
        <v>-50</v>
      </c>
    </row>
    <row r="1208" spans="1:7" x14ac:dyDescent="0.25">
      <c r="A1208" s="199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47">
        <f>USD_CNY!B996</f>
        <v>6.9175899999999997</v>
      </c>
      <c r="G1208" s="139">
        <f t="shared" ref="G1208:G1215" si="41">+C1208-C1207</f>
        <v>275</v>
      </c>
    </row>
    <row r="1209" spans="1:7" x14ac:dyDescent="0.25">
      <c r="A1209" s="199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47">
        <f>USD_CNY!B997</f>
        <v>6.8723700000000001</v>
      </c>
      <c r="G1209" s="139">
        <f t="shared" si="41"/>
        <v>-75</v>
      </c>
    </row>
    <row r="1210" spans="1:7" x14ac:dyDescent="0.25">
      <c r="A1210" s="199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47">
        <f>USD_CNY!B998</f>
        <v>6.8481100000000001</v>
      </c>
      <c r="G1210" s="139">
        <f t="shared" si="41"/>
        <v>75</v>
      </c>
    </row>
    <row r="1211" spans="1:7" x14ac:dyDescent="0.25">
      <c r="A1211" s="199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47">
        <f>USD_CNY!B999</f>
        <v>6.8567</v>
      </c>
      <c r="G1211" s="139">
        <f t="shared" si="41"/>
        <v>-25</v>
      </c>
    </row>
    <row r="1212" spans="1:7" x14ac:dyDescent="0.25">
      <c r="A1212" s="199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47">
        <f>USD_CNY!B1000</f>
        <v>6.9106699999999996</v>
      </c>
      <c r="G1212" s="139">
        <v>-25</v>
      </c>
    </row>
    <row r="1213" spans="1:7" x14ac:dyDescent="0.25">
      <c r="A1213" s="199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47">
        <f>USD_CNY!B1001</f>
        <v>6.9029100000000003</v>
      </c>
      <c r="G1213" s="139">
        <f t="shared" si="41"/>
        <v>25</v>
      </c>
    </row>
    <row r="1214" spans="1:7" x14ac:dyDescent="0.25">
      <c r="A1214" s="199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47">
        <f>USD_CNY!B1002</f>
        <v>6.8674900000000001</v>
      </c>
      <c r="G1214" s="139">
        <f t="shared" si="41"/>
        <v>0</v>
      </c>
    </row>
    <row r="1215" spans="1:7" x14ac:dyDescent="0.25">
      <c r="A1215" s="199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47">
        <f>USD_CNY!B1003</f>
        <v>6.8767300000000002</v>
      </c>
      <c r="G1215" s="139">
        <f t="shared" si="41"/>
        <v>-150</v>
      </c>
    </row>
    <row r="1216" spans="1:7" x14ac:dyDescent="0.25">
      <c r="A1216" s="199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47">
        <f>USD_CNY!B1004</f>
        <v>6.8991899999999999</v>
      </c>
      <c r="G1216" s="139">
        <f t="shared" ref="G1216:G1221" si="42">+C1216-C1215</f>
        <v>-125</v>
      </c>
    </row>
    <row r="1217" spans="1:10" x14ac:dyDescent="0.25">
      <c r="A1217" s="199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47">
        <f>USD_CNY!B1005</f>
        <v>6.8998100000000004</v>
      </c>
      <c r="G1217" s="139">
        <f t="shared" si="42"/>
        <v>-125</v>
      </c>
    </row>
    <row r="1218" spans="1:10" x14ac:dyDescent="0.25">
      <c r="A1218" s="199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47">
        <f>USD_CNY!B1006</f>
        <v>6.88422</v>
      </c>
      <c r="G1218" s="139">
        <f t="shared" si="42"/>
        <v>75</v>
      </c>
    </row>
    <row r="1219" spans="1:10" x14ac:dyDescent="0.25">
      <c r="A1219" s="199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47">
        <f>USD_CNY!B1007</f>
        <v>6.9041399999999999</v>
      </c>
      <c r="G1219" s="139">
        <f t="shared" si="42"/>
        <v>50</v>
      </c>
    </row>
    <row r="1220" spans="1:10" x14ac:dyDescent="0.25">
      <c r="A1220" s="199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47">
        <f>USD_CNY!B1008</f>
        <v>6.8919699999999997</v>
      </c>
      <c r="G1220" s="139">
        <f t="shared" si="42"/>
        <v>-100</v>
      </c>
    </row>
    <row r="1221" spans="1:10" x14ac:dyDescent="0.25">
      <c r="A1221" s="199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47">
        <f>USD_CNY!B1009</f>
        <v>6.9189999999999996</v>
      </c>
      <c r="G1221" s="139">
        <f t="shared" si="42"/>
        <v>-175</v>
      </c>
      <c r="I1221" s="52">
        <f>C1221*'CNY-VND'!B346</f>
        <v>62299475</v>
      </c>
    </row>
    <row r="1222" spans="1:10" x14ac:dyDescent="0.25">
      <c r="A1222" s="199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47">
        <f>USD_CNY!B1010</f>
        <v>6.8905799999999999</v>
      </c>
      <c r="G1222" s="139">
        <f t="shared" ref="G1222:G1223" si="43">+C1222-C1221</f>
        <v>150</v>
      </c>
      <c r="I1222" s="332">
        <f>-I1221+I1112</f>
        <v>6244900</v>
      </c>
    </row>
    <row r="1223" spans="1:10" x14ac:dyDescent="0.25">
      <c r="A1223" s="199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47">
        <f>USD_CNY!B1011</f>
        <v>6.8714899999999997</v>
      </c>
      <c r="G1223" s="139">
        <f t="shared" si="43"/>
        <v>75</v>
      </c>
    </row>
    <row r="1224" spans="1:10" x14ac:dyDescent="0.25">
      <c r="A1224" s="199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47">
        <f>USD_CNY!B1012</f>
        <v>6.8689</v>
      </c>
      <c r="G1224" s="139">
        <f t="shared" ref="G1224:G1228" si="44">+C1224-C1223</f>
        <v>0</v>
      </c>
    </row>
    <row r="1225" spans="1:10" x14ac:dyDescent="0.25">
      <c r="A1225" s="199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47">
        <f>USD_CNY!B1013</f>
        <v>6.8757700000000002</v>
      </c>
      <c r="G1225" s="139">
        <f t="shared" si="44"/>
        <v>-150</v>
      </c>
    </row>
    <row r="1226" spans="1:10" x14ac:dyDescent="0.25">
      <c r="A1226" s="199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47">
        <f>USD_CNY!B1014</f>
        <v>6.8765400000000003</v>
      </c>
      <c r="G1226" s="139">
        <f t="shared" si="44"/>
        <v>-150</v>
      </c>
    </row>
    <row r="1227" spans="1:10" x14ac:dyDescent="0.25">
      <c r="A1227" s="199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47">
        <f>USD_CNY!B1015</f>
        <v>6.8641199999999998</v>
      </c>
      <c r="G1227" s="139">
        <f t="shared" si="44"/>
        <v>0</v>
      </c>
    </row>
    <row r="1228" spans="1:10" x14ac:dyDescent="0.25">
      <c r="A1228" s="199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47">
        <f>USD_CNY!B1016</f>
        <v>6.8448399999999996</v>
      </c>
      <c r="G1228" s="139">
        <f t="shared" si="44"/>
        <v>-50</v>
      </c>
    </row>
    <row r="1229" spans="1:10" x14ac:dyDescent="0.25">
      <c r="A1229" s="199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47">
        <f>USD_CNY!B1017</f>
        <v>6.8527899999999997</v>
      </c>
      <c r="G1229" s="139">
        <f t="shared" ref="G1229:G1235" si="45">+C1229-C1228</f>
        <v>25</v>
      </c>
      <c r="J1229" s="52"/>
    </row>
    <row r="1230" spans="1:10" x14ac:dyDescent="0.25">
      <c r="A1230" s="199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47">
        <f>USD_CNY!B1018</f>
        <v>6.8110099999999996</v>
      </c>
      <c r="G1230" s="139">
        <f t="shared" si="45"/>
        <v>-125</v>
      </c>
    </row>
    <row r="1231" spans="1:10" x14ac:dyDescent="0.25">
      <c r="A1231" s="199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47">
        <f>USD_CNY!B1019</f>
        <v>6.7619100000000003</v>
      </c>
      <c r="G1231" s="139">
        <f t="shared" si="45"/>
        <v>-250</v>
      </c>
    </row>
    <row r="1232" spans="1:10" x14ac:dyDescent="0.25">
      <c r="A1232" s="199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47">
        <f>USD_CNY!B1020</f>
        <v>6.77285</v>
      </c>
      <c r="G1232" s="139">
        <f t="shared" si="45"/>
        <v>0</v>
      </c>
    </row>
    <row r="1233" spans="1:7" x14ac:dyDescent="0.25">
      <c r="A1233" s="199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47">
        <f>USD_CNY!B1021</f>
        <v>6.7595000000000001</v>
      </c>
      <c r="G1233" s="139">
        <f t="shared" si="45"/>
        <v>25</v>
      </c>
    </row>
    <row r="1234" spans="1:7" x14ac:dyDescent="0.25">
      <c r="A1234" s="199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47">
        <f>USD_CNY!B1022</f>
        <v>6.7746899999999997</v>
      </c>
      <c r="G1234" s="139">
        <f t="shared" si="45"/>
        <v>50</v>
      </c>
    </row>
    <row r="1235" spans="1:7" x14ac:dyDescent="0.25">
      <c r="A1235" s="199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47">
        <f>USD_CNY!B1023</f>
        <v>6.8012100000000002</v>
      </c>
      <c r="G1235" s="139">
        <f t="shared" si="45"/>
        <v>50</v>
      </c>
    </row>
    <row r="1236" spans="1:7" x14ac:dyDescent="0.25">
      <c r="A1236" s="199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47">
        <f>USD_CNY!B1024</f>
        <v>6.7998000000000003</v>
      </c>
      <c r="G1236" s="139">
        <f t="shared" ref="G1236" si="46">+C1236-C1235</f>
        <v>-50</v>
      </c>
    </row>
    <row r="1237" spans="1:7" x14ac:dyDescent="0.25">
      <c r="A1237" s="199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47">
        <f>USD_CNY!B1025</f>
        <v>6.7923099999999996</v>
      </c>
      <c r="G1237" s="139">
        <f t="shared" ref="G1237:G1238" si="47">+C1237-C1236</f>
        <v>25</v>
      </c>
    </row>
    <row r="1238" spans="1:7" x14ac:dyDescent="0.25">
      <c r="A1238" s="199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47">
        <f>USD_CNY!B1026</f>
        <v>6.7936199999999998</v>
      </c>
      <c r="G1238" s="139">
        <f t="shared" si="47"/>
        <v>0</v>
      </c>
    </row>
    <row r="1239" spans="1:7" x14ac:dyDescent="0.25">
      <c r="A1239" s="199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47">
        <f>USD_CNY!B1027</f>
        <v>6.7515000000000001</v>
      </c>
      <c r="G1239" s="139">
        <f t="shared" ref="G1239:G1240" si="48">+C1239-C1238</f>
        <v>0</v>
      </c>
    </row>
    <row r="1240" spans="1:7" x14ac:dyDescent="0.25">
      <c r="A1240" s="199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47">
        <f>USD_CNY!B1028</f>
        <v>6.7548000000000004</v>
      </c>
      <c r="G1240" s="139">
        <f t="shared" si="48"/>
        <v>-125</v>
      </c>
    </row>
    <row r="1241" spans="1:7" ht="15.6" customHeight="1" x14ac:dyDescent="0.25">
      <c r="A1241" s="199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47">
        <f>USD_CNY!B1029</f>
        <v>6.7308300000000001</v>
      </c>
      <c r="G1241" s="139">
        <f t="shared" ref="G1241:G1249" si="49">+C1241-C1240</f>
        <v>-175</v>
      </c>
    </row>
    <row r="1242" spans="1:7" x14ac:dyDescent="0.25">
      <c r="A1242" s="199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47">
        <f>USD_CNY!B1030</f>
        <v>6.7148899999999996</v>
      </c>
      <c r="G1242" s="139">
        <f t="shared" si="49"/>
        <v>-50</v>
      </c>
    </row>
    <row r="1243" spans="1:7" x14ac:dyDescent="0.25">
      <c r="A1243" s="199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47">
        <f>USD_CNY!B1031</f>
        <v>6.7418800000000001</v>
      </c>
      <c r="G1243" s="139">
        <f t="shared" si="49"/>
        <v>-150</v>
      </c>
    </row>
    <row r="1244" spans="1:7" x14ac:dyDescent="0.25">
      <c r="A1244" s="199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47">
        <f>USD_CNY!B1032</f>
        <v>6.7863300000000004</v>
      </c>
      <c r="G1244" s="139">
        <f t="shared" si="49"/>
        <v>-525</v>
      </c>
    </row>
    <row r="1245" spans="1:7" x14ac:dyDescent="0.25">
      <c r="A1245" s="199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47">
        <f>USD_CNY!B1033</f>
        <v>6.7648900000000003</v>
      </c>
      <c r="G1245" s="139">
        <f t="shared" si="49"/>
        <v>-200</v>
      </c>
    </row>
    <row r="1246" spans="1:7" x14ac:dyDescent="0.25">
      <c r="A1246" s="199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47">
        <f>USD_CNY!B1034</f>
        <v>6.7776300000000003</v>
      </c>
      <c r="G1246" s="139">
        <f t="shared" si="49"/>
        <v>75</v>
      </c>
    </row>
    <row r="1247" spans="1:7" x14ac:dyDescent="0.25">
      <c r="A1247" s="199">
        <v>43511</v>
      </c>
      <c r="B1247" s="37">
        <f t="shared" ref="B1247:B1283" si="50">+IF(F1247=0,"",C1247/F1247)</f>
        <v>2475.7618493941013</v>
      </c>
      <c r="C1247" s="335">
        <v>16800</v>
      </c>
      <c r="D1247" s="37">
        <f t="shared" ref="D1247:D1283" si="51">+B1247/1.17</f>
        <v>2116.0357687129072</v>
      </c>
      <c r="E1247" s="335">
        <v>2033.5</v>
      </c>
      <c r="F1247" s="147">
        <f>USD_CNY!B1035</f>
        <v>6.7857900000000004</v>
      </c>
      <c r="G1247" s="139">
        <f t="shared" si="49"/>
        <v>50</v>
      </c>
    </row>
    <row r="1248" spans="1:7" x14ac:dyDescent="0.25">
      <c r="A1248" s="199">
        <v>43514</v>
      </c>
      <c r="B1248" s="37">
        <f t="shared" si="50"/>
        <v>2502.7726432532345</v>
      </c>
      <c r="C1248" s="335">
        <v>16925</v>
      </c>
      <c r="D1248" s="37">
        <f t="shared" si="51"/>
        <v>2139.1219173104569</v>
      </c>
      <c r="E1248" s="335">
        <v>2068</v>
      </c>
      <c r="F1248" s="147">
        <f>USD_CNY!B1036</f>
        <v>6.7625000000000002</v>
      </c>
      <c r="G1248" s="139">
        <f t="shared" si="49"/>
        <v>125</v>
      </c>
    </row>
    <row r="1249" spans="1:7" x14ac:dyDescent="0.25">
      <c r="A1249" s="199">
        <v>43515</v>
      </c>
      <c r="B1249" s="37">
        <f t="shared" si="50"/>
        <v>2485.2434063616329</v>
      </c>
      <c r="C1249" s="335">
        <v>16850</v>
      </c>
      <c r="D1249" s="37">
        <f t="shared" si="51"/>
        <v>2124.1396635569513</v>
      </c>
      <c r="E1249" s="335">
        <v>2029</v>
      </c>
      <c r="F1249" s="147">
        <f>USD_CNY!B1037</f>
        <v>6.7800200000000004</v>
      </c>
      <c r="G1249" s="139">
        <f t="shared" si="49"/>
        <v>-75</v>
      </c>
    </row>
    <row r="1250" spans="1:7" x14ac:dyDescent="0.25">
      <c r="A1250" s="199">
        <v>43517</v>
      </c>
      <c r="B1250" s="37">
        <f t="shared" si="50"/>
        <v>2505.540525626609</v>
      </c>
      <c r="C1250" s="335">
        <v>16800</v>
      </c>
      <c r="D1250" s="37">
        <f t="shared" si="51"/>
        <v>2141.4876287406914</v>
      </c>
      <c r="E1250" s="335">
        <v>2025</v>
      </c>
      <c r="F1250" s="147">
        <f>USD_CNY!B1038</f>
        <v>6.7051400000000001</v>
      </c>
      <c r="G1250" s="139">
        <f t="shared" ref="G1250:G1300" si="52">+C1249-C1248</f>
        <v>-75</v>
      </c>
    </row>
    <row r="1251" spans="1:7" x14ac:dyDescent="0.25">
      <c r="A1251" s="199">
        <v>43521</v>
      </c>
      <c r="B1251" s="37">
        <f t="shared" si="50"/>
        <v>2557.8010688916047</v>
      </c>
      <c r="C1251" s="335">
        <v>17100</v>
      </c>
      <c r="D1251" s="37">
        <f t="shared" si="51"/>
        <v>2186.1547597364142</v>
      </c>
      <c r="E1251" s="335">
        <v>2059</v>
      </c>
      <c r="F1251" s="147">
        <f>USD_CNY!B1039</f>
        <v>6.6854300000000002</v>
      </c>
      <c r="G1251" s="139">
        <f t="shared" si="52"/>
        <v>-50</v>
      </c>
    </row>
    <row r="1252" spans="1:7" x14ac:dyDescent="0.25">
      <c r="A1252" s="199">
        <v>43522</v>
      </c>
      <c r="B1252" s="37">
        <f t="shared" si="50"/>
        <v>2555.7902099783432</v>
      </c>
      <c r="C1252" s="335">
        <v>17100</v>
      </c>
      <c r="D1252" s="37">
        <f t="shared" si="51"/>
        <v>2184.436076904567</v>
      </c>
      <c r="E1252" s="335">
        <v>2072</v>
      </c>
      <c r="F1252" s="147">
        <f>USD_CNY!B1040</f>
        <v>6.69069</v>
      </c>
      <c r="G1252" s="139">
        <f t="shared" si="52"/>
        <v>300</v>
      </c>
    </row>
    <row r="1253" spans="1:7" x14ac:dyDescent="0.25">
      <c r="A1253" s="199">
        <v>43523</v>
      </c>
      <c r="B1253" s="37">
        <f t="shared" si="50"/>
        <v>2557.8010688916047</v>
      </c>
      <c r="C1253" s="335">
        <v>17100</v>
      </c>
      <c r="D1253" s="37">
        <f t="shared" si="51"/>
        <v>2186.1547597364142</v>
      </c>
      <c r="E1253" s="335">
        <v>2063</v>
      </c>
      <c r="F1253" s="147">
        <f>USD_CNY!B1041</f>
        <v>6.6854300000000002</v>
      </c>
      <c r="G1253" s="139">
        <f t="shared" si="52"/>
        <v>0</v>
      </c>
    </row>
    <row r="1254" spans="1:7" x14ac:dyDescent="0.25">
      <c r="A1254" s="199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47">
        <f>USD_CNY!B1042</f>
        <v>6.6819300000000004</v>
      </c>
      <c r="G1254" s="139">
        <f t="shared" si="52"/>
        <v>0</v>
      </c>
    </row>
    <row r="1255" spans="1:7" x14ac:dyDescent="0.25">
      <c r="A1255" s="199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47">
        <f>USD_CNY!B1043</f>
        <v>6.6994600000000002</v>
      </c>
      <c r="G1255" s="139">
        <f t="shared" si="52"/>
        <v>200</v>
      </c>
    </row>
    <row r="1256" spans="1:7" x14ac:dyDescent="0.25">
      <c r="A1256" s="199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47">
        <f>USD_CNY!B1044</f>
        <v>6.70296</v>
      </c>
      <c r="G1256" s="139">
        <f t="shared" si="52"/>
        <v>200</v>
      </c>
    </row>
    <row r="1257" spans="1:7" x14ac:dyDescent="0.25">
      <c r="A1257" s="199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47">
        <f>USD_CNY!B1045</f>
        <v>6.7038399999999996</v>
      </c>
      <c r="G1257" s="139">
        <f t="shared" si="52"/>
        <v>125</v>
      </c>
    </row>
    <row r="1258" spans="1:7" x14ac:dyDescent="0.25">
      <c r="A1258" s="199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47">
        <f>USD_CNY!B1046</f>
        <v>6.72593</v>
      </c>
      <c r="G1258" s="139">
        <f t="shared" si="52"/>
        <v>-100</v>
      </c>
    </row>
    <row r="1259" spans="1:7" x14ac:dyDescent="0.25">
      <c r="A1259" s="199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47">
        <f>USD_CNY!B1047</f>
        <v>6.7134799999999997</v>
      </c>
      <c r="G1259" s="139">
        <f t="shared" si="52"/>
        <v>25</v>
      </c>
    </row>
    <row r="1260" spans="1:7" x14ac:dyDescent="0.25">
      <c r="A1260" s="199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47">
        <f>USD_CNY!B1048</f>
        <v>6.7306400000000002</v>
      </c>
      <c r="G1260" s="139">
        <f t="shared" si="52"/>
        <v>-25</v>
      </c>
    </row>
    <row r="1261" spans="1:7" x14ac:dyDescent="0.25">
      <c r="A1261" s="199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47">
        <f>USD_CNY!B1049</f>
        <v>6.7327599999999999</v>
      </c>
      <c r="G1261" s="139">
        <f t="shared" si="52"/>
        <v>0</v>
      </c>
    </row>
    <row r="1262" spans="1:7" x14ac:dyDescent="0.25">
      <c r="A1262" s="199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47">
        <f>USD_CNY!B1050</f>
        <v>6.7169800000000004</v>
      </c>
      <c r="G1262" s="139">
        <f t="shared" si="52"/>
        <v>-75</v>
      </c>
    </row>
    <row r="1263" spans="1:7" x14ac:dyDescent="0.25">
      <c r="A1263" s="199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47">
        <f>USD_CNY!B1051</f>
        <v>6.71523</v>
      </c>
      <c r="G1263" s="139">
        <f t="shared" si="52"/>
        <v>-50</v>
      </c>
    </row>
    <row r="1264" spans="1:7" x14ac:dyDescent="0.25">
      <c r="A1264" s="199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47">
        <f>USD_CNY!B1052</f>
        <v>6.7146299999999997</v>
      </c>
      <c r="G1264" s="139">
        <f t="shared" si="52"/>
        <v>50</v>
      </c>
    </row>
    <row r="1265" spans="1:7" x14ac:dyDescent="0.25">
      <c r="A1265" s="199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47">
        <f>USD_CNY!B1053</f>
        <v>6.7240000000000002</v>
      </c>
      <c r="G1265" s="139">
        <f t="shared" si="52"/>
        <v>0</v>
      </c>
    </row>
    <row r="1266" spans="1:7" x14ac:dyDescent="0.25">
      <c r="A1266" s="199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47">
        <f>USD_CNY!B1054</f>
        <v>6.7124199999999998</v>
      </c>
      <c r="G1266" s="139">
        <f t="shared" si="52"/>
        <v>-25</v>
      </c>
    </row>
    <row r="1267" spans="1:7" x14ac:dyDescent="0.25">
      <c r="A1267" s="199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47">
        <f>USD_CNY!B1055</f>
        <v>6.7178599999999999</v>
      </c>
      <c r="G1267" s="139">
        <f t="shared" si="52"/>
        <v>-100</v>
      </c>
    </row>
    <row r="1268" spans="1:7" x14ac:dyDescent="0.25">
      <c r="A1268" s="199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47">
        <f>USD_CNY!B1056</f>
        <v>6.7176799999999997</v>
      </c>
      <c r="G1268" s="139">
        <f t="shared" si="52"/>
        <v>-175</v>
      </c>
    </row>
    <row r="1269" spans="1:7" x14ac:dyDescent="0.25">
      <c r="A1269" s="199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47">
        <f>USD_CNY!B1057</f>
        <v>6.7128100000000002</v>
      </c>
      <c r="G1269" s="139">
        <f t="shared" si="52"/>
        <v>0</v>
      </c>
    </row>
    <row r="1270" spans="1:7" x14ac:dyDescent="0.25">
      <c r="A1270" s="199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47">
        <f>USD_CNY!B1058</f>
        <v>6.7235100000000001</v>
      </c>
      <c r="G1270" s="139">
        <f t="shared" si="52"/>
        <v>0</v>
      </c>
    </row>
    <row r="1271" spans="1:7" x14ac:dyDescent="0.25">
      <c r="A1271" s="199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47">
        <f>USD_CNY!B1059</f>
        <v>6.7374900000000002</v>
      </c>
      <c r="G1271" s="139">
        <f t="shared" si="52"/>
        <v>-25</v>
      </c>
    </row>
    <row r="1272" spans="1:7" x14ac:dyDescent="0.25">
      <c r="A1272" s="199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47">
        <f>USD_CNY!B1060</f>
        <v>6.7338899999999997</v>
      </c>
      <c r="G1272" s="139">
        <f t="shared" si="52"/>
        <v>-75</v>
      </c>
    </row>
    <row r="1273" spans="1:7" x14ac:dyDescent="0.25">
      <c r="A1273" s="199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47">
        <f>USD_CNY!B1061</f>
        <v>6.70852</v>
      </c>
      <c r="G1273" s="139">
        <f t="shared" si="52"/>
        <v>-75</v>
      </c>
    </row>
    <row r="1274" spans="1:7" x14ac:dyDescent="0.25">
      <c r="A1274" s="199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47">
        <f>USD_CNY!B1062</f>
        <v>6.7242100000000002</v>
      </c>
      <c r="G1274" s="139">
        <f t="shared" si="52"/>
        <v>50</v>
      </c>
    </row>
    <row r="1275" spans="1:7" x14ac:dyDescent="0.25">
      <c r="A1275" s="199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47">
        <f>USD_CNY!B1063</f>
        <v>6.7198000000000002</v>
      </c>
      <c r="G1275" s="139">
        <f t="shared" si="52"/>
        <v>-75</v>
      </c>
    </row>
    <row r="1276" spans="1:7" x14ac:dyDescent="0.25">
      <c r="A1276" s="199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47">
        <f>USD_CNY!B1064</f>
        <v>6.7122799999999998</v>
      </c>
      <c r="G1276" s="139">
        <f t="shared" si="52"/>
        <v>-25</v>
      </c>
    </row>
    <row r="1277" spans="1:7" x14ac:dyDescent="0.25">
      <c r="A1277" s="199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47">
        <f>USD_CNY!B1065</f>
        <v>6.7198000000000002</v>
      </c>
      <c r="G1277" s="139">
        <f t="shared" si="52"/>
        <v>0</v>
      </c>
    </row>
    <row r="1278" spans="1:7" x14ac:dyDescent="0.25">
      <c r="A1278" s="199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47">
        <f>USD_CNY!B1066</f>
        <v>6.7188600000000003</v>
      </c>
      <c r="G1278" s="139">
        <f t="shared" si="52"/>
        <v>25</v>
      </c>
    </row>
    <row r="1279" spans="1:7" x14ac:dyDescent="0.25">
      <c r="A1279" s="199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47">
        <f>USD_CNY!B1067</f>
        <v>6.7194900000000004</v>
      </c>
      <c r="G1279" s="139">
        <f t="shared" si="52"/>
        <v>-50</v>
      </c>
    </row>
    <row r="1280" spans="1:7" x14ac:dyDescent="0.25">
      <c r="A1280" s="199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47">
        <f>USD_CNY!B1068</f>
        <v>6.7265300000000003</v>
      </c>
      <c r="G1280" s="139">
        <f t="shared" si="52"/>
        <v>-100</v>
      </c>
    </row>
    <row r="1281" spans="1:7" x14ac:dyDescent="0.25">
      <c r="A1281" s="199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47">
        <f>USD_CNY!B1069</f>
        <v>6.7107200000000002</v>
      </c>
      <c r="G1281" s="139">
        <f t="shared" si="52"/>
        <v>-375</v>
      </c>
    </row>
    <row r="1282" spans="1:7" x14ac:dyDescent="0.25">
      <c r="A1282" s="199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47">
        <f>USD_CNY!B1070</f>
        <v>6.7071100000000001</v>
      </c>
      <c r="G1282" s="139">
        <f t="shared" si="52"/>
        <v>100</v>
      </c>
    </row>
    <row r="1283" spans="1:7" x14ac:dyDescent="0.25">
      <c r="A1283" s="199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47">
        <f>USD_CNY!B1071</f>
        <v>6.6927599999999998</v>
      </c>
      <c r="G1283" s="139">
        <f t="shared" si="52"/>
        <v>25</v>
      </c>
    </row>
    <row r="1284" spans="1:7" x14ac:dyDescent="0.25">
      <c r="A1284" s="199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47">
        <f>USD_CNY!B1072</f>
        <v>6.7009299999999996</v>
      </c>
      <c r="G1284" s="139">
        <f t="shared" si="52"/>
        <v>-50</v>
      </c>
    </row>
    <row r="1285" spans="1:7" x14ac:dyDescent="0.25">
      <c r="A1285" s="199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47">
        <f>USD_CNY!B1073</f>
        <v>6.7081799999999996</v>
      </c>
      <c r="G1285" s="139">
        <f t="shared" si="52"/>
        <v>50</v>
      </c>
    </row>
    <row r="1286" spans="1:7" x14ac:dyDescent="0.25">
      <c r="A1286" s="199">
        <v>43578</v>
      </c>
      <c r="B1286" s="37">
        <f t="shared" si="53"/>
        <v>2469.0898257113063</v>
      </c>
      <c r="C1286" s="335">
        <v>16575</v>
      </c>
      <c r="D1286" s="37">
        <f t="shared" si="54"/>
        <v>2110.3331843686378</v>
      </c>
      <c r="E1286" s="344">
        <v>1919</v>
      </c>
      <c r="F1286" s="147">
        <f>USD_CNY!B1074</f>
        <v>6.7130000000000001</v>
      </c>
      <c r="G1286" s="139">
        <f t="shared" si="52"/>
        <v>50</v>
      </c>
    </row>
    <row r="1287" spans="1:7" x14ac:dyDescent="0.25">
      <c r="A1287" s="199">
        <v>43579</v>
      </c>
      <c r="B1287" s="37">
        <f t="shared" si="53"/>
        <v>2453.18505192575</v>
      </c>
      <c r="C1287" s="335">
        <v>16500</v>
      </c>
      <c r="D1287" s="37">
        <f t="shared" si="54"/>
        <v>2096.7393606202995</v>
      </c>
      <c r="E1287" s="344">
        <v>1927</v>
      </c>
      <c r="F1287" s="147">
        <f>USD_CNY!B1075</f>
        <v>6.7259500000000001</v>
      </c>
      <c r="G1287" s="139">
        <f t="shared" si="52"/>
        <v>-25</v>
      </c>
    </row>
    <row r="1288" spans="1:7" x14ac:dyDescent="0.25">
      <c r="A1288" s="199">
        <v>43580</v>
      </c>
      <c r="B1288" s="37">
        <f t="shared" si="53"/>
        <v>2461.2218351582756</v>
      </c>
      <c r="C1288" s="335">
        <v>16575</v>
      </c>
      <c r="D1288" s="37">
        <f t="shared" si="54"/>
        <v>2103.6084061181846</v>
      </c>
      <c r="E1288" s="344">
        <v>1905</v>
      </c>
      <c r="F1288" s="147">
        <f>USD_CNY!B1076</f>
        <v>6.7344600000000003</v>
      </c>
      <c r="G1288" s="139">
        <f t="shared" si="52"/>
        <v>-75</v>
      </c>
    </row>
    <row r="1289" spans="1:7" x14ac:dyDescent="0.25">
      <c r="A1289" s="199">
        <v>43581</v>
      </c>
      <c r="B1289" s="37">
        <f t="shared" si="53"/>
        <v>2471.5438465238071</v>
      </c>
      <c r="C1289" s="335">
        <v>16650</v>
      </c>
      <c r="D1289" s="37">
        <f t="shared" si="54"/>
        <v>2112.4306380545363</v>
      </c>
      <c r="E1289" s="344">
        <v>1902</v>
      </c>
      <c r="F1289" s="147">
        <f>USD_CNY!B1077</f>
        <v>6.7366799999999998</v>
      </c>
      <c r="G1289" s="139">
        <f t="shared" si="52"/>
        <v>75</v>
      </c>
    </row>
    <row r="1290" spans="1:7" x14ac:dyDescent="0.25">
      <c r="A1290" s="199">
        <v>43587</v>
      </c>
      <c r="B1290" s="37">
        <f t="shared" si="53"/>
        <v>2482.7764343322333</v>
      </c>
      <c r="C1290" s="335">
        <v>16725</v>
      </c>
      <c r="D1290" s="37">
        <f t="shared" si="54"/>
        <v>2122.0311404549002</v>
      </c>
      <c r="E1290" s="344">
        <v>1885.5</v>
      </c>
      <c r="F1290" s="147">
        <f>USD_CNY!B1078</f>
        <v>6.7364100000000002</v>
      </c>
      <c r="G1290" s="139">
        <f t="shared" si="52"/>
        <v>75</v>
      </c>
    </row>
    <row r="1291" spans="1:7" x14ac:dyDescent="0.25">
      <c r="A1291" s="199">
        <v>43588</v>
      </c>
      <c r="B1291" s="37">
        <f t="shared" si="53"/>
        <v>2480.4272415424475</v>
      </c>
      <c r="C1291" s="335">
        <v>16725</v>
      </c>
      <c r="D1291" s="37">
        <f t="shared" si="54"/>
        <v>2120.0232833696132</v>
      </c>
      <c r="E1291" s="344">
        <v>1859</v>
      </c>
      <c r="F1291" s="147">
        <f>USD_CNY!B1079</f>
        <v>6.7427900000000003</v>
      </c>
      <c r="G1291" s="139">
        <f t="shared" si="52"/>
        <v>75</v>
      </c>
    </row>
    <row r="1292" spans="1:7" x14ac:dyDescent="0.25">
      <c r="A1292" s="199">
        <v>43591</v>
      </c>
      <c r="B1292" s="37">
        <f t="shared" si="53"/>
        <v>2424.6640623161466</v>
      </c>
      <c r="C1292" s="335">
        <v>16485</v>
      </c>
      <c r="D1292" s="37">
        <f t="shared" si="54"/>
        <v>2072.362446424057</v>
      </c>
      <c r="E1292" s="344">
        <v>1880</v>
      </c>
      <c r="F1292" s="147">
        <f>USD_CNY!B1080</f>
        <v>6.7988799999999996</v>
      </c>
      <c r="G1292" s="139">
        <f t="shared" si="52"/>
        <v>0</v>
      </c>
    </row>
    <row r="1293" spans="1:7" x14ac:dyDescent="0.25">
      <c r="A1293" s="199">
        <v>43592</v>
      </c>
      <c r="B1293" s="37">
        <f t="shared" si="53"/>
        <v>2422.9980071025511</v>
      </c>
      <c r="C1293" s="335">
        <v>16450</v>
      </c>
      <c r="D1293" s="37">
        <f t="shared" si="54"/>
        <v>2070.9384676090181</v>
      </c>
      <c r="E1293" s="344">
        <v>1880</v>
      </c>
      <c r="F1293" s="147">
        <f>USD_CNY!B1081</f>
        <v>6.78911</v>
      </c>
      <c r="G1293" s="139">
        <f t="shared" si="52"/>
        <v>-240</v>
      </c>
    </row>
    <row r="1294" spans="1:7" x14ac:dyDescent="0.25">
      <c r="A1294" s="199">
        <v>43593</v>
      </c>
      <c r="B1294" s="37">
        <f t="shared" si="53"/>
        <v>2420.7882705623301</v>
      </c>
      <c r="C1294" s="335">
        <v>16425</v>
      </c>
      <c r="D1294" s="37">
        <f t="shared" si="54"/>
        <v>2069.0498038994274</v>
      </c>
      <c r="E1294" s="344">
        <v>1867</v>
      </c>
      <c r="F1294" s="147">
        <f>USD_CNY!B1082</f>
        <v>6.78498</v>
      </c>
      <c r="G1294" s="139">
        <f t="shared" si="52"/>
        <v>-35</v>
      </c>
    </row>
    <row r="1295" spans="1:7" x14ac:dyDescent="0.25">
      <c r="A1295" s="199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47">
        <f>USD_CNY!B1083</f>
        <v>6.8274499999999998</v>
      </c>
      <c r="G1295" s="139">
        <f t="shared" si="52"/>
        <v>-25</v>
      </c>
    </row>
    <row r="1296" spans="1:7" x14ac:dyDescent="0.25">
      <c r="A1296" s="199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47">
        <f>USD_CNY!B1084</f>
        <v>6.8372099999999998</v>
      </c>
      <c r="G1296" s="139">
        <f t="shared" si="52"/>
        <v>-75</v>
      </c>
    </row>
    <row r="1297" spans="1:7" x14ac:dyDescent="0.25">
      <c r="A1297" s="199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47">
        <f>USD_CNY!B1085</f>
        <v>6.84999</v>
      </c>
      <c r="G1297" s="139">
        <f t="shared" si="52"/>
        <v>-50</v>
      </c>
    </row>
    <row r="1298" spans="1:7" x14ac:dyDescent="0.25">
      <c r="A1298" s="199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47">
        <f>USD_CNY!B1086</f>
        <v>6.8944299999999998</v>
      </c>
      <c r="G1298" s="139">
        <f t="shared" si="52"/>
        <v>-150</v>
      </c>
    </row>
    <row r="1299" spans="1:7" x14ac:dyDescent="0.25">
      <c r="A1299" s="199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47">
        <f>USD_CNY!B1087</f>
        <v>6.8994600000000004</v>
      </c>
      <c r="G1299" s="139">
        <f t="shared" si="52"/>
        <v>-150</v>
      </c>
    </row>
    <row r="1300" spans="1:7" x14ac:dyDescent="0.25">
      <c r="A1300" s="199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46">
        <f>USD_CNY!B1088</f>
        <v>6.9089200000000002</v>
      </c>
      <c r="G1300" s="139">
        <f t="shared" si="52"/>
        <v>75</v>
      </c>
    </row>
    <row r="1301" spans="1:7" x14ac:dyDescent="0.25">
      <c r="A1301" s="199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46">
        <f>USD_CNY!B1089</f>
        <v>6.9388699999999996</v>
      </c>
      <c r="G1301" s="139">
        <f t="shared" ref="G1301:G1307" si="55">+C1300-C1299</f>
        <v>75</v>
      </c>
    </row>
    <row r="1302" spans="1:7" x14ac:dyDescent="0.25">
      <c r="A1302" s="199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46">
        <f>USD_CNY!B1090</f>
        <v>6.9354199999999997</v>
      </c>
      <c r="G1302" s="139">
        <f t="shared" si="55"/>
        <v>50</v>
      </c>
    </row>
    <row r="1303" spans="1:7" x14ac:dyDescent="0.25">
      <c r="A1303" s="199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46">
        <f>USD_CNY!B1091</f>
        <v>6.9222200000000003</v>
      </c>
      <c r="G1303" s="139">
        <f t="shared" si="55"/>
        <v>-50</v>
      </c>
    </row>
    <row r="1304" spans="1:7" x14ac:dyDescent="0.25">
      <c r="A1304" s="199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46">
        <f>USD_CNY!B1092</f>
        <v>6.9386799999999997</v>
      </c>
      <c r="G1304" s="139">
        <f t="shared" si="55"/>
        <v>-150</v>
      </c>
    </row>
    <row r="1305" spans="1:7" x14ac:dyDescent="0.25">
      <c r="A1305" s="199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46">
        <f>USD_CNY!B1093</f>
        <v>6.9320899999999996</v>
      </c>
      <c r="G1305" s="139">
        <f t="shared" si="55"/>
        <v>200</v>
      </c>
    </row>
    <row r="1306" spans="1:7" x14ac:dyDescent="0.25">
      <c r="A1306" s="199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46">
        <f>USD_CNY!B1094</f>
        <v>6.9051299999999998</v>
      </c>
      <c r="G1306" s="139">
        <f t="shared" si="55"/>
        <v>100</v>
      </c>
    </row>
    <row r="1307" spans="1:7" x14ac:dyDescent="0.25">
      <c r="A1307" s="199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46">
        <f>USD_CNY!B1095</f>
        <v>6.9200400000000002</v>
      </c>
      <c r="G1307" s="139">
        <f t="shared" si="55"/>
        <v>0</v>
      </c>
    </row>
    <row r="1308" spans="1:7" x14ac:dyDescent="0.25">
      <c r="A1308" s="199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46">
        <f>USD_CNY!B1096</f>
        <v>6.9332000000000003</v>
      </c>
      <c r="G1308" s="139">
        <f>+C1308-C1307</f>
        <v>-125</v>
      </c>
    </row>
    <row r="1309" spans="1:7" x14ac:dyDescent="0.25">
      <c r="A1309" s="199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46">
        <f>USD_CNY!B1097</f>
        <v>6.9296899999999999</v>
      </c>
      <c r="G1309" s="139">
        <f t="shared" ref="G1309:G1448" si="56">+C1309-C1308</f>
        <v>125</v>
      </c>
    </row>
    <row r="1310" spans="1:7" x14ac:dyDescent="0.25">
      <c r="A1310" s="199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46">
        <f>USD_CNY!B1098</f>
        <v>6.9235499999999996</v>
      </c>
      <c r="G1310" s="139">
        <f t="shared" si="56"/>
        <v>-175</v>
      </c>
    </row>
    <row r="1311" spans="1:7" x14ac:dyDescent="0.25">
      <c r="A1311" s="199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46">
        <f>USD_CNY!B1099</f>
        <v>6.9275799999999998</v>
      </c>
      <c r="G1311" s="139">
        <f t="shared" si="56"/>
        <v>100</v>
      </c>
    </row>
    <row r="1312" spans="1:7" x14ac:dyDescent="0.25">
      <c r="A1312" s="199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46">
        <f>USD_CNY!B1100</f>
        <v>6.9292600000000002</v>
      </c>
      <c r="G1312" s="139">
        <f t="shared" si="56"/>
        <v>0</v>
      </c>
    </row>
    <row r="1313" spans="1:8" x14ac:dyDescent="0.25">
      <c r="A1313" s="199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46">
        <f>USD_CNY!B1101</f>
        <v>6.9389799999999999</v>
      </c>
      <c r="G1313" s="139">
        <f t="shared" si="56"/>
        <v>0</v>
      </c>
    </row>
    <row r="1314" spans="1:8" x14ac:dyDescent="0.25">
      <c r="A1314" s="199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46">
        <f>USD_CNY!B1102</f>
        <v>6.9500500000000001</v>
      </c>
      <c r="G1314" s="139">
        <f t="shared" si="56"/>
        <v>50</v>
      </c>
    </row>
    <row r="1315" spans="1:8" x14ac:dyDescent="0.25">
      <c r="A1315" s="199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46">
        <f>USD_CNY!B1103</f>
        <v>6.9292800000000003</v>
      </c>
      <c r="G1315" s="139">
        <f t="shared" si="56"/>
        <v>75</v>
      </c>
    </row>
    <row r="1316" spans="1:8" x14ac:dyDescent="0.25">
      <c r="A1316" s="199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46">
        <f>USD_CNY!B1104</f>
        <v>6.92638</v>
      </c>
      <c r="G1316" s="139">
        <f t="shared" si="56"/>
        <v>-125</v>
      </c>
    </row>
    <row r="1317" spans="1:8" x14ac:dyDescent="0.25">
      <c r="A1317" s="199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46">
        <f>USD_CNY!B1105</f>
        <v>6.9309099999999999</v>
      </c>
      <c r="G1317" s="139">
        <f t="shared" si="56"/>
        <v>0</v>
      </c>
    </row>
    <row r="1318" spans="1:8" x14ac:dyDescent="0.25">
      <c r="A1318" s="199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46">
        <f>USD_CNY!B1106</f>
        <v>6.9351000000000003</v>
      </c>
      <c r="G1318" s="139">
        <f t="shared" si="56"/>
        <v>0</v>
      </c>
    </row>
    <row r="1319" spans="1:8" x14ac:dyDescent="0.25">
      <c r="A1319" s="199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46">
        <f>USD_CNY!B1107</f>
        <v>6.9305399999999997</v>
      </c>
      <c r="G1319" s="139">
        <f t="shared" si="56"/>
        <v>-75</v>
      </c>
    </row>
    <row r="1320" spans="1:8" x14ac:dyDescent="0.25">
      <c r="A1320" s="199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75" t="s">
        <v>1035</v>
      </c>
      <c r="F1320" s="346">
        <f>USD_CNY!B1108</f>
        <v>6.9341799999999996</v>
      </c>
      <c r="G1320" s="139">
        <f t="shared" si="56"/>
        <v>100</v>
      </c>
    </row>
    <row r="1321" spans="1:8" x14ac:dyDescent="0.25">
      <c r="A1321" s="199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46">
        <f>USD_CNY!B1109</f>
        <v>6.9067299999999996</v>
      </c>
      <c r="G1321" s="139">
        <f t="shared" si="56"/>
        <v>50</v>
      </c>
    </row>
    <row r="1322" spans="1:8" x14ac:dyDescent="0.25">
      <c r="A1322" s="199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46">
        <f>USD_CNY!B1110</f>
        <v>6.8769799999999996</v>
      </c>
      <c r="G1322" s="139">
        <f t="shared" si="56"/>
        <v>-100</v>
      </c>
    </row>
    <row r="1323" spans="1:8" x14ac:dyDescent="0.25">
      <c r="A1323" s="199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46">
        <f>USD_CNY!B1111</f>
        <v>6.8633100000000002</v>
      </c>
      <c r="G1323" s="139">
        <f t="shared" si="56"/>
        <v>-75</v>
      </c>
    </row>
    <row r="1324" spans="1:8" x14ac:dyDescent="0.25">
      <c r="A1324" s="199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46">
        <f>USD_CNY!B1112</f>
        <v>6.8742200000000002</v>
      </c>
      <c r="G1324" s="139">
        <f t="shared" si="56"/>
        <v>-25</v>
      </c>
      <c r="H1324" s="139">
        <f t="shared" ref="H1324:H1448" si="58">E1324-E1323</f>
        <v>-22</v>
      </c>
    </row>
    <row r="1325" spans="1:8" x14ac:dyDescent="0.25">
      <c r="A1325" s="199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46">
        <f>USD_CNY!B1113</f>
        <v>6.8833000000000002</v>
      </c>
      <c r="G1325" s="139">
        <f t="shared" si="56"/>
        <v>200</v>
      </c>
      <c r="H1325" s="139">
        <f t="shared" si="58"/>
        <v>-6.5</v>
      </c>
    </row>
    <row r="1326" spans="1:8" x14ac:dyDescent="0.25">
      <c r="A1326" s="199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46">
        <f>USD_CNY!B1114</f>
        <v>6.8787599999999998</v>
      </c>
      <c r="G1326" s="139">
        <f t="shared" si="56"/>
        <v>-100</v>
      </c>
      <c r="H1326" s="139">
        <f t="shared" si="58"/>
        <v>32</v>
      </c>
    </row>
    <row r="1327" spans="1:8" x14ac:dyDescent="0.25">
      <c r="A1327" s="199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46">
        <f>USD_CNY!B1115</f>
        <v>6.8751199999999999</v>
      </c>
      <c r="G1327" s="139">
        <f t="shared" si="56"/>
        <v>-100</v>
      </c>
      <c r="H1327" s="139">
        <f t="shared" si="58"/>
        <v>-7</v>
      </c>
    </row>
    <row r="1328" spans="1:8" x14ac:dyDescent="0.25">
      <c r="A1328" s="199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46">
        <f>USD_CNY!B1116</f>
        <v>6.83697</v>
      </c>
      <c r="G1328" s="139">
        <f t="shared" si="56"/>
        <v>75</v>
      </c>
      <c r="H1328" s="139">
        <f t="shared" si="58"/>
        <v>1.5</v>
      </c>
    </row>
    <row r="1329" spans="1:8" x14ac:dyDescent="0.25">
      <c r="A1329" s="199">
        <v>43648</v>
      </c>
      <c r="B1329" s="37">
        <f t="shared" ref="B1329:B1448" si="59">+IF(F1329=0,"",C1329/F1329)</f>
        <v>2351.2215433039687</v>
      </c>
      <c r="C1329" s="37">
        <v>16150</v>
      </c>
      <c r="D1329" s="37">
        <f t="shared" ref="D1329:D1448" si="60">+B1329/1.17</f>
        <v>2009.5910626529649</v>
      </c>
      <c r="E1329" s="37">
        <v>1922.5</v>
      </c>
      <c r="F1329" s="346">
        <f>USD_CNY!B1117</f>
        <v>6.8687699999999996</v>
      </c>
      <c r="G1329" s="139">
        <f t="shared" si="56"/>
        <v>75</v>
      </c>
      <c r="H1329" s="139">
        <f t="shared" si="58"/>
        <v>8.5</v>
      </c>
    </row>
    <row r="1330" spans="1:8" x14ac:dyDescent="0.25">
      <c r="A1330" s="199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46">
        <f>USD_CNY!B1118</f>
        <v>6.8851199999999997</v>
      </c>
      <c r="G1330" s="139">
        <f t="shared" si="56"/>
        <v>-125</v>
      </c>
      <c r="H1330" s="139">
        <f t="shared" si="58"/>
        <v>-45.5</v>
      </c>
    </row>
    <row r="1331" spans="1:8" x14ac:dyDescent="0.25">
      <c r="A1331" s="199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46">
        <f>USD_CNY!B1119</f>
        <v>6.8768399999999996</v>
      </c>
      <c r="G1331" s="139">
        <f t="shared" si="56"/>
        <v>-25</v>
      </c>
      <c r="H1331" s="139">
        <f t="shared" si="58"/>
        <v>-3</v>
      </c>
    </row>
    <row r="1332" spans="1:8" x14ac:dyDescent="0.25">
      <c r="A1332" s="199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46">
        <f>USD_CNY!B1120</f>
        <v>6.87967</v>
      </c>
      <c r="G1332" s="139">
        <f t="shared" si="56"/>
        <v>-25</v>
      </c>
      <c r="H1332" s="139">
        <f t="shared" si="58"/>
        <v>1.5</v>
      </c>
    </row>
    <row r="1333" spans="1:8" x14ac:dyDescent="0.25">
      <c r="A1333" s="199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46">
        <f>USD_CNY!B1121</f>
        <v>6.8953100000000003</v>
      </c>
      <c r="G1333" s="139">
        <f t="shared" si="56"/>
        <v>0</v>
      </c>
      <c r="H1333" s="139">
        <f t="shared" si="58"/>
        <v>-12.5</v>
      </c>
    </row>
    <row r="1334" spans="1:8" x14ac:dyDescent="0.25">
      <c r="A1334" s="199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46">
        <f>USD_CNY!B1122</f>
        <v>6.8878399999999997</v>
      </c>
      <c r="G1334" s="139">
        <f t="shared" si="56"/>
        <v>-125</v>
      </c>
      <c r="H1334" s="139">
        <f t="shared" si="58"/>
        <v>21</v>
      </c>
    </row>
    <row r="1335" spans="1:8" x14ac:dyDescent="0.25">
      <c r="A1335" s="199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46">
        <f>USD_CNY!B1123</f>
        <v>6.8896600000000001</v>
      </c>
      <c r="G1335" s="139">
        <f t="shared" si="56"/>
        <v>0</v>
      </c>
      <c r="H1335" s="139">
        <f t="shared" si="58"/>
        <v>17.5</v>
      </c>
    </row>
    <row r="1336" spans="1:8" x14ac:dyDescent="0.25">
      <c r="A1336" s="199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46">
        <f>USD_CNY!B1124</f>
        <v>6.8651299999999997</v>
      </c>
      <c r="G1336" s="139">
        <f t="shared" si="56"/>
        <v>200</v>
      </c>
      <c r="H1336" s="139">
        <f t="shared" si="58"/>
        <v>53.5</v>
      </c>
    </row>
    <row r="1337" spans="1:8" x14ac:dyDescent="0.25">
      <c r="A1337" s="199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46">
        <f>USD_CNY!B1125</f>
        <v>6.8751199999999999</v>
      </c>
      <c r="G1337" s="139">
        <f t="shared" si="56"/>
        <v>0</v>
      </c>
      <c r="H1337" s="139">
        <f t="shared" si="58"/>
        <v>-5</v>
      </c>
    </row>
    <row r="1338" spans="1:8" x14ac:dyDescent="0.25">
      <c r="A1338" s="199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46">
        <f>USD_CNY!B1126</f>
        <v>6.8714899999999997</v>
      </c>
      <c r="G1338" s="139">
        <f t="shared" si="56"/>
        <v>-50</v>
      </c>
      <c r="H1338" s="139">
        <f t="shared" si="58"/>
        <v>22</v>
      </c>
    </row>
    <row r="1339" spans="1:8" x14ac:dyDescent="0.25">
      <c r="A1339" s="199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46">
        <f>USD_CNY!B1127</f>
        <v>6.8742200000000002</v>
      </c>
      <c r="G1339" s="139">
        <f t="shared" si="56"/>
        <v>125</v>
      </c>
      <c r="H1339" s="139">
        <f t="shared" si="58"/>
        <v>2.5</v>
      </c>
    </row>
    <row r="1340" spans="1:8" x14ac:dyDescent="0.25">
      <c r="A1340" s="199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46">
        <f>USD_CNY!B1128</f>
        <v>6.8842100000000004</v>
      </c>
      <c r="G1340" s="139">
        <f t="shared" si="56"/>
        <v>125</v>
      </c>
      <c r="H1340" s="139">
        <f t="shared" si="58"/>
        <v>3</v>
      </c>
    </row>
    <row r="1341" spans="1:8" x14ac:dyDescent="0.25">
      <c r="A1341" s="199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46">
        <f>USD_CNY!B1129</f>
        <v>6.8769400000000003</v>
      </c>
      <c r="G1341" s="139">
        <f t="shared" si="56"/>
        <v>100</v>
      </c>
      <c r="H1341" s="139">
        <f t="shared" si="58"/>
        <v>0</v>
      </c>
    </row>
    <row r="1342" spans="1:8" x14ac:dyDescent="0.25">
      <c r="A1342" s="199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46">
        <f>USD_CNY!B1130</f>
        <v>6.8750600000000004</v>
      </c>
      <c r="G1342" s="139">
        <f t="shared" si="56"/>
        <v>125</v>
      </c>
      <c r="H1342" s="139">
        <f t="shared" si="58"/>
        <v>42.5</v>
      </c>
    </row>
    <row r="1343" spans="1:8" x14ac:dyDescent="0.25">
      <c r="A1343" s="199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46">
        <f>USD_CNY!B1131</f>
        <v>6.87967</v>
      </c>
      <c r="G1343" s="139">
        <f t="shared" si="56"/>
        <v>-50</v>
      </c>
      <c r="H1343" s="139">
        <f t="shared" si="58"/>
        <v>51.5</v>
      </c>
    </row>
    <row r="1344" spans="1:8" x14ac:dyDescent="0.25">
      <c r="A1344" s="199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46">
        <f>USD_CNY!B1132</f>
        <v>6.8842100000000004</v>
      </c>
      <c r="G1344" s="139">
        <f t="shared" si="56"/>
        <v>-50</v>
      </c>
      <c r="H1344" s="139">
        <f t="shared" si="58"/>
        <v>-70.5</v>
      </c>
    </row>
    <row r="1345" spans="1:8" x14ac:dyDescent="0.25">
      <c r="A1345" s="199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46">
        <f>USD_CNY!B1133</f>
        <v>6.88401</v>
      </c>
      <c r="G1345" s="139">
        <f t="shared" si="56"/>
        <v>25</v>
      </c>
      <c r="H1345" s="139">
        <f t="shared" si="58"/>
        <v>23.5</v>
      </c>
    </row>
    <row r="1346" spans="1:8" x14ac:dyDescent="0.25">
      <c r="A1346" s="199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46">
        <f>USD_CNY!B1134</f>
        <v>6.8778499999999996</v>
      </c>
      <c r="G1346" s="139">
        <f t="shared" si="56"/>
        <v>175</v>
      </c>
      <c r="H1346" s="139">
        <f t="shared" si="58"/>
        <v>43.5</v>
      </c>
    </row>
    <row r="1347" spans="1:8" x14ac:dyDescent="0.25">
      <c r="A1347" s="199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46">
        <f>USD_CNY!B1135</f>
        <v>6.8786199999999997</v>
      </c>
      <c r="G1347" s="139">
        <f t="shared" si="56"/>
        <v>125</v>
      </c>
      <c r="H1347" s="139">
        <f t="shared" si="58"/>
        <v>55.5</v>
      </c>
    </row>
    <row r="1348" spans="1:8" x14ac:dyDescent="0.25">
      <c r="A1348" s="199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46">
        <f>USD_CNY!B1136</f>
        <v>6.8978400000000004</v>
      </c>
      <c r="G1348" s="139">
        <f t="shared" si="56"/>
        <v>-75</v>
      </c>
      <c r="H1348" s="139">
        <f t="shared" si="58"/>
        <v>-48.5</v>
      </c>
    </row>
    <row r="1349" spans="1:8" x14ac:dyDescent="0.25">
      <c r="A1349" s="199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46">
        <f>USD_CNY!B1137</f>
        <v>6.8896600000000001</v>
      </c>
      <c r="G1349" s="139">
        <f t="shared" si="56"/>
        <v>0</v>
      </c>
      <c r="H1349" s="139">
        <f t="shared" si="58"/>
        <v>-45</v>
      </c>
    </row>
    <row r="1350" spans="1:8" x14ac:dyDescent="0.25">
      <c r="A1350" s="199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46">
        <f>USD_CNY!B1138</f>
        <v>6.8887499999999999</v>
      </c>
      <c r="G1350" s="139">
        <f t="shared" si="56"/>
        <v>-150</v>
      </c>
      <c r="H1350" s="139">
        <f t="shared" si="58"/>
        <v>-27</v>
      </c>
    </row>
    <row r="1351" spans="1:8" x14ac:dyDescent="0.25">
      <c r="A1351" s="199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46">
        <f>USD_CNY!B1139</f>
        <v>6.9088900000000004</v>
      </c>
      <c r="G1351" s="139">
        <f t="shared" si="56"/>
        <v>-125</v>
      </c>
      <c r="H1351" s="139">
        <f t="shared" si="58"/>
        <v>-21</v>
      </c>
    </row>
    <row r="1352" spans="1:8" x14ac:dyDescent="0.25">
      <c r="A1352" s="199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46">
        <f>USD_CNY!B1140</f>
        <v>6.9588200000000002</v>
      </c>
      <c r="G1352" s="139">
        <f t="shared" si="56"/>
        <v>-75</v>
      </c>
      <c r="H1352" s="139">
        <f t="shared" si="58"/>
        <v>-8</v>
      </c>
    </row>
    <row r="1353" spans="1:8" x14ac:dyDescent="0.25">
      <c r="A1353" s="199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46">
        <f>USD_CNY!B1141</f>
        <v>7.07904</v>
      </c>
      <c r="G1353" s="139">
        <f t="shared" si="56"/>
        <v>-100</v>
      </c>
      <c r="H1353" s="139">
        <f t="shared" si="58"/>
        <v>-23.5</v>
      </c>
    </row>
    <row r="1354" spans="1:8" x14ac:dyDescent="0.25">
      <c r="A1354" s="199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46">
        <f>USD_CNY!B1142</f>
        <v>7.0778100000000004</v>
      </c>
      <c r="G1354" s="139">
        <f t="shared" si="56"/>
        <v>50</v>
      </c>
      <c r="H1354" s="139">
        <f t="shared" si="58"/>
        <v>-11.5</v>
      </c>
    </row>
    <row r="1355" spans="1:8" x14ac:dyDescent="0.25">
      <c r="A1355" s="199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46">
        <f>USD_CNY!B1143</f>
        <v>7.0804400000000003</v>
      </c>
      <c r="G1355" s="139">
        <f t="shared" si="56"/>
        <v>200</v>
      </c>
      <c r="H1355" s="139">
        <f t="shared" si="58"/>
        <v>68</v>
      </c>
    </row>
    <row r="1356" spans="1:8" x14ac:dyDescent="0.25">
      <c r="A1356" s="199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46">
        <f>USD_CNY!B1144</f>
        <v>7.0701999999999998</v>
      </c>
      <c r="G1356" s="139">
        <f t="shared" si="56"/>
        <v>200</v>
      </c>
      <c r="H1356" s="139">
        <f t="shared" si="58"/>
        <v>-2.5</v>
      </c>
    </row>
    <row r="1357" spans="1:8" x14ac:dyDescent="0.25">
      <c r="A1357" s="199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46">
        <f>USD_CNY!B1145</f>
        <v>7.0775100000000002</v>
      </c>
      <c r="G1357" s="139">
        <f t="shared" si="56"/>
        <v>75</v>
      </c>
      <c r="H1357" s="139">
        <f t="shared" si="58"/>
        <v>65.5</v>
      </c>
    </row>
    <row r="1358" spans="1:8" x14ac:dyDescent="0.25">
      <c r="A1358" s="199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46">
        <f>USD_CNY!B1146</f>
        <v>7.0906700000000003</v>
      </c>
      <c r="G1358" s="139">
        <f t="shared" si="56"/>
        <v>150</v>
      </c>
      <c r="H1358" s="139">
        <f t="shared" si="58"/>
        <v>16</v>
      </c>
    </row>
    <row r="1359" spans="1:8" x14ac:dyDescent="0.25">
      <c r="A1359" s="199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46">
        <f>USD_CNY!B1147</f>
        <v>7.0979799999999997</v>
      </c>
      <c r="G1359" s="139">
        <f t="shared" si="56"/>
        <v>-175</v>
      </c>
      <c r="H1359" s="139">
        <f t="shared" si="58"/>
        <v>17.5</v>
      </c>
    </row>
    <row r="1360" spans="1:8" x14ac:dyDescent="0.25">
      <c r="A1360" s="199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46">
        <f>USD_CNY!B1148</f>
        <v>7.0355100000000004</v>
      </c>
      <c r="G1360" s="139">
        <f t="shared" si="56"/>
        <v>-50</v>
      </c>
      <c r="H1360" s="139">
        <f t="shared" si="58"/>
        <v>-59.5</v>
      </c>
    </row>
    <row r="1361" spans="1:8" x14ac:dyDescent="0.25">
      <c r="A1361" s="199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46">
        <f>USD_CNY!B1149</f>
        <v>7.0450600000000003</v>
      </c>
      <c r="G1361" s="139">
        <f t="shared" si="56"/>
        <v>-125</v>
      </c>
      <c r="H1361" s="139">
        <f t="shared" si="58"/>
        <v>-3.5</v>
      </c>
    </row>
    <row r="1362" spans="1:8" x14ac:dyDescent="0.25">
      <c r="A1362" s="199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46">
        <f>USD_CNY!B1150</f>
        <v>7.0522799999999997</v>
      </c>
      <c r="G1362" s="139">
        <f t="shared" si="56"/>
        <v>125</v>
      </c>
      <c r="H1362" s="139">
        <f t="shared" si="58"/>
        <v>4.5</v>
      </c>
    </row>
    <row r="1363" spans="1:8" x14ac:dyDescent="0.25">
      <c r="A1363" s="199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46">
        <f>USD_CNY!B1151</f>
        <v>7.05661</v>
      </c>
      <c r="G1363" s="139">
        <f t="shared" si="56"/>
        <v>0</v>
      </c>
      <c r="H1363" s="139">
        <f t="shared" si="58"/>
        <v>5</v>
      </c>
    </row>
    <row r="1364" spans="1:8" x14ac:dyDescent="0.25">
      <c r="A1364" s="199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46">
        <f>USD_CNY!B1152</f>
        <v>7.0731299999999999</v>
      </c>
      <c r="G1364" s="139">
        <f t="shared" si="56"/>
        <v>75</v>
      </c>
      <c r="H1364" s="139">
        <f t="shared" si="58"/>
        <v>-18.5</v>
      </c>
    </row>
    <row r="1365" spans="1:8" x14ac:dyDescent="0.25">
      <c r="A1365" s="199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46">
        <f>USD_CNY!B1153</f>
        <v>7.0569699999999997</v>
      </c>
      <c r="G1365" s="139">
        <f t="shared" si="56"/>
        <v>175</v>
      </c>
      <c r="H1365" s="139">
        <f t="shared" si="58"/>
        <v>14.5</v>
      </c>
    </row>
    <row r="1366" spans="1:8" x14ac:dyDescent="0.25">
      <c r="A1366" s="199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46">
        <f>USD_CNY!B1154</f>
        <v>7.0854999999999997</v>
      </c>
      <c r="G1366" s="139">
        <f t="shared" si="56"/>
        <v>0</v>
      </c>
      <c r="H1366" s="139">
        <f t="shared" si="58"/>
        <v>39</v>
      </c>
    </row>
    <row r="1367" spans="1:8" x14ac:dyDescent="0.25">
      <c r="A1367" s="199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46">
        <f>USD_CNY!B1155</f>
        <v>7.0984999999999996</v>
      </c>
      <c r="G1367" s="139">
        <f t="shared" si="56"/>
        <v>0</v>
      </c>
      <c r="H1367" s="139">
        <f t="shared" si="58"/>
        <v>-17</v>
      </c>
    </row>
    <row r="1368" spans="1:8" x14ac:dyDescent="0.25">
      <c r="A1368" s="199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46">
        <f>USD_CNY!B1156</f>
        <v>7.1613800000000003</v>
      </c>
      <c r="G1368" s="139">
        <f t="shared" si="56"/>
        <v>-25</v>
      </c>
      <c r="H1368" s="139">
        <f t="shared" si="58"/>
        <v>14.5</v>
      </c>
    </row>
    <row r="1369" spans="1:8" x14ac:dyDescent="0.25">
      <c r="A1369" s="199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46">
        <f>USD_CNY!B1157</f>
        <v>7.1742600000000003</v>
      </c>
      <c r="G1369" s="139">
        <f t="shared" si="56"/>
        <v>175</v>
      </c>
      <c r="H1369" s="139">
        <f t="shared" si="58"/>
        <v>0</v>
      </c>
    </row>
    <row r="1370" spans="1:8" x14ac:dyDescent="0.25">
      <c r="A1370" s="199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46">
        <f>USD_CNY!B1158</f>
        <v>7.1637399999999998</v>
      </c>
      <c r="G1370" s="139">
        <f t="shared" si="56"/>
        <v>150</v>
      </c>
      <c r="H1370" s="139">
        <f t="shared" si="58"/>
        <v>13</v>
      </c>
    </row>
    <row r="1371" spans="1:8" x14ac:dyDescent="0.25">
      <c r="A1371" s="199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46">
        <f>USD_CNY!B1159</f>
        <v>7.1726799999999997</v>
      </c>
      <c r="G1371" s="139">
        <f t="shared" si="56"/>
        <v>-25</v>
      </c>
      <c r="H1371" s="139">
        <f t="shared" si="58"/>
        <v>-11.5</v>
      </c>
    </row>
    <row r="1372" spans="1:8" x14ac:dyDescent="0.25">
      <c r="A1372" s="199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46">
        <f>USD_CNY!B1160</f>
        <v>7.1553100000000001</v>
      </c>
      <c r="G1372" s="139">
        <f t="shared" si="56"/>
        <v>0</v>
      </c>
      <c r="H1372" s="139">
        <f t="shared" si="58"/>
        <v>-22.5</v>
      </c>
    </row>
    <row r="1373" spans="1:8" x14ac:dyDescent="0.25">
      <c r="A1373" s="199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46">
        <f>USD_CNY!B1161</f>
        <v>7.1889099999999999</v>
      </c>
      <c r="G1373" s="139">
        <f t="shared" si="56"/>
        <v>125</v>
      </c>
      <c r="H1373" s="139">
        <f t="shared" si="58"/>
        <v>-41.5</v>
      </c>
    </row>
    <row r="1374" spans="1:8" x14ac:dyDescent="0.25">
      <c r="A1374" s="199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46">
        <f>USD_CNY!B1162</f>
        <v>7.1701800000000002</v>
      </c>
      <c r="G1374" s="139">
        <f t="shared" si="56"/>
        <v>-75</v>
      </c>
      <c r="H1374" s="139">
        <f t="shared" si="58"/>
        <v>-24</v>
      </c>
    </row>
    <row r="1375" spans="1:8" x14ac:dyDescent="0.25">
      <c r="A1375" s="199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46">
        <f>USD_CNY!B1163</f>
        <v>7.1344880000000002</v>
      </c>
      <c r="G1375" s="139">
        <f t="shared" si="56"/>
        <v>-50</v>
      </c>
      <c r="H1375" s="139">
        <f t="shared" si="58"/>
        <v>34</v>
      </c>
    </row>
    <row r="1376" spans="1:8" x14ac:dyDescent="0.25">
      <c r="A1376" s="199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46">
        <f>USD_CNY!B1164</f>
        <v>7.1423899999999998</v>
      </c>
      <c r="G1376" s="139">
        <f t="shared" si="56"/>
        <v>225</v>
      </c>
      <c r="H1376" s="139">
        <f t="shared" si="58"/>
        <v>35</v>
      </c>
    </row>
    <row r="1377" spans="1:8" x14ac:dyDescent="0.25">
      <c r="A1377" s="199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46">
        <f>USD_CNY!B1165</f>
        <v>7.1251699999999998</v>
      </c>
      <c r="G1377" s="139">
        <f t="shared" si="56"/>
        <v>-25</v>
      </c>
      <c r="H1377" s="139">
        <f t="shared" si="58"/>
        <v>-29</v>
      </c>
    </row>
    <row r="1378" spans="1:8" x14ac:dyDescent="0.25">
      <c r="A1378" s="199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46">
        <f>USD_CNY!B1166</f>
        <v>7.1154599999999997</v>
      </c>
      <c r="G1378" s="139">
        <f t="shared" si="56"/>
        <v>0</v>
      </c>
      <c r="H1378" s="139">
        <f t="shared" si="58"/>
        <v>49</v>
      </c>
    </row>
    <row r="1379" spans="1:8" x14ac:dyDescent="0.25">
      <c r="A1379" s="199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46">
        <f>USD_CNY!B1167</f>
        <v>7.1144600000000002</v>
      </c>
      <c r="G1379" s="139">
        <f t="shared" si="56"/>
        <v>-75</v>
      </c>
      <c r="H1379" s="139">
        <f t="shared" si="58"/>
        <v>19</v>
      </c>
    </row>
    <row r="1380" spans="1:8" x14ac:dyDescent="0.25">
      <c r="A1380" s="199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46">
        <f>USD_CNY!B1168</f>
        <v>7.0789999999999997</v>
      </c>
      <c r="G1380" s="139">
        <f t="shared" si="56"/>
        <v>75</v>
      </c>
      <c r="H1380" s="139">
        <f t="shared" si="58"/>
        <v>-2</v>
      </c>
    </row>
    <row r="1381" spans="1:8" x14ac:dyDescent="0.25">
      <c r="A1381" s="199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46">
        <f>USD_CNY!B1169</f>
        <v>7.0543300000000002</v>
      </c>
      <c r="G1381" s="139">
        <f t="shared" si="56"/>
        <v>0</v>
      </c>
      <c r="H1381" s="139">
        <f t="shared" si="58"/>
        <v>-16</v>
      </c>
    </row>
    <row r="1382" spans="1:8" x14ac:dyDescent="0.25">
      <c r="A1382" s="199">
        <v>43724</v>
      </c>
      <c r="B1382" s="37">
        <f t="shared" si="59"/>
        <v>2447.516336817861</v>
      </c>
      <c r="C1382" s="37">
        <v>17300</v>
      </c>
      <c r="D1382" s="37">
        <f t="shared" si="60"/>
        <v>2091.8943049725308</v>
      </c>
      <c r="E1382" s="37">
        <v>2094</v>
      </c>
      <c r="F1382" s="346">
        <f>USD_CNY!B1170</f>
        <v>7.06839</v>
      </c>
      <c r="G1382" s="139">
        <f t="shared" si="56"/>
        <v>-50</v>
      </c>
      <c r="H1382" s="139">
        <f t="shared" si="58"/>
        <v>8</v>
      </c>
    </row>
    <row r="1383" spans="1:8" x14ac:dyDescent="0.25">
      <c r="A1383" s="199">
        <v>43725</v>
      </c>
      <c r="B1383" s="37">
        <f t="shared" si="59"/>
        <v>2401.8864698909401</v>
      </c>
      <c r="C1383" s="37">
        <v>17000</v>
      </c>
      <c r="D1383" s="37">
        <f t="shared" si="60"/>
        <v>2052.8944187102052</v>
      </c>
      <c r="E1383" s="37">
        <v>2104</v>
      </c>
      <c r="F1383" s="346">
        <f>USD_CNY!B1171</f>
        <v>7.0777700000000001</v>
      </c>
      <c r="G1383" s="139">
        <f t="shared" si="56"/>
        <v>-300</v>
      </c>
      <c r="H1383" s="139">
        <f t="shared" si="58"/>
        <v>10</v>
      </c>
    </row>
    <row r="1384" spans="1:8" x14ac:dyDescent="0.25">
      <c r="A1384" s="199">
        <v>43726</v>
      </c>
      <c r="B1384" s="37">
        <f t="shared" si="59"/>
        <v>2368.2564691166654</v>
      </c>
      <c r="C1384" s="37">
        <v>16775</v>
      </c>
      <c r="D1384" s="37">
        <f t="shared" si="60"/>
        <v>2024.1508283048422</v>
      </c>
      <c r="E1384" s="37">
        <v>2056</v>
      </c>
      <c r="F1384" s="346">
        <f>USD_CNY!B1172</f>
        <v>7.0832699999999997</v>
      </c>
      <c r="G1384" s="139">
        <f t="shared" si="56"/>
        <v>-225</v>
      </c>
      <c r="H1384" s="139">
        <f t="shared" si="58"/>
        <v>-48</v>
      </c>
    </row>
    <row r="1385" spans="1:8" x14ac:dyDescent="0.25">
      <c r="A1385" s="199">
        <v>43727</v>
      </c>
      <c r="B1385" s="37">
        <f t="shared" si="59"/>
        <v>2368.8475081695319</v>
      </c>
      <c r="C1385" s="37">
        <v>16825</v>
      </c>
      <c r="D1385" s="37">
        <f t="shared" si="60"/>
        <v>2024.6559898884889</v>
      </c>
      <c r="E1385" s="37">
        <v>2054</v>
      </c>
      <c r="F1385" s="346">
        <f>USD_CNY!B1173</f>
        <v>7.1026100000000003</v>
      </c>
      <c r="G1385" s="139">
        <f t="shared" si="56"/>
        <v>50</v>
      </c>
      <c r="H1385" s="139">
        <f t="shared" si="58"/>
        <v>-2</v>
      </c>
    </row>
    <row r="1386" spans="1:8" x14ac:dyDescent="0.25">
      <c r="A1386" s="199">
        <v>43728</v>
      </c>
      <c r="B1386" s="37">
        <f t="shared" si="59"/>
        <v>2382.8754917548977</v>
      </c>
      <c r="C1386" s="37">
        <v>16875</v>
      </c>
      <c r="D1386" s="37">
        <f t="shared" si="60"/>
        <v>2036.6457194486306</v>
      </c>
      <c r="E1386" s="37">
        <v>2079</v>
      </c>
      <c r="F1386" s="346">
        <f>USD_CNY!B1174</f>
        <v>7.0817800000000002</v>
      </c>
      <c r="G1386" s="139">
        <f t="shared" si="56"/>
        <v>50</v>
      </c>
      <c r="H1386" s="139">
        <f t="shared" si="58"/>
        <v>25</v>
      </c>
    </row>
    <row r="1387" spans="1:8" x14ac:dyDescent="0.25">
      <c r="A1387" s="199">
        <v>43731</v>
      </c>
      <c r="B1387" s="37">
        <f t="shared" si="59"/>
        <v>2383.1685033701801</v>
      </c>
      <c r="C1387" s="279">
        <v>16950</v>
      </c>
      <c r="D1387" s="37">
        <f t="shared" si="60"/>
        <v>2036.8961567266499</v>
      </c>
      <c r="E1387" s="279">
        <v>2107</v>
      </c>
      <c r="F1387" s="346">
        <f>USD_CNY!B1175</f>
        <v>7.1123799999999999</v>
      </c>
      <c r="G1387" s="139">
        <f t="shared" si="56"/>
        <v>75</v>
      </c>
      <c r="H1387" s="139">
        <f t="shared" si="58"/>
        <v>28</v>
      </c>
    </row>
    <row r="1388" spans="1:8" x14ac:dyDescent="0.25">
      <c r="A1388" s="199">
        <v>43732</v>
      </c>
      <c r="B1388" s="37">
        <f t="shared" si="59"/>
        <v>2362.4206374317114</v>
      </c>
      <c r="C1388" s="38">
        <v>16800</v>
      </c>
      <c r="D1388" s="37">
        <f t="shared" si="60"/>
        <v>2019.1629379758217</v>
      </c>
      <c r="E1388" s="38">
        <v>2086</v>
      </c>
      <c r="F1388" s="346">
        <f>USD_CNY!B1176</f>
        <v>7.1113499999999998</v>
      </c>
      <c r="G1388" s="139">
        <f t="shared" si="56"/>
        <v>-150</v>
      </c>
      <c r="H1388" s="139">
        <f t="shared" si="58"/>
        <v>-21</v>
      </c>
    </row>
    <row r="1389" spans="1:8" x14ac:dyDescent="0.25">
      <c r="A1389" s="199">
        <v>43733</v>
      </c>
      <c r="B1389" s="37">
        <f t="shared" si="59"/>
        <v>2374.5393182964576</v>
      </c>
      <c r="C1389" s="38">
        <v>16900</v>
      </c>
      <c r="D1389" s="37">
        <f t="shared" si="60"/>
        <v>2029.5207848687674</v>
      </c>
      <c r="E1389" s="38">
        <v>2054.5</v>
      </c>
      <c r="F1389" s="346">
        <f>USD_CNY!B1177</f>
        <v>7.1171699999999998</v>
      </c>
      <c r="G1389" s="139">
        <f t="shared" si="56"/>
        <v>100</v>
      </c>
      <c r="H1389" s="139">
        <f t="shared" si="58"/>
        <v>-31.5</v>
      </c>
    </row>
    <row r="1390" spans="1:8" x14ac:dyDescent="0.25">
      <c r="A1390" s="199">
        <v>43734</v>
      </c>
      <c r="B1390" s="37">
        <f t="shared" si="59"/>
        <v>2376.0855587345891</v>
      </c>
      <c r="C1390" s="38">
        <v>16925</v>
      </c>
      <c r="D1390" s="37">
        <f t="shared" si="60"/>
        <v>2030.8423578928114</v>
      </c>
      <c r="E1390" s="38">
        <v>2067.5</v>
      </c>
      <c r="F1390" s="346">
        <f>USD_CNY!B1178</f>
        <v>7.1230599999999997</v>
      </c>
      <c r="G1390" s="139">
        <f t="shared" si="56"/>
        <v>25</v>
      </c>
      <c r="H1390" s="139">
        <f t="shared" si="58"/>
        <v>13</v>
      </c>
    </row>
    <row r="1391" spans="1:8" x14ac:dyDescent="0.25">
      <c r="A1391" s="199">
        <v>43735</v>
      </c>
      <c r="B1391" s="37">
        <f t="shared" si="59"/>
        <v>2371.0180225429099</v>
      </c>
      <c r="C1391" s="38">
        <v>16900</v>
      </c>
      <c r="D1391" s="37">
        <f t="shared" si="60"/>
        <v>2026.5111303785557</v>
      </c>
      <c r="E1391" s="38">
        <v>2109</v>
      </c>
      <c r="F1391" s="346">
        <f>USD_CNY!B1179</f>
        <v>7.1277400000000002</v>
      </c>
      <c r="G1391" s="139">
        <f t="shared" si="56"/>
        <v>-25</v>
      </c>
      <c r="H1391" s="139">
        <f t="shared" si="58"/>
        <v>41.5</v>
      </c>
    </row>
    <row r="1392" spans="1:8" x14ac:dyDescent="0.25">
      <c r="A1392" s="199">
        <v>43738</v>
      </c>
      <c r="B1392" s="37">
        <f t="shared" si="59"/>
        <v>2386.2998315553059</v>
      </c>
      <c r="C1392" s="38">
        <v>17000</v>
      </c>
      <c r="D1392" s="37">
        <f t="shared" si="60"/>
        <v>2039.5725056028257</v>
      </c>
      <c r="E1392" s="38">
        <v>2068</v>
      </c>
      <c r="F1392" s="346">
        <f>USD_CNY!B1180</f>
        <v>7.1239999999999997</v>
      </c>
      <c r="G1392" s="139">
        <f t="shared" si="56"/>
        <v>100</v>
      </c>
      <c r="H1392" s="139">
        <f t="shared" si="58"/>
        <v>-41</v>
      </c>
    </row>
    <row r="1393" spans="1:8" x14ac:dyDescent="0.25">
      <c r="A1393" s="199">
        <v>43739</v>
      </c>
      <c r="B1393" s="37">
        <f t="shared" si="59"/>
        <v>2378.5704791420358</v>
      </c>
      <c r="C1393" s="38">
        <v>17000</v>
      </c>
      <c r="D1393" s="37">
        <f t="shared" si="60"/>
        <v>2032.9662214889195</v>
      </c>
      <c r="E1393" s="38">
        <v>2085</v>
      </c>
      <c r="F1393" s="346">
        <f>USD_CNY!B1181</f>
        <v>7.1471499999999999</v>
      </c>
      <c r="G1393" s="139">
        <f t="shared" si="56"/>
        <v>0</v>
      </c>
      <c r="H1393" s="139">
        <f t="shared" si="58"/>
        <v>17</v>
      </c>
    </row>
    <row r="1394" spans="1:8" x14ac:dyDescent="0.25">
      <c r="A1394" s="199">
        <v>43740</v>
      </c>
      <c r="B1394" s="37">
        <f t="shared" si="59"/>
        <v>2378.8800232850376</v>
      </c>
      <c r="C1394" s="38">
        <v>17000</v>
      </c>
      <c r="D1394" s="37">
        <f t="shared" si="60"/>
        <v>2033.2307891325108</v>
      </c>
      <c r="E1394" s="38">
        <v>2114</v>
      </c>
      <c r="F1394" s="346">
        <f>USD_CNY!B1182</f>
        <v>7.1462199999999996</v>
      </c>
      <c r="G1394" s="139">
        <f t="shared" si="56"/>
        <v>0</v>
      </c>
      <c r="H1394" s="139">
        <f t="shared" si="58"/>
        <v>29</v>
      </c>
    </row>
    <row r="1395" spans="1:8" x14ac:dyDescent="0.25">
      <c r="A1395" s="199">
        <v>43741</v>
      </c>
      <c r="B1395" s="37">
        <f t="shared" si="59"/>
        <v>2380.7023071806184</v>
      </c>
      <c r="C1395" s="38">
        <v>17000</v>
      </c>
      <c r="D1395" s="37">
        <f t="shared" si="60"/>
        <v>2034.7882967355713</v>
      </c>
      <c r="E1395" s="38">
        <v>2077</v>
      </c>
      <c r="F1395" s="346">
        <f>USD_CNY!B1183</f>
        <v>7.1407499999999997</v>
      </c>
      <c r="G1395" s="139">
        <f t="shared" si="56"/>
        <v>0</v>
      </c>
      <c r="H1395" s="139">
        <f t="shared" si="58"/>
        <v>-37</v>
      </c>
    </row>
    <row r="1396" spans="1:8" x14ac:dyDescent="0.25">
      <c r="A1396" s="199">
        <v>43742</v>
      </c>
      <c r="B1396" s="37">
        <f t="shared" si="59"/>
        <v>2387.0269298761696</v>
      </c>
      <c r="C1396" s="38">
        <v>17000</v>
      </c>
      <c r="D1396" s="37">
        <f t="shared" si="60"/>
        <v>2040.1939571591195</v>
      </c>
      <c r="E1396" s="38">
        <v>2096</v>
      </c>
      <c r="F1396" s="346">
        <f>USD_CNY!B1184</f>
        <v>7.1218300000000001</v>
      </c>
      <c r="G1396" s="139">
        <f t="shared" si="56"/>
        <v>0</v>
      </c>
      <c r="H1396" s="139">
        <f t="shared" si="58"/>
        <v>19</v>
      </c>
    </row>
    <row r="1397" spans="1:8" x14ac:dyDescent="0.25">
      <c r="A1397" s="199">
        <v>43745</v>
      </c>
      <c r="B1397" s="37">
        <f t="shared" si="59"/>
        <v>2383.0751201350222</v>
      </c>
      <c r="C1397" s="38">
        <v>17000</v>
      </c>
      <c r="D1397" s="37">
        <f t="shared" si="60"/>
        <v>2036.8163419957457</v>
      </c>
      <c r="E1397" s="38">
        <v>2148</v>
      </c>
      <c r="F1397" s="346">
        <f>USD_CNY!B1185</f>
        <v>7.1336399999999998</v>
      </c>
      <c r="G1397" s="139">
        <f t="shared" si="56"/>
        <v>0</v>
      </c>
      <c r="H1397" s="139">
        <f t="shared" si="58"/>
        <v>52</v>
      </c>
    </row>
    <row r="1398" spans="1:8" x14ac:dyDescent="0.25">
      <c r="A1398" s="199">
        <v>43746</v>
      </c>
      <c r="B1398" s="37">
        <f t="shared" si="59"/>
        <v>2403.3805916316041</v>
      </c>
      <c r="C1398" s="38">
        <v>17125</v>
      </c>
      <c r="D1398" s="37">
        <f t="shared" si="60"/>
        <v>2054.1714458389779</v>
      </c>
      <c r="E1398" s="38">
        <v>2188</v>
      </c>
      <c r="F1398" s="346">
        <f>USD_CNY!B1186</f>
        <v>7.1253799999999998</v>
      </c>
      <c r="G1398" s="139">
        <f t="shared" si="56"/>
        <v>125</v>
      </c>
      <c r="H1398" s="139">
        <f t="shared" si="58"/>
        <v>40</v>
      </c>
    </row>
    <row r="1399" spans="1:8" x14ac:dyDescent="0.25">
      <c r="A1399" s="199">
        <v>43747</v>
      </c>
      <c r="B1399" s="37">
        <f t="shared" si="59"/>
        <v>2370.9609735627359</v>
      </c>
      <c r="C1399" s="38">
        <v>16950</v>
      </c>
      <c r="D1399" s="37">
        <f t="shared" si="60"/>
        <v>2026.462370566441</v>
      </c>
      <c r="E1399" s="38">
        <v>2177</v>
      </c>
      <c r="F1399" s="346">
        <f>USD_CNY!B1187</f>
        <v>7.149</v>
      </c>
      <c r="G1399" s="139">
        <f t="shared" si="56"/>
        <v>-175</v>
      </c>
      <c r="H1399" s="139">
        <f t="shared" si="58"/>
        <v>-11</v>
      </c>
    </row>
    <row r="1400" spans="1:8" x14ac:dyDescent="0.25">
      <c r="A1400" s="199">
        <v>43748</v>
      </c>
      <c r="B1400" s="37">
        <f t="shared" si="59"/>
        <v>2374.559336584653</v>
      </c>
      <c r="C1400" s="38">
        <v>16900</v>
      </c>
      <c r="D1400" s="37">
        <f t="shared" si="60"/>
        <v>2029.5378945167977</v>
      </c>
      <c r="E1400" s="38">
        <v>2129</v>
      </c>
      <c r="F1400" s="346">
        <f>USD_CNY!B1188</f>
        <v>7.1171100000000003</v>
      </c>
      <c r="G1400" s="139">
        <f t="shared" si="56"/>
        <v>-50</v>
      </c>
      <c r="H1400" s="139">
        <f t="shared" si="58"/>
        <v>-48</v>
      </c>
    </row>
    <row r="1401" spans="1:8" x14ac:dyDescent="0.25">
      <c r="A1401" s="199">
        <v>43749</v>
      </c>
      <c r="B1401" s="37">
        <f t="shared" si="59"/>
        <v>2371.8664266178312</v>
      </c>
      <c r="C1401" s="38">
        <v>16850</v>
      </c>
      <c r="D1401" s="37">
        <f t="shared" si="60"/>
        <v>2027.2362620665224</v>
      </c>
      <c r="E1401" s="38">
        <v>2162</v>
      </c>
      <c r="F1401" s="346">
        <f>USD_CNY!B1189</f>
        <v>7.1041100000000004</v>
      </c>
      <c r="G1401" s="139">
        <f t="shared" si="56"/>
        <v>-50</v>
      </c>
      <c r="H1401" s="139">
        <f t="shared" si="58"/>
        <v>33</v>
      </c>
    </row>
    <row r="1402" spans="1:8" x14ac:dyDescent="0.25">
      <c r="A1402" s="199">
        <v>43752</v>
      </c>
      <c r="B1402" s="37">
        <f t="shared" si="59"/>
        <v>2388.5463179530798</v>
      </c>
      <c r="C1402" s="38">
        <v>16850</v>
      </c>
      <c r="D1402" s="37">
        <f t="shared" si="60"/>
        <v>2041.4925794470769</v>
      </c>
      <c r="E1402" s="38">
        <v>2177</v>
      </c>
      <c r="F1402" s="346">
        <f>USD_CNY!B1190</f>
        <v>7.0545</v>
      </c>
      <c r="G1402" s="139">
        <f t="shared" si="56"/>
        <v>0</v>
      </c>
      <c r="H1402" s="139">
        <f t="shared" si="58"/>
        <v>15</v>
      </c>
    </row>
    <row r="1403" spans="1:8" x14ac:dyDescent="0.25">
      <c r="A1403" s="199">
        <v>43753</v>
      </c>
      <c r="B1403" s="37">
        <f t="shared" si="59"/>
        <v>2378.2330541177002</v>
      </c>
      <c r="C1403" s="38">
        <v>16825</v>
      </c>
      <c r="D1403" s="37">
        <f t="shared" si="60"/>
        <v>2032.6778240322226</v>
      </c>
      <c r="E1403" s="38">
        <v>2129</v>
      </c>
      <c r="F1403" s="346">
        <f>USD_CNY!B1191</f>
        <v>7.0745800000000001</v>
      </c>
      <c r="G1403" s="139">
        <f t="shared" si="56"/>
        <v>-25</v>
      </c>
      <c r="H1403" s="139">
        <f t="shared" si="58"/>
        <v>-48</v>
      </c>
    </row>
    <row r="1404" spans="1:8" x14ac:dyDescent="0.25">
      <c r="A1404" s="199">
        <v>43754</v>
      </c>
      <c r="B1404" s="37">
        <f t="shared" si="59"/>
        <v>2373.0489242412932</v>
      </c>
      <c r="C1404" s="38">
        <v>16850</v>
      </c>
      <c r="D1404" s="37">
        <f t="shared" si="60"/>
        <v>2028.2469437959771</v>
      </c>
      <c r="E1404" s="38">
        <v>2144</v>
      </c>
      <c r="F1404" s="346">
        <f>USD_CNY!B1192</f>
        <v>7.1005700000000003</v>
      </c>
      <c r="G1404" s="139">
        <f t="shared" si="56"/>
        <v>25</v>
      </c>
      <c r="H1404" s="139">
        <f t="shared" si="58"/>
        <v>15</v>
      </c>
    </row>
    <row r="1405" spans="1:8" x14ac:dyDescent="0.25">
      <c r="A1405" s="199">
        <v>43755</v>
      </c>
      <c r="B1405" s="37">
        <f t="shared" si="59"/>
        <v>2393.5149823478268</v>
      </c>
      <c r="C1405" s="38">
        <v>17000</v>
      </c>
      <c r="D1405" s="37">
        <f t="shared" si="60"/>
        <v>2045.7393011519889</v>
      </c>
      <c r="E1405" s="38">
        <v>2173</v>
      </c>
      <c r="F1405" s="346">
        <f>USD_CNY!B1193</f>
        <v>7.102525</v>
      </c>
      <c r="G1405" s="139">
        <f t="shared" si="56"/>
        <v>150</v>
      </c>
      <c r="H1405" s="139">
        <f t="shared" si="58"/>
        <v>29</v>
      </c>
    </row>
    <row r="1406" spans="1:8" x14ac:dyDescent="0.25">
      <c r="A1406" s="199">
        <v>43756</v>
      </c>
      <c r="B1406" s="37">
        <f t="shared" si="59"/>
        <v>2405.2997123529976</v>
      </c>
      <c r="C1406" s="38">
        <v>17025</v>
      </c>
      <c r="D1406" s="37">
        <f t="shared" si="60"/>
        <v>2055.8117199598273</v>
      </c>
      <c r="E1406" s="38">
        <v>2190</v>
      </c>
      <c r="F1406" s="346">
        <f>USD_CNY!B1194</f>
        <v>7.0781200000000002</v>
      </c>
      <c r="G1406" s="139">
        <f t="shared" si="56"/>
        <v>25</v>
      </c>
      <c r="H1406" s="139">
        <f t="shared" si="58"/>
        <v>17</v>
      </c>
    </row>
    <row r="1407" spans="1:8" x14ac:dyDescent="0.25">
      <c r="A1407" s="199">
        <v>43759</v>
      </c>
      <c r="B1407" s="37">
        <f t="shared" si="59"/>
        <v>2401.4418553985402</v>
      </c>
      <c r="C1407" s="38">
        <v>16975</v>
      </c>
      <c r="D1407" s="37">
        <f t="shared" si="60"/>
        <v>2052.5144063235389</v>
      </c>
      <c r="E1407" s="38">
        <v>2211</v>
      </c>
      <c r="F1407" s="346">
        <f>USD_CNY!B1195</f>
        <v>7.06867</v>
      </c>
      <c r="G1407" s="139">
        <f t="shared" si="56"/>
        <v>-50</v>
      </c>
      <c r="H1407" s="139">
        <f t="shared" si="58"/>
        <v>21</v>
      </c>
    </row>
    <row r="1408" spans="1:8" x14ac:dyDescent="0.25">
      <c r="A1408" s="199">
        <v>43760</v>
      </c>
      <c r="B1408" s="37">
        <f t="shared" si="59"/>
        <v>2385.6985325303249</v>
      </c>
      <c r="C1408" s="38">
        <v>16875</v>
      </c>
      <c r="D1408" s="37">
        <f t="shared" si="60"/>
        <v>2039.0585748122437</v>
      </c>
      <c r="E1408" s="38">
        <v>2202</v>
      </c>
      <c r="F1408" s="346">
        <f>USD_CNY!B1196</f>
        <v>7.0734000000000004</v>
      </c>
      <c r="G1408" s="139">
        <f t="shared" si="56"/>
        <v>-100</v>
      </c>
      <c r="H1408" s="139">
        <f t="shared" si="58"/>
        <v>-9</v>
      </c>
    </row>
    <row r="1409" spans="1:8" x14ac:dyDescent="0.25">
      <c r="A1409" s="199">
        <v>43761</v>
      </c>
      <c r="B1409" s="37">
        <f t="shared" si="59"/>
        <v>2358.9902956506999</v>
      </c>
      <c r="C1409" s="38">
        <v>16700</v>
      </c>
      <c r="D1409" s="37">
        <f t="shared" si="60"/>
        <v>2016.2310219236751</v>
      </c>
      <c r="E1409" s="38">
        <v>2235</v>
      </c>
      <c r="F1409" s="346">
        <f>USD_CNY!B1197</f>
        <v>7.0792999999999999</v>
      </c>
      <c r="G1409" s="139">
        <f t="shared" si="56"/>
        <v>-175</v>
      </c>
      <c r="H1409" s="139">
        <f t="shared" si="58"/>
        <v>33</v>
      </c>
    </row>
    <row r="1410" spans="1:8" x14ac:dyDescent="0.25">
      <c r="A1410" s="199">
        <v>43762</v>
      </c>
      <c r="B1410" s="37">
        <f t="shared" si="59"/>
        <v>2351.9274504541409</v>
      </c>
      <c r="C1410" s="38">
        <v>16650</v>
      </c>
      <c r="D1410" s="37">
        <f t="shared" si="60"/>
        <v>2010.1944020975563</v>
      </c>
      <c r="E1410" s="38">
        <v>2236</v>
      </c>
      <c r="F1410" s="346">
        <f>USD_CNY!B1198</f>
        <v>7.0792999999999999</v>
      </c>
      <c r="G1410" s="139">
        <f t="shared" si="56"/>
        <v>-50</v>
      </c>
      <c r="H1410" s="139">
        <f t="shared" si="58"/>
        <v>1</v>
      </c>
    </row>
    <row r="1411" spans="1:8" x14ac:dyDescent="0.25">
      <c r="A1411" s="199">
        <v>43763</v>
      </c>
      <c r="B1411" s="37">
        <f t="shared" si="59"/>
        <v>2354.2619918894616</v>
      </c>
      <c r="C1411" s="38">
        <v>16650</v>
      </c>
      <c r="D1411" s="37">
        <f t="shared" si="60"/>
        <v>2012.1897366576595</v>
      </c>
      <c r="E1411" s="38">
        <v>2242</v>
      </c>
      <c r="F1411" s="346">
        <f>USD_CNY!B1199</f>
        <v>7.0722800000000001</v>
      </c>
      <c r="G1411" s="139">
        <f t="shared" si="56"/>
        <v>0</v>
      </c>
      <c r="H1411" s="139">
        <f t="shared" si="58"/>
        <v>6</v>
      </c>
    </row>
    <row r="1412" spans="1:8" x14ac:dyDescent="0.25">
      <c r="A1412" s="199">
        <v>43766</v>
      </c>
      <c r="B1412" s="37">
        <f t="shared" si="59"/>
        <v>2362.0017309541922</v>
      </c>
      <c r="C1412" s="38">
        <v>16675</v>
      </c>
      <c r="D1412" s="37">
        <f t="shared" si="60"/>
        <v>2018.8048982514465</v>
      </c>
      <c r="E1412" s="38">
        <v>2244.5</v>
      </c>
      <c r="F1412" s="346">
        <f>USD_CNY!B1200</f>
        <v>7.0596899999999998</v>
      </c>
      <c r="G1412" s="139">
        <f t="shared" si="56"/>
        <v>25</v>
      </c>
      <c r="H1412" s="139">
        <f t="shared" si="58"/>
        <v>2.5</v>
      </c>
    </row>
    <row r="1413" spans="1:8" x14ac:dyDescent="0.25">
      <c r="A1413" s="199">
        <v>43767</v>
      </c>
      <c r="B1413" s="37">
        <f t="shared" si="59"/>
        <v>2362.1589920699453</v>
      </c>
      <c r="C1413" s="38">
        <v>16675</v>
      </c>
      <c r="D1413" s="37">
        <f t="shared" si="60"/>
        <v>2018.9393094614918</v>
      </c>
      <c r="E1413" s="38">
        <v>2232</v>
      </c>
      <c r="F1413" s="346">
        <f>USD_CNY!B1201</f>
        <v>7.0592199999999998</v>
      </c>
      <c r="G1413" s="139">
        <f t="shared" si="56"/>
        <v>0</v>
      </c>
      <c r="H1413" s="139">
        <f t="shared" si="58"/>
        <v>-12.5</v>
      </c>
    </row>
    <row r="1414" spans="1:8" x14ac:dyDescent="0.25">
      <c r="A1414" s="199">
        <v>43768</v>
      </c>
      <c r="B1414" s="37">
        <f t="shared" si="59"/>
        <v>2361.7642059939949</v>
      </c>
      <c r="C1414" s="38">
        <v>16675</v>
      </c>
      <c r="D1414" s="37">
        <f t="shared" si="60"/>
        <v>2018.6018854649531</v>
      </c>
      <c r="E1414" s="38">
        <v>2267</v>
      </c>
      <c r="F1414" s="346">
        <f>USD_CNY!B1202</f>
        <v>7.0603999999999996</v>
      </c>
      <c r="G1414" s="139">
        <f t="shared" si="56"/>
        <v>0</v>
      </c>
      <c r="H1414" s="139">
        <f t="shared" si="58"/>
        <v>35</v>
      </c>
    </row>
    <row r="1415" spans="1:8" x14ac:dyDescent="0.25">
      <c r="A1415" s="199">
        <v>43769</v>
      </c>
      <c r="B1415" s="37">
        <f t="shared" si="59"/>
        <v>2351.5938264623219</v>
      </c>
      <c r="C1415" s="38">
        <v>16550</v>
      </c>
      <c r="D1415" s="37">
        <f t="shared" si="60"/>
        <v>2009.9092533866001</v>
      </c>
      <c r="E1415" s="38">
        <v>2255.5</v>
      </c>
      <c r="F1415" s="346">
        <f>USD_CNY!B1203</f>
        <v>7.0377799999999997</v>
      </c>
      <c r="G1415" s="139">
        <f t="shared" si="56"/>
        <v>-125</v>
      </c>
      <c r="H1415" s="139">
        <f t="shared" si="58"/>
        <v>-11.5</v>
      </c>
    </row>
    <row r="1416" spans="1:8" x14ac:dyDescent="0.25">
      <c r="A1416" s="199">
        <v>43770</v>
      </c>
      <c r="B1416" s="37">
        <f t="shared" si="59"/>
        <v>2346.4079015374828</v>
      </c>
      <c r="C1416" s="38">
        <v>16525</v>
      </c>
      <c r="D1416" s="37">
        <f t="shared" si="60"/>
        <v>2005.4768389209255</v>
      </c>
      <c r="E1416" s="38">
        <v>2210</v>
      </c>
      <c r="F1416" s="346">
        <f>USD_CNY!B1204</f>
        <v>7.0426799999999998</v>
      </c>
      <c r="G1416" s="139">
        <f t="shared" si="56"/>
        <v>-25</v>
      </c>
      <c r="H1416" s="139">
        <f t="shared" si="58"/>
        <v>-45.5</v>
      </c>
    </row>
    <row r="1417" spans="1:8" x14ac:dyDescent="0.25">
      <c r="A1417" s="199">
        <v>43773</v>
      </c>
      <c r="B1417" s="37">
        <f t="shared" si="59"/>
        <v>2347.9756892020155</v>
      </c>
      <c r="C1417" s="38">
        <v>16500</v>
      </c>
      <c r="D1417" s="37">
        <f t="shared" si="60"/>
        <v>2006.8168283777911</v>
      </c>
      <c r="E1417" s="38">
        <v>2176</v>
      </c>
      <c r="F1417" s="346">
        <f>USD_CNY!B1205</f>
        <v>7.0273300000000001</v>
      </c>
      <c r="G1417" s="139">
        <f t="shared" si="56"/>
        <v>-25</v>
      </c>
      <c r="H1417" s="139">
        <f t="shared" si="58"/>
        <v>-34</v>
      </c>
    </row>
    <row r="1418" spans="1:8" x14ac:dyDescent="0.25">
      <c r="A1418" s="199">
        <v>43774</v>
      </c>
      <c r="B1418" s="37">
        <f t="shared" si="59"/>
        <v>2341.650343916549</v>
      </c>
      <c r="C1418" s="38">
        <v>16450</v>
      </c>
      <c r="D1418" s="37">
        <f t="shared" si="60"/>
        <v>2001.4105503560249</v>
      </c>
      <c r="E1418" s="38">
        <v>2176</v>
      </c>
      <c r="F1418" s="346">
        <f>USD_CNY!B1206</f>
        <v>7.0249600000000001</v>
      </c>
      <c r="G1418" s="139">
        <f t="shared" si="56"/>
        <v>-50</v>
      </c>
      <c r="H1418" s="139">
        <f t="shared" si="58"/>
        <v>0</v>
      </c>
    </row>
    <row r="1419" spans="1:8" x14ac:dyDescent="0.25">
      <c r="A1419" s="199">
        <v>43775</v>
      </c>
      <c r="B1419" s="37">
        <f t="shared" si="59"/>
        <v>2336.2416088202763</v>
      </c>
      <c r="C1419" s="38">
        <v>16350</v>
      </c>
      <c r="D1419" s="37">
        <f t="shared" si="60"/>
        <v>1996.7876998463901</v>
      </c>
      <c r="E1419" s="38">
        <v>2173</v>
      </c>
      <c r="F1419" s="346">
        <f>USD_CNY!B1207</f>
        <v>6.9984200000000003</v>
      </c>
      <c r="G1419" s="139">
        <f t="shared" si="56"/>
        <v>-100</v>
      </c>
      <c r="H1419" s="139">
        <f t="shared" si="58"/>
        <v>-3</v>
      </c>
    </row>
    <row r="1420" spans="1:8" x14ac:dyDescent="0.25">
      <c r="A1420" s="199">
        <v>43776</v>
      </c>
      <c r="B1420" s="37">
        <f t="shared" si="59"/>
        <v>2317.4954505781616</v>
      </c>
      <c r="C1420" s="38">
        <v>16250</v>
      </c>
      <c r="D1420" s="37">
        <f t="shared" si="60"/>
        <v>1980.7653423744971</v>
      </c>
      <c r="E1420" s="38">
        <v>2138</v>
      </c>
      <c r="F1420" s="346">
        <f>USD_CNY!B1208</f>
        <v>7.0118799999999997</v>
      </c>
      <c r="G1420" s="139">
        <f t="shared" si="56"/>
        <v>-100</v>
      </c>
      <c r="H1420" s="139">
        <f t="shared" si="58"/>
        <v>-35</v>
      </c>
    </row>
    <row r="1421" spans="1:8" x14ac:dyDescent="0.25">
      <c r="A1421" s="199">
        <v>43777</v>
      </c>
      <c r="B1421" s="37">
        <f t="shared" si="59"/>
        <v>2322.9170102050621</v>
      </c>
      <c r="C1421" s="38">
        <v>16200</v>
      </c>
      <c r="D1421" s="37">
        <f t="shared" si="60"/>
        <v>1985.3991540214206</v>
      </c>
      <c r="E1421" s="38">
        <v>2105</v>
      </c>
      <c r="F1421" s="346">
        <f>USD_CNY!B1209</f>
        <v>6.9739899999999997</v>
      </c>
      <c r="G1421" s="139">
        <f t="shared" si="56"/>
        <v>-50</v>
      </c>
      <c r="H1421" s="139">
        <f t="shared" si="58"/>
        <v>-33</v>
      </c>
    </row>
    <row r="1422" spans="1:8" x14ac:dyDescent="0.25">
      <c r="A1422" s="199">
        <v>43780</v>
      </c>
      <c r="B1422" s="37">
        <f t="shared" si="59"/>
        <v>2299.9474297730335</v>
      </c>
      <c r="C1422" s="38">
        <v>16100</v>
      </c>
      <c r="D1422" s="37">
        <f t="shared" si="60"/>
        <v>1965.7670339940457</v>
      </c>
      <c r="E1422" s="38">
        <v>2101</v>
      </c>
      <c r="F1422" s="346">
        <f>USD_CNY!B1210</f>
        <v>7.0001600000000002</v>
      </c>
      <c r="G1422" s="139">
        <f t="shared" si="56"/>
        <v>-100</v>
      </c>
      <c r="H1422" s="139">
        <f t="shared" si="58"/>
        <v>-4</v>
      </c>
    </row>
    <row r="1423" spans="1:8" x14ac:dyDescent="0.25">
      <c r="A1423" s="199">
        <v>43781</v>
      </c>
      <c r="B1423" s="37">
        <f t="shared" si="59"/>
        <v>2264.2423702174842</v>
      </c>
      <c r="C1423" s="38">
        <v>15850</v>
      </c>
      <c r="D1423" s="37">
        <f t="shared" si="60"/>
        <v>1935.2498890747729</v>
      </c>
      <c r="E1423" s="38">
        <v>2115</v>
      </c>
      <c r="F1423" s="346">
        <f>USD_CNY!B1211</f>
        <v>7.0001340000000001</v>
      </c>
      <c r="G1423" s="139">
        <f t="shared" si="56"/>
        <v>-250</v>
      </c>
      <c r="H1423" s="139">
        <f t="shared" si="58"/>
        <v>14</v>
      </c>
    </row>
    <row r="1424" spans="1:8" x14ac:dyDescent="0.25">
      <c r="A1424" s="199">
        <v>43782</v>
      </c>
      <c r="B1424" s="37">
        <f t="shared" si="59"/>
        <v>2260.4493274896267</v>
      </c>
      <c r="C1424" s="38">
        <v>15875</v>
      </c>
      <c r="D1424" s="37">
        <f t="shared" si="60"/>
        <v>1932.0079722133562</v>
      </c>
      <c r="E1424" s="38">
        <v>2078.5</v>
      </c>
      <c r="F1424" s="346">
        <f>USD_CNY!B1212</f>
        <v>7.0229400000000002</v>
      </c>
      <c r="G1424" s="139">
        <f t="shared" si="56"/>
        <v>25</v>
      </c>
      <c r="H1424" s="139">
        <f t="shared" si="58"/>
        <v>-36.5</v>
      </c>
    </row>
    <row r="1425" spans="1:8" x14ac:dyDescent="0.25">
      <c r="A1425" s="199">
        <v>43783</v>
      </c>
      <c r="B1425" s="37">
        <f t="shared" si="59"/>
        <v>2245.9416439580964</v>
      </c>
      <c r="C1425" s="38">
        <v>15775</v>
      </c>
      <c r="D1425" s="37">
        <f t="shared" si="60"/>
        <v>1919.6082426992277</v>
      </c>
      <c r="E1425" s="38">
        <v>2037</v>
      </c>
      <c r="F1425" s="346">
        <f>USD_CNY!B1213</f>
        <v>7.0237800000000004</v>
      </c>
      <c r="G1425" s="139">
        <f t="shared" si="56"/>
        <v>-100</v>
      </c>
      <c r="H1425" s="139">
        <f t="shared" si="58"/>
        <v>-41.5</v>
      </c>
    </row>
    <row r="1426" spans="1:8" x14ac:dyDescent="0.25">
      <c r="A1426" s="199">
        <v>43784</v>
      </c>
      <c r="B1426" s="37">
        <f t="shared" si="59"/>
        <v>2255.3321476186261</v>
      </c>
      <c r="C1426" s="38">
        <v>15800</v>
      </c>
      <c r="D1426" s="37">
        <f t="shared" si="60"/>
        <v>1927.6343142039541</v>
      </c>
      <c r="E1426" s="38">
        <v>2023.5</v>
      </c>
      <c r="F1426" s="346">
        <f>USD_CNY!B1214</f>
        <v>7.0056200000000004</v>
      </c>
      <c r="G1426" s="139">
        <f t="shared" si="56"/>
        <v>25</v>
      </c>
      <c r="H1426" s="139">
        <f t="shared" si="58"/>
        <v>-13.5</v>
      </c>
    </row>
    <row r="1427" spans="1:8" x14ac:dyDescent="0.25">
      <c r="A1427" s="199">
        <v>43787</v>
      </c>
      <c r="B1427" s="37">
        <f t="shared" si="59"/>
        <v>2267.9327151433718</v>
      </c>
      <c r="C1427" s="38">
        <v>15900</v>
      </c>
      <c r="D1427" s="37">
        <f t="shared" si="60"/>
        <v>1938.40403003707</v>
      </c>
      <c r="E1427" s="38">
        <v>2004</v>
      </c>
      <c r="F1427" s="346">
        <f>USD_CNY!B1215</f>
        <v>7.0107900000000001</v>
      </c>
      <c r="G1427" s="139">
        <f t="shared" si="56"/>
        <v>100</v>
      </c>
      <c r="H1427" s="139">
        <f t="shared" si="58"/>
        <v>-19.5</v>
      </c>
    </row>
    <row r="1428" spans="1:8" x14ac:dyDescent="0.25">
      <c r="A1428" s="199">
        <v>43788</v>
      </c>
      <c r="B1428" s="37">
        <f t="shared" si="59"/>
        <v>2240.8732434043632</v>
      </c>
      <c r="C1428" s="38">
        <v>15750</v>
      </c>
      <c r="D1428" s="37">
        <f t="shared" si="60"/>
        <v>1915.2762764139857</v>
      </c>
      <c r="E1428" s="38">
        <v>1976</v>
      </c>
      <c r="F1428" s="346">
        <f>USD_CNY!B1216</f>
        <v>7.0285099999999998</v>
      </c>
      <c r="G1428" s="139">
        <f t="shared" si="56"/>
        <v>-150</v>
      </c>
      <c r="H1428" s="139">
        <f t="shared" si="58"/>
        <v>-28</v>
      </c>
    </row>
    <row r="1429" spans="1:8" x14ac:dyDescent="0.25">
      <c r="A1429" s="199">
        <v>43789</v>
      </c>
      <c r="B1429" s="37">
        <f t="shared" si="59"/>
        <v>2246.4785027647326</v>
      </c>
      <c r="C1429" s="38">
        <v>15800</v>
      </c>
      <c r="D1429" s="37">
        <f t="shared" si="60"/>
        <v>1920.0670963801135</v>
      </c>
      <c r="E1429" s="38">
        <v>1967.5</v>
      </c>
      <c r="F1429" s="346">
        <f>USD_CNY!B1217</f>
        <v>7.0332299999999996</v>
      </c>
      <c r="G1429" s="139">
        <f t="shared" si="56"/>
        <v>50</v>
      </c>
      <c r="H1429" s="139">
        <f t="shared" si="58"/>
        <v>-8.5</v>
      </c>
    </row>
    <row r="1430" spans="1:8" x14ac:dyDescent="0.25">
      <c r="A1430" s="199">
        <v>43790</v>
      </c>
      <c r="B1430" s="37">
        <f t="shared" si="59"/>
        <v>2215.4936858429955</v>
      </c>
      <c r="C1430" s="38">
        <v>15600</v>
      </c>
      <c r="D1430" s="37">
        <f t="shared" si="60"/>
        <v>1893.5843468743553</v>
      </c>
      <c r="E1430" s="38">
        <v>1997</v>
      </c>
      <c r="F1430" s="346">
        <f>USD_CNY!B1218</f>
        <v>7.0413199999999998</v>
      </c>
      <c r="G1430" s="139">
        <f t="shared" si="56"/>
        <v>-200</v>
      </c>
      <c r="H1430" s="139">
        <f t="shared" si="58"/>
        <v>29.5</v>
      </c>
    </row>
    <row r="1431" spans="1:8" x14ac:dyDescent="0.25">
      <c r="A1431" s="199">
        <v>43791</v>
      </c>
      <c r="B1431" s="37">
        <f t="shared" si="59"/>
        <v>2235.8815985167112</v>
      </c>
      <c r="C1431" s="38">
        <v>15725</v>
      </c>
      <c r="D1431" s="37">
        <f t="shared" si="60"/>
        <v>1911.0099132621465</v>
      </c>
      <c r="E1431" s="38">
        <v>1972.5</v>
      </c>
      <c r="F1431" s="346">
        <f>USD_CNY!B1219</f>
        <v>7.0330199999999996</v>
      </c>
      <c r="G1431" s="139">
        <f t="shared" si="56"/>
        <v>125</v>
      </c>
      <c r="H1431" s="139">
        <f t="shared" si="58"/>
        <v>-24.5</v>
      </c>
    </row>
    <row r="1432" spans="1:8" x14ac:dyDescent="0.25">
      <c r="A1432" s="199">
        <v>43794</v>
      </c>
      <c r="B1432" s="37">
        <f t="shared" si="59"/>
        <v>2240.363237559583</v>
      </c>
      <c r="C1432" s="38">
        <v>15750</v>
      </c>
      <c r="D1432" s="37">
        <f t="shared" si="60"/>
        <v>1914.8403739825496</v>
      </c>
      <c r="E1432" s="38">
        <v>1958</v>
      </c>
      <c r="F1432" s="346">
        <f>USD_CNY!B1220</f>
        <v>7.0301099999999996</v>
      </c>
      <c r="G1432" s="139">
        <f t="shared" si="56"/>
        <v>25</v>
      </c>
      <c r="H1432" s="139">
        <f t="shared" si="58"/>
        <v>-14.5</v>
      </c>
    </row>
    <row r="1433" spans="1:8" x14ac:dyDescent="0.25">
      <c r="A1433" s="199">
        <v>43795</v>
      </c>
      <c r="B1433" s="37">
        <f t="shared" si="59"/>
        <v>2215.4703126978102</v>
      </c>
      <c r="C1433" s="38">
        <v>15575</v>
      </c>
      <c r="D1433" s="37">
        <f t="shared" si="60"/>
        <v>1893.5643698271883</v>
      </c>
      <c r="E1433" s="38">
        <v>1945</v>
      </c>
      <c r="F1433" s="346">
        <f>USD_CNY!B1221</f>
        <v>7.0301099999999996</v>
      </c>
      <c r="G1433" s="139">
        <f t="shared" si="56"/>
        <v>-175</v>
      </c>
      <c r="H1433" s="139">
        <f t="shared" si="58"/>
        <v>-13</v>
      </c>
    </row>
    <row r="1434" spans="1:8" x14ac:dyDescent="0.25">
      <c r="A1434" s="199">
        <v>43796</v>
      </c>
      <c r="B1434" s="37">
        <f t="shared" si="59"/>
        <v>2213.4853212471817</v>
      </c>
      <c r="C1434" s="38">
        <v>15550</v>
      </c>
      <c r="D1434" s="37">
        <f t="shared" si="60"/>
        <v>1891.8677959377621</v>
      </c>
      <c r="E1434" s="38">
        <v>1908</v>
      </c>
      <c r="F1434" s="346">
        <f>USD_CNY!B1222</f>
        <v>7.0251200000000003</v>
      </c>
      <c r="G1434" s="139">
        <f t="shared" si="56"/>
        <v>-25</v>
      </c>
      <c r="H1434" s="139">
        <f t="shared" si="58"/>
        <v>-37</v>
      </c>
    </row>
    <row r="1435" spans="1:8" x14ac:dyDescent="0.25">
      <c r="A1435" s="199">
        <v>43797</v>
      </c>
      <c r="B1435" s="37">
        <f t="shared" si="59"/>
        <v>2227.7199535381601</v>
      </c>
      <c r="C1435" s="38">
        <v>15650</v>
      </c>
      <c r="D1435" s="37">
        <f t="shared" si="60"/>
        <v>1904.0341483232139</v>
      </c>
      <c r="E1435" s="38">
        <v>1946</v>
      </c>
      <c r="F1435" s="346">
        <f>USD_CNY!B1223</f>
        <v>7.0251200000000003</v>
      </c>
      <c r="G1435" s="139">
        <f t="shared" si="56"/>
        <v>100</v>
      </c>
      <c r="H1435" s="139">
        <f t="shared" si="58"/>
        <v>38</v>
      </c>
    </row>
    <row r="1436" spans="1:8" x14ac:dyDescent="0.25">
      <c r="A1436" s="199">
        <v>43798</v>
      </c>
      <c r="B1436" s="37">
        <f t="shared" si="59"/>
        <v>2229.0638642795184</v>
      </c>
      <c r="C1436" s="38">
        <v>15675</v>
      </c>
      <c r="D1436" s="37">
        <f t="shared" si="60"/>
        <v>1905.1827899824946</v>
      </c>
      <c r="E1436" s="38">
        <v>1926</v>
      </c>
      <c r="F1436" s="346">
        <f>USD_CNY!B1224</f>
        <v>7.0320999999999998</v>
      </c>
      <c r="G1436" s="139">
        <f t="shared" si="56"/>
        <v>25</v>
      </c>
      <c r="H1436" s="139">
        <f t="shared" si="58"/>
        <v>-20</v>
      </c>
    </row>
    <row r="1437" spans="1:8" x14ac:dyDescent="0.25">
      <c r="A1437" s="199">
        <v>43801</v>
      </c>
      <c r="B1437" s="37">
        <f t="shared" si="59"/>
        <v>2204.8019163284785</v>
      </c>
      <c r="C1437" s="38">
        <v>15500</v>
      </c>
      <c r="D1437" s="37">
        <f t="shared" si="60"/>
        <v>1884.446082332033</v>
      </c>
      <c r="E1437" s="38">
        <v>1947</v>
      </c>
      <c r="F1437" s="346">
        <f>USD_CNY!B1225</f>
        <v>7.0301099999999996</v>
      </c>
      <c r="G1437" s="139">
        <f t="shared" si="56"/>
        <v>-175</v>
      </c>
      <c r="H1437" s="139">
        <f t="shared" si="58"/>
        <v>21</v>
      </c>
    </row>
    <row r="1438" spans="1:8" x14ac:dyDescent="0.25">
      <c r="A1438" s="199">
        <v>43802</v>
      </c>
      <c r="B1438" s="37">
        <f t="shared" si="59"/>
        <v>2180.6827028532139</v>
      </c>
      <c r="C1438" s="38">
        <v>15350</v>
      </c>
      <c r="D1438" s="37">
        <f t="shared" si="60"/>
        <v>1863.8313699600119</v>
      </c>
      <c r="E1438" s="38">
        <v>1912</v>
      </c>
      <c r="F1438" s="346">
        <f>USD_CNY!B1226</f>
        <v>7.0390800000000002</v>
      </c>
      <c r="G1438" s="139">
        <f t="shared" si="56"/>
        <v>-150</v>
      </c>
      <c r="H1438" s="139">
        <f t="shared" si="58"/>
        <v>-35</v>
      </c>
    </row>
    <row r="1439" spans="1:8" x14ac:dyDescent="0.25">
      <c r="A1439" s="199">
        <v>43803</v>
      </c>
      <c r="B1439" s="37">
        <f t="shared" si="59"/>
        <v>2160.2319332484799</v>
      </c>
      <c r="C1439" s="38">
        <v>15275</v>
      </c>
      <c r="D1439" s="37">
        <f t="shared" si="60"/>
        <v>1846.3520796995556</v>
      </c>
      <c r="E1439" s="38">
        <v>1883.5</v>
      </c>
      <c r="F1439" s="346">
        <f>USD_CNY!B1227</f>
        <v>7.0709999999999997</v>
      </c>
      <c r="G1439" s="139">
        <f t="shared" si="56"/>
        <v>-75</v>
      </c>
      <c r="H1439" s="139">
        <f t="shared" si="58"/>
        <v>-28.5</v>
      </c>
    </row>
    <row r="1440" spans="1:8" x14ac:dyDescent="0.25">
      <c r="A1440" s="199">
        <v>43804</v>
      </c>
      <c r="B1440" s="37">
        <f t="shared" si="59"/>
        <v>2172.5108271135023</v>
      </c>
      <c r="C1440" s="38">
        <v>15325</v>
      </c>
      <c r="D1440" s="37">
        <f t="shared" si="60"/>
        <v>1856.8468607807713</v>
      </c>
      <c r="E1440" s="38">
        <v>1900</v>
      </c>
      <c r="F1440" s="346">
        <f>USD_CNY!B1228</f>
        <v>7.0540500000000002</v>
      </c>
      <c r="G1440" s="139">
        <f t="shared" si="56"/>
        <v>50</v>
      </c>
      <c r="H1440" s="139">
        <f t="shared" si="58"/>
        <v>16.5</v>
      </c>
    </row>
    <row r="1441" spans="1:8" x14ac:dyDescent="0.25">
      <c r="A1441" s="199">
        <v>43805</v>
      </c>
      <c r="B1441" s="37">
        <f t="shared" si="59"/>
        <v>2176.3179682207874</v>
      </c>
      <c r="C1441" s="38">
        <v>15325</v>
      </c>
      <c r="D1441" s="37">
        <f t="shared" si="60"/>
        <v>1860.1008275391346</v>
      </c>
      <c r="E1441" s="38">
        <v>1893</v>
      </c>
      <c r="F1441" s="346">
        <f>USD_CNY!B1229</f>
        <v>7.0417100000000001</v>
      </c>
      <c r="G1441" s="139">
        <f t="shared" si="56"/>
        <v>0</v>
      </c>
      <c r="H1441" s="139">
        <f t="shared" si="58"/>
        <v>-7</v>
      </c>
    </row>
    <row r="1442" spans="1:8" x14ac:dyDescent="0.25">
      <c r="A1442" s="199">
        <v>43808</v>
      </c>
      <c r="B1442" s="37">
        <f t="shared" si="59"/>
        <v>2189.9574806956671</v>
      </c>
      <c r="C1442" s="38">
        <v>15400</v>
      </c>
      <c r="D1442" s="37">
        <f t="shared" si="60"/>
        <v>1871.7585305091172</v>
      </c>
      <c r="E1442" s="38">
        <v>1881</v>
      </c>
      <c r="F1442" s="346">
        <f>USD_CNY!B1230</f>
        <v>7.0320999999999998</v>
      </c>
      <c r="G1442" s="139">
        <f t="shared" si="56"/>
        <v>75</v>
      </c>
      <c r="H1442" s="139">
        <f t="shared" si="58"/>
        <v>-12</v>
      </c>
    </row>
    <row r="1443" spans="1:8" x14ac:dyDescent="0.25">
      <c r="A1443" s="199">
        <v>43809</v>
      </c>
      <c r="B1443" s="37">
        <f t="shared" si="59"/>
        <v>2195.8062232985699</v>
      </c>
      <c r="C1443" s="38">
        <v>15450</v>
      </c>
      <c r="D1443" s="37">
        <f t="shared" si="60"/>
        <v>1876.7574558107435</v>
      </c>
      <c r="E1443" s="38">
        <v>1866</v>
      </c>
      <c r="F1443" s="346">
        <f>USD_CNY!B1231</f>
        <v>7.0361399999999996</v>
      </c>
      <c r="G1443" s="139">
        <f t="shared" si="56"/>
        <v>50</v>
      </c>
      <c r="H1443" s="139">
        <f t="shared" si="58"/>
        <v>-15</v>
      </c>
    </row>
    <row r="1444" spans="1:8" x14ac:dyDescent="0.25">
      <c r="A1444" s="199">
        <v>43810</v>
      </c>
      <c r="B1444" s="37">
        <f t="shared" si="59"/>
        <v>2206.7351974619346</v>
      </c>
      <c r="C1444" s="38">
        <v>15525</v>
      </c>
      <c r="D1444" s="37">
        <f t="shared" si="60"/>
        <v>1886.0984593691751</v>
      </c>
      <c r="E1444" s="38">
        <v>1893</v>
      </c>
      <c r="F1444" s="346">
        <f>USD_CNY!B1232</f>
        <v>7.0352800000000002</v>
      </c>
      <c r="G1444" s="139">
        <f t="shared" si="56"/>
        <v>75</v>
      </c>
      <c r="H1444" s="139">
        <f t="shared" si="58"/>
        <v>27</v>
      </c>
    </row>
    <row r="1445" spans="1:8" x14ac:dyDescent="0.25">
      <c r="A1445" s="199">
        <v>43811</v>
      </c>
      <c r="B1445" s="37">
        <f t="shared" si="59"/>
        <v>2204.8019163284785</v>
      </c>
      <c r="C1445" s="38">
        <v>15500</v>
      </c>
      <c r="D1445" s="37">
        <f t="shared" si="60"/>
        <v>1884.446082332033</v>
      </c>
      <c r="E1445" s="38">
        <v>1903</v>
      </c>
      <c r="F1445" s="346">
        <f>USD_CNY!B1233</f>
        <v>7.0301099999999996</v>
      </c>
      <c r="G1445" s="139">
        <f t="shared" si="56"/>
        <v>-25</v>
      </c>
      <c r="H1445" s="139">
        <f t="shared" si="58"/>
        <v>10</v>
      </c>
    </row>
    <row r="1446" spans="1:8" x14ac:dyDescent="0.25">
      <c r="A1446" s="199">
        <v>43812</v>
      </c>
      <c r="B1446" s="37">
        <f t="shared" si="59"/>
        <v>2223.0139040721019</v>
      </c>
      <c r="C1446" s="38">
        <v>15475</v>
      </c>
      <c r="D1446" s="37">
        <f t="shared" si="60"/>
        <v>1900.0118838223095</v>
      </c>
      <c r="E1446" s="38">
        <v>1920</v>
      </c>
      <c r="F1446" s="346">
        <f>USD_CNY!B1234</f>
        <v>6.9612699999999998</v>
      </c>
      <c r="G1446" s="139">
        <f t="shared" si="56"/>
        <v>-25</v>
      </c>
      <c r="H1446" s="139">
        <f t="shared" si="58"/>
        <v>17</v>
      </c>
    </row>
    <row r="1447" spans="1:8" x14ac:dyDescent="0.25">
      <c r="A1447" s="199">
        <v>43815</v>
      </c>
      <c r="B1447" s="37">
        <f t="shared" si="59"/>
        <v>2201.1980806696215</v>
      </c>
      <c r="C1447" s="38">
        <v>15400</v>
      </c>
      <c r="D1447" s="37">
        <f t="shared" si="60"/>
        <v>1881.3658809142066</v>
      </c>
      <c r="E1447" s="38">
        <v>1934</v>
      </c>
      <c r="F1447" s="346">
        <f>USD_CNY!B1235</f>
        <v>6.9961900000000004</v>
      </c>
      <c r="G1447" s="139">
        <f t="shared" si="56"/>
        <v>-75</v>
      </c>
      <c r="H1447" s="139">
        <f t="shared" si="58"/>
        <v>14</v>
      </c>
    </row>
    <row r="1448" spans="1:8" x14ac:dyDescent="0.25">
      <c r="A1448" s="199">
        <v>43816</v>
      </c>
      <c r="B1448" s="37">
        <f t="shared" si="59"/>
        <v>2173.8508623895195</v>
      </c>
      <c r="C1448" s="38">
        <v>15200</v>
      </c>
      <c r="D1448" s="37">
        <f t="shared" si="60"/>
        <v>1857.9921900765125</v>
      </c>
      <c r="E1448" s="38">
        <v>1873.5</v>
      </c>
      <c r="F1448" s="346">
        <f>USD_CNY!B1236</f>
        <v>6.9922000000000004</v>
      </c>
      <c r="G1448" s="139">
        <f t="shared" si="56"/>
        <v>-200</v>
      </c>
      <c r="H1448" s="139">
        <f t="shared" si="58"/>
        <v>-60.5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434" activePane="bottomLeft" state="frozen"/>
      <selection pane="bottomLeft" activeCell="M1445" sqref="M1445"/>
    </sheetView>
  </sheetViews>
  <sheetFormatPr defaultColWidth="9.140625" defaultRowHeight="15.75" x14ac:dyDescent="0.25"/>
  <cols>
    <col min="1" max="1" width="11.85546875" style="200" bestFit="1" customWidth="1"/>
    <col min="2" max="2" width="13.7109375" style="3" bestFit="1" customWidth="1"/>
    <col min="3" max="3" width="12.5703125" style="213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11.140625" style="2" customWidth="1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4" t="s">
        <v>749</v>
      </c>
      <c r="B1" s="414"/>
      <c r="C1" s="414"/>
      <c r="D1" s="414"/>
      <c r="E1" s="414"/>
      <c r="F1" s="414"/>
      <c r="G1" s="60"/>
    </row>
    <row r="2" spans="1:13" ht="31.5" x14ac:dyDescent="0.25">
      <c r="A2" s="188" t="s">
        <v>751</v>
      </c>
      <c r="B2" s="70" t="s">
        <v>707</v>
      </c>
      <c r="C2" s="216" t="s">
        <v>708</v>
      </c>
      <c r="D2" s="70"/>
      <c r="E2" s="70"/>
      <c r="F2" s="66" t="s">
        <v>753</v>
      </c>
      <c r="G2" s="60"/>
      <c r="I2" s="283"/>
      <c r="J2" s="288"/>
      <c r="K2" s="288"/>
      <c r="L2" s="283"/>
      <c r="M2" s="283"/>
    </row>
    <row r="3" spans="1:13" ht="46.5" customHeight="1" x14ac:dyDescent="0.25">
      <c r="A3" s="189" t="s">
        <v>21</v>
      </c>
      <c r="B3" s="415" t="s">
        <v>752</v>
      </c>
      <c r="C3" s="416"/>
      <c r="D3" s="71" t="s">
        <v>11</v>
      </c>
      <c r="E3" s="71" t="s">
        <v>1</v>
      </c>
      <c r="F3" s="67" t="s">
        <v>660</v>
      </c>
      <c r="G3" s="60"/>
      <c r="I3" s="288"/>
      <c r="J3" s="288"/>
      <c r="K3" s="288"/>
      <c r="L3" s="283"/>
      <c r="M3" s="283"/>
    </row>
    <row r="4" spans="1:13" ht="18.75" customHeight="1" x14ac:dyDescent="0.25">
      <c r="A4" s="190"/>
      <c r="B4" s="72" t="s">
        <v>6</v>
      </c>
      <c r="C4" s="217" t="s">
        <v>5</v>
      </c>
      <c r="D4" s="72" t="s">
        <v>6</v>
      </c>
      <c r="E4" s="72" t="s">
        <v>6</v>
      </c>
      <c r="F4" s="69" t="s">
        <v>23</v>
      </c>
      <c r="G4" s="60"/>
    </row>
    <row r="5" spans="1:13" hidden="1" x14ac:dyDescent="0.25">
      <c r="A5" s="191" t="s">
        <v>24</v>
      </c>
      <c r="B5" s="73">
        <f t="shared" ref="B5:B68" si="0">C5/F5</f>
        <v>778.48028884641155</v>
      </c>
      <c r="C5" s="218">
        <v>4765</v>
      </c>
      <c r="D5" s="74"/>
      <c r="E5" s="74"/>
      <c r="F5" s="68">
        <v>6.1208999999999998</v>
      </c>
      <c r="G5" s="60"/>
    </row>
    <row r="6" spans="1:13" hidden="1" x14ac:dyDescent="0.25">
      <c r="A6" s="192" t="s">
        <v>25</v>
      </c>
      <c r="B6" s="8">
        <f t="shared" si="0"/>
        <v>773.57904883268804</v>
      </c>
      <c r="C6" s="219">
        <v>4735</v>
      </c>
      <c r="D6" s="75"/>
      <c r="E6" s="75"/>
      <c r="F6" s="44">
        <v>6.1208999999999998</v>
      </c>
      <c r="G6" s="60"/>
    </row>
    <row r="7" spans="1:13" hidden="1" x14ac:dyDescent="0.25">
      <c r="A7" s="192" t="s">
        <v>26</v>
      </c>
      <c r="B7" s="8">
        <f t="shared" si="0"/>
        <v>749.35442748341131</v>
      </c>
      <c r="C7" s="219">
        <v>4585</v>
      </c>
      <c r="D7" s="75"/>
      <c r="E7" s="75"/>
      <c r="F7" s="44">
        <v>6.1185999999999998</v>
      </c>
      <c r="G7" s="61"/>
    </row>
    <row r="8" spans="1:13" hidden="1" x14ac:dyDescent="0.25">
      <c r="A8" s="192" t="s">
        <v>27</v>
      </c>
      <c r="B8" s="8">
        <f t="shared" si="0"/>
        <v>755.12405609492987</v>
      </c>
      <c r="C8" s="219">
        <v>4620</v>
      </c>
      <c r="D8" s="75"/>
      <c r="E8" s="75"/>
      <c r="F8" s="44">
        <v>6.1181999999999999</v>
      </c>
      <c r="G8" s="61"/>
    </row>
    <row r="9" spans="1:13" hidden="1" x14ac:dyDescent="0.25">
      <c r="A9" s="192" t="s">
        <v>28</v>
      </c>
      <c r="B9" s="8">
        <f t="shared" si="0"/>
        <v>721.66465069142498</v>
      </c>
      <c r="C9" s="219">
        <v>4415</v>
      </c>
      <c r="D9" s="75"/>
      <c r="E9" s="75"/>
      <c r="F9" s="44">
        <v>6.1177999999999999</v>
      </c>
      <c r="G9" s="61"/>
    </row>
    <row r="10" spans="1:13" hidden="1" x14ac:dyDescent="0.25">
      <c r="A10" s="192" t="s">
        <v>29</v>
      </c>
      <c r="B10" s="8">
        <f t="shared" si="0"/>
        <v>728.90109171733013</v>
      </c>
      <c r="C10" s="219">
        <v>4460</v>
      </c>
      <c r="D10" s="75"/>
      <c r="E10" s="75"/>
      <c r="F10" s="44">
        <v>6.1188000000000002</v>
      </c>
      <c r="G10" s="61"/>
    </row>
    <row r="11" spans="1:13" hidden="1" x14ac:dyDescent="0.25">
      <c r="A11" s="192" t="s">
        <v>30</v>
      </c>
      <c r="B11" s="8">
        <f t="shared" si="0"/>
        <v>717.33198254873446</v>
      </c>
      <c r="C11" s="219">
        <v>4390</v>
      </c>
      <c r="D11" s="75"/>
      <c r="E11" s="75"/>
      <c r="F11" s="44">
        <v>6.1199000000000003</v>
      </c>
      <c r="G11" s="61"/>
    </row>
    <row r="12" spans="1:13" hidden="1" x14ac:dyDescent="0.25">
      <c r="A12" s="192" t="s">
        <v>31</v>
      </c>
      <c r="B12" s="8">
        <f t="shared" si="0"/>
        <v>708.13662871424606</v>
      </c>
      <c r="C12" s="219">
        <v>4335</v>
      </c>
      <c r="D12" s="75"/>
      <c r="E12" s="75"/>
      <c r="F12" s="44">
        <v>6.1216999999999997</v>
      </c>
      <c r="G12" s="61"/>
    </row>
    <row r="13" spans="1:13" hidden="1" x14ac:dyDescent="0.25">
      <c r="A13" s="192" t="s">
        <v>32</v>
      </c>
      <c r="B13" s="8">
        <f t="shared" si="0"/>
        <v>704.80115122972268</v>
      </c>
      <c r="C13" s="219">
        <v>4310</v>
      </c>
      <c r="D13" s="75"/>
      <c r="E13" s="75"/>
      <c r="F13" s="44">
        <v>6.1151999999999997</v>
      </c>
    </row>
    <row r="14" spans="1:13" hidden="1" x14ac:dyDescent="0.25">
      <c r="A14" s="192" t="s">
        <v>33</v>
      </c>
      <c r="B14" s="8">
        <f t="shared" si="0"/>
        <v>718.14898936257123</v>
      </c>
      <c r="C14" s="219">
        <v>4395</v>
      </c>
      <c r="D14" s="75"/>
      <c r="E14" s="75"/>
      <c r="F14" s="44">
        <v>6.1199000000000003</v>
      </c>
    </row>
    <row r="15" spans="1:13" hidden="1" x14ac:dyDescent="0.25">
      <c r="A15" s="192" t="s">
        <v>34</v>
      </c>
      <c r="B15" s="8">
        <f t="shared" si="0"/>
        <v>711.79902914208196</v>
      </c>
      <c r="C15" s="219">
        <v>4355</v>
      </c>
      <c r="D15" s="75"/>
      <c r="E15" s="75"/>
      <c r="F15" s="45">
        <v>6.1182999999999996</v>
      </c>
    </row>
    <row r="16" spans="1:13" hidden="1" x14ac:dyDescent="0.25">
      <c r="A16" s="192" t="s">
        <v>35</v>
      </c>
      <c r="B16" s="8">
        <f t="shared" si="0"/>
        <v>715.11466352833497</v>
      </c>
      <c r="C16" s="219">
        <v>4375</v>
      </c>
      <c r="D16" s="75"/>
      <c r="E16" s="75"/>
      <c r="F16" s="45">
        <v>6.1178999999999997</v>
      </c>
    </row>
    <row r="17" spans="1:6" hidden="1" x14ac:dyDescent="0.25">
      <c r="A17" s="192" t="s">
        <v>36</v>
      </c>
      <c r="B17" s="8">
        <f t="shared" si="0"/>
        <v>709.96732026143786</v>
      </c>
      <c r="C17" s="219">
        <v>4345</v>
      </c>
      <c r="D17" s="75"/>
      <c r="E17" s="75"/>
      <c r="F17" s="45">
        <v>6.12</v>
      </c>
    </row>
    <row r="18" spans="1:6" hidden="1" x14ac:dyDescent="0.25">
      <c r="A18" s="192" t="s">
        <v>37</v>
      </c>
      <c r="B18" s="8">
        <f t="shared" si="0"/>
        <v>712.41830065359477</v>
      </c>
      <c r="C18" s="219">
        <v>4360</v>
      </c>
      <c r="D18" s="75"/>
      <c r="E18" s="75"/>
      <c r="F18" s="45">
        <v>6.12</v>
      </c>
    </row>
    <row r="19" spans="1:6" hidden="1" x14ac:dyDescent="0.25">
      <c r="A19" s="192" t="s">
        <v>38</v>
      </c>
      <c r="B19" s="8">
        <f t="shared" si="0"/>
        <v>726.33092584725</v>
      </c>
      <c r="C19" s="219">
        <v>4445</v>
      </c>
      <c r="D19" s="75"/>
      <c r="E19" s="75"/>
      <c r="F19" s="45">
        <v>6.1197999999999997</v>
      </c>
    </row>
    <row r="20" spans="1:6" hidden="1" x14ac:dyDescent="0.25">
      <c r="A20" s="192" t="s">
        <v>39</v>
      </c>
      <c r="B20" s="9">
        <f t="shared" si="0"/>
        <v>733.98248915800673</v>
      </c>
      <c r="C20" s="219">
        <v>4485</v>
      </c>
      <c r="D20" s="75"/>
      <c r="E20" s="75"/>
      <c r="F20" s="45">
        <v>6.1105</v>
      </c>
    </row>
    <row r="21" spans="1:6" hidden="1" x14ac:dyDescent="0.25">
      <c r="A21" s="192" t="s">
        <v>40</v>
      </c>
      <c r="B21" s="9">
        <f t="shared" si="0"/>
        <v>719.03649110192339</v>
      </c>
      <c r="C21" s="219">
        <v>4400</v>
      </c>
      <c r="D21" s="75"/>
      <c r="E21" s="75"/>
      <c r="F21" s="45">
        <v>6.1193</v>
      </c>
    </row>
    <row r="22" spans="1:6" hidden="1" x14ac:dyDescent="0.25">
      <c r="A22" s="192" t="s">
        <v>41</v>
      </c>
      <c r="B22" s="9">
        <f t="shared" si="0"/>
        <v>712.52308345998586</v>
      </c>
      <c r="C22" s="219">
        <v>4360</v>
      </c>
      <c r="D22" s="75"/>
      <c r="E22" s="75"/>
      <c r="F22" s="45">
        <v>6.1191000000000004</v>
      </c>
    </row>
    <row r="23" spans="1:6" hidden="1" x14ac:dyDescent="0.25">
      <c r="A23" s="192" t="s">
        <v>42</v>
      </c>
      <c r="B23" s="9">
        <f t="shared" si="0"/>
        <v>698.89484697881255</v>
      </c>
      <c r="C23" s="219">
        <v>4275</v>
      </c>
      <c r="D23" s="75"/>
      <c r="E23" s="75"/>
      <c r="F23" s="45">
        <v>6.1167999999999996</v>
      </c>
    </row>
    <row r="24" spans="1:6" hidden="1" x14ac:dyDescent="0.25">
      <c r="A24" s="193" t="s">
        <v>43</v>
      </c>
      <c r="B24" s="9">
        <f t="shared" si="0"/>
        <v>698.15732247674168</v>
      </c>
      <c r="C24" s="219">
        <v>4270</v>
      </c>
      <c r="D24" s="75"/>
      <c r="E24" s="75"/>
      <c r="F24" s="45">
        <v>6.1161000000000003</v>
      </c>
    </row>
    <row r="25" spans="1:6" hidden="1" x14ac:dyDescent="0.25">
      <c r="A25" s="192" t="s">
        <v>44</v>
      </c>
      <c r="B25" s="9">
        <f t="shared" si="0"/>
        <v>701.14509444162309</v>
      </c>
      <c r="C25" s="219">
        <v>4280</v>
      </c>
      <c r="D25" s="75"/>
      <c r="E25" s="75"/>
      <c r="F25" s="45">
        <v>6.1043000000000003</v>
      </c>
    </row>
    <row r="26" spans="1:6" hidden="1" x14ac:dyDescent="0.25">
      <c r="A26" s="192" t="s">
        <v>45</v>
      </c>
      <c r="B26" s="9">
        <f t="shared" si="0"/>
        <v>710.79556634091955</v>
      </c>
      <c r="C26" s="219">
        <v>4335</v>
      </c>
      <c r="D26" s="75"/>
      <c r="E26" s="75"/>
      <c r="F26" s="45">
        <v>6.0987999999999998</v>
      </c>
    </row>
    <row r="27" spans="1:6" hidden="1" x14ac:dyDescent="0.25">
      <c r="A27" s="192" t="s">
        <v>46</v>
      </c>
      <c r="B27" s="9">
        <f t="shared" si="0"/>
        <v>715.8788992029389</v>
      </c>
      <c r="C27" s="219">
        <v>4365</v>
      </c>
      <c r="D27" s="75"/>
      <c r="E27" s="75"/>
      <c r="F27" s="45">
        <v>6.0974000000000004</v>
      </c>
    </row>
    <row r="28" spans="1:6" hidden="1" x14ac:dyDescent="0.25">
      <c r="A28" s="192" t="s">
        <v>47</v>
      </c>
      <c r="B28" s="9">
        <f t="shared" si="0"/>
        <v>722.04535757655322</v>
      </c>
      <c r="C28" s="219">
        <v>4400</v>
      </c>
      <c r="D28" s="75"/>
      <c r="E28" s="75"/>
      <c r="F28" s="45">
        <v>6.0937999999999999</v>
      </c>
    </row>
    <row r="29" spans="1:6" hidden="1" x14ac:dyDescent="0.25">
      <c r="A29" s="192" t="s">
        <v>48</v>
      </c>
      <c r="B29" s="9">
        <f t="shared" si="0"/>
        <v>727.6694887445035</v>
      </c>
      <c r="C29" s="219">
        <v>4435</v>
      </c>
      <c r="D29" s="75"/>
      <c r="E29" s="75"/>
      <c r="F29" s="45">
        <v>6.0948000000000002</v>
      </c>
    </row>
    <row r="30" spans="1:6" hidden="1" x14ac:dyDescent="0.25">
      <c r="A30" s="192" t="s">
        <v>49</v>
      </c>
      <c r="B30" s="9">
        <f t="shared" si="0"/>
        <v>747.45651460452905</v>
      </c>
      <c r="C30" s="219">
        <v>4555</v>
      </c>
      <c r="D30" s="75"/>
      <c r="E30" s="75"/>
      <c r="F30" s="45">
        <v>6.0940000000000003</v>
      </c>
    </row>
    <row r="31" spans="1:6" hidden="1" x14ac:dyDescent="0.25">
      <c r="A31" s="192" t="s">
        <v>50</v>
      </c>
      <c r="B31" s="9">
        <f t="shared" si="0"/>
        <v>744.82237587662394</v>
      </c>
      <c r="C31" s="219">
        <v>4535</v>
      </c>
      <c r="D31" s="75"/>
      <c r="E31" s="75"/>
      <c r="F31" s="45">
        <v>6.0887000000000002</v>
      </c>
    </row>
    <row r="32" spans="1:6" hidden="1" x14ac:dyDescent="0.25">
      <c r="A32" s="193" t="s">
        <v>51</v>
      </c>
      <c r="B32" s="9">
        <f t="shared" si="0"/>
        <v>744.82078263729034</v>
      </c>
      <c r="C32" s="219">
        <v>4530</v>
      </c>
      <c r="D32" s="75"/>
      <c r="E32" s="75"/>
      <c r="F32" s="45">
        <v>6.0819999999999999</v>
      </c>
    </row>
    <row r="33" spans="1:8" hidden="1" x14ac:dyDescent="0.25">
      <c r="A33" s="192" t="s">
        <v>52</v>
      </c>
      <c r="B33" s="9">
        <f t="shared" si="0"/>
        <v>740.56417674907948</v>
      </c>
      <c r="C33" s="219">
        <v>4505</v>
      </c>
      <c r="D33" s="75"/>
      <c r="E33" s="75"/>
      <c r="F33" s="45">
        <v>6.0831999999999997</v>
      </c>
    </row>
    <row r="34" spans="1:8" hidden="1" x14ac:dyDescent="0.25">
      <c r="A34" s="192" t="s">
        <v>53</v>
      </c>
      <c r="B34" s="9">
        <f t="shared" si="0"/>
        <v>735.80246913580243</v>
      </c>
      <c r="C34" s="219">
        <v>4470</v>
      </c>
      <c r="D34" s="75"/>
      <c r="E34" s="75"/>
      <c r="F34" s="45">
        <v>6.0750000000000002</v>
      </c>
    </row>
    <row r="35" spans="1:8" hidden="1" x14ac:dyDescent="0.25">
      <c r="A35" s="192" t="s">
        <v>54</v>
      </c>
      <c r="B35" s="9">
        <f t="shared" si="0"/>
        <v>734.50876645250344</v>
      </c>
      <c r="C35" s="219">
        <v>4470</v>
      </c>
      <c r="D35" s="75"/>
      <c r="E35" s="75"/>
      <c r="F35" s="45">
        <v>6.0857000000000001</v>
      </c>
    </row>
    <row r="36" spans="1:8" hidden="1" x14ac:dyDescent="0.25">
      <c r="A36" s="192" t="s">
        <v>55</v>
      </c>
      <c r="B36" s="9">
        <f t="shared" si="0"/>
        <v>731.02293984444225</v>
      </c>
      <c r="C36" s="219">
        <v>4455</v>
      </c>
      <c r="D36" s="75"/>
      <c r="E36" s="75"/>
      <c r="F36" s="45">
        <v>6.0941999999999998</v>
      </c>
    </row>
    <row r="37" spans="1:8" hidden="1" x14ac:dyDescent="0.25">
      <c r="A37" s="192" t="s">
        <v>56</v>
      </c>
      <c r="B37" s="9">
        <f t="shared" si="0"/>
        <v>718.39787432957735</v>
      </c>
      <c r="C37" s="219">
        <v>4380</v>
      </c>
      <c r="D37" s="75"/>
      <c r="E37" s="75"/>
      <c r="F37" s="45">
        <v>6.0968999999999998</v>
      </c>
    </row>
    <row r="38" spans="1:8" hidden="1" x14ac:dyDescent="0.25">
      <c r="A38" s="192" t="s">
        <v>57</v>
      </c>
      <c r="B38" s="9">
        <f t="shared" si="0"/>
        <v>716.99289569968334</v>
      </c>
      <c r="C38" s="219">
        <v>4370</v>
      </c>
      <c r="D38" s="75"/>
      <c r="E38" s="75"/>
      <c r="F38" s="45">
        <v>6.0949</v>
      </c>
    </row>
    <row r="39" spans="1:8" hidden="1" x14ac:dyDescent="0.25">
      <c r="A39" s="192" t="s">
        <v>58</v>
      </c>
      <c r="B39" s="9">
        <f t="shared" si="0"/>
        <v>712.13164191824831</v>
      </c>
      <c r="C39" s="219">
        <v>4345</v>
      </c>
      <c r="D39" s="75"/>
      <c r="E39" s="75"/>
      <c r="F39" s="45">
        <v>6.1013999999999999</v>
      </c>
    </row>
    <row r="40" spans="1:8" hidden="1" x14ac:dyDescent="0.25">
      <c r="A40" s="192" t="s">
        <v>59</v>
      </c>
      <c r="B40" s="9">
        <f t="shared" si="0"/>
        <v>713.41883425722438</v>
      </c>
      <c r="C40" s="219">
        <v>4350</v>
      </c>
      <c r="D40" s="75"/>
      <c r="E40" s="75"/>
      <c r="F40" s="45">
        <v>6.0974000000000004</v>
      </c>
    </row>
    <row r="41" spans="1:8" hidden="1" x14ac:dyDescent="0.25">
      <c r="A41" s="193" t="s">
        <v>60</v>
      </c>
      <c r="B41" s="9">
        <f t="shared" si="0"/>
        <v>717.03995405693661</v>
      </c>
      <c r="C41" s="219">
        <v>4370</v>
      </c>
      <c r="D41" s="75"/>
      <c r="E41" s="75"/>
      <c r="F41" s="45">
        <v>6.0945</v>
      </c>
    </row>
    <row r="42" spans="1:8" hidden="1" x14ac:dyDescent="0.25">
      <c r="A42" s="192" t="s">
        <v>61</v>
      </c>
      <c r="B42" s="9">
        <f t="shared" si="0"/>
        <v>714.69598752769343</v>
      </c>
      <c r="C42" s="219">
        <v>4355</v>
      </c>
      <c r="D42" s="75"/>
      <c r="E42" s="75"/>
      <c r="F42" s="45">
        <v>6.0934999999999997</v>
      </c>
    </row>
    <row r="43" spans="1:8" hidden="1" x14ac:dyDescent="0.25">
      <c r="A43" s="192" t="s">
        <v>62</v>
      </c>
      <c r="B43" s="9">
        <f t="shared" si="0"/>
        <v>707.64785078645775</v>
      </c>
      <c r="C43" s="219">
        <v>4310</v>
      </c>
      <c r="D43" s="75"/>
      <c r="E43" s="75"/>
      <c r="F43" s="45">
        <v>6.0906000000000002</v>
      </c>
    </row>
    <row r="44" spans="1:8" hidden="1" x14ac:dyDescent="0.25">
      <c r="A44" s="192" t="s">
        <v>63</v>
      </c>
      <c r="B44" s="9">
        <f t="shared" si="0"/>
        <v>707.41136793616852</v>
      </c>
      <c r="C44" s="219">
        <v>4300</v>
      </c>
      <c r="D44" s="75"/>
      <c r="E44" s="75"/>
      <c r="F44" s="45">
        <v>6.0785</v>
      </c>
      <c r="G44" s="62"/>
      <c r="H44" s="62"/>
    </row>
    <row r="45" spans="1:8" hidden="1" x14ac:dyDescent="0.25">
      <c r="A45" s="192" t="s">
        <v>64</v>
      </c>
      <c r="B45" s="9">
        <f t="shared" si="0"/>
        <v>692.00459694631422</v>
      </c>
      <c r="C45" s="219">
        <v>4215</v>
      </c>
      <c r="D45" s="75"/>
      <c r="E45" s="75"/>
      <c r="F45" s="45">
        <v>6.0910000000000002</v>
      </c>
      <c r="G45" s="60"/>
      <c r="H45" s="63"/>
    </row>
    <row r="46" spans="1:8" hidden="1" x14ac:dyDescent="0.25">
      <c r="A46" s="192" t="s">
        <v>65</v>
      </c>
      <c r="B46" s="9">
        <f t="shared" si="0"/>
        <v>693.46420247513379</v>
      </c>
      <c r="C46" s="219">
        <v>4225</v>
      </c>
      <c r="D46" s="75"/>
      <c r="E46" s="75"/>
      <c r="F46" s="45">
        <v>6.0926</v>
      </c>
      <c r="G46" s="64"/>
      <c r="H46" s="60"/>
    </row>
    <row r="47" spans="1:8" hidden="1" x14ac:dyDescent="0.25">
      <c r="A47" s="192" t="s">
        <v>66</v>
      </c>
      <c r="B47" s="9">
        <f t="shared" si="0"/>
        <v>696.91845479470044</v>
      </c>
      <c r="C47" s="219">
        <v>4245</v>
      </c>
      <c r="D47" s="75"/>
      <c r="E47" s="75"/>
      <c r="F47" s="45">
        <v>6.0911</v>
      </c>
      <c r="G47" s="60"/>
      <c r="H47" s="60"/>
    </row>
    <row r="48" spans="1:8" hidden="1" x14ac:dyDescent="0.25">
      <c r="A48" s="192" t="s">
        <v>67</v>
      </c>
      <c r="B48" s="9">
        <f t="shared" si="0"/>
        <v>694.38744521233809</v>
      </c>
      <c r="C48" s="219">
        <v>4230</v>
      </c>
      <c r="D48" s="75"/>
      <c r="E48" s="75"/>
      <c r="F48" s="45">
        <v>6.0917000000000003</v>
      </c>
      <c r="G48" s="60"/>
      <c r="H48" s="60"/>
    </row>
    <row r="49" spans="1:8" hidden="1" x14ac:dyDescent="0.25">
      <c r="A49" s="192" t="s">
        <v>68</v>
      </c>
      <c r="B49" s="9">
        <f t="shared" si="0"/>
        <v>685.26877308165774</v>
      </c>
      <c r="C49" s="219">
        <v>4175</v>
      </c>
      <c r="D49" s="75"/>
      <c r="E49" s="75"/>
      <c r="F49" s="45">
        <v>6.0925000000000002</v>
      </c>
      <c r="G49" s="60"/>
      <c r="H49" s="60"/>
    </row>
    <row r="50" spans="1:8" hidden="1" x14ac:dyDescent="0.25">
      <c r="A50" s="192" t="s">
        <v>69</v>
      </c>
      <c r="B50" s="9">
        <f t="shared" si="0"/>
        <v>689.46271155834984</v>
      </c>
      <c r="C50" s="219">
        <v>4200</v>
      </c>
      <c r="D50" s="75"/>
      <c r="E50" s="75"/>
      <c r="F50" s="45">
        <v>6.0917000000000003</v>
      </c>
      <c r="G50" s="60"/>
      <c r="H50" s="60"/>
    </row>
    <row r="51" spans="1:8" hidden="1" x14ac:dyDescent="0.25">
      <c r="A51" s="192" t="s">
        <v>70</v>
      </c>
      <c r="B51" s="9">
        <f t="shared" si="0"/>
        <v>680.27769115885189</v>
      </c>
      <c r="C51" s="219">
        <v>4145</v>
      </c>
      <c r="D51" s="75"/>
      <c r="E51" s="75"/>
      <c r="F51" s="45">
        <v>6.0930999999999997</v>
      </c>
      <c r="G51" s="60"/>
      <c r="H51" s="60"/>
    </row>
    <row r="52" spans="1:8" hidden="1" x14ac:dyDescent="0.25">
      <c r="A52" s="193" t="s">
        <v>71</v>
      </c>
      <c r="B52" s="9">
        <f t="shared" si="0"/>
        <v>681.310743367481</v>
      </c>
      <c r="C52" s="219">
        <v>4150</v>
      </c>
      <c r="D52" s="75"/>
      <c r="E52" s="75"/>
      <c r="F52" s="45">
        <v>6.0911999999999997</v>
      </c>
      <c r="G52" s="60"/>
      <c r="H52" s="60"/>
    </row>
    <row r="53" spans="1:8" hidden="1" x14ac:dyDescent="0.25">
      <c r="A53" s="192" t="s">
        <v>72</v>
      </c>
      <c r="B53" s="9">
        <f t="shared" si="0"/>
        <v>677.84926470588232</v>
      </c>
      <c r="C53" s="219">
        <v>4130</v>
      </c>
      <c r="D53" s="75"/>
      <c r="E53" s="75"/>
      <c r="F53" s="45">
        <v>6.0928000000000004</v>
      </c>
      <c r="G53" s="60"/>
      <c r="H53" s="60"/>
    </row>
    <row r="54" spans="1:8" hidden="1" x14ac:dyDescent="0.25">
      <c r="A54" s="192" t="s">
        <v>73</v>
      </c>
      <c r="B54" s="9">
        <f t="shared" si="0"/>
        <v>683.44792504225393</v>
      </c>
      <c r="C54" s="219">
        <v>4165</v>
      </c>
      <c r="D54" s="75"/>
      <c r="E54" s="75"/>
      <c r="F54" s="45">
        <v>6.0941000000000001</v>
      </c>
      <c r="G54" s="60"/>
      <c r="H54" s="60"/>
    </row>
    <row r="55" spans="1:8" hidden="1" x14ac:dyDescent="0.25">
      <c r="A55" s="192" t="s">
        <v>74</v>
      </c>
      <c r="B55" s="9">
        <f t="shared" si="0"/>
        <v>678.80359839779373</v>
      </c>
      <c r="C55" s="219">
        <v>4135</v>
      </c>
      <c r="D55" s="75"/>
      <c r="E55" s="75"/>
      <c r="F55" s="45">
        <v>6.0915999999999997</v>
      </c>
      <c r="G55" s="60"/>
      <c r="H55" s="60"/>
    </row>
    <row r="56" spans="1:8" hidden="1" x14ac:dyDescent="0.25">
      <c r="A56" s="192" t="s">
        <v>75</v>
      </c>
      <c r="B56" s="9">
        <f t="shared" si="0"/>
        <v>678.84817441555037</v>
      </c>
      <c r="C56" s="219">
        <v>4135</v>
      </c>
      <c r="D56" s="75"/>
      <c r="E56" s="75"/>
      <c r="F56" s="45">
        <v>6.0911999999999997</v>
      </c>
    </row>
    <row r="57" spans="1:8" hidden="1" x14ac:dyDescent="0.25">
      <c r="A57" s="193" t="s">
        <v>76</v>
      </c>
      <c r="B57" s="9">
        <f t="shared" si="0"/>
        <v>676.97306878046379</v>
      </c>
      <c r="C57" s="219">
        <v>4125</v>
      </c>
      <c r="D57" s="75"/>
      <c r="E57" s="75"/>
      <c r="F57" s="45">
        <v>6.0933000000000002</v>
      </c>
    </row>
    <row r="58" spans="1:8" hidden="1" x14ac:dyDescent="0.25">
      <c r="A58" s="192" t="s">
        <v>77</v>
      </c>
      <c r="B58" s="9">
        <f t="shared" si="0"/>
        <v>673.71288834911627</v>
      </c>
      <c r="C58" s="219">
        <v>4105</v>
      </c>
      <c r="D58" s="75"/>
      <c r="E58" s="75"/>
      <c r="F58" s="45">
        <v>6.0930999999999997</v>
      </c>
    </row>
    <row r="59" spans="1:8" hidden="1" x14ac:dyDescent="0.25">
      <c r="A59" s="192" t="s">
        <v>78</v>
      </c>
      <c r="B59" s="9">
        <f t="shared" si="0"/>
        <v>663.93106278210917</v>
      </c>
      <c r="C59" s="219">
        <v>4045</v>
      </c>
      <c r="D59" s="75"/>
      <c r="E59" s="75"/>
      <c r="F59" s="45">
        <v>6.0925000000000002</v>
      </c>
    </row>
    <row r="60" spans="1:8" hidden="1" x14ac:dyDescent="0.25">
      <c r="A60" s="192" t="s">
        <v>79</v>
      </c>
      <c r="B60" s="9">
        <f t="shared" si="0"/>
        <v>656.42641459892343</v>
      </c>
      <c r="C60" s="219">
        <v>4000</v>
      </c>
      <c r="D60" s="75"/>
      <c r="E60" s="75"/>
      <c r="F60" s="45">
        <v>6.0936000000000003</v>
      </c>
    </row>
    <row r="61" spans="1:8" hidden="1" x14ac:dyDescent="0.25">
      <c r="A61" s="192" t="s">
        <v>80</v>
      </c>
      <c r="B61" s="9">
        <f t="shared" si="0"/>
        <v>664.86087170647625</v>
      </c>
      <c r="C61" s="219">
        <v>4050</v>
      </c>
      <c r="D61" s="75"/>
      <c r="E61" s="75"/>
      <c r="F61" s="45">
        <v>6.0914999999999999</v>
      </c>
    </row>
    <row r="62" spans="1:8" hidden="1" x14ac:dyDescent="0.25">
      <c r="A62" s="192" t="s">
        <v>81</v>
      </c>
      <c r="B62" s="9">
        <f t="shared" si="0"/>
        <v>661.6101917520358</v>
      </c>
      <c r="C62" s="219">
        <v>4030</v>
      </c>
      <c r="D62" s="75"/>
      <c r="E62" s="75"/>
      <c r="F62" s="45">
        <v>6.0911999999999997</v>
      </c>
    </row>
    <row r="63" spans="1:8" hidden="1" x14ac:dyDescent="0.25">
      <c r="A63" s="192" t="s">
        <v>82</v>
      </c>
      <c r="B63" s="9">
        <f t="shared" si="0"/>
        <v>667.11579224108186</v>
      </c>
      <c r="C63" s="219">
        <v>4060</v>
      </c>
      <c r="D63" s="75"/>
      <c r="E63" s="75"/>
      <c r="F63" s="45">
        <v>6.0858999999999996</v>
      </c>
    </row>
    <row r="64" spans="1:8" hidden="1" x14ac:dyDescent="0.25">
      <c r="A64" s="192" t="s">
        <v>83</v>
      </c>
      <c r="B64" s="9">
        <f t="shared" si="0"/>
        <v>670.30089428350266</v>
      </c>
      <c r="C64" s="219">
        <v>4070</v>
      </c>
      <c r="D64" s="75"/>
      <c r="E64" s="75"/>
      <c r="F64" s="45">
        <v>6.0719000000000003</v>
      </c>
    </row>
    <row r="65" spans="1:6" hidden="1" x14ac:dyDescent="0.25">
      <c r="A65" s="192" t="s">
        <v>84</v>
      </c>
      <c r="B65" s="9">
        <f t="shared" si="0"/>
        <v>685.22483940042832</v>
      </c>
      <c r="C65" s="219">
        <v>4160</v>
      </c>
      <c r="D65" s="75"/>
      <c r="E65" s="75"/>
      <c r="F65" s="45">
        <v>6.0709999999999997</v>
      </c>
    </row>
    <row r="66" spans="1:6" hidden="1" x14ac:dyDescent="0.25">
      <c r="A66" s="193" t="s">
        <v>85</v>
      </c>
      <c r="B66" s="9">
        <f t="shared" si="0"/>
        <v>685.3941840349288</v>
      </c>
      <c r="C66" s="219">
        <v>4160</v>
      </c>
      <c r="D66" s="75"/>
      <c r="E66" s="75"/>
      <c r="F66" s="45">
        <v>6.0694999999999997</v>
      </c>
    </row>
    <row r="67" spans="1:6" hidden="1" x14ac:dyDescent="0.25">
      <c r="A67" s="192" t="s">
        <v>86</v>
      </c>
      <c r="B67" s="9">
        <f t="shared" si="0"/>
        <v>663.34172798051122</v>
      </c>
      <c r="C67" s="219">
        <v>4030</v>
      </c>
      <c r="D67" s="75"/>
      <c r="E67" s="75"/>
      <c r="F67" s="45">
        <v>6.0753000000000004</v>
      </c>
    </row>
    <row r="68" spans="1:6" hidden="1" x14ac:dyDescent="0.25">
      <c r="A68" s="192" t="s">
        <v>87</v>
      </c>
      <c r="B68" s="9">
        <f t="shared" si="0"/>
        <v>662.08804782845004</v>
      </c>
      <c r="C68" s="219">
        <v>4020</v>
      </c>
      <c r="D68" s="75"/>
      <c r="E68" s="75"/>
      <c r="F68" s="45">
        <v>6.0716999999999999</v>
      </c>
    </row>
    <row r="69" spans="1:6" hidden="1" x14ac:dyDescent="0.25">
      <c r="A69" s="192" t="s">
        <v>88</v>
      </c>
      <c r="B69" s="9">
        <f t="shared" ref="B69:B132" si="1">C69/F69</f>
        <v>672.06957896817551</v>
      </c>
      <c r="C69" s="219">
        <v>4080</v>
      </c>
      <c r="D69" s="75"/>
      <c r="E69" s="75"/>
      <c r="F69" s="45">
        <v>6.0708000000000002</v>
      </c>
    </row>
    <row r="70" spans="1:6" hidden="1" x14ac:dyDescent="0.25">
      <c r="A70" s="192" t="s">
        <v>89</v>
      </c>
      <c r="B70" s="9">
        <f t="shared" si="1"/>
        <v>674.52931196362977</v>
      </c>
      <c r="C70" s="219">
        <v>4095</v>
      </c>
      <c r="D70" s="75"/>
      <c r="E70" s="75"/>
      <c r="F70" s="45">
        <v>6.0709</v>
      </c>
    </row>
    <row r="71" spans="1:6" hidden="1" x14ac:dyDescent="0.25">
      <c r="A71" s="192" t="s">
        <v>90</v>
      </c>
      <c r="B71" s="9">
        <f t="shared" si="1"/>
        <v>663.04258298327977</v>
      </c>
      <c r="C71" s="219">
        <v>4025</v>
      </c>
      <c r="D71" s="75"/>
      <c r="E71" s="75"/>
      <c r="F71" s="45">
        <v>6.0705</v>
      </c>
    </row>
    <row r="72" spans="1:6" hidden="1" x14ac:dyDescent="0.25">
      <c r="A72" s="192" t="s">
        <v>91</v>
      </c>
      <c r="B72" s="76">
        <f t="shared" si="1"/>
        <v>651.91623864085341</v>
      </c>
      <c r="C72" s="219">
        <v>3960</v>
      </c>
      <c r="D72" s="75"/>
      <c r="E72" s="75"/>
      <c r="F72" s="45">
        <v>6.0743999999999998</v>
      </c>
    </row>
    <row r="73" spans="1:6" hidden="1" x14ac:dyDescent="0.25">
      <c r="A73" s="192" t="s">
        <v>92</v>
      </c>
      <c r="B73" s="9">
        <f t="shared" si="1"/>
        <v>655.37058077689414</v>
      </c>
      <c r="C73" s="219">
        <v>3980</v>
      </c>
      <c r="D73" s="75"/>
      <c r="E73" s="75"/>
      <c r="F73" s="45">
        <v>6.0728999999999997</v>
      </c>
    </row>
    <row r="74" spans="1:6" hidden="1" x14ac:dyDescent="0.25">
      <c r="A74" s="192" t="s">
        <v>93</v>
      </c>
      <c r="B74" s="9">
        <f t="shared" si="1"/>
        <v>654.96786950074147</v>
      </c>
      <c r="C74" s="219">
        <v>3975</v>
      </c>
      <c r="D74" s="75"/>
      <c r="E74" s="75"/>
      <c r="F74" s="45">
        <v>6.069</v>
      </c>
    </row>
    <row r="75" spans="1:6" hidden="1" x14ac:dyDescent="0.25">
      <c r="A75" s="192" t="s">
        <v>94</v>
      </c>
      <c r="B75" s="9">
        <f t="shared" si="1"/>
        <v>656.43171298202833</v>
      </c>
      <c r="C75" s="219">
        <v>3985</v>
      </c>
      <c r="D75" s="75"/>
      <c r="E75" s="75"/>
      <c r="F75" s="45">
        <v>6.0707000000000004</v>
      </c>
    </row>
    <row r="76" spans="1:6" hidden="1" x14ac:dyDescent="0.25">
      <c r="A76" s="192" t="s">
        <v>95</v>
      </c>
      <c r="B76" s="9">
        <f t="shared" si="1"/>
        <v>655.48931124213584</v>
      </c>
      <c r="C76" s="219">
        <v>3980</v>
      </c>
      <c r="D76" s="75"/>
      <c r="E76" s="75"/>
      <c r="F76" s="45">
        <v>6.0717999999999996</v>
      </c>
    </row>
    <row r="77" spans="1:6" hidden="1" x14ac:dyDescent="0.25">
      <c r="A77" s="192" t="s">
        <v>96</v>
      </c>
      <c r="B77" s="9">
        <f t="shared" si="1"/>
        <v>664.722743896412</v>
      </c>
      <c r="C77" s="219">
        <v>4035</v>
      </c>
      <c r="D77" s="75"/>
      <c r="E77" s="75"/>
      <c r="F77" s="45">
        <v>6.0701999999999998</v>
      </c>
    </row>
    <row r="78" spans="1:6" hidden="1" x14ac:dyDescent="0.25">
      <c r="A78" s="192" t="s">
        <v>97</v>
      </c>
      <c r="B78" s="9">
        <f t="shared" si="1"/>
        <v>670.80397708566545</v>
      </c>
      <c r="C78" s="219">
        <v>4075</v>
      </c>
      <c r="D78" s="75"/>
      <c r="E78" s="75"/>
      <c r="F78" s="45">
        <v>6.0747999999999998</v>
      </c>
    </row>
    <row r="79" spans="1:6" hidden="1" x14ac:dyDescent="0.25">
      <c r="A79" s="192" t="s">
        <v>98</v>
      </c>
      <c r="B79" s="9">
        <f t="shared" si="1"/>
        <v>662.45692710995343</v>
      </c>
      <c r="C79" s="219">
        <v>4018</v>
      </c>
      <c r="D79" s="75"/>
      <c r="E79" s="75"/>
      <c r="F79" s="45">
        <v>6.0652999999999997</v>
      </c>
    </row>
    <row r="80" spans="1:6" hidden="1" x14ac:dyDescent="0.25">
      <c r="A80" s="193" t="s">
        <v>99</v>
      </c>
      <c r="B80" s="9">
        <f t="shared" si="1"/>
        <v>671.0467669247405</v>
      </c>
      <c r="C80" s="219">
        <v>4065</v>
      </c>
      <c r="D80" s="77"/>
      <c r="E80" s="77"/>
      <c r="F80" s="45">
        <v>6.0576999999999996</v>
      </c>
    </row>
    <row r="81" spans="1:6" hidden="1" x14ac:dyDescent="0.25">
      <c r="A81" s="192" t="s">
        <v>100</v>
      </c>
      <c r="B81" s="9">
        <f t="shared" si="1"/>
        <v>676.33489325814833</v>
      </c>
      <c r="C81" s="219">
        <v>4090</v>
      </c>
      <c r="D81" s="75"/>
      <c r="E81" s="75"/>
      <c r="F81" s="45">
        <v>6.0472999999999999</v>
      </c>
    </row>
    <row r="82" spans="1:6" hidden="1" x14ac:dyDescent="0.25">
      <c r="A82" s="192" t="s">
        <v>101</v>
      </c>
      <c r="B82" s="9">
        <f t="shared" si="1"/>
        <v>674.30214685904116</v>
      </c>
      <c r="C82" s="219">
        <v>4080</v>
      </c>
      <c r="D82" s="75"/>
      <c r="E82" s="75"/>
      <c r="F82" s="45">
        <v>6.0507</v>
      </c>
    </row>
    <row r="83" spans="1:6" hidden="1" x14ac:dyDescent="0.25">
      <c r="A83" s="192" t="s">
        <v>102</v>
      </c>
      <c r="B83" s="9">
        <f t="shared" si="1"/>
        <v>677.37245572297115</v>
      </c>
      <c r="C83" s="219">
        <v>4100</v>
      </c>
      <c r="D83" s="75"/>
      <c r="E83" s="75"/>
      <c r="F83" s="45">
        <v>6.0528000000000004</v>
      </c>
    </row>
    <row r="84" spans="1:6" hidden="1" x14ac:dyDescent="0.25">
      <c r="A84" s="192" t="s">
        <v>103</v>
      </c>
      <c r="B84" s="9">
        <f t="shared" si="1"/>
        <v>661.89594764328683</v>
      </c>
      <c r="C84" s="219">
        <v>4005</v>
      </c>
      <c r="D84" s="75"/>
      <c r="E84" s="75"/>
      <c r="F84" s="45">
        <v>6.0507999999999997</v>
      </c>
    </row>
    <row r="85" spans="1:6" hidden="1" x14ac:dyDescent="0.25">
      <c r="A85" s="192" t="s">
        <v>104</v>
      </c>
      <c r="B85" s="9">
        <f t="shared" si="1"/>
        <v>656.17665531717955</v>
      </c>
      <c r="C85" s="219">
        <v>3970</v>
      </c>
      <c r="D85" s="75"/>
      <c r="E85" s="75"/>
      <c r="F85" s="45">
        <v>6.0502000000000002</v>
      </c>
    </row>
    <row r="86" spans="1:6" hidden="1" x14ac:dyDescent="0.25">
      <c r="A86" s="192" t="s">
        <v>105</v>
      </c>
      <c r="B86" s="9">
        <f t="shared" si="1"/>
        <v>655.56401681952116</v>
      </c>
      <c r="C86" s="219">
        <v>3960</v>
      </c>
      <c r="D86" s="75"/>
      <c r="E86" s="75"/>
      <c r="F86" s="45">
        <v>6.0406000000000004</v>
      </c>
    </row>
    <row r="87" spans="1:6" hidden="1" x14ac:dyDescent="0.25">
      <c r="A87" s="192" t="s">
        <v>106</v>
      </c>
      <c r="B87" s="9">
        <f t="shared" si="1"/>
        <v>674.16844296832403</v>
      </c>
      <c r="C87" s="219">
        <v>4080</v>
      </c>
      <c r="D87" s="75"/>
      <c r="E87" s="75"/>
      <c r="F87" s="45">
        <v>6.0518999999999998</v>
      </c>
    </row>
    <row r="88" spans="1:6" hidden="1" x14ac:dyDescent="0.25">
      <c r="A88" s="192" t="s">
        <v>107</v>
      </c>
      <c r="B88" s="9">
        <f t="shared" si="1"/>
        <v>672.42320480373178</v>
      </c>
      <c r="C88" s="219">
        <v>4065</v>
      </c>
      <c r="D88" s="75"/>
      <c r="E88" s="75"/>
      <c r="F88" s="45">
        <v>6.0453000000000001</v>
      </c>
    </row>
    <row r="89" spans="1:6" hidden="1" x14ac:dyDescent="0.25">
      <c r="A89" s="193" t="s">
        <v>108</v>
      </c>
      <c r="B89" s="9">
        <f t="shared" si="1"/>
        <v>670.28565754195495</v>
      </c>
      <c r="C89" s="219">
        <v>4050</v>
      </c>
      <c r="D89" s="75"/>
      <c r="E89" s="75"/>
      <c r="F89" s="45">
        <v>6.0422000000000002</v>
      </c>
    </row>
    <row r="90" spans="1:6" hidden="1" x14ac:dyDescent="0.25">
      <c r="A90" s="192" t="s">
        <v>109</v>
      </c>
      <c r="B90" s="9">
        <f t="shared" si="1"/>
        <v>669.62438128031522</v>
      </c>
      <c r="C90" s="219">
        <v>4045</v>
      </c>
      <c r="D90" s="75"/>
      <c r="E90" s="75"/>
      <c r="F90" s="45">
        <v>6.0407000000000002</v>
      </c>
    </row>
    <row r="91" spans="1:6" hidden="1" x14ac:dyDescent="0.25">
      <c r="A91" s="192" t="s">
        <v>110</v>
      </c>
      <c r="B91" s="9">
        <f t="shared" si="1"/>
        <v>669.15603727446967</v>
      </c>
      <c r="C91" s="219">
        <v>4050</v>
      </c>
      <c r="D91" s="75"/>
      <c r="E91" s="75"/>
      <c r="F91" s="45">
        <v>6.0523999999999996</v>
      </c>
    </row>
    <row r="92" spans="1:6" hidden="1" x14ac:dyDescent="0.25">
      <c r="A92" s="192" t="s">
        <v>111</v>
      </c>
      <c r="B92" s="9">
        <f t="shared" si="1"/>
        <v>673.15316505880799</v>
      </c>
      <c r="C92" s="219">
        <v>4075</v>
      </c>
      <c r="D92" s="75"/>
      <c r="E92" s="75"/>
      <c r="F92" s="45">
        <v>6.0536000000000003</v>
      </c>
    </row>
    <row r="93" spans="1:6" hidden="1" x14ac:dyDescent="0.25">
      <c r="A93" s="192" t="s">
        <v>112</v>
      </c>
      <c r="B93" s="9">
        <f t="shared" si="1"/>
        <v>670.76394395982015</v>
      </c>
      <c r="C93" s="219">
        <v>4060</v>
      </c>
      <c r="D93" s="75"/>
      <c r="E93" s="75"/>
      <c r="F93" s="45">
        <v>6.0528000000000004</v>
      </c>
    </row>
    <row r="94" spans="1:6" hidden="1" x14ac:dyDescent="0.25">
      <c r="A94" s="192" t="s">
        <v>113</v>
      </c>
      <c r="B94" s="9">
        <f t="shared" si="1"/>
        <v>661.76470588235304</v>
      </c>
      <c r="C94" s="219">
        <v>4005</v>
      </c>
      <c r="D94" s="75"/>
      <c r="E94" s="75"/>
      <c r="F94" s="45">
        <v>6.0519999999999996</v>
      </c>
    </row>
    <row r="95" spans="1:6" hidden="1" x14ac:dyDescent="0.25">
      <c r="A95" s="192" t="s">
        <v>114</v>
      </c>
      <c r="B95" s="9">
        <f t="shared" si="1"/>
        <v>657.80774824804973</v>
      </c>
      <c r="C95" s="219">
        <v>3980</v>
      </c>
      <c r="D95" s="75"/>
      <c r="E95" s="75"/>
      <c r="F95" s="45">
        <v>6.0503999999999998</v>
      </c>
    </row>
    <row r="96" spans="1:6" hidden="1" x14ac:dyDescent="0.25">
      <c r="A96" s="192" t="s">
        <v>115</v>
      </c>
      <c r="B96" s="9">
        <f t="shared" si="1"/>
        <v>663.40609044794371</v>
      </c>
      <c r="C96" s="219">
        <v>4015</v>
      </c>
      <c r="D96" s="75"/>
      <c r="E96" s="75"/>
      <c r="F96" s="45">
        <v>6.0521000000000003</v>
      </c>
    </row>
    <row r="97" spans="1:6" hidden="1" x14ac:dyDescent="0.25">
      <c r="A97" s="192" t="s">
        <v>116</v>
      </c>
      <c r="B97" s="9">
        <f t="shared" si="1"/>
        <v>663.02910052910056</v>
      </c>
      <c r="C97" s="219">
        <v>4010</v>
      </c>
      <c r="D97" s="75"/>
      <c r="E97" s="75"/>
      <c r="F97" s="45">
        <v>6.048</v>
      </c>
    </row>
    <row r="98" spans="1:6" hidden="1" x14ac:dyDescent="0.25">
      <c r="A98" s="193" t="s">
        <v>117</v>
      </c>
      <c r="B98" s="9">
        <f t="shared" si="1"/>
        <v>664.01722139427056</v>
      </c>
      <c r="C98" s="219">
        <v>4010</v>
      </c>
      <c r="D98" s="78"/>
      <c r="E98" s="78"/>
      <c r="F98" s="45">
        <v>6.0389999999999997</v>
      </c>
    </row>
    <row r="99" spans="1:6" hidden="1" x14ac:dyDescent="0.25">
      <c r="A99" s="192" t="s">
        <v>118</v>
      </c>
      <c r="B99" s="9">
        <f t="shared" si="1"/>
        <v>658.57971541423581</v>
      </c>
      <c r="C99" s="219">
        <v>3985</v>
      </c>
      <c r="D99" s="75"/>
      <c r="E99" s="75"/>
      <c r="F99" s="46">
        <v>6.0509000000000004</v>
      </c>
    </row>
    <row r="100" spans="1:6" hidden="1" x14ac:dyDescent="0.25">
      <c r="A100" s="192" t="s">
        <v>119</v>
      </c>
      <c r="B100" s="9">
        <f t="shared" si="1"/>
        <v>654.73340048547698</v>
      </c>
      <c r="C100" s="219">
        <v>3965</v>
      </c>
      <c r="D100" s="75"/>
      <c r="E100" s="75"/>
      <c r="F100" s="46">
        <v>6.0559000000000003</v>
      </c>
    </row>
    <row r="101" spans="1:6" hidden="1" x14ac:dyDescent="0.25">
      <c r="A101" s="194" t="s">
        <v>120</v>
      </c>
      <c r="B101" s="9">
        <f t="shared" si="1"/>
        <v>660.934715162717</v>
      </c>
      <c r="C101" s="219">
        <v>4005</v>
      </c>
      <c r="D101" s="79"/>
      <c r="E101" s="79"/>
      <c r="F101" s="46">
        <v>6.0595999999999997</v>
      </c>
    </row>
    <row r="102" spans="1:6" hidden="1" x14ac:dyDescent="0.25">
      <c r="A102" s="192" t="s">
        <v>121</v>
      </c>
      <c r="B102" s="9">
        <f t="shared" si="1"/>
        <v>659.96799155240967</v>
      </c>
      <c r="C102" s="219">
        <v>4000</v>
      </c>
      <c r="D102" s="75"/>
      <c r="E102" s="75"/>
      <c r="F102" s="46">
        <v>6.0609000000000002</v>
      </c>
    </row>
    <row r="103" spans="1:6" hidden="1" x14ac:dyDescent="0.25">
      <c r="A103" s="192" t="s">
        <v>122</v>
      </c>
      <c r="B103" s="9">
        <f t="shared" si="1"/>
        <v>668.32786019571279</v>
      </c>
      <c r="C103" s="219">
        <v>4050</v>
      </c>
      <c r="D103" s="75"/>
      <c r="E103" s="75"/>
      <c r="F103" s="46">
        <v>6.0598999999999998</v>
      </c>
    </row>
    <row r="104" spans="1:6" hidden="1" x14ac:dyDescent="0.25">
      <c r="A104" s="194" t="s">
        <v>123</v>
      </c>
      <c r="B104" s="9">
        <f t="shared" si="1"/>
        <v>666.16037377622956</v>
      </c>
      <c r="C104" s="219">
        <v>4035</v>
      </c>
      <c r="D104" s="75"/>
      <c r="E104" s="75"/>
      <c r="F104" s="46">
        <v>6.0571000000000002</v>
      </c>
    </row>
    <row r="105" spans="1:6" hidden="1" x14ac:dyDescent="0.25">
      <c r="A105" s="195" t="s">
        <v>124</v>
      </c>
      <c r="B105" s="9">
        <f t="shared" si="1"/>
        <v>668.18451791724408</v>
      </c>
      <c r="C105" s="219">
        <v>4050</v>
      </c>
      <c r="D105" s="75"/>
      <c r="E105" s="75"/>
      <c r="F105" s="46">
        <v>6.0612000000000004</v>
      </c>
    </row>
    <row r="106" spans="1:6" hidden="1" x14ac:dyDescent="0.25">
      <c r="A106" s="195" t="s">
        <v>125</v>
      </c>
      <c r="B106" s="9">
        <f t="shared" si="1"/>
        <v>679.44193410072899</v>
      </c>
      <c r="C106" s="219">
        <v>4120</v>
      </c>
      <c r="D106" s="75"/>
      <c r="E106" s="75"/>
      <c r="F106" s="46">
        <v>6.0637999999999996</v>
      </c>
    </row>
    <row r="107" spans="1:6" hidden="1" x14ac:dyDescent="0.25">
      <c r="A107" s="195" t="s">
        <v>126</v>
      </c>
      <c r="B107" s="80">
        <f t="shared" si="1"/>
        <v>720.94366081003056</v>
      </c>
      <c r="C107" s="219">
        <v>4370</v>
      </c>
      <c r="D107" s="75"/>
      <c r="E107" s="75"/>
      <c r="F107" s="46">
        <v>6.0614999999999997</v>
      </c>
    </row>
    <row r="108" spans="1:6" hidden="1" x14ac:dyDescent="0.25">
      <c r="A108" s="195" t="s">
        <v>127</v>
      </c>
      <c r="B108" s="9">
        <f t="shared" si="1"/>
        <v>714.14434621981786</v>
      </c>
      <c r="C108" s="219">
        <v>4330</v>
      </c>
      <c r="D108" s="75"/>
      <c r="E108" s="75"/>
      <c r="F108" s="46">
        <v>6.0632000000000001</v>
      </c>
    </row>
    <row r="109" spans="1:6" hidden="1" x14ac:dyDescent="0.25">
      <c r="A109" s="195" t="s">
        <v>128</v>
      </c>
      <c r="B109" s="9">
        <f t="shared" si="1"/>
        <v>713.95594248779844</v>
      </c>
      <c r="C109" s="219">
        <v>4330</v>
      </c>
      <c r="D109" s="75"/>
      <c r="E109" s="75"/>
      <c r="F109" s="46">
        <v>6.0648</v>
      </c>
    </row>
    <row r="110" spans="1:6" hidden="1" x14ac:dyDescent="0.25">
      <c r="A110" s="195" t="s">
        <v>129</v>
      </c>
      <c r="B110" s="9">
        <f t="shared" si="1"/>
        <v>713.6624796272821</v>
      </c>
      <c r="C110" s="219">
        <v>4335</v>
      </c>
      <c r="D110" s="75"/>
      <c r="E110" s="75"/>
      <c r="F110" s="46">
        <v>6.0743</v>
      </c>
    </row>
    <row r="111" spans="1:6" hidden="1" x14ac:dyDescent="0.25">
      <c r="A111" s="195" t="s">
        <v>130</v>
      </c>
      <c r="B111" s="9">
        <f t="shared" si="1"/>
        <v>711.52639746425859</v>
      </c>
      <c r="C111" s="219">
        <v>4310</v>
      </c>
      <c r="D111" s="75"/>
      <c r="E111" s="75"/>
      <c r="F111" s="46">
        <v>6.0574000000000003</v>
      </c>
    </row>
    <row r="112" spans="1:6" hidden="1" x14ac:dyDescent="0.25">
      <c r="A112" s="195" t="s">
        <v>131</v>
      </c>
      <c r="B112" s="9">
        <f t="shared" si="1"/>
        <v>702.54920306626616</v>
      </c>
      <c r="C112" s="219">
        <v>4280</v>
      </c>
      <c r="D112" s="75"/>
      <c r="E112" s="75"/>
      <c r="F112" s="46">
        <v>6.0921000000000003</v>
      </c>
    </row>
    <row r="113" spans="1:6" hidden="1" x14ac:dyDescent="0.25">
      <c r="A113" s="195" t="s">
        <v>132</v>
      </c>
      <c r="B113" s="9">
        <f t="shared" si="1"/>
        <v>712.83262788332183</v>
      </c>
      <c r="C113" s="219">
        <v>4345</v>
      </c>
      <c r="D113" s="75"/>
      <c r="E113" s="75"/>
      <c r="F113" s="46">
        <v>6.0953999999999997</v>
      </c>
    </row>
    <row r="114" spans="1:6" hidden="1" x14ac:dyDescent="0.25">
      <c r="A114" s="195" t="s">
        <v>133</v>
      </c>
      <c r="B114" s="9">
        <f t="shared" si="1"/>
        <v>707.29231474508003</v>
      </c>
      <c r="C114" s="219">
        <v>4320</v>
      </c>
      <c r="D114" s="75"/>
      <c r="E114" s="75"/>
      <c r="F114" s="46">
        <v>6.1078000000000001</v>
      </c>
    </row>
    <row r="115" spans="1:6" hidden="1" x14ac:dyDescent="0.25">
      <c r="A115" s="195" t="s">
        <v>134</v>
      </c>
      <c r="B115" s="9">
        <f t="shared" si="1"/>
        <v>691.32698868737657</v>
      </c>
      <c r="C115" s="219">
        <v>4235</v>
      </c>
      <c r="D115" s="75"/>
      <c r="E115" s="75"/>
      <c r="F115" s="46">
        <v>6.1258999999999997</v>
      </c>
    </row>
    <row r="116" spans="1:6" hidden="1" x14ac:dyDescent="0.25">
      <c r="A116" s="195" t="s">
        <v>135</v>
      </c>
      <c r="B116" s="9">
        <f t="shared" si="1"/>
        <v>691.52331538373403</v>
      </c>
      <c r="C116" s="219">
        <v>4225</v>
      </c>
      <c r="D116" s="75"/>
      <c r="E116" s="75"/>
      <c r="F116" s="46">
        <v>6.1097000000000001</v>
      </c>
    </row>
    <row r="117" spans="1:6" hidden="1" x14ac:dyDescent="0.25">
      <c r="A117" s="196" t="s">
        <v>136</v>
      </c>
      <c r="B117" s="9">
        <f t="shared" si="1"/>
        <v>692.41271698849232</v>
      </c>
      <c r="C117" s="219">
        <v>4260</v>
      </c>
      <c r="D117" s="75"/>
      <c r="E117" s="75"/>
      <c r="F117" s="46">
        <v>6.1524000000000001</v>
      </c>
    </row>
    <row r="118" spans="1:6" hidden="1" x14ac:dyDescent="0.25">
      <c r="A118" s="195" t="s">
        <v>137</v>
      </c>
      <c r="B118" s="9">
        <f t="shared" si="1"/>
        <v>694.21863822592184</v>
      </c>
      <c r="C118" s="219">
        <v>4270</v>
      </c>
      <c r="D118" s="75"/>
      <c r="E118" s="75"/>
      <c r="F118" s="46">
        <v>6.1508000000000003</v>
      </c>
    </row>
    <row r="119" spans="1:6" hidden="1" x14ac:dyDescent="0.25">
      <c r="A119" s="195" t="s">
        <v>138</v>
      </c>
      <c r="B119" s="9">
        <f t="shared" si="1"/>
        <v>688.21892846102537</v>
      </c>
      <c r="C119" s="219">
        <v>4230</v>
      </c>
      <c r="D119" s="75"/>
      <c r="E119" s="75"/>
      <c r="F119" s="46">
        <v>6.1463000000000001</v>
      </c>
    </row>
    <row r="120" spans="1:6" hidden="1" x14ac:dyDescent="0.25">
      <c r="A120" s="195" t="s">
        <v>139</v>
      </c>
      <c r="B120" s="9">
        <f t="shared" si="1"/>
        <v>689.73941368078181</v>
      </c>
      <c r="C120" s="219">
        <v>4235</v>
      </c>
      <c r="D120" s="75"/>
      <c r="E120" s="75"/>
      <c r="F120" s="46">
        <v>6.14</v>
      </c>
    </row>
    <row r="121" spans="1:6" hidden="1" x14ac:dyDescent="0.25">
      <c r="A121" s="195" t="s">
        <v>140</v>
      </c>
      <c r="B121" s="9">
        <f t="shared" si="1"/>
        <v>698.26007326007334</v>
      </c>
      <c r="C121" s="219">
        <v>4270</v>
      </c>
      <c r="D121" s="75"/>
      <c r="E121" s="75"/>
      <c r="F121" s="46">
        <v>6.1151999999999997</v>
      </c>
    </row>
    <row r="122" spans="1:6" hidden="1" x14ac:dyDescent="0.25">
      <c r="A122" s="195" t="s">
        <v>141</v>
      </c>
      <c r="B122" s="9">
        <f t="shared" si="1"/>
        <v>679.56389868021972</v>
      </c>
      <c r="C122" s="219">
        <v>4145</v>
      </c>
      <c r="D122" s="75"/>
      <c r="E122" s="75"/>
      <c r="F122" s="46">
        <v>6.0994999999999999</v>
      </c>
    </row>
    <row r="123" spans="1:6" hidden="1" x14ac:dyDescent="0.25">
      <c r="A123" s="195" t="s">
        <v>142</v>
      </c>
      <c r="B123" s="9">
        <f t="shared" si="1"/>
        <v>676.58004700966308</v>
      </c>
      <c r="C123" s="219">
        <v>4145</v>
      </c>
      <c r="D123" s="75"/>
      <c r="E123" s="75"/>
      <c r="F123" s="46">
        <v>6.1264000000000003</v>
      </c>
    </row>
    <row r="124" spans="1:6" hidden="1" x14ac:dyDescent="0.25">
      <c r="A124" s="196" t="s">
        <v>143</v>
      </c>
      <c r="B124" s="9">
        <f t="shared" si="1"/>
        <v>684.58500603805612</v>
      </c>
      <c r="C124" s="219">
        <v>4195</v>
      </c>
      <c r="D124" s="75"/>
      <c r="E124" s="75"/>
      <c r="F124" s="46">
        <v>6.1277999999999997</v>
      </c>
    </row>
    <row r="125" spans="1:6" hidden="1" x14ac:dyDescent="0.25">
      <c r="A125" s="195" t="s">
        <v>144</v>
      </c>
      <c r="B125" s="9">
        <f t="shared" si="1"/>
        <v>694.74987375588466</v>
      </c>
      <c r="C125" s="219">
        <v>4265</v>
      </c>
      <c r="D125" s="75"/>
      <c r="E125" s="75"/>
      <c r="F125" s="46">
        <v>6.1388999999999996</v>
      </c>
    </row>
    <row r="126" spans="1:6" hidden="1" x14ac:dyDescent="0.25">
      <c r="A126" s="195" t="s">
        <v>145</v>
      </c>
      <c r="B126" s="9">
        <f t="shared" si="1"/>
        <v>689.25670947056619</v>
      </c>
      <c r="C126" s="219">
        <v>4235</v>
      </c>
      <c r="D126" s="75"/>
      <c r="E126" s="75"/>
      <c r="F126" s="46">
        <v>6.1443000000000003</v>
      </c>
    </row>
    <row r="127" spans="1:6" hidden="1" x14ac:dyDescent="0.25">
      <c r="A127" s="195" t="s">
        <v>146</v>
      </c>
      <c r="B127" s="9">
        <f t="shared" si="1"/>
        <v>692.58848836451341</v>
      </c>
      <c r="C127" s="219">
        <v>4250</v>
      </c>
      <c r="D127" s="75"/>
      <c r="E127" s="75"/>
      <c r="F127" s="46">
        <v>6.1364000000000001</v>
      </c>
    </row>
    <row r="128" spans="1:6" hidden="1" x14ac:dyDescent="0.25">
      <c r="A128" s="195" t="s">
        <v>147</v>
      </c>
      <c r="B128" s="9">
        <f t="shared" si="1"/>
        <v>683.78431117471052</v>
      </c>
      <c r="C128" s="219">
        <v>4205</v>
      </c>
      <c r="D128" s="75"/>
      <c r="E128" s="75"/>
      <c r="F128" s="46">
        <v>6.1496000000000004</v>
      </c>
    </row>
    <row r="129" spans="1:6" hidden="1" x14ac:dyDescent="0.25">
      <c r="A129" s="195" t="s">
        <v>148</v>
      </c>
      <c r="B129" s="9">
        <f t="shared" si="1"/>
        <v>677.42562077114826</v>
      </c>
      <c r="C129" s="219">
        <v>4185</v>
      </c>
      <c r="D129" s="75"/>
      <c r="E129" s="75"/>
      <c r="F129" s="46">
        <v>6.1778000000000004</v>
      </c>
    </row>
    <row r="130" spans="1:6" hidden="1" x14ac:dyDescent="0.25">
      <c r="A130" s="192" t="s">
        <v>149</v>
      </c>
      <c r="B130" s="9">
        <f t="shared" si="1"/>
        <v>671.71529605528735</v>
      </c>
      <c r="C130" s="219">
        <v>4160</v>
      </c>
      <c r="D130" s="75"/>
      <c r="E130" s="75"/>
      <c r="F130" s="46">
        <v>6.1931000000000003</v>
      </c>
    </row>
    <row r="131" spans="1:6" hidden="1" x14ac:dyDescent="0.25">
      <c r="A131" s="192" t="s">
        <v>150</v>
      </c>
      <c r="B131" s="9">
        <f t="shared" si="1"/>
        <v>666.36693535437871</v>
      </c>
      <c r="C131" s="219">
        <v>4150</v>
      </c>
      <c r="D131" s="75"/>
      <c r="E131" s="75"/>
      <c r="F131" s="46">
        <v>6.2278000000000002</v>
      </c>
    </row>
    <row r="132" spans="1:6" hidden="1" x14ac:dyDescent="0.25">
      <c r="A132" s="192" t="s">
        <v>151</v>
      </c>
      <c r="B132" s="9">
        <f t="shared" si="1"/>
        <v>662.49096603228145</v>
      </c>
      <c r="C132" s="219">
        <v>4125</v>
      </c>
      <c r="D132" s="75"/>
      <c r="E132" s="75"/>
      <c r="F132" s="46">
        <v>6.2264999999999997</v>
      </c>
    </row>
    <row r="133" spans="1:6" hidden="1" x14ac:dyDescent="0.25">
      <c r="A133" s="192" t="s">
        <v>152</v>
      </c>
      <c r="B133" s="9">
        <f t="shared" ref="B133:B196" si="2">C133/F133</f>
        <v>662.50282431167489</v>
      </c>
      <c r="C133" s="219">
        <v>4105</v>
      </c>
      <c r="D133" s="75"/>
      <c r="E133" s="75"/>
      <c r="F133" s="46">
        <v>6.1962000000000002</v>
      </c>
    </row>
    <row r="134" spans="1:6" hidden="1" x14ac:dyDescent="0.25">
      <c r="A134" s="193" t="s">
        <v>153</v>
      </c>
      <c r="B134" s="9">
        <f t="shared" si="2"/>
        <v>666.20424886680757</v>
      </c>
      <c r="C134" s="219">
        <v>4130</v>
      </c>
      <c r="D134" s="75"/>
      <c r="E134" s="75"/>
      <c r="F134" s="46">
        <v>6.1993</v>
      </c>
    </row>
    <row r="135" spans="1:6" hidden="1" x14ac:dyDescent="0.25">
      <c r="A135" s="193" t="s">
        <v>154</v>
      </c>
      <c r="B135" s="9">
        <f t="shared" si="2"/>
        <v>662.65157248908997</v>
      </c>
      <c r="C135" s="219">
        <v>4115</v>
      </c>
      <c r="D135" s="75"/>
      <c r="E135" s="75"/>
      <c r="F135" s="46">
        <v>6.2099000000000002</v>
      </c>
    </row>
    <row r="136" spans="1:6" hidden="1" x14ac:dyDescent="0.25">
      <c r="A136" s="192" t="s">
        <v>155</v>
      </c>
      <c r="B136" s="9">
        <f t="shared" si="2"/>
        <v>662.09162961531024</v>
      </c>
      <c r="C136" s="219">
        <v>4110</v>
      </c>
      <c r="D136" s="75"/>
      <c r="E136" s="75"/>
      <c r="F136" s="46">
        <v>6.2076000000000002</v>
      </c>
    </row>
    <row r="137" spans="1:6" hidden="1" x14ac:dyDescent="0.25">
      <c r="A137" s="192" t="s">
        <v>156</v>
      </c>
      <c r="B137" s="9">
        <f t="shared" si="2"/>
        <v>663.68117529559584</v>
      </c>
      <c r="C137" s="219">
        <v>4120</v>
      </c>
      <c r="D137" s="75"/>
      <c r="E137" s="75"/>
      <c r="F137" s="46">
        <v>6.2077999999999998</v>
      </c>
    </row>
    <row r="138" spans="1:6" hidden="1" x14ac:dyDescent="0.25">
      <c r="A138" s="192" t="s">
        <v>157</v>
      </c>
      <c r="B138" s="9">
        <f t="shared" si="2"/>
        <v>659.54571777877868</v>
      </c>
      <c r="C138" s="219">
        <v>4100</v>
      </c>
      <c r="D138" s="75"/>
      <c r="E138" s="75"/>
      <c r="F138" s="46">
        <v>6.2164000000000001</v>
      </c>
    </row>
    <row r="139" spans="1:6" hidden="1" x14ac:dyDescent="0.25">
      <c r="A139" s="192" t="s">
        <v>158</v>
      </c>
      <c r="B139" s="9">
        <f t="shared" si="2"/>
        <v>660.71486124987916</v>
      </c>
      <c r="C139" s="219">
        <v>4100</v>
      </c>
      <c r="D139" s="75"/>
      <c r="E139" s="75"/>
      <c r="F139" s="46">
        <v>6.2054</v>
      </c>
    </row>
    <row r="140" spans="1:6" hidden="1" x14ac:dyDescent="0.25">
      <c r="A140" s="192" t="s">
        <v>159</v>
      </c>
      <c r="B140" s="9">
        <f t="shared" si="2"/>
        <v>663.18133410785163</v>
      </c>
      <c r="C140" s="219">
        <v>4110</v>
      </c>
      <c r="D140" s="75"/>
      <c r="E140" s="75"/>
      <c r="F140" s="46">
        <v>6.1974</v>
      </c>
    </row>
    <row r="141" spans="1:6" hidden="1" x14ac:dyDescent="0.25">
      <c r="A141" s="192" t="s">
        <v>160</v>
      </c>
      <c r="B141" s="9">
        <f t="shared" si="2"/>
        <v>660.69356710068325</v>
      </c>
      <c r="C141" s="219">
        <v>4100</v>
      </c>
      <c r="D141" s="75"/>
      <c r="E141" s="75"/>
      <c r="F141" s="46">
        <v>6.2055999999999996</v>
      </c>
    </row>
    <row r="142" spans="1:6" hidden="1" x14ac:dyDescent="0.25">
      <c r="A142" s="192" t="s">
        <v>161</v>
      </c>
      <c r="B142" s="9">
        <f t="shared" si="2"/>
        <v>662.63023139723998</v>
      </c>
      <c r="C142" s="219">
        <v>4115</v>
      </c>
      <c r="D142" s="75"/>
      <c r="E142" s="75"/>
      <c r="F142" s="46">
        <v>6.2100999999999997</v>
      </c>
    </row>
    <row r="143" spans="1:6" hidden="1" x14ac:dyDescent="0.25">
      <c r="A143" s="192" t="s">
        <v>162</v>
      </c>
      <c r="B143" s="9">
        <f t="shared" si="2"/>
        <v>669.68968355145307</v>
      </c>
      <c r="C143" s="219">
        <v>4150</v>
      </c>
      <c r="D143" s="75"/>
      <c r="E143" s="75"/>
      <c r="F143" s="46">
        <v>6.1969000000000003</v>
      </c>
    </row>
    <row r="144" spans="1:6" hidden="1" x14ac:dyDescent="0.25">
      <c r="A144" s="192" t="s">
        <v>163</v>
      </c>
      <c r="B144" s="9">
        <f t="shared" si="2"/>
        <v>669.14977668133952</v>
      </c>
      <c r="C144" s="219">
        <v>4150</v>
      </c>
      <c r="D144" s="75"/>
      <c r="E144" s="75"/>
      <c r="F144" s="46">
        <v>6.2019000000000002</v>
      </c>
    </row>
    <row r="145" spans="1:6" hidden="1" x14ac:dyDescent="0.25">
      <c r="A145" s="192" t="s">
        <v>164</v>
      </c>
      <c r="B145" s="9">
        <f t="shared" si="2"/>
        <v>668.00051632890143</v>
      </c>
      <c r="C145" s="219">
        <v>4140</v>
      </c>
      <c r="D145" s="75"/>
      <c r="E145" s="75"/>
      <c r="F145" s="46">
        <v>6.1976000000000004</v>
      </c>
    </row>
    <row r="146" spans="1:6" hidden="1" x14ac:dyDescent="0.25">
      <c r="A146" s="192" t="s">
        <v>165</v>
      </c>
      <c r="B146" s="9">
        <f t="shared" si="2"/>
        <v>668.09408052545996</v>
      </c>
      <c r="C146" s="219">
        <v>4150</v>
      </c>
      <c r="D146" s="75"/>
      <c r="E146" s="75"/>
      <c r="F146" s="46">
        <v>6.2117000000000004</v>
      </c>
    </row>
    <row r="147" spans="1:6" hidden="1" x14ac:dyDescent="0.25">
      <c r="A147" s="192" t="s">
        <v>166</v>
      </c>
      <c r="B147" s="9">
        <f t="shared" si="2"/>
        <v>665.76502600267281</v>
      </c>
      <c r="C147" s="219">
        <v>4135</v>
      </c>
      <c r="D147" s="75"/>
      <c r="E147" s="75"/>
      <c r="F147" s="46">
        <v>6.2108999999999996</v>
      </c>
    </row>
    <row r="148" spans="1:6" hidden="1" x14ac:dyDescent="0.25">
      <c r="A148" s="192" t="s">
        <v>167</v>
      </c>
      <c r="B148" s="9">
        <f t="shared" si="2"/>
        <v>653.28490614553868</v>
      </c>
      <c r="C148" s="219">
        <v>4065</v>
      </c>
      <c r="D148" s="75"/>
      <c r="E148" s="75"/>
      <c r="F148" s="46">
        <v>6.2224000000000004</v>
      </c>
    </row>
    <row r="149" spans="1:6" hidden="1" x14ac:dyDescent="0.25">
      <c r="A149" s="192" t="s">
        <v>168</v>
      </c>
      <c r="B149" s="9">
        <f t="shared" si="2"/>
        <v>654.73416989347515</v>
      </c>
      <c r="C149" s="219">
        <v>4075</v>
      </c>
      <c r="D149" s="75"/>
      <c r="E149" s="75"/>
      <c r="F149" s="46">
        <v>6.2239000000000004</v>
      </c>
    </row>
    <row r="150" spans="1:6" hidden="1" x14ac:dyDescent="0.25">
      <c r="A150" s="192" t="s">
        <v>169</v>
      </c>
      <c r="B150" s="9">
        <f t="shared" si="2"/>
        <v>653.67359737565732</v>
      </c>
      <c r="C150" s="219">
        <v>4065</v>
      </c>
      <c r="D150" s="75"/>
      <c r="E150" s="75"/>
      <c r="F150" s="46">
        <v>6.2187000000000001</v>
      </c>
    </row>
    <row r="151" spans="1:6" hidden="1" x14ac:dyDescent="0.25">
      <c r="A151" s="192" t="s">
        <v>170</v>
      </c>
      <c r="B151" s="9">
        <f t="shared" si="2"/>
        <v>646.04258738449175</v>
      </c>
      <c r="C151" s="219">
        <v>4020</v>
      </c>
      <c r="D151" s="75"/>
      <c r="E151" s="75"/>
      <c r="F151" s="46">
        <v>6.2225000000000001</v>
      </c>
    </row>
    <row r="152" spans="1:6" hidden="1" x14ac:dyDescent="0.25">
      <c r="A152" s="192" t="s">
        <v>171</v>
      </c>
      <c r="B152" s="76">
        <f t="shared" si="2"/>
        <v>645.93878042901906</v>
      </c>
      <c r="C152" s="219">
        <v>4020</v>
      </c>
      <c r="D152" s="75"/>
      <c r="E152" s="75"/>
      <c r="F152" s="46">
        <v>6.2234999999999996</v>
      </c>
    </row>
    <row r="153" spans="1:6" hidden="1" x14ac:dyDescent="0.25">
      <c r="A153" s="192" t="s">
        <v>172</v>
      </c>
      <c r="B153" s="9">
        <f t="shared" si="2"/>
        <v>649.32982748669281</v>
      </c>
      <c r="C153" s="219">
        <v>4050</v>
      </c>
      <c r="D153" s="75"/>
      <c r="E153" s="75"/>
      <c r="F153" s="46">
        <v>6.2371999999999996</v>
      </c>
    </row>
    <row r="154" spans="1:6" hidden="1" x14ac:dyDescent="0.25">
      <c r="A154" s="192" t="s">
        <v>173</v>
      </c>
      <c r="B154" s="9">
        <f t="shared" si="2"/>
        <v>647.74731441398103</v>
      </c>
      <c r="C154" s="219">
        <v>4040</v>
      </c>
      <c r="D154" s="75"/>
      <c r="E154" s="75"/>
      <c r="F154" s="46">
        <v>6.2370000000000001</v>
      </c>
    </row>
    <row r="155" spans="1:6" hidden="1" x14ac:dyDescent="0.25">
      <c r="A155" s="192" t="s">
        <v>174</v>
      </c>
      <c r="B155" s="9">
        <f t="shared" si="2"/>
        <v>657.70500208286603</v>
      </c>
      <c r="C155" s="219">
        <v>4105</v>
      </c>
      <c r="D155" s="75"/>
      <c r="E155" s="75"/>
      <c r="F155" s="46">
        <v>6.2413999999999996</v>
      </c>
    </row>
    <row r="156" spans="1:6" hidden="1" x14ac:dyDescent="0.25">
      <c r="A156" s="192" t="s">
        <v>175</v>
      </c>
      <c r="B156" s="9">
        <f t="shared" si="2"/>
        <v>657.97889350815478</v>
      </c>
      <c r="C156" s="219">
        <v>4115</v>
      </c>
      <c r="D156" s="75"/>
      <c r="E156" s="75"/>
      <c r="F156" s="46">
        <v>6.2539999999999996</v>
      </c>
    </row>
    <row r="157" spans="1:6" hidden="1" x14ac:dyDescent="0.25">
      <c r="A157" s="192" t="s">
        <v>176</v>
      </c>
      <c r="B157" s="9">
        <f t="shared" si="2"/>
        <v>656.23099330964499</v>
      </c>
      <c r="C157" s="219">
        <v>4100</v>
      </c>
      <c r="D157" s="75"/>
      <c r="E157" s="75"/>
      <c r="F157" s="46">
        <v>6.2477999999999998</v>
      </c>
    </row>
    <row r="158" spans="1:6" hidden="1" x14ac:dyDescent="0.25">
      <c r="A158" s="192" t="s">
        <v>177</v>
      </c>
      <c r="B158" s="9">
        <f t="shared" si="2"/>
        <v>654.04419995522437</v>
      </c>
      <c r="C158" s="219">
        <v>4090</v>
      </c>
      <c r="D158" s="75"/>
      <c r="E158" s="75"/>
      <c r="F158" s="46">
        <v>6.2534000000000001</v>
      </c>
    </row>
    <row r="159" spans="1:6" hidden="1" x14ac:dyDescent="0.25">
      <c r="A159" s="192" t="s">
        <v>178</v>
      </c>
      <c r="B159" s="9">
        <f t="shared" si="2"/>
        <v>655.87652585160095</v>
      </c>
      <c r="C159" s="219">
        <v>4105</v>
      </c>
      <c r="D159" s="75"/>
      <c r="E159" s="75"/>
      <c r="F159" s="46">
        <v>6.2587999999999999</v>
      </c>
    </row>
    <row r="160" spans="1:6" hidden="1" x14ac:dyDescent="0.25">
      <c r="A160" s="192" t="s">
        <v>179</v>
      </c>
      <c r="B160" s="9">
        <f t="shared" si="2"/>
        <v>657.14788225700715</v>
      </c>
      <c r="C160" s="219">
        <v>4110</v>
      </c>
      <c r="D160" s="75"/>
      <c r="E160" s="75"/>
      <c r="F160" s="46">
        <v>6.2542999999999997</v>
      </c>
    </row>
    <row r="161" spans="1:6" hidden="1" x14ac:dyDescent="0.25">
      <c r="A161" s="192" t="s">
        <v>180</v>
      </c>
      <c r="B161" s="9">
        <f t="shared" si="2"/>
        <v>660.58458529076938</v>
      </c>
      <c r="C161" s="219">
        <v>4120</v>
      </c>
      <c r="D161" s="75"/>
      <c r="E161" s="75"/>
      <c r="F161" s="46">
        <v>6.2369000000000003</v>
      </c>
    </row>
    <row r="162" spans="1:6" hidden="1" x14ac:dyDescent="0.25">
      <c r="A162" s="192" t="s">
        <v>181</v>
      </c>
      <c r="B162" s="9">
        <f t="shared" si="2"/>
        <v>655.16576095694393</v>
      </c>
      <c r="C162" s="219">
        <v>4075</v>
      </c>
      <c r="D162" s="75"/>
      <c r="E162" s="75"/>
      <c r="F162" s="46">
        <v>6.2198000000000002</v>
      </c>
    </row>
    <row r="163" spans="1:6" hidden="1" x14ac:dyDescent="0.25">
      <c r="A163" s="192" t="s">
        <v>182</v>
      </c>
      <c r="B163" s="9">
        <f t="shared" si="2"/>
        <v>654.67498916898001</v>
      </c>
      <c r="C163" s="219">
        <v>4080</v>
      </c>
      <c r="D163" s="75"/>
      <c r="E163" s="75"/>
      <c r="F163" s="46">
        <v>6.2321</v>
      </c>
    </row>
    <row r="164" spans="1:6" hidden="1" x14ac:dyDescent="0.25">
      <c r="A164" s="192" t="s">
        <v>183</v>
      </c>
      <c r="B164" s="9">
        <f t="shared" si="2"/>
        <v>658.62306865403434</v>
      </c>
      <c r="C164" s="219">
        <v>4105</v>
      </c>
      <c r="D164" s="75"/>
      <c r="E164" s="75"/>
      <c r="F164" s="46">
        <v>6.2327000000000004</v>
      </c>
    </row>
    <row r="165" spans="1:6" hidden="1" x14ac:dyDescent="0.25">
      <c r="A165" s="192" t="s">
        <v>184</v>
      </c>
      <c r="B165" s="9">
        <f t="shared" si="2"/>
        <v>666.15362416430185</v>
      </c>
      <c r="C165" s="219">
        <v>4155</v>
      </c>
      <c r="D165" s="75"/>
      <c r="E165" s="75"/>
      <c r="F165" s="46">
        <v>6.2373000000000003</v>
      </c>
    </row>
    <row r="166" spans="1:6" hidden="1" x14ac:dyDescent="0.25">
      <c r="A166" s="192" t="s">
        <v>185</v>
      </c>
      <c r="B166" s="9">
        <f t="shared" si="2"/>
        <v>665.70304344334704</v>
      </c>
      <c r="C166" s="219">
        <v>4145</v>
      </c>
      <c r="D166" s="75"/>
      <c r="E166" s="75"/>
      <c r="F166" s="46">
        <v>6.2264999999999997</v>
      </c>
    </row>
    <row r="167" spans="1:6" hidden="1" x14ac:dyDescent="0.25">
      <c r="A167" s="192" t="s">
        <v>186</v>
      </c>
      <c r="B167" s="9">
        <f t="shared" si="2"/>
        <v>670.5319285622511</v>
      </c>
      <c r="C167" s="219">
        <v>4175</v>
      </c>
      <c r="D167" s="75"/>
      <c r="E167" s="75"/>
      <c r="F167" s="46">
        <v>6.2263999999999999</v>
      </c>
    </row>
    <row r="168" spans="1:6" hidden="1" x14ac:dyDescent="0.25">
      <c r="A168" s="192" t="s">
        <v>187</v>
      </c>
      <c r="B168" s="9">
        <f t="shared" si="2"/>
        <v>665.32905296950241</v>
      </c>
      <c r="C168" s="219">
        <v>4145</v>
      </c>
      <c r="D168" s="75"/>
      <c r="E168" s="75"/>
      <c r="F168" s="46">
        <v>6.23</v>
      </c>
    </row>
    <row r="169" spans="1:6" hidden="1" x14ac:dyDescent="0.25">
      <c r="A169" s="192" t="s">
        <v>188</v>
      </c>
      <c r="B169" s="9">
        <f t="shared" si="2"/>
        <v>663.457681508223</v>
      </c>
      <c r="C169" s="219">
        <v>4135</v>
      </c>
      <c r="D169" s="75"/>
      <c r="E169" s="75"/>
      <c r="F169" s="46">
        <v>6.2324999999999999</v>
      </c>
    </row>
    <row r="170" spans="1:6" hidden="1" x14ac:dyDescent="0.25">
      <c r="A170" s="192" t="s">
        <v>189</v>
      </c>
      <c r="B170" s="9">
        <f t="shared" si="2"/>
        <v>663.41510372378832</v>
      </c>
      <c r="C170" s="219">
        <v>4135</v>
      </c>
      <c r="D170" s="75"/>
      <c r="E170" s="75"/>
      <c r="F170" s="46">
        <v>6.2328999999999999</v>
      </c>
    </row>
    <row r="171" spans="1:6" hidden="1" x14ac:dyDescent="0.25">
      <c r="A171" s="192" t="s">
        <v>190</v>
      </c>
      <c r="B171" s="9">
        <f t="shared" si="2"/>
        <v>665.31999486982181</v>
      </c>
      <c r="C171" s="219">
        <v>4150</v>
      </c>
      <c r="D171" s="75"/>
      <c r="E171" s="75"/>
      <c r="F171" s="7">
        <v>6.2375999999999996</v>
      </c>
    </row>
    <row r="172" spans="1:6" hidden="1" x14ac:dyDescent="0.25">
      <c r="A172" s="192" t="s">
        <v>191</v>
      </c>
      <c r="B172" s="9">
        <f t="shared" si="2"/>
        <v>665.35199525435678</v>
      </c>
      <c r="C172" s="219">
        <v>4150</v>
      </c>
      <c r="D172" s="75"/>
      <c r="E172" s="75"/>
      <c r="F172" s="46">
        <v>6.2373000000000003</v>
      </c>
    </row>
    <row r="173" spans="1:6" hidden="1" x14ac:dyDescent="0.25">
      <c r="A173" s="192" t="s">
        <v>192</v>
      </c>
      <c r="B173" s="9">
        <f t="shared" si="2"/>
        <v>667.45820363893085</v>
      </c>
      <c r="C173" s="219">
        <v>4160</v>
      </c>
      <c r="D173" s="75"/>
      <c r="E173" s="75"/>
      <c r="F173" s="7">
        <v>6.2325999999999997</v>
      </c>
    </row>
    <row r="174" spans="1:6" hidden="1" x14ac:dyDescent="0.25">
      <c r="A174" s="192" t="s">
        <v>193</v>
      </c>
      <c r="B174" s="80">
        <f t="shared" si="2"/>
        <v>668.56922978259479</v>
      </c>
      <c r="C174" s="219">
        <v>4170</v>
      </c>
      <c r="D174" s="75"/>
      <c r="E174" s="75"/>
      <c r="F174" s="7">
        <v>6.2371999999999996</v>
      </c>
    </row>
    <row r="175" spans="1:6" hidden="1" x14ac:dyDescent="0.25">
      <c r="A175" s="192" t="s">
        <v>194</v>
      </c>
      <c r="B175" s="9">
        <f t="shared" si="2"/>
        <v>668.63355033191158</v>
      </c>
      <c r="C175" s="219">
        <v>4170</v>
      </c>
      <c r="D175" s="75"/>
      <c r="E175" s="75"/>
      <c r="F175" s="7">
        <v>6.2366000000000001</v>
      </c>
    </row>
    <row r="176" spans="1:6" hidden="1" x14ac:dyDescent="0.25">
      <c r="A176" s="192" t="s">
        <v>195</v>
      </c>
      <c r="B176" s="9">
        <f t="shared" si="2"/>
        <v>664.44383886635785</v>
      </c>
      <c r="C176" s="219">
        <v>4145</v>
      </c>
      <c r="D176" s="75"/>
      <c r="E176" s="75"/>
      <c r="F176" s="7">
        <v>6.2382999999999997</v>
      </c>
    </row>
    <row r="177" spans="1:6" hidden="1" x14ac:dyDescent="0.25">
      <c r="A177" s="192" t="s">
        <v>196</v>
      </c>
      <c r="B177" s="9">
        <f t="shared" si="2"/>
        <v>663.69561050412119</v>
      </c>
      <c r="C177" s="219">
        <v>4155</v>
      </c>
      <c r="D177" s="75"/>
      <c r="E177" s="75"/>
      <c r="F177" s="46">
        <v>6.2603999999999997</v>
      </c>
    </row>
    <row r="178" spans="1:6" hidden="1" x14ac:dyDescent="0.25">
      <c r="A178" s="192" t="s">
        <v>197</v>
      </c>
      <c r="B178" s="9">
        <f t="shared" si="2"/>
        <v>666.14294417545773</v>
      </c>
      <c r="C178" s="219">
        <v>4155</v>
      </c>
      <c r="D178" s="75"/>
      <c r="E178" s="75"/>
      <c r="F178" s="46">
        <v>6.2374000000000001</v>
      </c>
    </row>
    <row r="179" spans="1:6" hidden="1" x14ac:dyDescent="0.25">
      <c r="A179" s="192" t="s">
        <v>198</v>
      </c>
      <c r="B179" s="9">
        <f t="shared" si="2"/>
        <v>657.84208588760669</v>
      </c>
      <c r="C179" s="219">
        <v>4110</v>
      </c>
      <c r="D179" s="75"/>
      <c r="E179" s="75"/>
      <c r="F179" s="46">
        <v>6.2477</v>
      </c>
    </row>
    <row r="180" spans="1:6" hidden="1" x14ac:dyDescent="0.25">
      <c r="A180" s="192" t="s">
        <v>199</v>
      </c>
      <c r="B180" s="9">
        <f t="shared" si="2"/>
        <v>655.63284560646036</v>
      </c>
      <c r="C180" s="219">
        <v>4100</v>
      </c>
      <c r="D180" s="75"/>
      <c r="E180" s="75"/>
      <c r="F180" s="46">
        <v>6.2534999999999998</v>
      </c>
    </row>
    <row r="181" spans="1:6" hidden="1" x14ac:dyDescent="0.25">
      <c r="A181" s="192" t="s">
        <v>200</v>
      </c>
      <c r="B181" s="9">
        <f t="shared" si="2"/>
        <v>653.66275162415593</v>
      </c>
      <c r="C181" s="219">
        <v>4085</v>
      </c>
      <c r="D181" s="75"/>
      <c r="E181" s="75"/>
      <c r="F181" s="46">
        <v>6.2493999999999996</v>
      </c>
    </row>
    <row r="182" spans="1:6" hidden="1" x14ac:dyDescent="0.25">
      <c r="A182" s="192" t="s">
        <v>201</v>
      </c>
      <c r="B182" s="9">
        <f t="shared" si="2"/>
        <v>652.30946328361074</v>
      </c>
      <c r="C182" s="219">
        <v>4080</v>
      </c>
      <c r="D182" s="75"/>
      <c r="E182" s="75"/>
      <c r="F182" s="46">
        <v>6.2546999999999997</v>
      </c>
    </row>
    <row r="183" spans="1:6" hidden="1" x14ac:dyDescent="0.25">
      <c r="A183" s="192" t="s">
        <v>202</v>
      </c>
      <c r="B183" s="9">
        <f t="shared" si="2"/>
        <v>649.90087612713432</v>
      </c>
      <c r="C183" s="219">
        <v>4065</v>
      </c>
      <c r="D183" s="75"/>
      <c r="E183" s="75"/>
      <c r="F183" s="46">
        <v>6.2548000000000004</v>
      </c>
    </row>
    <row r="184" spans="1:6" hidden="1" x14ac:dyDescent="0.25">
      <c r="A184" s="192" t="s">
        <v>203</v>
      </c>
      <c r="B184" s="9">
        <f t="shared" si="2"/>
        <v>652.787579393084</v>
      </c>
      <c r="C184" s="219">
        <v>4070</v>
      </c>
      <c r="D184" s="75"/>
      <c r="E184" s="75"/>
      <c r="F184" s="46">
        <v>6.2347999999999999</v>
      </c>
    </row>
    <row r="185" spans="1:6" hidden="1" x14ac:dyDescent="0.25">
      <c r="A185" s="192" t="s">
        <v>204</v>
      </c>
      <c r="B185" s="9">
        <f t="shared" si="2"/>
        <v>654.69209389007597</v>
      </c>
      <c r="C185" s="219">
        <v>4075</v>
      </c>
      <c r="D185" s="75"/>
      <c r="E185" s="75"/>
      <c r="F185" s="46">
        <v>6.2243000000000004</v>
      </c>
    </row>
    <row r="186" spans="1:6" hidden="1" x14ac:dyDescent="0.25">
      <c r="A186" s="192" t="s">
        <v>205</v>
      </c>
      <c r="B186" s="9">
        <f t="shared" si="2"/>
        <v>653.43736955335066</v>
      </c>
      <c r="C186" s="219">
        <v>4070</v>
      </c>
      <c r="D186" s="75"/>
      <c r="E186" s="75"/>
      <c r="F186" s="46">
        <v>6.2286000000000001</v>
      </c>
    </row>
    <row r="187" spans="1:6" hidden="1" x14ac:dyDescent="0.25">
      <c r="A187" s="192" t="s">
        <v>206</v>
      </c>
      <c r="B187" s="9">
        <f t="shared" si="2"/>
        <v>660.28631172591281</v>
      </c>
      <c r="C187" s="219">
        <v>4105</v>
      </c>
      <c r="D187" s="75"/>
      <c r="E187" s="75"/>
      <c r="F187" s="46">
        <v>6.2169999999999996</v>
      </c>
    </row>
    <row r="188" spans="1:6" hidden="1" x14ac:dyDescent="0.25">
      <c r="A188" s="192" t="s">
        <v>207</v>
      </c>
      <c r="B188" s="9">
        <f t="shared" si="2"/>
        <v>669.13600128834844</v>
      </c>
      <c r="C188" s="219">
        <v>4155</v>
      </c>
      <c r="D188" s="75"/>
      <c r="E188" s="75"/>
      <c r="F188" s="46">
        <v>6.2095000000000002</v>
      </c>
    </row>
    <row r="189" spans="1:6" hidden="1" x14ac:dyDescent="0.25">
      <c r="A189" s="192" t="s">
        <v>208</v>
      </c>
      <c r="B189" s="9">
        <f t="shared" si="2"/>
        <v>663.49947660842258</v>
      </c>
      <c r="C189" s="219">
        <v>4120</v>
      </c>
      <c r="D189" s="75"/>
      <c r="E189" s="75"/>
      <c r="F189" s="46">
        <v>6.2095000000000002</v>
      </c>
    </row>
    <row r="190" spans="1:6" hidden="1" x14ac:dyDescent="0.25">
      <c r="A190" s="192" t="s">
        <v>209</v>
      </c>
      <c r="B190" s="9">
        <f t="shared" si="2"/>
        <v>664.88720232831122</v>
      </c>
      <c r="C190" s="219">
        <v>4135</v>
      </c>
      <c r="D190" s="75"/>
      <c r="E190" s="75"/>
      <c r="F190" s="46">
        <v>6.2191000000000001</v>
      </c>
    </row>
    <row r="191" spans="1:6" hidden="1" x14ac:dyDescent="0.25">
      <c r="A191" s="192" t="s">
        <v>210</v>
      </c>
      <c r="B191" s="9">
        <f t="shared" si="2"/>
        <v>667.70460491469112</v>
      </c>
      <c r="C191" s="219">
        <v>4160</v>
      </c>
      <c r="D191" s="75"/>
      <c r="E191" s="75"/>
      <c r="F191" s="46">
        <v>6.2302999999999997</v>
      </c>
    </row>
    <row r="192" spans="1:6" hidden="1" x14ac:dyDescent="0.25">
      <c r="A192" s="192" t="s">
        <v>211</v>
      </c>
      <c r="B192" s="9">
        <f t="shared" si="2"/>
        <v>689.5057070844905</v>
      </c>
      <c r="C192" s="219">
        <v>4295</v>
      </c>
      <c r="D192" s="75"/>
      <c r="E192" s="75"/>
      <c r="F192" s="46">
        <v>6.2290999999999999</v>
      </c>
    </row>
    <row r="193" spans="1:6" hidden="1" x14ac:dyDescent="0.25">
      <c r="A193" s="192" t="s">
        <v>212</v>
      </c>
      <c r="B193" s="9">
        <f t="shared" si="2"/>
        <v>693.53026167924224</v>
      </c>
      <c r="C193" s="219">
        <v>4320</v>
      </c>
      <c r="D193" s="75"/>
      <c r="E193" s="75"/>
      <c r="F193" s="46">
        <v>6.2290000000000001</v>
      </c>
    </row>
    <row r="194" spans="1:6" hidden="1" x14ac:dyDescent="0.25">
      <c r="A194" s="192" t="s">
        <v>213</v>
      </c>
      <c r="B194" s="9">
        <f t="shared" si="2"/>
        <v>692.52522655697669</v>
      </c>
      <c r="C194" s="219">
        <v>4310</v>
      </c>
      <c r="D194" s="75"/>
      <c r="E194" s="75"/>
      <c r="F194" s="46">
        <v>6.2236000000000002</v>
      </c>
    </row>
    <row r="195" spans="1:6" hidden="1" x14ac:dyDescent="0.25">
      <c r="A195" s="192" t="s">
        <v>214</v>
      </c>
      <c r="B195" s="9">
        <f t="shared" si="2"/>
        <v>691.37745515280972</v>
      </c>
      <c r="C195" s="219">
        <v>4305</v>
      </c>
      <c r="D195" s="75"/>
      <c r="E195" s="75"/>
      <c r="F195" s="46">
        <v>6.2267000000000001</v>
      </c>
    </row>
    <row r="196" spans="1:6" hidden="1" x14ac:dyDescent="0.25">
      <c r="A196" s="192" t="s">
        <v>215</v>
      </c>
      <c r="B196" s="9">
        <f t="shared" si="2"/>
        <v>688.76487379325829</v>
      </c>
      <c r="C196" s="219">
        <v>4295</v>
      </c>
      <c r="D196" s="75"/>
      <c r="E196" s="75"/>
      <c r="F196" s="46">
        <v>6.2358000000000002</v>
      </c>
    </row>
    <row r="197" spans="1:6" hidden="1" x14ac:dyDescent="0.25">
      <c r="A197" s="192" t="s">
        <v>216</v>
      </c>
      <c r="B197" s="9">
        <f t="shared" ref="B197:B260" si="3">C197/F197</f>
        <v>689.68285828984347</v>
      </c>
      <c r="C197" s="219">
        <v>4295</v>
      </c>
      <c r="D197" s="75"/>
      <c r="E197" s="75"/>
      <c r="F197" s="46">
        <v>6.2275</v>
      </c>
    </row>
    <row r="198" spans="1:6" hidden="1" x14ac:dyDescent="0.25">
      <c r="A198" s="192" t="s">
        <v>217</v>
      </c>
      <c r="B198" s="9">
        <f t="shared" si="3"/>
        <v>688.58570762827617</v>
      </c>
      <c r="C198" s="219">
        <v>4285</v>
      </c>
      <c r="D198" s="75"/>
      <c r="E198" s="75"/>
      <c r="F198" s="46">
        <v>6.2229000000000001</v>
      </c>
    </row>
    <row r="199" spans="1:6" hidden="1" x14ac:dyDescent="0.25">
      <c r="A199" s="192" t="s">
        <v>218</v>
      </c>
      <c r="B199" s="9">
        <f t="shared" si="3"/>
        <v>693.44888130023685</v>
      </c>
      <c r="C199" s="219">
        <v>4305</v>
      </c>
      <c r="D199" s="75"/>
      <c r="E199" s="75"/>
      <c r="F199" s="46">
        <v>6.2081</v>
      </c>
    </row>
    <row r="200" spans="1:6" hidden="1" x14ac:dyDescent="0.25">
      <c r="A200" s="192" t="s">
        <v>219</v>
      </c>
      <c r="B200" s="9">
        <f t="shared" si="3"/>
        <v>693.31355508618049</v>
      </c>
      <c r="C200" s="219">
        <v>4300</v>
      </c>
      <c r="D200" s="75"/>
      <c r="E200" s="75"/>
      <c r="F200" s="46">
        <v>6.2020999999999997</v>
      </c>
    </row>
    <row r="201" spans="1:6" hidden="1" x14ac:dyDescent="0.25">
      <c r="A201" s="192" t="s">
        <v>220</v>
      </c>
      <c r="B201" s="9">
        <f t="shared" si="3"/>
        <v>693.72907545712087</v>
      </c>
      <c r="C201" s="219">
        <v>4310</v>
      </c>
      <c r="D201" s="75"/>
      <c r="E201" s="75"/>
      <c r="F201" s="46">
        <v>6.2127999999999997</v>
      </c>
    </row>
    <row r="202" spans="1:6" hidden="1" x14ac:dyDescent="0.25">
      <c r="A202" s="192" t="s">
        <v>221</v>
      </c>
      <c r="B202" s="9">
        <f t="shared" si="3"/>
        <v>691.38502106312501</v>
      </c>
      <c r="C202" s="219">
        <v>4300</v>
      </c>
      <c r="D202" s="75"/>
      <c r="E202" s="75"/>
      <c r="F202" s="46">
        <v>6.2194000000000003</v>
      </c>
    </row>
    <row r="203" spans="1:6" hidden="1" x14ac:dyDescent="0.25">
      <c r="A203" s="192" t="s">
        <v>222</v>
      </c>
      <c r="B203" s="9">
        <f t="shared" si="3"/>
        <v>692.27549344753197</v>
      </c>
      <c r="C203" s="219">
        <v>4300</v>
      </c>
      <c r="D203" s="75"/>
      <c r="E203" s="75"/>
      <c r="F203" s="46">
        <v>6.2114000000000003</v>
      </c>
    </row>
    <row r="204" spans="1:6" hidden="1" x14ac:dyDescent="0.25">
      <c r="A204" s="192" t="s">
        <v>223</v>
      </c>
      <c r="B204" s="9">
        <f t="shared" si="3"/>
        <v>692.51854240567559</v>
      </c>
      <c r="C204" s="219">
        <v>4295</v>
      </c>
      <c r="D204" s="75"/>
      <c r="E204" s="75"/>
      <c r="F204" s="46">
        <v>6.202</v>
      </c>
    </row>
    <row r="205" spans="1:6" hidden="1" x14ac:dyDescent="0.25">
      <c r="A205" s="192" t="s">
        <v>224</v>
      </c>
      <c r="B205" s="9">
        <f t="shared" si="3"/>
        <v>694.0078347922813</v>
      </c>
      <c r="C205" s="219">
        <v>4305</v>
      </c>
      <c r="D205" s="75"/>
      <c r="E205" s="75"/>
      <c r="F205" s="46">
        <v>6.2031000000000001</v>
      </c>
    </row>
    <row r="206" spans="1:6" hidden="1" x14ac:dyDescent="0.25">
      <c r="A206" s="192" t="s">
        <v>225</v>
      </c>
      <c r="B206" s="9">
        <f t="shared" si="3"/>
        <v>699.32890236820026</v>
      </c>
      <c r="C206" s="219">
        <v>4335</v>
      </c>
      <c r="D206" s="75"/>
      <c r="E206" s="75"/>
      <c r="F206" s="46">
        <v>6.1988000000000003</v>
      </c>
    </row>
    <row r="207" spans="1:6" hidden="1" x14ac:dyDescent="0.25">
      <c r="A207" s="192" t="s">
        <v>226</v>
      </c>
      <c r="B207" s="9">
        <f t="shared" si="3"/>
        <v>707.28088002838808</v>
      </c>
      <c r="C207" s="219">
        <v>4385</v>
      </c>
      <c r="D207" s="75"/>
      <c r="E207" s="75"/>
      <c r="F207" s="46">
        <v>6.1997999999999998</v>
      </c>
    </row>
    <row r="208" spans="1:6" hidden="1" x14ac:dyDescent="0.25">
      <c r="A208" s="192" t="s">
        <v>227</v>
      </c>
      <c r="B208" s="9">
        <f t="shared" si="3"/>
        <v>708.89991622091895</v>
      </c>
      <c r="C208" s="219">
        <v>4400</v>
      </c>
      <c r="D208" s="75"/>
      <c r="E208" s="75"/>
      <c r="F208" s="46">
        <v>6.2068000000000003</v>
      </c>
    </row>
    <row r="209" spans="1:6" hidden="1" x14ac:dyDescent="0.25">
      <c r="A209" s="192" t="s">
        <v>228</v>
      </c>
      <c r="B209" s="9">
        <f t="shared" si="3"/>
        <v>697.13899309301087</v>
      </c>
      <c r="C209" s="219">
        <v>4330</v>
      </c>
      <c r="D209" s="75"/>
      <c r="E209" s="75"/>
      <c r="F209" s="46">
        <v>6.2111000000000001</v>
      </c>
    </row>
    <row r="210" spans="1:6" hidden="1" x14ac:dyDescent="0.25">
      <c r="A210" s="192" t="s">
        <v>229</v>
      </c>
      <c r="B210" s="9">
        <f t="shared" si="3"/>
        <v>693.02467843976888</v>
      </c>
      <c r="C210" s="219">
        <v>4305</v>
      </c>
      <c r="D210" s="75"/>
      <c r="E210" s="75"/>
      <c r="F210" s="46">
        <v>6.2119</v>
      </c>
    </row>
    <row r="211" spans="1:6" hidden="1" x14ac:dyDescent="0.25">
      <c r="A211" s="192" t="s">
        <v>230</v>
      </c>
      <c r="B211" s="9">
        <f t="shared" si="3"/>
        <v>695.53023098373603</v>
      </c>
      <c r="C211" s="219">
        <v>4315</v>
      </c>
      <c r="D211" s="75"/>
      <c r="E211" s="75"/>
      <c r="F211" s="46">
        <v>6.2039</v>
      </c>
    </row>
    <row r="212" spans="1:6" hidden="1" x14ac:dyDescent="0.25">
      <c r="A212" s="192" t="s">
        <v>231</v>
      </c>
      <c r="B212" s="9">
        <f t="shared" si="3"/>
        <v>702.24040459355422</v>
      </c>
      <c r="C212" s="219">
        <v>4360</v>
      </c>
      <c r="D212" s="75"/>
      <c r="E212" s="75"/>
      <c r="F212" s="46">
        <v>6.2087000000000003</v>
      </c>
    </row>
    <row r="213" spans="1:6" hidden="1" x14ac:dyDescent="0.25">
      <c r="A213" s="192" t="s">
        <v>232</v>
      </c>
      <c r="B213" s="9">
        <f t="shared" si="3"/>
        <v>698.22943206372759</v>
      </c>
      <c r="C213" s="219">
        <v>4330</v>
      </c>
      <c r="D213" s="75"/>
      <c r="E213" s="75"/>
      <c r="F213" s="46">
        <v>6.2013999999999996</v>
      </c>
    </row>
    <row r="214" spans="1:6" hidden="1" x14ac:dyDescent="0.25">
      <c r="A214" s="192" t="s">
        <v>233</v>
      </c>
      <c r="B214" s="9">
        <f t="shared" si="3"/>
        <v>699.00785981187994</v>
      </c>
      <c r="C214" s="219">
        <v>4340</v>
      </c>
      <c r="D214" s="75"/>
      <c r="E214" s="75"/>
      <c r="F214" s="46">
        <v>6.2088000000000001</v>
      </c>
    </row>
    <row r="215" spans="1:6" hidden="1" x14ac:dyDescent="0.25">
      <c r="A215" s="192" t="s">
        <v>234</v>
      </c>
      <c r="B215" s="9">
        <f t="shared" si="3"/>
        <v>702.22680877823825</v>
      </c>
      <c r="C215" s="219">
        <v>4355</v>
      </c>
      <c r="D215" s="75"/>
      <c r="E215" s="75"/>
      <c r="F215" s="46">
        <v>6.2016999999999998</v>
      </c>
    </row>
    <row r="216" spans="1:6" hidden="1" x14ac:dyDescent="0.25">
      <c r="A216" s="192" t="s">
        <v>235</v>
      </c>
      <c r="B216" s="9">
        <f t="shared" si="3"/>
        <v>697.85078094746348</v>
      </c>
      <c r="C216" s="219">
        <v>4325</v>
      </c>
      <c r="D216" s="75"/>
      <c r="E216" s="75"/>
      <c r="F216" s="46">
        <v>6.1976000000000004</v>
      </c>
    </row>
    <row r="217" spans="1:6" hidden="1" x14ac:dyDescent="0.25">
      <c r="A217" s="192" t="s">
        <v>236</v>
      </c>
      <c r="B217" s="9">
        <f t="shared" si="3"/>
        <v>691.40782573618401</v>
      </c>
      <c r="C217" s="219">
        <v>4285</v>
      </c>
      <c r="D217" s="75"/>
      <c r="E217" s="75"/>
      <c r="F217" s="46">
        <v>6.1974999999999998</v>
      </c>
    </row>
    <row r="218" spans="1:6" hidden="1" x14ac:dyDescent="0.25">
      <c r="A218" s="192" t="s">
        <v>237</v>
      </c>
      <c r="B218" s="9">
        <f t="shared" si="3"/>
        <v>696.18310746418126</v>
      </c>
      <c r="C218" s="219">
        <v>4310</v>
      </c>
      <c r="D218" s="75"/>
      <c r="E218" s="75"/>
      <c r="F218" s="46">
        <v>6.1909000000000001</v>
      </c>
    </row>
    <row r="219" spans="1:6" hidden="1" x14ac:dyDescent="0.25">
      <c r="A219" s="192" t="s">
        <v>238</v>
      </c>
      <c r="B219" s="9">
        <f t="shared" si="3"/>
        <v>697.0613446329512</v>
      </c>
      <c r="C219" s="219">
        <v>4310</v>
      </c>
      <c r="D219" s="75"/>
      <c r="E219" s="75"/>
      <c r="F219" s="46">
        <v>6.1830999999999996</v>
      </c>
    </row>
    <row r="220" spans="1:6" hidden="1" x14ac:dyDescent="0.25">
      <c r="A220" s="192" t="s">
        <v>239</v>
      </c>
      <c r="B220" s="9">
        <f t="shared" si="3"/>
        <v>694.74773944129015</v>
      </c>
      <c r="C220" s="219">
        <v>4295</v>
      </c>
      <c r="D220" s="75"/>
      <c r="E220" s="75"/>
      <c r="F220" s="46">
        <v>6.1821000000000002</v>
      </c>
    </row>
    <row r="221" spans="1:6" hidden="1" x14ac:dyDescent="0.25">
      <c r="A221" s="192" t="s">
        <v>240</v>
      </c>
      <c r="B221" s="9">
        <f t="shared" si="3"/>
        <v>697.77230928636186</v>
      </c>
      <c r="C221" s="219">
        <v>4310</v>
      </c>
      <c r="D221" s="75"/>
      <c r="E221" s="75"/>
      <c r="F221" s="46">
        <v>6.1768000000000001</v>
      </c>
    </row>
    <row r="222" spans="1:6" hidden="1" x14ac:dyDescent="0.25">
      <c r="A222" s="192" t="s">
        <v>241</v>
      </c>
      <c r="B222" s="9">
        <f t="shared" si="3"/>
        <v>695.29884089878908</v>
      </c>
      <c r="C222" s="219">
        <v>4295</v>
      </c>
      <c r="D222" s="75"/>
      <c r="E222" s="75"/>
      <c r="F222" s="46">
        <v>6.1772</v>
      </c>
    </row>
    <row r="223" spans="1:6" hidden="1" x14ac:dyDescent="0.25">
      <c r="A223" s="192" t="s">
        <v>242</v>
      </c>
      <c r="B223" s="9">
        <f t="shared" si="3"/>
        <v>696.80489462950368</v>
      </c>
      <c r="C223" s="219">
        <v>4305</v>
      </c>
      <c r="D223" s="75"/>
      <c r="E223" s="75"/>
      <c r="F223" s="46">
        <v>6.1782000000000004</v>
      </c>
    </row>
    <row r="224" spans="1:6" hidden="1" x14ac:dyDescent="0.25">
      <c r="A224" s="192" t="s">
        <v>243</v>
      </c>
      <c r="B224" s="9">
        <f t="shared" si="3"/>
        <v>694.36576404512562</v>
      </c>
      <c r="C224" s="219">
        <v>4290</v>
      </c>
      <c r="D224" s="75"/>
      <c r="E224" s="75"/>
      <c r="F224" s="46">
        <v>6.1783000000000001</v>
      </c>
    </row>
    <row r="225" spans="1:6" hidden="1" x14ac:dyDescent="0.25">
      <c r="A225" s="192" t="s">
        <v>244</v>
      </c>
      <c r="B225" s="9">
        <f t="shared" si="3"/>
        <v>688.78336547655704</v>
      </c>
      <c r="C225" s="219">
        <v>4250</v>
      </c>
      <c r="D225" s="75"/>
      <c r="E225" s="75"/>
      <c r="F225" s="46">
        <v>6.1703000000000001</v>
      </c>
    </row>
    <row r="226" spans="1:6" hidden="1" x14ac:dyDescent="0.25">
      <c r="A226" s="192" t="s">
        <v>245</v>
      </c>
      <c r="B226" s="9">
        <f t="shared" si="3"/>
        <v>693.23808750710282</v>
      </c>
      <c r="C226" s="219">
        <v>4270</v>
      </c>
      <c r="D226" s="75"/>
      <c r="E226" s="75"/>
      <c r="F226" s="46">
        <v>6.1595000000000004</v>
      </c>
    </row>
    <row r="227" spans="1:6" hidden="1" x14ac:dyDescent="0.25">
      <c r="A227" s="192" t="s">
        <v>246</v>
      </c>
      <c r="B227" s="9">
        <f t="shared" si="3"/>
        <v>690.1417588477633</v>
      </c>
      <c r="C227" s="219">
        <v>4255</v>
      </c>
      <c r="D227" s="75"/>
      <c r="E227" s="75"/>
      <c r="F227" s="46">
        <v>6.1654</v>
      </c>
    </row>
    <row r="228" spans="1:6" hidden="1" x14ac:dyDescent="0.25">
      <c r="A228" s="192" t="s">
        <v>247</v>
      </c>
      <c r="B228" s="9">
        <f t="shared" si="3"/>
        <v>693.06769800773498</v>
      </c>
      <c r="C228" s="219">
        <v>4265</v>
      </c>
      <c r="D228" s="75"/>
      <c r="E228" s="75"/>
      <c r="F228" s="46">
        <v>6.1538000000000004</v>
      </c>
    </row>
    <row r="229" spans="1:6" hidden="1" x14ac:dyDescent="0.25">
      <c r="A229" s="192" t="s">
        <v>248</v>
      </c>
      <c r="B229" s="9">
        <f t="shared" si="3"/>
        <v>693.90338917023757</v>
      </c>
      <c r="C229" s="219">
        <v>4275</v>
      </c>
      <c r="D229" s="75"/>
      <c r="E229" s="75"/>
      <c r="F229" s="46">
        <v>6.1608000000000001</v>
      </c>
    </row>
    <row r="230" spans="1:6" hidden="1" x14ac:dyDescent="0.25">
      <c r="A230" s="192" t="s">
        <v>249</v>
      </c>
      <c r="B230" s="9">
        <f t="shared" si="3"/>
        <v>693.52065150384476</v>
      </c>
      <c r="C230" s="219">
        <v>4275</v>
      </c>
      <c r="D230" s="75"/>
      <c r="E230" s="75"/>
      <c r="F230" s="46">
        <v>6.1642000000000001</v>
      </c>
    </row>
    <row r="231" spans="1:6" hidden="1" x14ac:dyDescent="0.25">
      <c r="A231" s="192" t="s">
        <v>250</v>
      </c>
      <c r="B231" s="9">
        <f t="shared" si="3"/>
        <v>691.10576923076928</v>
      </c>
      <c r="C231" s="212">
        <v>4255</v>
      </c>
      <c r="D231" s="9"/>
      <c r="E231" s="9"/>
      <c r="F231" s="46">
        <v>6.1567999999999996</v>
      </c>
    </row>
    <row r="232" spans="1:6" hidden="1" x14ac:dyDescent="0.25">
      <c r="A232" s="192" t="s">
        <v>251</v>
      </c>
      <c r="B232" s="9">
        <f t="shared" si="3"/>
        <v>692.41271698849232</v>
      </c>
      <c r="C232" s="219">
        <v>4260</v>
      </c>
      <c r="D232" s="75"/>
      <c r="E232" s="75"/>
      <c r="F232" s="46">
        <v>6.1524000000000001</v>
      </c>
    </row>
    <row r="233" spans="1:6" hidden="1" x14ac:dyDescent="0.25">
      <c r="A233" s="192" t="s">
        <v>252</v>
      </c>
      <c r="B233" s="9">
        <f t="shared" si="3"/>
        <v>684.02902039886783</v>
      </c>
      <c r="C233" s="219">
        <v>4205</v>
      </c>
      <c r="D233" s="75"/>
      <c r="E233" s="75"/>
      <c r="F233" s="46">
        <v>6.1474000000000002</v>
      </c>
    </row>
    <row r="234" spans="1:6" hidden="1" x14ac:dyDescent="0.25">
      <c r="A234" s="192" t="s">
        <v>253</v>
      </c>
      <c r="B234" s="9">
        <f t="shared" si="3"/>
        <v>683.96111192535056</v>
      </c>
      <c r="C234" s="219">
        <v>4200</v>
      </c>
      <c r="D234" s="75"/>
      <c r="E234" s="75"/>
      <c r="F234" s="46">
        <v>6.1406999999999998</v>
      </c>
    </row>
    <row r="235" spans="1:6" hidden="1" x14ac:dyDescent="0.25">
      <c r="A235" s="192" t="s">
        <v>254</v>
      </c>
      <c r="B235" s="9">
        <f t="shared" si="3"/>
        <v>678.61153151393842</v>
      </c>
      <c r="C235" s="219">
        <v>4170</v>
      </c>
      <c r="D235" s="75"/>
      <c r="E235" s="75"/>
      <c r="F235" s="46">
        <v>6.1448999999999998</v>
      </c>
    </row>
    <row r="236" spans="1:6" hidden="1" x14ac:dyDescent="0.25">
      <c r="A236" s="192" t="s">
        <v>255</v>
      </c>
      <c r="B236" s="9">
        <f t="shared" si="3"/>
        <v>682.41042345276878</v>
      </c>
      <c r="C236" s="219">
        <v>4190</v>
      </c>
      <c r="D236" s="75"/>
      <c r="E236" s="75"/>
      <c r="F236" s="46">
        <v>6.14</v>
      </c>
    </row>
    <row r="237" spans="1:6" hidden="1" x14ac:dyDescent="0.25">
      <c r="A237" s="192" t="s">
        <v>256</v>
      </c>
      <c r="B237" s="9">
        <f t="shared" si="3"/>
        <v>678.76977038745088</v>
      </c>
      <c r="C237" s="219">
        <v>4180</v>
      </c>
      <c r="D237" s="75"/>
      <c r="E237" s="75"/>
      <c r="F237" s="46">
        <v>6.1581999999999999</v>
      </c>
    </row>
    <row r="238" spans="1:6" hidden="1" x14ac:dyDescent="0.25">
      <c r="A238" s="192" t="s">
        <v>257</v>
      </c>
      <c r="B238" s="9">
        <f t="shared" si="3"/>
        <v>680.11751911308772</v>
      </c>
      <c r="C238" s="219">
        <v>4190</v>
      </c>
      <c r="D238" s="75"/>
      <c r="E238" s="75"/>
      <c r="F238" s="46">
        <v>6.1607000000000003</v>
      </c>
    </row>
    <row r="239" spans="1:6" hidden="1" x14ac:dyDescent="0.25">
      <c r="A239" s="192" t="s">
        <v>258</v>
      </c>
      <c r="B239" s="9">
        <f t="shared" si="3"/>
        <v>680.95756610489025</v>
      </c>
      <c r="C239" s="219">
        <v>4190</v>
      </c>
      <c r="D239" s="75"/>
      <c r="E239" s="75"/>
      <c r="F239" s="46">
        <v>6.1531000000000002</v>
      </c>
    </row>
    <row r="240" spans="1:6" hidden="1" x14ac:dyDescent="0.25">
      <c r="A240" s="192" t="s">
        <v>259</v>
      </c>
      <c r="B240" s="9">
        <f t="shared" si="3"/>
        <v>681.04611283584995</v>
      </c>
      <c r="C240" s="219">
        <v>4190</v>
      </c>
      <c r="D240" s="75"/>
      <c r="E240" s="75"/>
      <c r="F240" s="46">
        <v>6.1523000000000003</v>
      </c>
    </row>
    <row r="241" spans="1:6" hidden="1" x14ac:dyDescent="0.25">
      <c r="A241" s="192" t="s">
        <v>260</v>
      </c>
      <c r="B241" s="9">
        <f t="shared" si="3"/>
        <v>683.72729048642304</v>
      </c>
      <c r="C241" s="219">
        <v>4200</v>
      </c>
      <c r="D241" s="75"/>
      <c r="E241" s="75"/>
      <c r="F241" s="46">
        <v>6.1428000000000003</v>
      </c>
    </row>
    <row r="242" spans="1:6" hidden="1" x14ac:dyDescent="0.25">
      <c r="A242" s="192" t="s">
        <v>261</v>
      </c>
      <c r="B242" s="9">
        <f t="shared" si="3"/>
        <v>686.65896480466017</v>
      </c>
      <c r="C242" s="212">
        <v>4220</v>
      </c>
      <c r="D242" s="9"/>
      <c r="E242" s="9"/>
      <c r="F242" s="46">
        <v>6.1456999999999997</v>
      </c>
    </row>
    <row r="243" spans="1:6" hidden="1" x14ac:dyDescent="0.25">
      <c r="A243" s="192" t="s">
        <v>262</v>
      </c>
      <c r="B243" s="9">
        <f t="shared" si="3"/>
        <v>672.76247498495025</v>
      </c>
      <c r="C243" s="219">
        <v>4135</v>
      </c>
      <c r="D243" s="81"/>
      <c r="E243" s="81"/>
      <c r="F243" s="46">
        <v>6.1463000000000001</v>
      </c>
    </row>
    <row r="244" spans="1:6" hidden="1" x14ac:dyDescent="0.25">
      <c r="A244" s="192" t="s">
        <v>263</v>
      </c>
      <c r="B244" s="9">
        <f t="shared" si="3"/>
        <v>675.60967668414025</v>
      </c>
      <c r="C244" s="219">
        <v>4150</v>
      </c>
      <c r="D244" s="81"/>
      <c r="E244" s="81"/>
      <c r="F244" s="46">
        <v>6.1425999999999998</v>
      </c>
    </row>
    <row r="245" spans="1:6" hidden="1" x14ac:dyDescent="0.25">
      <c r="A245" s="192" t="s">
        <v>264</v>
      </c>
      <c r="B245" s="9">
        <f t="shared" si="3"/>
        <v>678.12596555705522</v>
      </c>
      <c r="C245" s="219">
        <v>4170</v>
      </c>
      <c r="D245" s="75"/>
      <c r="E245" s="75"/>
      <c r="F245" s="46">
        <v>6.1493000000000002</v>
      </c>
    </row>
    <row r="246" spans="1:6" hidden="1" x14ac:dyDescent="0.25">
      <c r="A246" s="192" t="s">
        <v>265</v>
      </c>
      <c r="B246" s="9">
        <f t="shared" si="3"/>
        <v>681.51839366847435</v>
      </c>
      <c r="C246" s="219">
        <v>4185</v>
      </c>
      <c r="D246" s="75"/>
      <c r="E246" s="75"/>
      <c r="F246" s="46">
        <v>6.1406999999999998</v>
      </c>
    </row>
    <row r="247" spans="1:6" hidden="1" x14ac:dyDescent="0.25">
      <c r="A247" s="192" t="s">
        <v>266</v>
      </c>
      <c r="B247" s="9">
        <f t="shared" si="3"/>
        <v>678.77722433831434</v>
      </c>
      <c r="C247" s="219">
        <v>4170</v>
      </c>
      <c r="D247" s="75"/>
      <c r="E247" s="75"/>
      <c r="F247" s="46">
        <v>6.1433999999999997</v>
      </c>
    </row>
    <row r="248" spans="1:6" hidden="1" x14ac:dyDescent="0.25">
      <c r="A248" s="192" t="s">
        <v>267</v>
      </c>
      <c r="B248" s="9">
        <f t="shared" si="3"/>
        <v>678.85840953172624</v>
      </c>
      <c r="C248" s="212">
        <v>4165</v>
      </c>
      <c r="D248" s="9"/>
      <c r="E248" s="9"/>
      <c r="F248" s="46">
        <v>6.1353</v>
      </c>
    </row>
    <row r="249" spans="1:6" hidden="1" x14ac:dyDescent="0.25">
      <c r="A249" s="192" t="s">
        <v>268</v>
      </c>
      <c r="B249" s="9">
        <f t="shared" si="3"/>
        <v>678.7256579483419</v>
      </c>
      <c r="C249" s="219">
        <v>4165</v>
      </c>
      <c r="D249" s="75"/>
      <c r="E249" s="75"/>
      <c r="F249" s="46">
        <v>6.1364999999999998</v>
      </c>
    </row>
    <row r="250" spans="1:6" hidden="1" x14ac:dyDescent="0.25">
      <c r="A250" s="192" t="s">
        <v>269</v>
      </c>
      <c r="B250" s="9">
        <f t="shared" si="3"/>
        <v>679.70660146699265</v>
      </c>
      <c r="C250" s="219">
        <v>4170</v>
      </c>
      <c r="D250" s="75"/>
      <c r="E250" s="75"/>
      <c r="F250" s="46">
        <v>6.1349999999999998</v>
      </c>
    </row>
    <row r="251" spans="1:6" hidden="1" x14ac:dyDescent="0.25">
      <c r="A251" s="192" t="s">
        <v>270</v>
      </c>
      <c r="B251" s="9">
        <f t="shared" si="3"/>
        <v>668.81730941557919</v>
      </c>
      <c r="C251" s="219">
        <v>4105</v>
      </c>
      <c r="D251" s="75"/>
      <c r="E251" s="75"/>
      <c r="F251" s="46">
        <v>6.1376999999999997</v>
      </c>
    </row>
    <row r="252" spans="1:6" hidden="1" x14ac:dyDescent="0.25">
      <c r="A252" s="192" t="s">
        <v>271</v>
      </c>
      <c r="B252" s="9">
        <f t="shared" si="3"/>
        <v>669.42135315839994</v>
      </c>
      <c r="C252" s="212">
        <v>4115</v>
      </c>
      <c r="D252" s="9"/>
      <c r="E252" s="9"/>
      <c r="F252" s="46">
        <v>6.1471</v>
      </c>
    </row>
    <row r="253" spans="1:6" hidden="1" x14ac:dyDescent="0.25">
      <c r="A253" s="192" t="s">
        <v>272</v>
      </c>
      <c r="B253" s="9">
        <f t="shared" si="3"/>
        <v>671.01008952216932</v>
      </c>
      <c r="C253" s="212">
        <v>4130</v>
      </c>
      <c r="D253" s="9"/>
      <c r="E253" s="9"/>
      <c r="F253" s="46">
        <v>6.1548999999999996</v>
      </c>
    </row>
    <row r="254" spans="1:6" hidden="1" x14ac:dyDescent="0.25">
      <c r="A254" s="192" t="s">
        <v>273</v>
      </c>
      <c r="B254" s="9">
        <f t="shared" si="3"/>
        <v>673.57597253632264</v>
      </c>
      <c r="C254" s="219">
        <v>4140</v>
      </c>
      <c r="D254" s="75"/>
      <c r="E254" s="75"/>
      <c r="F254" s="46">
        <v>6.1463000000000001</v>
      </c>
    </row>
    <row r="255" spans="1:6" hidden="1" x14ac:dyDescent="0.25">
      <c r="A255" s="192" t="s">
        <v>274</v>
      </c>
      <c r="B255" s="9">
        <f t="shared" si="3"/>
        <v>669.20672137553731</v>
      </c>
      <c r="C255" s="219">
        <v>4110</v>
      </c>
      <c r="D255" s="75"/>
      <c r="E255" s="75"/>
      <c r="F255" s="46">
        <v>6.1416000000000004</v>
      </c>
    </row>
    <row r="256" spans="1:6" hidden="1" x14ac:dyDescent="0.25">
      <c r="A256" s="192" t="s">
        <v>275</v>
      </c>
      <c r="B256" s="9">
        <f t="shared" si="3"/>
        <v>670.98791570307151</v>
      </c>
      <c r="C256" s="219">
        <v>4120</v>
      </c>
      <c r="D256" s="75"/>
      <c r="E256" s="75"/>
      <c r="F256" s="46">
        <v>6.1402000000000001</v>
      </c>
    </row>
    <row r="257" spans="1:6" hidden="1" x14ac:dyDescent="0.25">
      <c r="A257" s="192" t="s">
        <v>276</v>
      </c>
      <c r="B257" s="9">
        <f t="shared" si="3"/>
        <v>638.4052896438285</v>
      </c>
      <c r="C257" s="219">
        <v>3920</v>
      </c>
      <c r="D257" s="75"/>
      <c r="E257" s="75"/>
      <c r="F257" s="46">
        <v>6.1402999999999999</v>
      </c>
    </row>
    <row r="258" spans="1:6" hidden="1" x14ac:dyDescent="0.25">
      <c r="A258" s="192" t="s">
        <v>277</v>
      </c>
      <c r="B258" s="9">
        <f t="shared" si="3"/>
        <v>633.80740065740224</v>
      </c>
      <c r="C258" s="219">
        <v>3895</v>
      </c>
      <c r="D258" s="75"/>
      <c r="E258" s="75"/>
      <c r="F258" s="46">
        <v>6.1454000000000004</v>
      </c>
    </row>
    <row r="259" spans="1:6" hidden="1" x14ac:dyDescent="0.25">
      <c r="A259" s="192" t="s">
        <v>278</v>
      </c>
      <c r="B259" s="9">
        <f t="shared" si="3"/>
        <v>632.18952650959682</v>
      </c>
      <c r="C259" s="219">
        <v>3880</v>
      </c>
      <c r="D259" s="75"/>
      <c r="E259" s="75"/>
      <c r="F259" s="46">
        <v>6.1374000000000004</v>
      </c>
    </row>
    <row r="260" spans="1:6" hidden="1" x14ac:dyDescent="0.25">
      <c r="A260" s="192" t="s">
        <v>279</v>
      </c>
      <c r="B260" s="9">
        <f t="shared" si="3"/>
        <v>628.26969148780131</v>
      </c>
      <c r="C260" s="212">
        <v>3855</v>
      </c>
      <c r="D260" s="9"/>
      <c r="E260" s="9"/>
      <c r="F260" s="46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634.48882517755919</v>
      </c>
      <c r="C261" s="212">
        <v>3895</v>
      </c>
      <c r="D261" s="9"/>
      <c r="E261" s="9"/>
      <c r="F261" s="46">
        <v>6.1387999999999998</v>
      </c>
    </row>
    <row r="262" spans="1:6" hidden="1" x14ac:dyDescent="0.25">
      <c r="A262" s="192" t="s">
        <v>281</v>
      </c>
      <c r="B262" s="9">
        <f t="shared" si="4"/>
        <v>638.14547112066157</v>
      </c>
      <c r="C262" s="219">
        <v>3920</v>
      </c>
      <c r="D262" s="75"/>
      <c r="E262" s="75"/>
      <c r="F262" s="46">
        <v>6.1428000000000003</v>
      </c>
    </row>
    <row r="263" spans="1:6" hidden="1" x14ac:dyDescent="0.25">
      <c r="A263" s="192" t="s">
        <v>282</v>
      </c>
      <c r="B263" s="9">
        <f t="shared" si="4"/>
        <v>637.53756192641924</v>
      </c>
      <c r="C263" s="219">
        <v>3925</v>
      </c>
      <c r="D263" s="75"/>
      <c r="E263" s="75"/>
      <c r="F263" s="46">
        <v>6.1565000000000003</v>
      </c>
    </row>
    <row r="264" spans="1:6" hidden="1" x14ac:dyDescent="0.25">
      <c r="A264" s="192" t="s">
        <v>283</v>
      </c>
      <c r="B264" s="9">
        <f t="shared" si="4"/>
        <v>636.07636174094353</v>
      </c>
      <c r="C264" s="219">
        <v>3905</v>
      </c>
      <c r="D264" s="75"/>
      <c r="E264" s="75"/>
      <c r="F264" s="46">
        <v>6.1391999999999998</v>
      </c>
    </row>
    <row r="265" spans="1:6" hidden="1" x14ac:dyDescent="0.25">
      <c r="A265" s="192" t="s">
        <v>284</v>
      </c>
      <c r="B265" s="9">
        <f t="shared" si="4"/>
        <v>635.26192337763882</v>
      </c>
      <c r="C265" s="219">
        <v>3900</v>
      </c>
      <c r="D265" s="75"/>
      <c r="E265" s="75"/>
      <c r="F265" s="46">
        <v>6.1391999999999998</v>
      </c>
    </row>
    <row r="266" spans="1:6" hidden="1" x14ac:dyDescent="0.25">
      <c r="A266" s="192" t="s">
        <v>285</v>
      </c>
      <c r="B266" s="9">
        <f t="shared" si="4"/>
        <v>639.33411519416211</v>
      </c>
      <c r="C266" s="219">
        <v>3925</v>
      </c>
      <c r="D266" s="75"/>
      <c r="E266" s="75"/>
      <c r="F266" s="46">
        <v>6.1391999999999998</v>
      </c>
    </row>
    <row r="267" spans="1:6" hidden="1" x14ac:dyDescent="0.25">
      <c r="A267" s="192" t="s">
        <v>286</v>
      </c>
      <c r="B267" s="9">
        <f t="shared" si="4"/>
        <v>640.96299192077151</v>
      </c>
      <c r="C267" s="219">
        <v>3935</v>
      </c>
      <c r="D267" s="75"/>
      <c r="E267" s="75"/>
      <c r="F267" s="46">
        <v>6.1391999999999998</v>
      </c>
    </row>
    <row r="268" spans="1:6" hidden="1" x14ac:dyDescent="0.25">
      <c r="A268" s="192" t="s">
        <v>287</v>
      </c>
      <c r="B268" s="9">
        <f t="shared" si="4"/>
        <v>639.33411519416211</v>
      </c>
      <c r="C268" s="219">
        <v>3925</v>
      </c>
      <c r="D268" s="75"/>
      <c r="E268" s="75"/>
      <c r="F268" s="46">
        <v>6.1391999999999998</v>
      </c>
    </row>
    <row r="269" spans="1:6" hidden="1" x14ac:dyDescent="0.25">
      <c r="A269" s="192" t="s">
        <v>288</v>
      </c>
      <c r="B269" s="9">
        <f t="shared" si="4"/>
        <v>631.18973156111542</v>
      </c>
      <c r="C269" s="219">
        <v>3875</v>
      </c>
      <c r="D269" s="75"/>
      <c r="E269" s="75"/>
      <c r="F269" s="46">
        <v>6.1391999999999998</v>
      </c>
    </row>
    <row r="270" spans="1:6" hidden="1" x14ac:dyDescent="0.25">
      <c r="A270" s="192" t="s">
        <v>289</v>
      </c>
      <c r="B270" s="9">
        <f t="shared" si="4"/>
        <v>637.70523846755282</v>
      </c>
      <c r="C270" s="219">
        <v>3915</v>
      </c>
      <c r="D270" s="75"/>
      <c r="E270" s="75"/>
      <c r="F270" s="46">
        <v>6.1391999999999998</v>
      </c>
    </row>
    <row r="271" spans="1:6" hidden="1" x14ac:dyDescent="0.25">
      <c r="A271" s="192" t="s">
        <v>290</v>
      </c>
      <c r="B271" s="9">
        <f t="shared" si="4"/>
        <v>635.08130346764187</v>
      </c>
      <c r="C271" s="219">
        <v>3890</v>
      </c>
      <c r="D271" s="75"/>
      <c r="E271" s="75"/>
      <c r="F271" s="46">
        <v>6.1252000000000004</v>
      </c>
    </row>
    <row r="272" spans="1:6" hidden="1" x14ac:dyDescent="0.25">
      <c r="A272" s="192" t="s">
        <v>291</v>
      </c>
      <c r="B272" s="9">
        <f t="shared" si="4"/>
        <v>631.92958965398998</v>
      </c>
      <c r="C272" s="219">
        <v>3870</v>
      </c>
      <c r="D272" s="75"/>
      <c r="E272" s="75"/>
      <c r="F272" s="46">
        <v>6.1241000000000003</v>
      </c>
    </row>
    <row r="273" spans="1:6" hidden="1" x14ac:dyDescent="0.25">
      <c r="A273" s="192" t="s">
        <v>292</v>
      </c>
      <c r="B273" s="9">
        <f t="shared" si="4"/>
        <v>634.27535876965271</v>
      </c>
      <c r="C273" s="219">
        <v>3885</v>
      </c>
      <c r="D273" s="75"/>
      <c r="E273" s="75"/>
      <c r="F273" s="46">
        <v>6.1250999999999998</v>
      </c>
    </row>
    <row r="274" spans="1:6" hidden="1" x14ac:dyDescent="0.25">
      <c r="A274" s="192" t="s">
        <v>293</v>
      </c>
      <c r="B274" s="9">
        <f t="shared" si="4"/>
        <v>635.61052923971829</v>
      </c>
      <c r="C274" s="219">
        <v>3890</v>
      </c>
      <c r="D274" s="75"/>
      <c r="E274" s="75"/>
      <c r="F274" s="46">
        <v>6.1200999999999999</v>
      </c>
    </row>
    <row r="275" spans="1:6" hidden="1" x14ac:dyDescent="0.25">
      <c r="A275" s="192" t="s">
        <v>294</v>
      </c>
      <c r="B275" s="9">
        <f t="shared" si="4"/>
        <v>628.28850616033208</v>
      </c>
      <c r="C275" s="219">
        <v>3845</v>
      </c>
      <c r="D275" s="75"/>
      <c r="E275" s="75"/>
      <c r="F275" s="46">
        <v>6.1197999999999997</v>
      </c>
    </row>
    <row r="276" spans="1:6" hidden="1" x14ac:dyDescent="0.25">
      <c r="A276" s="192" t="s">
        <v>295</v>
      </c>
      <c r="B276" s="9">
        <f t="shared" si="4"/>
        <v>626.79785564853557</v>
      </c>
      <c r="C276" s="219">
        <v>3835</v>
      </c>
      <c r="D276" s="75"/>
      <c r="E276" s="75"/>
      <c r="F276" s="46">
        <v>6.1184000000000003</v>
      </c>
    </row>
    <row r="277" spans="1:6" hidden="1" x14ac:dyDescent="0.25">
      <c r="A277" s="192" t="s">
        <v>296</v>
      </c>
      <c r="B277" s="9">
        <f t="shared" si="4"/>
        <v>627.78949433518073</v>
      </c>
      <c r="C277" s="219">
        <v>3840</v>
      </c>
      <c r="D277" s="75"/>
      <c r="E277" s="75"/>
      <c r="F277" s="46">
        <v>6.1166999999999998</v>
      </c>
    </row>
    <row r="278" spans="1:6" hidden="1" x14ac:dyDescent="0.25">
      <c r="A278" s="192" t="s">
        <v>297</v>
      </c>
      <c r="B278" s="9">
        <f t="shared" si="4"/>
        <v>624.75467748266385</v>
      </c>
      <c r="C278" s="219">
        <v>3820</v>
      </c>
      <c r="D278" s="75"/>
      <c r="E278" s="75"/>
      <c r="F278" s="46">
        <v>6.1143999999999998</v>
      </c>
    </row>
    <row r="279" spans="1:6" hidden="1" x14ac:dyDescent="0.25">
      <c r="A279" s="192" t="s">
        <v>298</v>
      </c>
      <c r="B279" s="9">
        <f t="shared" si="4"/>
        <v>625.85902218731587</v>
      </c>
      <c r="C279" s="219">
        <v>3825</v>
      </c>
      <c r="D279" s="75"/>
      <c r="E279" s="75"/>
      <c r="F279" s="46">
        <v>6.1116000000000001</v>
      </c>
    </row>
    <row r="280" spans="1:6" hidden="1" x14ac:dyDescent="0.25">
      <c r="A280" s="192" t="s">
        <v>299</v>
      </c>
      <c r="B280" s="9">
        <f t="shared" si="4"/>
        <v>625.37808805977477</v>
      </c>
      <c r="C280" s="219">
        <v>3825</v>
      </c>
      <c r="D280" s="75"/>
      <c r="E280" s="75"/>
      <c r="F280" s="46">
        <v>6.1162999999999998</v>
      </c>
    </row>
    <row r="281" spans="1:6" hidden="1" x14ac:dyDescent="0.25">
      <c r="A281" s="192" t="s">
        <v>300</v>
      </c>
      <c r="B281" s="9">
        <f t="shared" si="4"/>
        <v>604.36055545560112</v>
      </c>
      <c r="C281" s="219">
        <v>3695</v>
      </c>
      <c r="D281" s="75"/>
      <c r="E281" s="75"/>
      <c r="F281" s="46">
        <v>6.1139000000000001</v>
      </c>
    </row>
    <row r="282" spans="1:6" hidden="1" x14ac:dyDescent="0.25">
      <c r="A282" s="192" t="s">
        <v>301</v>
      </c>
      <c r="B282" s="9">
        <f t="shared" si="4"/>
        <v>574.44026801764994</v>
      </c>
      <c r="C282" s="212">
        <v>3515</v>
      </c>
      <c r="D282" s="9"/>
      <c r="E282" s="9"/>
      <c r="F282" s="46">
        <v>6.1189999999999998</v>
      </c>
    </row>
    <row r="283" spans="1:6" hidden="1" x14ac:dyDescent="0.25">
      <c r="A283" s="192" t="s">
        <v>302</v>
      </c>
      <c r="B283" s="9">
        <f t="shared" si="4"/>
        <v>573.65126579175319</v>
      </c>
      <c r="C283" s="219">
        <v>3510</v>
      </c>
      <c r="D283" s="75"/>
      <c r="E283" s="75"/>
      <c r="F283" s="46">
        <v>6.1186999999999996</v>
      </c>
    </row>
    <row r="284" spans="1:6" hidden="1" x14ac:dyDescent="0.25">
      <c r="A284" s="192" t="s">
        <v>303</v>
      </c>
      <c r="B284" s="9">
        <f t="shared" si="4"/>
        <v>570.77438874805796</v>
      </c>
      <c r="C284" s="219">
        <v>3490</v>
      </c>
      <c r="D284" s="75"/>
      <c r="E284" s="75"/>
      <c r="F284" s="46">
        <v>6.1144999999999996</v>
      </c>
    </row>
    <row r="285" spans="1:6" hidden="1" x14ac:dyDescent="0.25">
      <c r="A285" s="192" t="s">
        <v>304</v>
      </c>
      <c r="B285" s="9">
        <f t="shared" si="4"/>
        <v>545.54972109077221</v>
      </c>
      <c r="C285" s="212">
        <v>3335</v>
      </c>
      <c r="D285" s="9"/>
      <c r="E285" s="9"/>
      <c r="F285" s="46">
        <v>6.1131000000000002</v>
      </c>
    </row>
    <row r="286" spans="1:6" hidden="1" x14ac:dyDescent="0.25">
      <c r="A286" s="192" t="s">
        <v>305</v>
      </c>
      <c r="B286" s="9">
        <f t="shared" si="4"/>
        <v>538.37230201133934</v>
      </c>
      <c r="C286" s="219">
        <v>3295</v>
      </c>
      <c r="D286" s="75"/>
      <c r="E286" s="75"/>
      <c r="F286" s="46">
        <v>6.1203000000000003</v>
      </c>
    </row>
    <row r="287" spans="1:6" hidden="1" x14ac:dyDescent="0.25">
      <c r="A287" s="192" t="s">
        <v>306</v>
      </c>
      <c r="B287" s="9">
        <f t="shared" si="4"/>
        <v>562.1282436760572</v>
      </c>
      <c r="C287" s="219">
        <v>3440</v>
      </c>
      <c r="D287" s="75"/>
      <c r="E287" s="75"/>
      <c r="F287" s="46">
        <v>6.1196000000000002</v>
      </c>
    </row>
    <row r="288" spans="1:6" hidden="1" x14ac:dyDescent="0.25">
      <c r="A288" s="192" t="s">
        <v>307</v>
      </c>
      <c r="B288" s="9">
        <f t="shared" si="4"/>
        <v>555.36526887507955</v>
      </c>
      <c r="C288" s="219">
        <v>3405</v>
      </c>
      <c r="D288" s="75"/>
      <c r="E288" s="75"/>
      <c r="F288" s="46">
        <v>6.1311</v>
      </c>
    </row>
    <row r="289" spans="1:6" hidden="1" x14ac:dyDescent="0.25">
      <c r="A289" s="192" t="s">
        <v>308</v>
      </c>
      <c r="B289" s="9">
        <f t="shared" si="4"/>
        <v>558.28531317847171</v>
      </c>
      <c r="C289" s="219">
        <v>3420</v>
      </c>
      <c r="D289" s="75"/>
      <c r="E289" s="75"/>
      <c r="F289" s="46">
        <v>6.1258999999999997</v>
      </c>
    </row>
    <row r="290" spans="1:6" hidden="1" x14ac:dyDescent="0.25">
      <c r="A290" s="192" t="s">
        <v>309</v>
      </c>
      <c r="B290" s="9">
        <f t="shared" si="4"/>
        <v>554.0595675234598</v>
      </c>
      <c r="C290" s="219">
        <v>3395</v>
      </c>
      <c r="D290" s="75"/>
      <c r="E290" s="75"/>
      <c r="F290" s="46">
        <v>6.1275000000000004</v>
      </c>
    </row>
    <row r="291" spans="1:6" hidden="1" x14ac:dyDescent="0.25">
      <c r="A291" s="192" t="s">
        <v>310</v>
      </c>
      <c r="B291" s="9">
        <f t="shared" si="4"/>
        <v>554.11594061180915</v>
      </c>
      <c r="C291" s="219">
        <v>3400</v>
      </c>
      <c r="D291" s="75"/>
      <c r="E291" s="75"/>
      <c r="F291" s="46">
        <v>6.1359000000000004</v>
      </c>
    </row>
    <row r="292" spans="1:6" hidden="1" x14ac:dyDescent="0.25">
      <c r="A292" s="192" t="s">
        <v>311</v>
      </c>
      <c r="B292" s="9">
        <f t="shared" si="4"/>
        <v>574.36566859753611</v>
      </c>
      <c r="C292" s="219">
        <v>3520</v>
      </c>
      <c r="D292" s="75"/>
      <c r="E292" s="75"/>
      <c r="F292" s="46">
        <v>6.1284999999999998</v>
      </c>
    </row>
    <row r="293" spans="1:6" hidden="1" x14ac:dyDescent="0.25">
      <c r="A293" s="192" t="s">
        <v>312</v>
      </c>
      <c r="B293" s="9">
        <f t="shared" si="4"/>
        <v>567.48591491793911</v>
      </c>
      <c r="C293" s="219">
        <v>3475</v>
      </c>
      <c r="D293" s="75"/>
      <c r="E293" s="75"/>
      <c r="F293" s="46">
        <v>6.1234999999999999</v>
      </c>
    </row>
    <row r="294" spans="1:6" hidden="1" x14ac:dyDescent="0.25">
      <c r="A294" s="192" t="s">
        <v>313</v>
      </c>
      <c r="B294" s="9">
        <f t="shared" si="4"/>
        <v>569.28630935851152</v>
      </c>
      <c r="C294" s="219">
        <v>3485</v>
      </c>
      <c r="D294" s="75"/>
      <c r="E294" s="75"/>
      <c r="F294" s="46">
        <v>6.1216999999999997</v>
      </c>
    </row>
    <row r="295" spans="1:6" hidden="1" x14ac:dyDescent="0.25">
      <c r="A295" s="192" t="s">
        <v>314</v>
      </c>
      <c r="B295" s="9">
        <f t="shared" si="4"/>
        <v>564.96252632953974</v>
      </c>
      <c r="C295" s="219">
        <v>3460</v>
      </c>
      <c r="D295" s="75"/>
      <c r="E295" s="75"/>
      <c r="F295" s="46">
        <v>6.1242999999999999</v>
      </c>
    </row>
    <row r="296" spans="1:6" hidden="1" x14ac:dyDescent="0.25">
      <c r="A296" s="192" t="s">
        <v>315</v>
      </c>
      <c r="B296" s="9">
        <f t="shared" si="4"/>
        <v>567.18025723052813</v>
      </c>
      <c r="C296" s="219">
        <v>3475</v>
      </c>
      <c r="D296" s="75"/>
      <c r="E296" s="75"/>
      <c r="F296" s="46">
        <v>6.1268000000000002</v>
      </c>
    </row>
    <row r="297" spans="1:6" hidden="1" x14ac:dyDescent="0.25">
      <c r="A297" s="192" t="s">
        <v>316</v>
      </c>
      <c r="B297" s="9">
        <f t="shared" si="4"/>
        <v>572.83009028388904</v>
      </c>
      <c r="C297" s="219">
        <v>3515</v>
      </c>
      <c r="D297" s="75"/>
      <c r="E297" s="75"/>
      <c r="F297" s="46">
        <v>6.1361999999999997</v>
      </c>
    </row>
    <row r="298" spans="1:6" hidden="1" x14ac:dyDescent="0.25">
      <c r="A298" s="192" t="s">
        <v>317</v>
      </c>
      <c r="B298" s="9">
        <f t="shared" si="4"/>
        <v>574.29130009775167</v>
      </c>
      <c r="C298" s="219">
        <v>3525</v>
      </c>
      <c r="D298" s="75"/>
      <c r="E298" s="75"/>
      <c r="F298" s="46">
        <v>6.1379999999999999</v>
      </c>
    </row>
    <row r="299" spans="1:6" hidden="1" x14ac:dyDescent="0.25">
      <c r="A299" s="192" t="s">
        <v>318</v>
      </c>
      <c r="B299" s="9">
        <f t="shared" si="4"/>
        <v>574.38487860518171</v>
      </c>
      <c r="C299" s="219">
        <v>3525</v>
      </c>
      <c r="D299" s="75"/>
      <c r="E299" s="75"/>
      <c r="F299" s="46">
        <v>6.1369999999999996</v>
      </c>
    </row>
    <row r="300" spans="1:6" hidden="1" x14ac:dyDescent="0.25">
      <c r="A300" s="192" t="s">
        <v>319</v>
      </c>
      <c r="B300" s="9">
        <f t="shared" si="4"/>
        <v>572.93279653143384</v>
      </c>
      <c r="C300" s="219">
        <v>3515</v>
      </c>
      <c r="D300" s="75"/>
      <c r="E300" s="75"/>
      <c r="F300" s="46">
        <v>6.1351000000000004</v>
      </c>
    </row>
    <row r="301" spans="1:6" hidden="1" x14ac:dyDescent="0.25">
      <c r="A301" s="192" t="s">
        <v>320</v>
      </c>
      <c r="B301" s="9">
        <f t="shared" si="4"/>
        <v>558.80917520741821</v>
      </c>
      <c r="C301" s="219">
        <v>3435</v>
      </c>
      <c r="D301" s="75"/>
      <c r="E301" s="75"/>
      <c r="F301" s="46">
        <v>6.1470000000000002</v>
      </c>
    </row>
    <row r="302" spans="1:6" hidden="1" x14ac:dyDescent="0.25">
      <c r="A302" s="192" t="s">
        <v>321</v>
      </c>
      <c r="B302" s="9">
        <f t="shared" si="4"/>
        <v>525.02397555306322</v>
      </c>
      <c r="C302" s="219">
        <v>3230</v>
      </c>
      <c r="D302" s="75"/>
      <c r="E302" s="75"/>
      <c r="F302" s="46">
        <v>6.1520999999999999</v>
      </c>
    </row>
    <row r="303" spans="1:6" hidden="1" x14ac:dyDescent="0.25">
      <c r="A303" s="192" t="s">
        <v>322</v>
      </c>
      <c r="B303" s="9">
        <f t="shared" si="4"/>
        <v>569.03288830999668</v>
      </c>
      <c r="C303" s="219">
        <v>3495</v>
      </c>
      <c r="D303" s="75"/>
      <c r="E303" s="75"/>
      <c r="F303" s="46">
        <v>6.1420000000000003</v>
      </c>
    </row>
    <row r="304" spans="1:6" hidden="1" x14ac:dyDescent="0.25">
      <c r="A304" s="192" t="s">
        <v>323</v>
      </c>
      <c r="B304" s="9">
        <f t="shared" si="4"/>
        <v>568.33888934059678</v>
      </c>
      <c r="C304" s="219">
        <v>3495</v>
      </c>
      <c r="D304" s="75"/>
      <c r="E304" s="75"/>
      <c r="F304" s="46">
        <v>6.1494999999999997</v>
      </c>
    </row>
    <row r="305" spans="1:6" hidden="1" x14ac:dyDescent="0.25">
      <c r="A305" s="192" t="s">
        <v>324</v>
      </c>
      <c r="B305" s="9">
        <f t="shared" si="4"/>
        <v>566.26153646171849</v>
      </c>
      <c r="C305" s="219">
        <v>3485</v>
      </c>
      <c r="D305" s="75"/>
      <c r="E305" s="75"/>
      <c r="F305" s="46">
        <v>6.1543999999999999</v>
      </c>
    </row>
    <row r="306" spans="1:6" hidden="1" x14ac:dyDescent="0.25">
      <c r="A306" s="192" t="s">
        <v>325</v>
      </c>
      <c r="B306" s="9">
        <f t="shared" si="4"/>
        <v>567.13995943204873</v>
      </c>
      <c r="C306" s="219">
        <v>3495</v>
      </c>
      <c r="D306" s="75"/>
      <c r="E306" s="75"/>
      <c r="F306" s="46">
        <v>6.1624999999999996</v>
      </c>
    </row>
    <row r="307" spans="1:6" hidden="1" x14ac:dyDescent="0.25">
      <c r="A307" s="192" t="s">
        <v>326</v>
      </c>
      <c r="B307" s="9">
        <f t="shared" si="4"/>
        <v>564.64174454828662</v>
      </c>
      <c r="C307" s="219">
        <v>3480</v>
      </c>
      <c r="D307" s="75"/>
      <c r="E307" s="75"/>
      <c r="F307" s="46">
        <v>6.1631999999999998</v>
      </c>
    </row>
    <row r="308" spans="1:6" hidden="1" x14ac:dyDescent="0.25">
      <c r="A308" s="192" t="s">
        <v>327</v>
      </c>
      <c r="B308" s="9">
        <f t="shared" si="4"/>
        <v>561.54355800462167</v>
      </c>
      <c r="C308" s="219">
        <v>3475</v>
      </c>
      <c r="D308" s="75"/>
      <c r="E308" s="75"/>
      <c r="F308" s="46">
        <v>6.1882999999999999</v>
      </c>
    </row>
    <row r="309" spans="1:6" hidden="1" x14ac:dyDescent="0.25">
      <c r="A309" s="192" t="s">
        <v>328</v>
      </c>
      <c r="B309" s="9">
        <f t="shared" si="4"/>
        <v>588.55912307119377</v>
      </c>
      <c r="C309" s="219">
        <v>3635</v>
      </c>
      <c r="D309" s="75"/>
      <c r="E309" s="75"/>
      <c r="F309" s="46">
        <v>6.1760999999999999</v>
      </c>
    </row>
    <row r="310" spans="1:6" hidden="1" x14ac:dyDescent="0.25">
      <c r="A310" s="192" t="s">
        <v>329</v>
      </c>
      <c r="B310" s="9">
        <f t="shared" si="4"/>
        <v>589.68932258429322</v>
      </c>
      <c r="C310" s="219">
        <v>3650</v>
      </c>
      <c r="D310" s="75"/>
      <c r="E310" s="75"/>
      <c r="F310" s="46">
        <v>6.1897000000000002</v>
      </c>
    </row>
    <row r="311" spans="1:6" hidden="1" x14ac:dyDescent="0.25">
      <c r="A311" s="192" t="s">
        <v>330</v>
      </c>
      <c r="B311" s="9">
        <f t="shared" si="4"/>
        <v>590.62116217439086</v>
      </c>
      <c r="C311" s="219">
        <v>3655</v>
      </c>
      <c r="D311" s="75"/>
      <c r="E311" s="75"/>
      <c r="F311" s="46">
        <v>6.1883999999999997</v>
      </c>
    </row>
    <row r="312" spans="1:6" hidden="1" x14ac:dyDescent="0.25">
      <c r="A312" s="192" t="s">
        <v>331</v>
      </c>
      <c r="B312" s="9">
        <f t="shared" si="4"/>
        <v>580.69101423056418</v>
      </c>
      <c r="C312" s="219">
        <v>3595</v>
      </c>
      <c r="D312" s="75"/>
      <c r="E312" s="75"/>
      <c r="F312" s="46">
        <v>6.1909000000000001</v>
      </c>
    </row>
    <row r="313" spans="1:6" hidden="1" x14ac:dyDescent="0.25">
      <c r="A313" s="192" t="s">
        <v>332</v>
      </c>
      <c r="B313" s="9">
        <f t="shared" si="4"/>
        <v>562.99575128027004</v>
      </c>
      <c r="C313" s="219">
        <v>3485</v>
      </c>
      <c r="D313" s="75"/>
      <c r="E313" s="75"/>
      <c r="F313" s="46">
        <v>6.1901000000000002</v>
      </c>
    </row>
    <row r="314" spans="1:6" hidden="1" x14ac:dyDescent="0.25">
      <c r="A314" s="192" t="s">
        <v>333</v>
      </c>
      <c r="B314" s="9">
        <f t="shared" si="4"/>
        <v>551.98682978792078</v>
      </c>
      <c r="C314" s="219">
        <v>3420</v>
      </c>
      <c r="D314" s="75"/>
      <c r="E314" s="75"/>
      <c r="F314" s="46">
        <v>6.1958000000000002</v>
      </c>
    </row>
    <row r="315" spans="1:6" hidden="1" x14ac:dyDescent="0.25">
      <c r="A315" s="192" t="s">
        <v>334</v>
      </c>
      <c r="B315" s="9">
        <f t="shared" si="4"/>
        <v>550.34356242859212</v>
      </c>
      <c r="C315" s="219">
        <v>3420</v>
      </c>
      <c r="D315" s="75"/>
      <c r="E315" s="75"/>
      <c r="F315" s="46">
        <v>6.2142999999999997</v>
      </c>
    </row>
    <row r="316" spans="1:6" hidden="1" x14ac:dyDescent="0.25">
      <c r="A316" s="192" t="s">
        <v>335</v>
      </c>
      <c r="B316" s="9">
        <f t="shared" si="4"/>
        <v>554.75156777616974</v>
      </c>
      <c r="C316" s="219">
        <v>3450</v>
      </c>
      <c r="D316" s="75"/>
      <c r="E316" s="75"/>
      <c r="F316" s="46">
        <v>6.2190000000000003</v>
      </c>
    </row>
    <row r="317" spans="1:6" hidden="1" x14ac:dyDescent="0.25">
      <c r="A317" s="192" t="s">
        <v>336</v>
      </c>
      <c r="B317" s="9">
        <f t="shared" si="4"/>
        <v>554.56430534792878</v>
      </c>
      <c r="C317" s="219">
        <v>3450</v>
      </c>
      <c r="D317" s="75"/>
      <c r="E317" s="75"/>
      <c r="F317" s="46">
        <v>6.2210999999999999</v>
      </c>
    </row>
    <row r="318" spans="1:6" hidden="1" x14ac:dyDescent="0.25">
      <c r="A318" s="192" t="s">
        <v>337</v>
      </c>
      <c r="B318" s="9">
        <f t="shared" si="4"/>
        <v>545.96547571256519</v>
      </c>
      <c r="C318" s="219">
        <v>3400</v>
      </c>
      <c r="D318" s="75"/>
      <c r="E318" s="75"/>
      <c r="F318" s="46">
        <v>6.2275</v>
      </c>
    </row>
    <row r="319" spans="1:6" hidden="1" x14ac:dyDescent="0.25">
      <c r="A319" s="192" t="s">
        <v>338</v>
      </c>
      <c r="B319" s="9">
        <f t="shared" si="4"/>
        <v>543.9680700399125</v>
      </c>
      <c r="C319" s="219">
        <v>3380</v>
      </c>
      <c r="D319" s="75"/>
      <c r="E319" s="75"/>
      <c r="F319" s="46">
        <v>6.2135999999999996</v>
      </c>
    </row>
    <row r="320" spans="1:6" hidden="1" x14ac:dyDescent="0.25">
      <c r="A320" s="192" t="s">
        <v>339</v>
      </c>
      <c r="B320" s="9">
        <f t="shared" si="4"/>
        <v>542.08618606524374</v>
      </c>
      <c r="C320" s="219">
        <v>3365</v>
      </c>
      <c r="D320" s="75"/>
      <c r="E320" s="75"/>
      <c r="F320" s="46">
        <v>6.2074999999999996</v>
      </c>
    </row>
    <row r="321" spans="1:6" hidden="1" x14ac:dyDescent="0.25">
      <c r="A321" s="192" t="s">
        <v>340</v>
      </c>
      <c r="B321" s="9">
        <f t="shared" si="4"/>
        <v>544.79029194965722</v>
      </c>
      <c r="C321" s="219">
        <v>3385</v>
      </c>
      <c r="D321" s="75"/>
      <c r="E321" s="75"/>
      <c r="F321" s="46">
        <v>6.2134</v>
      </c>
    </row>
    <row r="322" spans="1:6" hidden="1" x14ac:dyDescent="0.25">
      <c r="A322" s="192" t="s">
        <v>341</v>
      </c>
      <c r="B322" s="9">
        <f t="shared" si="4"/>
        <v>549.53000723065804</v>
      </c>
      <c r="C322" s="219">
        <v>3420</v>
      </c>
      <c r="D322" s="75"/>
      <c r="E322" s="75"/>
      <c r="F322" s="46">
        <v>6.2234999999999996</v>
      </c>
    </row>
    <row r="323" spans="1:6" hidden="1" x14ac:dyDescent="0.25">
      <c r="A323" s="192" t="s">
        <v>342</v>
      </c>
      <c r="B323" s="9">
        <f t="shared" si="4"/>
        <v>547.38641127341907</v>
      </c>
      <c r="C323" s="219">
        <v>3395</v>
      </c>
      <c r="D323" s="75"/>
      <c r="E323" s="75"/>
      <c r="F323" s="46">
        <v>6.2022000000000004</v>
      </c>
    </row>
    <row r="324" spans="1:6" hidden="1" x14ac:dyDescent="0.25">
      <c r="A324" s="197" t="s">
        <v>343</v>
      </c>
      <c r="B324" s="9">
        <f t="shared" si="4"/>
        <v>555.85136421575748</v>
      </c>
      <c r="C324" s="220">
        <v>3445</v>
      </c>
      <c r="D324" s="82"/>
      <c r="E324" s="82"/>
      <c r="F324" s="46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552.10878230680214</v>
      </c>
      <c r="C325" s="219">
        <v>3435</v>
      </c>
      <c r="D325" s="75"/>
      <c r="E325" s="75"/>
      <c r="F325" s="46">
        <v>6.2215999999999996</v>
      </c>
    </row>
    <row r="326" spans="1:6" hidden="1" x14ac:dyDescent="0.25">
      <c r="A326" s="192" t="s">
        <v>345</v>
      </c>
      <c r="B326" s="9">
        <f t="shared" si="5"/>
        <v>555.16220391349123</v>
      </c>
      <c r="C326" s="219">
        <v>3450</v>
      </c>
      <c r="D326" s="75"/>
      <c r="E326" s="75"/>
      <c r="F326" s="46">
        <v>6.2144000000000004</v>
      </c>
    </row>
    <row r="327" spans="1:6" hidden="1" x14ac:dyDescent="0.25">
      <c r="A327" s="192" t="s">
        <v>346</v>
      </c>
      <c r="B327" s="9">
        <f t="shared" si="5"/>
        <v>561.16451701206063</v>
      </c>
      <c r="C327" s="219">
        <v>3485</v>
      </c>
      <c r="D327" s="75"/>
      <c r="E327" s="75"/>
      <c r="F327" s="46">
        <v>6.2103000000000002</v>
      </c>
    </row>
    <row r="328" spans="1:6" hidden="1" x14ac:dyDescent="0.25">
      <c r="A328" s="192" t="s">
        <v>347</v>
      </c>
      <c r="B328" s="9">
        <f t="shared" si="5"/>
        <v>563.16272184588649</v>
      </c>
      <c r="C328" s="219">
        <v>3500</v>
      </c>
      <c r="D328" s="75"/>
      <c r="E328" s="75"/>
      <c r="F328" s="46">
        <v>6.2149000000000001</v>
      </c>
    </row>
    <row r="329" spans="1:6" hidden="1" x14ac:dyDescent="0.25">
      <c r="A329" s="192" t="s">
        <v>348</v>
      </c>
      <c r="B329" s="9">
        <f t="shared" si="5"/>
        <v>562.22311719693926</v>
      </c>
      <c r="C329" s="219">
        <v>3490</v>
      </c>
      <c r="D329" s="75"/>
      <c r="E329" s="75"/>
      <c r="F329" s="46">
        <v>6.2074999999999996</v>
      </c>
    </row>
    <row r="330" spans="1:6" hidden="1" x14ac:dyDescent="0.25">
      <c r="A330" s="192" t="s">
        <v>349</v>
      </c>
      <c r="B330" s="9">
        <f t="shared" si="5"/>
        <v>567.46735450588426</v>
      </c>
      <c r="C330" s="219">
        <v>3520</v>
      </c>
      <c r="D330" s="75"/>
      <c r="E330" s="75"/>
      <c r="F330" s="46">
        <v>6.2030000000000003</v>
      </c>
    </row>
    <row r="331" spans="1:6" hidden="1" x14ac:dyDescent="0.25">
      <c r="A331" s="192" t="s">
        <v>350</v>
      </c>
      <c r="B331" s="9">
        <f t="shared" si="5"/>
        <v>574.41590293016645</v>
      </c>
      <c r="C331" s="219">
        <v>3560</v>
      </c>
      <c r="D331" s="75"/>
      <c r="E331" s="75"/>
      <c r="F331" s="46">
        <v>6.1976000000000004</v>
      </c>
    </row>
    <row r="332" spans="1:6" hidden="1" x14ac:dyDescent="0.25">
      <c r="A332" s="192" t="s">
        <v>351</v>
      </c>
      <c r="B332" s="9">
        <f t="shared" si="5"/>
        <v>576.15958167909366</v>
      </c>
      <c r="C332" s="219">
        <v>3570</v>
      </c>
      <c r="D332" s="75"/>
      <c r="E332" s="75"/>
      <c r="F332" s="46">
        <v>6.1962000000000002</v>
      </c>
    </row>
    <row r="333" spans="1:6" hidden="1" x14ac:dyDescent="0.25">
      <c r="A333" s="192" t="s">
        <v>352</v>
      </c>
      <c r="B333" s="9">
        <f t="shared" si="5"/>
        <v>570.66183840408678</v>
      </c>
      <c r="C333" s="219">
        <v>3530</v>
      </c>
      <c r="D333" s="75"/>
      <c r="E333" s="75"/>
      <c r="F333" s="46">
        <v>6.1858000000000004</v>
      </c>
    </row>
    <row r="334" spans="1:6" hidden="1" x14ac:dyDescent="0.25">
      <c r="A334" s="192" t="s">
        <v>353</v>
      </c>
      <c r="B334" s="9">
        <f t="shared" si="5"/>
        <v>574.23127104038144</v>
      </c>
      <c r="C334" s="219">
        <v>3565</v>
      </c>
      <c r="D334" s="75"/>
      <c r="E334" s="75"/>
      <c r="F334" s="46">
        <v>6.2083000000000004</v>
      </c>
    </row>
    <row r="335" spans="1:6" hidden="1" x14ac:dyDescent="0.25">
      <c r="A335" s="192" t="s">
        <v>354</v>
      </c>
      <c r="B335" s="9">
        <f t="shared" si="5"/>
        <v>591.56378600823052</v>
      </c>
      <c r="C335" s="219">
        <v>3680</v>
      </c>
      <c r="D335" s="75"/>
      <c r="E335" s="75"/>
      <c r="F335" s="46">
        <v>6.2207999999999997</v>
      </c>
    </row>
    <row r="336" spans="1:6" hidden="1" x14ac:dyDescent="0.25">
      <c r="A336" s="192" t="s">
        <v>355</v>
      </c>
      <c r="B336" s="9">
        <f t="shared" si="5"/>
        <v>596.10000965344148</v>
      </c>
      <c r="C336" s="219">
        <v>3705</v>
      </c>
      <c r="D336" s="75"/>
      <c r="E336" s="75"/>
      <c r="F336" s="46">
        <v>6.2153999999999998</v>
      </c>
    </row>
    <row r="337" spans="1:6" hidden="1" x14ac:dyDescent="0.25">
      <c r="A337" s="192" t="s">
        <v>356</v>
      </c>
      <c r="B337" s="9">
        <f t="shared" si="5"/>
        <v>605.07555398207296</v>
      </c>
      <c r="C337" s="219">
        <v>3760</v>
      </c>
      <c r="D337" s="75"/>
      <c r="E337" s="75"/>
      <c r="F337" s="46">
        <v>6.2141000000000002</v>
      </c>
    </row>
    <row r="338" spans="1:6" hidden="1" x14ac:dyDescent="0.25">
      <c r="A338" s="192" t="s">
        <v>357</v>
      </c>
      <c r="B338" s="9">
        <f t="shared" si="5"/>
        <v>607.73391718719813</v>
      </c>
      <c r="C338" s="219">
        <v>3775</v>
      </c>
      <c r="D338" s="75"/>
      <c r="E338" s="75"/>
      <c r="F338" s="46">
        <v>6.2115999999999998</v>
      </c>
    </row>
    <row r="339" spans="1:6" hidden="1" x14ac:dyDescent="0.25">
      <c r="A339" s="192" t="s">
        <v>358</v>
      </c>
      <c r="B339" s="9">
        <f t="shared" si="5"/>
        <v>609.73650385604117</v>
      </c>
      <c r="C339" s="219">
        <v>3795</v>
      </c>
      <c r="D339" s="75"/>
      <c r="E339" s="75"/>
      <c r="F339" s="46">
        <v>6.2240000000000002</v>
      </c>
    </row>
    <row r="340" spans="1:6" hidden="1" x14ac:dyDescent="0.25">
      <c r="A340" s="198" t="s">
        <v>359</v>
      </c>
      <c r="B340" s="9">
        <v>563.28</v>
      </c>
      <c r="C340" s="212"/>
      <c r="D340" s="9"/>
      <c r="E340" s="9"/>
      <c r="F340" s="46"/>
    </row>
    <row r="341" spans="1:6" hidden="1" x14ac:dyDescent="0.25">
      <c r="A341" s="198" t="s">
        <v>360</v>
      </c>
      <c r="B341" s="9">
        <v>563.28</v>
      </c>
      <c r="C341" s="212"/>
      <c r="D341" s="9"/>
      <c r="E341" s="9"/>
      <c r="F341" s="46"/>
    </row>
    <row r="342" spans="1:6" hidden="1" x14ac:dyDescent="0.25">
      <c r="A342" s="198" t="s">
        <v>361</v>
      </c>
      <c r="B342" s="9">
        <v>563.28</v>
      </c>
      <c r="C342" s="212"/>
      <c r="D342" s="9"/>
      <c r="E342" s="9"/>
      <c r="F342" s="46"/>
    </row>
    <row r="343" spans="1:6" hidden="1" x14ac:dyDescent="0.25">
      <c r="A343" s="198" t="s">
        <v>362</v>
      </c>
      <c r="B343" s="9">
        <v>563.28</v>
      </c>
      <c r="C343" s="212"/>
      <c r="D343" s="9"/>
      <c r="E343" s="9"/>
      <c r="F343" s="46"/>
    </row>
    <row r="344" spans="1:6" hidden="1" x14ac:dyDescent="0.25">
      <c r="A344" s="198" t="s">
        <v>363</v>
      </c>
      <c r="B344" s="9">
        <v>563.28</v>
      </c>
      <c r="C344" s="212"/>
      <c r="D344" s="9"/>
      <c r="E344" s="9"/>
      <c r="F344" s="46"/>
    </row>
    <row r="345" spans="1:6" hidden="1" x14ac:dyDescent="0.25">
      <c r="A345" s="198" t="s">
        <v>364</v>
      </c>
      <c r="B345" s="9">
        <v>563.28</v>
      </c>
      <c r="C345" s="212"/>
      <c r="D345" s="9"/>
      <c r="E345" s="9"/>
      <c r="F345" s="46"/>
    </row>
    <row r="346" spans="1:6" hidden="1" x14ac:dyDescent="0.25">
      <c r="A346" s="198" t="s">
        <v>365</v>
      </c>
      <c r="B346" s="9">
        <v>563.28</v>
      </c>
      <c r="C346" s="212"/>
      <c r="D346" s="9"/>
      <c r="E346" s="9"/>
      <c r="F346" s="46"/>
    </row>
    <row r="347" spans="1:6" hidden="1" x14ac:dyDescent="0.25">
      <c r="A347" s="198" t="s">
        <v>366</v>
      </c>
      <c r="B347" s="9">
        <v>563.28</v>
      </c>
      <c r="C347" s="212"/>
      <c r="D347" s="9"/>
      <c r="E347" s="9"/>
      <c r="F347" s="46"/>
    </row>
    <row r="348" spans="1:6" hidden="1" x14ac:dyDescent="0.25">
      <c r="A348" s="198" t="s">
        <v>367</v>
      </c>
      <c r="B348" s="9">
        <v>563.28</v>
      </c>
      <c r="C348" s="212"/>
      <c r="D348" s="9"/>
      <c r="E348" s="9"/>
      <c r="F348" s="46"/>
    </row>
    <row r="349" spans="1:6" hidden="1" x14ac:dyDescent="0.25">
      <c r="A349" s="198" t="s">
        <v>368</v>
      </c>
      <c r="B349" s="9">
        <v>563.28</v>
      </c>
      <c r="C349" s="212"/>
      <c r="D349" s="9"/>
      <c r="E349" s="9"/>
      <c r="F349" s="46"/>
    </row>
    <row r="350" spans="1:6" hidden="1" x14ac:dyDescent="0.25">
      <c r="A350" s="198" t="s">
        <v>369</v>
      </c>
      <c r="B350" s="9">
        <v>563.28</v>
      </c>
      <c r="C350" s="212"/>
      <c r="D350" s="9"/>
      <c r="E350" s="9"/>
      <c r="F350" s="46"/>
    </row>
    <row r="351" spans="1:6" hidden="1" x14ac:dyDescent="0.25">
      <c r="A351" s="198" t="s">
        <v>370</v>
      </c>
      <c r="B351" s="9">
        <v>563.28</v>
      </c>
      <c r="C351" s="212"/>
      <c r="D351" s="9"/>
      <c r="E351" s="9"/>
      <c r="F351" s="46"/>
    </row>
    <row r="352" spans="1:6" hidden="1" x14ac:dyDescent="0.25">
      <c r="A352" s="198" t="s">
        <v>371</v>
      </c>
      <c r="B352" s="9">
        <v>563.28</v>
      </c>
      <c r="C352" s="212"/>
      <c r="D352" s="9"/>
      <c r="E352" s="9"/>
      <c r="F352" s="46"/>
    </row>
    <row r="353" spans="1:6" hidden="1" x14ac:dyDescent="0.25">
      <c r="A353" s="198" t="s">
        <v>372</v>
      </c>
      <c r="B353" s="9">
        <v>563.28</v>
      </c>
      <c r="C353" s="212"/>
      <c r="D353" s="9"/>
      <c r="E353" s="9"/>
      <c r="F353" s="46"/>
    </row>
    <row r="354" spans="1:6" hidden="1" x14ac:dyDescent="0.25">
      <c r="A354" s="198" t="s">
        <v>373</v>
      </c>
      <c r="B354" s="9">
        <v>563.28</v>
      </c>
      <c r="C354" s="212"/>
      <c r="D354" s="9"/>
      <c r="E354" s="9"/>
      <c r="F354" s="46"/>
    </row>
    <row r="355" spans="1:6" hidden="1" x14ac:dyDescent="0.25">
      <c r="A355" s="198" t="s">
        <v>374</v>
      </c>
      <c r="B355" s="9">
        <v>563.28</v>
      </c>
      <c r="C355" s="212"/>
      <c r="D355" s="9"/>
      <c r="E355" s="9"/>
      <c r="F355" s="46"/>
    </row>
    <row r="356" spans="1:6" hidden="1" x14ac:dyDescent="0.25">
      <c r="A356" s="198" t="s">
        <v>375</v>
      </c>
      <c r="B356" s="9">
        <v>563.28</v>
      </c>
      <c r="C356" s="212"/>
      <c r="D356" s="9"/>
      <c r="E356" s="9"/>
      <c r="F356" s="46"/>
    </row>
    <row r="357" spans="1:6" hidden="1" x14ac:dyDescent="0.25">
      <c r="A357" s="198" t="s">
        <v>376</v>
      </c>
      <c r="B357" s="9">
        <v>563.28</v>
      </c>
      <c r="C357" s="212"/>
      <c r="D357" s="9"/>
      <c r="E357" s="9"/>
      <c r="F357" s="46"/>
    </row>
    <row r="358" spans="1:6" hidden="1" x14ac:dyDescent="0.25">
      <c r="A358" s="198" t="s">
        <v>377</v>
      </c>
      <c r="B358" s="9">
        <v>563.28</v>
      </c>
      <c r="C358" s="212"/>
      <c r="D358" s="9"/>
      <c r="E358" s="9"/>
      <c r="F358" s="46"/>
    </row>
    <row r="359" spans="1:6" hidden="1" x14ac:dyDescent="0.25">
      <c r="A359" s="198" t="s">
        <v>378</v>
      </c>
      <c r="B359" s="9">
        <v>563.28</v>
      </c>
      <c r="C359" s="212"/>
      <c r="D359" s="9"/>
      <c r="E359" s="9"/>
      <c r="F359" s="46"/>
    </row>
    <row r="360" spans="1:6" hidden="1" x14ac:dyDescent="0.25">
      <c r="A360" s="198" t="s">
        <v>379</v>
      </c>
      <c r="B360" s="9">
        <v>563.28</v>
      </c>
      <c r="C360" s="212"/>
      <c r="D360" s="9"/>
      <c r="E360" s="9"/>
      <c r="F360" s="46"/>
    </row>
    <row r="361" spans="1:6" hidden="1" x14ac:dyDescent="0.25">
      <c r="A361" s="198" t="s">
        <v>380</v>
      </c>
      <c r="B361" s="9">
        <v>563.28</v>
      </c>
      <c r="C361" s="212"/>
      <c r="D361" s="9"/>
      <c r="E361" s="9"/>
      <c r="F361" s="46"/>
    </row>
    <row r="362" spans="1:6" hidden="1" x14ac:dyDescent="0.25">
      <c r="A362" s="198" t="s">
        <v>381</v>
      </c>
      <c r="B362" s="9">
        <v>563.28</v>
      </c>
      <c r="C362" s="212"/>
      <c r="D362" s="9"/>
      <c r="E362" s="9"/>
      <c r="F362" s="46"/>
    </row>
    <row r="363" spans="1:6" hidden="1" x14ac:dyDescent="0.25">
      <c r="A363" s="198" t="s">
        <v>382</v>
      </c>
      <c r="B363" s="9">
        <v>563.28</v>
      </c>
      <c r="C363" s="212"/>
      <c r="D363" s="9"/>
      <c r="E363" s="9"/>
      <c r="F363" s="46"/>
    </row>
    <row r="364" spans="1:6" hidden="1" x14ac:dyDescent="0.25">
      <c r="A364" s="198" t="s">
        <v>383</v>
      </c>
      <c r="B364" s="9">
        <v>563.28</v>
      </c>
      <c r="C364" s="212"/>
      <c r="D364" s="9"/>
      <c r="E364" s="9"/>
      <c r="F364" s="46"/>
    </row>
    <row r="365" spans="1:6" hidden="1" x14ac:dyDescent="0.25">
      <c r="A365" s="198" t="s">
        <v>384</v>
      </c>
      <c r="B365" s="9">
        <v>563.28</v>
      </c>
      <c r="C365" s="212"/>
      <c r="D365" s="9"/>
      <c r="E365" s="9"/>
      <c r="F365" s="46"/>
    </row>
    <row r="366" spans="1:6" hidden="1" x14ac:dyDescent="0.25">
      <c r="A366" s="198" t="s">
        <v>385</v>
      </c>
      <c r="B366" s="9">
        <v>563.28</v>
      </c>
      <c r="C366" s="212"/>
      <c r="D366" s="9"/>
      <c r="E366" s="9"/>
      <c r="F366" s="46"/>
    </row>
    <row r="367" spans="1:6" hidden="1" x14ac:dyDescent="0.25">
      <c r="A367" s="198" t="s">
        <v>386</v>
      </c>
      <c r="B367" s="9">
        <v>563.28</v>
      </c>
      <c r="C367" s="212"/>
      <c r="D367" s="9"/>
      <c r="E367" s="9"/>
      <c r="F367" s="46"/>
    </row>
    <row r="368" spans="1:6" hidden="1" x14ac:dyDescent="0.25">
      <c r="A368" s="198" t="s">
        <v>387</v>
      </c>
      <c r="B368" s="9">
        <v>563.28</v>
      </c>
      <c r="C368" s="212"/>
      <c r="D368" s="9"/>
      <c r="E368" s="9"/>
      <c r="F368" s="46"/>
    </row>
    <row r="369" spans="1:6" hidden="1" x14ac:dyDescent="0.25">
      <c r="A369" s="198" t="s">
        <v>388</v>
      </c>
      <c r="B369" s="9">
        <v>563.28</v>
      </c>
      <c r="C369" s="212"/>
      <c r="D369" s="9"/>
      <c r="E369" s="9"/>
      <c r="F369" s="46"/>
    </row>
    <row r="370" spans="1:6" hidden="1" x14ac:dyDescent="0.25">
      <c r="A370" s="198" t="s">
        <v>389</v>
      </c>
      <c r="B370" s="9">
        <v>563.28</v>
      </c>
      <c r="C370" s="212"/>
      <c r="D370" s="9"/>
      <c r="E370" s="9"/>
      <c r="F370" s="46"/>
    </row>
    <row r="371" spans="1:6" hidden="1" x14ac:dyDescent="0.25">
      <c r="A371" s="198" t="s">
        <v>390</v>
      </c>
      <c r="B371" s="9">
        <v>563.28</v>
      </c>
      <c r="C371" s="212"/>
      <c r="D371" s="9"/>
      <c r="E371" s="9"/>
      <c r="F371" s="46"/>
    </row>
    <row r="372" spans="1:6" hidden="1" x14ac:dyDescent="0.25">
      <c r="A372" s="198" t="s">
        <v>391</v>
      </c>
      <c r="B372" s="9">
        <v>563.28</v>
      </c>
      <c r="C372" s="212"/>
      <c r="D372" s="9"/>
      <c r="E372" s="9"/>
      <c r="F372" s="46"/>
    </row>
    <row r="373" spans="1:6" hidden="1" x14ac:dyDescent="0.25">
      <c r="A373" s="198" t="s">
        <v>392</v>
      </c>
      <c r="B373" s="9">
        <v>563.28</v>
      </c>
      <c r="C373" s="212"/>
      <c r="D373" s="9"/>
      <c r="E373" s="9"/>
      <c r="F373" s="46"/>
    </row>
    <row r="374" spans="1:6" hidden="1" x14ac:dyDescent="0.25">
      <c r="A374" s="198" t="s">
        <v>393</v>
      </c>
      <c r="B374" s="9">
        <v>563.28</v>
      </c>
      <c r="C374" s="212"/>
      <c r="D374" s="9"/>
      <c r="E374" s="9"/>
      <c r="F374" s="46"/>
    </row>
    <row r="375" spans="1:6" hidden="1" x14ac:dyDescent="0.25">
      <c r="A375" s="198" t="s">
        <v>394</v>
      </c>
      <c r="B375" s="9">
        <v>563.28</v>
      </c>
      <c r="C375" s="212"/>
      <c r="D375" s="9"/>
      <c r="E375" s="9"/>
      <c r="F375" s="46"/>
    </row>
    <row r="376" spans="1:6" hidden="1" x14ac:dyDescent="0.25">
      <c r="A376" s="198" t="s">
        <v>395</v>
      </c>
      <c r="B376" s="9">
        <v>563.28</v>
      </c>
      <c r="C376" s="212"/>
      <c r="D376" s="9"/>
      <c r="E376" s="9"/>
      <c r="F376" s="46"/>
    </row>
    <row r="377" spans="1:6" hidden="1" x14ac:dyDescent="0.25">
      <c r="A377" s="198" t="s">
        <v>396</v>
      </c>
      <c r="B377" s="9">
        <v>563.28</v>
      </c>
      <c r="C377" s="212"/>
      <c r="D377" s="9"/>
      <c r="E377" s="9"/>
      <c r="F377" s="46"/>
    </row>
    <row r="378" spans="1:6" hidden="1" x14ac:dyDescent="0.25">
      <c r="A378" s="198" t="s">
        <v>397</v>
      </c>
      <c r="B378" s="9">
        <v>563.28</v>
      </c>
      <c r="C378" s="212"/>
      <c r="D378" s="9"/>
      <c r="E378" s="9"/>
      <c r="F378" s="46"/>
    </row>
    <row r="379" spans="1:6" hidden="1" x14ac:dyDescent="0.25">
      <c r="A379" s="198" t="s">
        <v>398</v>
      </c>
      <c r="B379" s="9">
        <v>563.28</v>
      </c>
      <c r="C379" s="212"/>
      <c r="D379" s="9"/>
      <c r="E379" s="9"/>
      <c r="F379" s="46"/>
    </row>
    <row r="380" spans="1:6" hidden="1" x14ac:dyDescent="0.25">
      <c r="A380" s="198" t="s">
        <v>399</v>
      </c>
      <c r="B380" s="9">
        <v>563.28</v>
      </c>
      <c r="C380" s="212"/>
      <c r="D380" s="9"/>
      <c r="E380" s="9"/>
      <c r="F380" s="46"/>
    </row>
    <row r="381" spans="1:6" hidden="1" x14ac:dyDescent="0.25">
      <c r="A381" s="198" t="s">
        <v>400</v>
      </c>
      <c r="B381" s="9">
        <v>563.28</v>
      </c>
      <c r="C381" s="212"/>
      <c r="D381" s="9"/>
      <c r="E381" s="9"/>
      <c r="F381" s="46"/>
    </row>
    <row r="382" spans="1:6" hidden="1" x14ac:dyDescent="0.25">
      <c r="A382" s="198" t="s">
        <v>401</v>
      </c>
      <c r="B382" s="9">
        <v>563.28</v>
      </c>
      <c r="C382" s="212"/>
      <c r="D382" s="9"/>
      <c r="E382" s="9"/>
      <c r="F382" s="46"/>
    </row>
    <row r="383" spans="1:6" hidden="1" x14ac:dyDescent="0.25">
      <c r="A383" s="198" t="s">
        <v>402</v>
      </c>
      <c r="B383" s="9">
        <v>563.28</v>
      </c>
      <c r="C383" s="212"/>
      <c r="D383" s="9"/>
      <c r="E383" s="9"/>
      <c r="F383" s="46"/>
    </row>
    <row r="384" spans="1:6" hidden="1" x14ac:dyDescent="0.25">
      <c r="A384" s="198" t="s">
        <v>403</v>
      </c>
      <c r="B384" s="9">
        <v>563.28</v>
      </c>
      <c r="C384" s="212"/>
      <c r="D384" s="9"/>
      <c r="E384" s="9"/>
      <c r="F384" s="46"/>
    </row>
    <row r="385" spans="1:6" hidden="1" x14ac:dyDescent="0.25">
      <c r="A385" s="198" t="s">
        <v>404</v>
      </c>
      <c r="B385" s="9">
        <v>563.28</v>
      </c>
      <c r="C385" s="212"/>
      <c r="D385" s="9"/>
      <c r="E385" s="9"/>
      <c r="F385" s="46"/>
    </row>
    <row r="386" spans="1:6" hidden="1" x14ac:dyDescent="0.25">
      <c r="A386" s="198" t="s">
        <v>405</v>
      </c>
      <c r="B386" s="9">
        <v>563.28</v>
      </c>
      <c r="C386" s="212"/>
      <c r="D386" s="9"/>
      <c r="E386" s="9"/>
      <c r="F386" s="46"/>
    </row>
    <row r="387" spans="1:6" hidden="1" x14ac:dyDescent="0.25">
      <c r="A387" s="198" t="s">
        <v>406</v>
      </c>
      <c r="B387" s="9">
        <v>563.28</v>
      </c>
      <c r="C387" s="212"/>
      <c r="D387" s="9"/>
      <c r="E387" s="9"/>
      <c r="F387" s="46"/>
    </row>
    <row r="388" spans="1:6" hidden="1" x14ac:dyDescent="0.25">
      <c r="A388" s="198" t="s">
        <v>407</v>
      </c>
      <c r="B388" s="9">
        <v>563.28</v>
      </c>
      <c r="C388" s="212"/>
      <c r="D388" s="9"/>
      <c r="E388" s="9"/>
      <c r="F388" s="46"/>
    </row>
    <row r="389" spans="1:6" hidden="1" x14ac:dyDescent="0.25">
      <c r="A389" s="198" t="s">
        <v>408</v>
      </c>
      <c r="B389" s="9">
        <v>563.28</v>
      </c>
      <c r="C389" s="212"/>
      <c r="D389" s="9"/>
      <c r="E389" s="9"/>
      <c r="F389" s="46"/>
    </row>
    <row r="390" spans="1:6" hidden="1" x14ac:dyDescent="0.25">
      <c r="A390" s="198" t="s">
        <v>409</v>
      </c>
      <c r="B390" s="9">
        <v>563.28</v>
      </c>
      <c r="C390" s="212"/>
      <c r="D390" s="9"/>
      <c r="E390" s="9"/>
      <c r="F390" s="46"/>
    </row>
    <row r="391" spans="1:6" hidden="1" x14ac:dyDescent="0.25">
      <c r="A391" s="198" t="s">
        <v>410</v>
      </c>
      <c r="B391" s="9">
        <v>563.28</v>
      </c>
      <c r="C391" s="212"/>
      <c r="D391" s="9"/>
      <c r="E391" s="9"/>
      <c r="F391" s="46"/>
    </row>
    <row r="392" spans="1:6" hidden="1" x14ac:dyDescent="0.25">
      <c r="A392" s="198" t="s">
        <v>411</v>
      </c>
      <c r="B392" s="9">
        <v>563.28</v>
      </c>
      <c r="C392" s="212"/>
      <c r="D392" s="9"/>
      <c r="E392" s="9"/>
      <c r="F392" s="46"/>
    </row>
    <row r="393" spans="1:6" hidden="1" x14ac:dyDescent="0.25">
      <c r="A393" s="198" t="s">
        <v>412</v>
      </c>
      <c r="B393" s="9">
        <v>563.28</v>
      </c>
      <c r="C393" s="212"/>
      <c r="D393" s="9"/>
      <c r="E393" s="9"/>
      <c r="F393" s="46"/>
    </row>
    <row r="394" spans="1:6" hidden="1" x14ac:dyDescent="0.25">
      <c r="A394" s="198" t="s">
        <v>413</v>
      </c>
      <c r="B394" s="9">
        <v>563.28</v>
      </c>
      <c r="C394" s="212"/>
      <c r="D394" s="9"/>
      <c r="E394" s="9"/>
      <c r="F394" s="46"/>
    </row>
    <row r="395" spans="1:6" hidden="1" x14ac:dyDescent="0.25">
      <c r="A395" s="198" t="s">
        <v>414</v>
      </c>
      <c r="B395" s="9">
        <v>563.28</v>
      </c>
      <c r="C395" s="212"/>
      <c r="D395" s="9"/>
      <c r="E395" s="9"/>
      <c r="F395" s="46"/>
    </row>
    <row r="396" spans="1:6" hidden="1" x14ac:dyDescent="0.25">
      <c r="A396" s="198" t="s">
        <v>415</v>
      </c>
      <c r="B396" s="9">
        <v>563.28</v>
      </c>
      <c r="C396" s="212"/>
      <c r="D396" s="9"/>
      <c r="E396" s="9"/>
      <c r="F396" s="46"/>
    </row>
    <row r="397" spans="1:6" hidden="1" x14ac:dyDescent="0.25">
      <c r="A397" s="198" t="s">
        <v>416</v>
      </c>
      <c r="B397" s="9">
        <v>563.28</v>
      </c>
      <c r="C397" s="212"/>
      <c r="D397" s="9"/>
      <c r="E397" s="9"/>
      <c r="F397" s="46"/>
    </row>
    <row r="398" spans="1:6" hidden="1" x14ac:dyDescent="0.25">
      <c r="A398" s="198" t="s">
        <v>417</v>
      </c>
      <c r="B398" s="9">
        <v>563.28</v>
      </c>
      <c r="C398" s="212"/>
      <c r="D398" s="9"/>
      <c r="E398" s="9"/>
      <c r="F398" s="46"/>
    </row>
    <row r="399" spans="1:6" hidden="1" x14ac:dyDescent="0.25">
      <c r="A399" s="198" t="s">
        <v>418</v>
      </c>
      <c r="B399" s="9">
        <v>563.28</v>
      </c>
      <c r="C399" s="212"/>
      <c r="D399" s="9"/>
      <c r="E399" s="9"/>
      <c r="F399" s="46"/>
    </row>
    <row r="400" spans="1:6" hidden="1" x14ac:dyDescent="0.25">
      <c r="A400" s="198" t="s">
        <v>419</v>
      </c>
      <c r="B400" s="9">
        <v>563.28</v>
      </c>
      <c r="C400" s="212"/>
      <c r="D400" s="9"/>
      <c r="E400" s="9"/>
      <c r="F400" s="46"/>
    </row>
    <row r="401" spans="1:6" hidden="1" x14ac:dyDescent="0.25">
      <c r="A401" s="198" t="s">
        <v>420</v>
      </c>
      <c r="B401" s="9">
        <v>563.28</v>
      </c>
      <c r="C401" s="212"/>
      <c r="D401" s="9"/>
      <c r="E401" s="9"/>
      <c r="F401" s="46"/>
    </row>
    <row r="402" spans="1:6" hidden="1" x14ac:dyDescent="0.25">
      <c r="A402" s="198" t="s">
        <v>421</v>
      </c>
      <c r="B402" s="9">
        <v>563.28</v>
      </c>
      <c r="C402" s="212"/>
      <c r="D402" s="9"/>
      <c r="E402" s="9"/>
      <c r="F402" s="46"/>
    </row>
    <row r="403" spans="1:6" hidden="1" x14ac:dyDescent="0.25">
      <c r="A403" s="198" t="s">
        <v>422</v>
      </c>
      <c r="B403" s="9">
        <v>563.28</v>
      </c>
      <c r="C403" s="212"/>
      <c r="D403" s="9"/>
      <c r="E403" s="9"/>
      <c r="F403" s="46"/>
    </row>
    <row r="404" spans="1:6" hidden="1" x14ac:dyDescent="0.25">
      <c r="A404" s="198" t="s">
        <v>423</v>
      </c>
      <c r="B404" s="9">
        <v>563.28</v>
      </c>
      <c r="C404" s="212"/>
      <c r="D404" s="9"/>
      <c r="E404" s="9"/>
      <c r="F404" s="46"/>
    </row>
    <row r="405" spans="1:6" hidden="1" x14ac:dyDescent="0.25">
      <c r="A405" s="198" t="s">
        <v>424</v>
      </c>
      <c r="B405" s="9">
        <v>563.28</v>
      </c>
      <c r="C405" s="212"/>
      <c r="D405" s="9"/>
      <c r="E405" s="9"/>
      <c r="F405" s="46"/>
    </row>
    <row r="406" spans="1:6" hidden="1" x14ac:dyDescent="0.25">
      <c r="A406" s="198" t="s">
        <v>425</v>
      </c>
      <c r="B406" s="9">
        <v>563.28</v>
      </c>
      <c r="C406" s="212"/>
      <c r="D406" s="9"/>
      <c r="E406" s="9"/>
      <c r="F406" s="46"/>
    </row>
    <row r="407" spans="1:6" hidden="1" x14ac:dyDescent="0.25">
      <c r="A407" s="198" t="s">
        <v>426</v>
      </c>
      <c r="B407" s="9">
        <v>563.28</v>
      </c>
      <c r="C407" s="212"/>
      <c r="D407" s="9"/>
      <c r="E407" s="9"/>
      <c r="F407" s="46"/>
    </row>
    <row r="408" spans="1:6" hidden="1" x14ac:dyDescent="0.25">
      <c r="A408" s="198" t="s">
        <v>427</v>
      </c>
      <c r="B408" s="9">
        <v>563.28</v>
      </c>
      <c r="C408" s="212"/>
      <c r="D408" s="9"/>
      <c r="E408" s="9"/>
      <c r="F408" s="46"/>
    </row>
    <row r="409" spans="1:6" hidden="1" x14ac:dyDescent="0.25">
      <c r="A409" s="198" t="s">
        <v>428</v>
      </c>
      <c r="B409" s="9">
        <v>563.28</v>
      </c>
      <c r="C409" s="212"/>
      <c r="D409" s="9"/>
      <c r="E409" s="9"/>
      <c r="F409" s="46"/>
    </row>
    <row r="410" spans="1:6" hidden="1" x14ac:dyDescent="0.25">
      <c r="A410" s="198" t="s">
        <v>429</v>
      </c>
      <c r="B410" s="9">
        <v>563.28</v>
      </c>
      <c r="C410" s="212"/>
      <c r="D410" s="9"/>
      <c r="E410" s="9"/>
      <c r="F410" s="46"/>
    </row>
    <row r="411" spans="1:6" hidden="1" x14ac:dyDescent="0.25">
      <c r="A411" s="198" t="s">
        <v>430</v>
      </c>
      <c r="B411" s="9">
        <v>563.28</v>
      </c>
      <c r="C411" s="212"/>
      <c r="D411" s="9"/>
      <c r="E411" s="9"/>
      <c r="F411" s="46"/>
    </row>
    <row r="412" spans="1:6" hidden="1" x14ac:dyDescent="0.25">
      <c r="A412" s="198" t="s">
        <v>431</v>
      </c>
      <c r="B412" s="9">
        <v>563.28</v>
      </c>
      <c r="C412" s="212"/>
      <c r="D412" s="9"/>
      <c r="E412" s="9"/>
      <c r="F412" s="46"/>
    </row>
    <row r="413" spans="1:6" hidden="1" x14ac:dyDescent="0.25">
      <c r="A413" s="198" t="s">
        <v>432</v>
      </c>
      <c r="B413" s="9">
        <v>563.28</v>
      </c>
      <c r="C413" s="212"/>
      <c r="D413" s="9"/>
      <c r="E413" s="9"/>
      <c r="F413" s="46"/>
    </row>
    <row r="414" spans="1:6" hidden="1" x14ac:dyDescent="0.25">
      <c r="A414" s="198" t="s">
        <v>433</v>
      </c>
      <c r="B414" s="9">
        <v>563.28</v>
      </c>
      <c r="C414" s="212"/>
      <c r="D414" s="9"/>
      <c r="E414" s="9"/>
      <c r="F414" s="46"/>
    </row>
    <row r="415" spans="1:6" hidden="1" x14ac:dyDescent="0.25">
      <c r="A415" s="198" t="s">
        <v>434</v>
      </c>
      <c r="B415" s="9">
        <v>563.28</v>
      </c>
      <c r="C415" s="212"/>
      <c r="D415" s="9"/>
      <c r="E415" s="9"/>
      <c r="F415" s="46"/>
    </row>
    <row r="416" spans="1:6" hidden="1" x14ac:dyDescent="0.25">
      <c r="A416" s="198" t="s">
        <v>435</v>
      </c>
      <c r="B416" s="9">
        <v>563.28</v>
      </c>
      <c r="C416" s="212"/>
      <c r="D416" s="9"/>
      <c r="E416" s="9"/>
      <c r="F416" s="46"/>
    </row>
    <row r="417" spans="1:6" hidden="1" x14ac:dyDescent="0.25">
      <c r="A417" s="198" t="s">
        <v>436</v>
      </c>
      <c r="B417" s="9">
        <v>563.28</v>
      </c>
      <c r="C417" s="212"/>
      <c r="D417" s="9"/>
      <c r="E417" s="9"/>
      <c r="F417" s="46"/>
    </row>
    <row r="418" spans="1:6" hidden="1" x14ac:dyDescent="0.25">
      <c r="A418" s="198" t="s">
        <v>437</v>
      </c>
      <c r="B418" s="9">
        <v>563.28</v>
      </c>
      <c r="C418" s="212"/>
      <c r="D418" s="9"/>
      <c r="E418" s="9"/>
      <c r="F418" s="46"/>
    </row>
    <row r="419" spans="1:6" hidden="1" x14ac:dyDescent="0.25">
      <c r="A419" s="198" t="s">
        <v>438</v>
      </c>
      <c r="B419" s="9">
        <v>563.28</v>
      </c>
      <c r="C419" s="212"/>
      <c r="D419" s="9"/>
      <c r="E419" s="9"/>
      <c r="F419" s="46"/>
    </row>
    <row r="420" spans="1:6" hidden="1" x14ac:dyDescent="0.25">
      <c r="A420" s="198" t="s">
        <v>439</v>
      </c>
      <c r="B420" s="9">
        <v>563.28</v>
      </c>
      <c r="C420" s="212"/>
      <c r="D420" s="9"/>
      <c r="E420" s="9"/>
      <c r="F420" s="46"/>
    </row>
    <row r="421" spans="1:6" hidden="1" x14ac:dyDescent="0.25">
      <c r="A421" s="198" t="s">
        <v>440</v>
      </c>
      <c r="B421" s="9">
        <v>563.28</v>
      </c>
      <c r="C421" s="212"/>
      <c r="D421" s="9"/>
      <c r="E421" s="9"/>
      <c r="F421" s="46"/>
    </row>
    <row r="422" spans="1:6" hidden="1" x14ac:dyDescent="0.25">
      <c r="A422" s="198" t="s">
        <v>441</v>
      </c>
      <c r="B422" s="9">
        <v>563.28</v>
      </c>
      <c r="C422" s="212"/>
      <c r="D422" s="9"/>
      <c r="E422" s="9"/>
      <c r="F422" s="46"/>
    </row>
    <row r="423" spans="1:6" hidden="1" x14ac:dyDescent="0.25">
      <c r="A423" s="198" t="s">
        <v>442</v>
      </c>
      <c r="B423" s="9">
        <v>563.28</v>
      </c>
      <c r="C423" s="212"/>
      <c r="D423" s="9"/>
      <c r="E423" s="9"/>
      <c r="F423" s="46"/>
    </row>
    <row r="424" spans="1:6" hidden="1" x14ac:dyDescent="0.25">
      <c r="A424" s="198" t="s">
        <v>443</v>
      </c>
      <c r="B424" s="9">
        <v>563.28</v>
      </c>
      <c r="C424" s="212"/>
      <c r="D424" s="9"/>
      <c r="E424" s="9"/>
      <c r="F424" s="46"/>
    </row>
    <row r="425" spans="1:6" hidden="1" x14ac:dyDescent="0.25">
      <c r="A425" s="198" t="s">
        <v>444</v>
      </c>
      <c r="B425" s="9">
        <v>563.28</v>
      </c>
      <c r="C425" s="212"/>
      <c r="D425" s="9"/>
      <c r="E425" s="9"/>
      <c r="F425" s="46"/>
    </row>
    <row r="426" spans="1:6" hidden="1" x14ac:dyDescent="0.25">
      <c r="A426" s="198" t="s">
        <v>445</v>
      </c>
      <c r="B426" s="9">
        <v>563.28</v>
      </c>
      <c r="C426" s="212"/>
      <c r="D426" s="9"/>
      <c r="E426" s="9"/>
      <c r="F426" s="46"/>
    </row>
    <row r="427" spans="1:6" hidden="1" x14ac:dyDescent="0.25">
      <c r="A427" s="198" t="s">
        <v>446</v>
      </c>
      <c r="B427" s="9">
        <v>563.28</v>
      </c>
      <c r="C427" s="212"/>
      <c r="D427" s="9"/>
      <c r="E427" s="9"/>
      <c r="F427" s="46"/>
    </row>
    <row r="428" spans="1:6" hidden="1" x14ac:dyDescent="0.25">
      <c r="A428" s="198" t="s">
        <v>447</v>
      </c>
      <c r="B428" s="9">
        <v>563.28</v>
      </c>
      <c r="C428" s="212"/>
      <c r="D428" s="9"/>
      <c r="E428" s="9"/>
      <c r="F428" s="46"/>
    </row>
    <row r="429" spans="1:6" hidden="1" x14ac:dyDescent="0.25">
      <c r="A429" s="198" t="s">
        <v>448</v>
      </c>
      <c r="B429" s="9">
        <v>563.28</v>
      </c>
      <c r="C429" s="212"/>
      <c r="D429" s="9"/>
      <c r="E429" s="9"/>
      <c r="F429" s="46"/>
    </row>
    <row r="430" spans="1:6" hidden="1" x14ac:dyDescent="0.25">
      <c r="A430" s="198" t="s">
        <v>449</v>
      </c>
      <c r="B430" s="9">
        <v>563.28</v>
      </c>
      <c r="C430" s="212"/>
      <c r="D430" s="9"/>
      <c r="E430" s="9"/>
      <c r="F430" s="46"/>
    </row>
    <row r="431" spans="1:6" hidden="1" x14ac:dyDescent="0.25">
      <c r="A431" s="198" t="s">
        <v>450</v>
      </c>
      <c r="B431" s="9">
        <v>563.28</v>
      </c>
      <c r="C431" s="212"/>
      <c r="D431" s="9"/>
      <c r="E431" s="9"/>
      <c r="F431" s="46"/>
    </row>
    <row r="432" spans="1:6" hidden="1" x14ac:dyDescent="0.25">
      <c r="A432" s="198" t="s">
        <v>451</v>
      </c>
      <c r="B432" s="9">
        <v>563.28</v>
      </c>
      <c r="C432" s="212"/>
      <c r="D432" s="9"/>
      <c r="E432" s="9"/>
      <c r="F432" s="46"/>
    </row>
    <row r="433" spans="1:6" hidden="1" x14ac:dyDescent="0.25">
      <c r="A433" s="198" t="s">
        <v>452</v>
      </c>
      <c r="B433" s="9">
        <v>563.28</v>
      </c>
      <c r="C433" s="212"/>
      <c r="D433" s="9"/>
      <c r="E433" s="9"/>
      <c r="F433" s="46"/>
    </row>
    <row r="434" spans="1:6" hidden="1" x14ac:dyDescent="0.25">
      <c r="A434" s="198" t="s">
        <v>453</v>
      </c>
      <c r="B434" s="9">
        <v>563.28</v>
      </c>
      <c r="C434" s="212"/>
      <c r="D434" s="9"/>
      <c r="E434" s="9"/>
      <c r="F434" s="46"/>
    </row>
    <row r="435" spans="1:6" hidden="1" x14ac:dyDescent="0.25">
      <c r="A435" s="198" t="s">
        <v>454</v>
      </c>
      <c r="B435" s="9">
        <v>563.28</v>
      </c>
      <c r="C435" s="212"/>
      <c r="D435" s="9"/>
      <c r="E435" s="9"/>
      <c r="F435" s="46"/>
    </row>
    <row r="436" spans="1:6" hidden="1" x14ac:dyDescent="0.25">
      <c r="A436" s="198" t="s">
        <v>455</v>
      </c>
      <c r="B436" s="9">
        <v>563.28</v>
      </c>
      <c r="C436" s="212"/>
      <c r="D436" s="9"/>
      <c r="E436" s="9"/>
      <c r="F436" s="46"/>
    </row>
    <row r="437" spans="1:6" hidden="1" x14ac:dyDescent="0.25">
      <c r="A437" s="198" t="s">
        <v>456</v>
      </c>
      <c r="B437" s="9">
        <v>563.28</v>
      </c>
      <c r="C437" s="212"/>
      <c r="D437" s="9"/>
      <c r="E437" s="9"/>
      <c r="F437" s="46"/>
    </row>
    <row r="438" spans="1:6" hidden="1" x14ac:dyDescent="0.25">
      <c r="A438" s="198" t="s">
        <v>457</v>
      </c>
      <c r="B438" s="9">
        <v>563.28</v>
      </c>
      <c r="C438" s="212"/>
      <c r="D438" s="9"/>
      <c r="E438" s="9"/>
      <c r="F438" s="46"/>
    </row>
    <row r="439" spans="1:6" hidden="1" x14ac:dyDescent="0.25">
      <c r="A439" s="198" t="s">
        <v>458</v>
      </c>
      <c r="B439" s="9">
        <v>563.28</v>
      </c>
      <c r="C439" s="212"/>
      <c r="D439" s="9"/>
      <c r="E439" s="9"/>
      <c r="F439" s="46"/>
    </row>
    <row r="440" spans="1:6" hidden="1" x14ac:dyDescent="0.25">
      <c r="A440" s="198" t="s">
        <v>459</v>
      </c>
      <c r="B440" s="9">
        <v>563.28</v>
      </c>
      <c r="C440" s="212"/>
      <c r="D440" s="9"/>
      <c r="E440" s="9"/>
      <c r="F440" s="46"/>
    </row>
    <row r="441" spans="1:6" hidden="1" x14ac:dyDescent="0.25">
      <c r="A441" s="198" t="s">
        <v>460</v>
      </c>
      <c r="B441" s="9">
        <v>563.28</v>
      </c>
      <c r="C441" s="212"/>
      <c r="D441" s="9"/>
      <c r="E441" s="9"/>
      <c r="F441" s="46"/>
    </row>
    <row r="442" spans="1:6" hidden="1" x14ac:dyDescent="0.25">
      <c r="A442" s="198" t="s">
        <v>461</v>
      </c>
      <c r="B442" s="9">
        <v>563.28</v>
      </c>
      <c r="C442" s="212"/>
      <c r="D442" s="9"/>
      <c r="E442" s="9"/>
      <c r="F442" s="46"/>
    </row>
    <row r="443" spans="1:6" hidden="1" x14ac:dyDescent="0.25">
      <c r="A443" s="198" t="s">
        <v>462</v>
      </c>
      <c r="B443" s="9">
        <v>563.28</v>
      </c>
      <c r="C443" s="212"/>
      <c r="D443" s="9"/>
      <c r="E443" s="9"/>
      <c r="F443" s="46"/>
    </row>
    <row r="444" spans="1:6" hidden="1" x14ac:dyDescent="0.25">
      <c r="A444" s="198" t="s">
        <v>463</v>
      </c>
      <c r="B444" s="9">
        <v>563.28</v>
      </c>
      <c r="C444" s="212"/>
      <c r="D444" s="9"/>
      <c r="E444" s="9"/>
      <c r="F444" s="46"/>
    </row>
    <row r="445" spans="1:6" hidden="1" x14ac:dyDescent="0.25">
      <c r="A445" s="198" t="s">
        <v>464</v>
      </c>
      <c r="B445" s="9">
        <v>564.13</v>
      </c>
      <c r="C445" s="212"/>
      <c r="D445" s="9"/>
      <c r="E445" s="9"/>
      <c r="F445" s="46"/>
    </row>
    <row r="446" spans="1:6" hidden="1" x14ac:dyDescent="0.25">
      <c r="A446" s="198" t="s">
        <v>465</v>
      </c>
      <c r="B446" s="9">
        <v>551.95000000000005</v>
      </c>
      <c r="C446" s="212"/>
      <c r="D446" s="9"/>
      <c r="E446" s="9"/>
      <c r="F446" s="46"/>
    </row>
    <row r="447" spans="1:6" hidden="1" x14ac:dyDescent="0.25">
      <c r="A447" s="198" t="s">
        <v>466</v>
      </c>
      <c r="B447" s="9">
        <v>547.41</v>
      </c>
      <c r="C447" s="212"/>
      <c r="D447" s="9"/>
      <c r="E447" s="9"/>
      <c r="F447" s="46"/>
    </row>
    <row r="448" spans="1:6" hidden="1" x14ac:dyDescent="0.25">
      <c r="A448" s="198" t="s">
        <v>467</v>
      </c>
      <c r="B448" s="9">
        <v>521.19500000000005</v>
      </c>
      <c r="C448" s="212"/>
      <c r="D448" s="9"/>
      <c r="E448" s="9"/>
      <c r="F448" s="46"/>
    </row>
    <row r="449" spans="1:6" hidden="1" x14ac:dyDescent="0.25">
      <c r="A449" s="198" t="s">
        <v>468</v>
      </c>
      <c r="B449" s="9">
        <v>539.89</v>
      </c>
      <c r="C449" s="212"/>
      <c r="D449" s="9"/>
      <c r="E449" s="9"/>
      <c r="F449" s="46"/>
    </row>
    <row r="450" spans="1:6" hidden="1" x14ac:dyDescent="0.25">
      <c r="A450" s="198" t="s">
        <v>469</v>
      </c>
      <c r="B450" s="9">
        <v>522.87</v>
      </c>
      <c r="C450" s="212"/>
      <c r="D450" s="9"/>
      <c r="E450" s="9"/>
      <c r="F450" s="46"/>
    </row>
    <row r="451" spans="1:6" hidden="1" x14ac:dyDescent="0.25">
      <c r="A451" s="198" t="s">
        <v>470</v>
      </c>
      <c r="B451" s="9">
        <v>517</v>
      </c>
      <c r="C451" s="212"/>
      <c r="D451" s="9"/>
      <c r="E451" s="9"/>
      <c r="F451" s="46"/>
    </row>
    <row r="452" spans="1:6" hidden="1" x14ac:dyDescent="0.25">
      <c r="A452" s="198" t="s">
        <v>471</v>
      </c>
      <c r="B452" s="9">
        <v>510</v>
      </c>
      <c r="C452" s="212"/>
      <c r="D452" s="9"/>
      <c r="E452" s="9"/>
      <c r="F452" s="46"/>
    </row>
    <row r="453" spans="1:6" hidden="1" x14ac:dyDescent="0.25">
      <c r="A453" s="198" t="s">
        <v>472</v>
      </c>
      <c r="B453" s="9">
        <v>517</v>
      </c>
      <c r="C453" s="212"/>
      <c r="D453" s="9"/>
      <c r="E453" s="9"/>
      <c r="F453" s="46"/>
    </row>
    <row r="454" spans="1:6" hidden="1" x14ac:dyDescent="0.25">
      <c r="A454" s="198" t="s">
        <v>709</v>
      </c>
      <c r="B454" s="9">
        <v>514.36</v>
      </c>
      <c r="C454" s="212"/>
      <c r="D454" s="9"/>
      <c r="E454" s="9"/>
      <c r="F454" s="46"/>
    </row>
    <row r="455" spans="1:6" hidden="1" x14ac:dyDescent="0.25">
      <c r="A455" s="198" t="s">
        <v>474</v>
      </c>
      <c r="B455" s="9">
        <v>513.54999999999995</v>
      </c>
      <c r="C455" s="212"/>
      <c r="D455" s="9"/>
      <c r="E455" s="9"/>
      <c r="F455" s="46"/>
    </row>
    <row r="456" spans="1:6" hidden="1" x14ac:dyDescent="0.25">
      <c r="A456" s="198" t="s">
        <v>475</v>
      </c>
      <c r="B456" s="9">
        <v>537.23</v>
      </c>
      <c r="C456" s="212"/>
      <c r="D456" s="9"/>
      <c r="E456" s="9"/>
      <c r="F456" s="46"/>
    </row>
    <row r="457" spans="1:6" hidden="1" x14ac:dyDescent="0.25">
      <c r="A457" s="198" t="s">
        <v>476</v>
      </c>
      <c r="B457" s="9">
        <v>531.45000000000005</v>
      </c>
      <c r="C457" s="212"/>
      <c r="D457" s="9"/>
      <c r="E457" s="9"/>
      <c r="F457" s="46"/>
    </row>
    <row r="458" spans="1:6" hidden="1" x14ac:dyDescent="0.25">
      <c r="A458" s="198" t="s">
        <v>477</v>
      </c>
      <c r="B458" s="9">
        <v>534.35</v>
      </c>
      <c r="C458" s="212"/>
      <c r="D458" s="9"/>
      <c r="E458" s="9"/>
      <c r="F458" s="46"/>
    </row>
    <row r="459" spans="1:6" hidden="1" x14ac:dyDescent="0.25">
      <c r="A459" s="198" t="s">
        <v>710</v>
      </c>
      <c r="B459" s="9">
        <v>538.03599999999994</v>
      </c>
      <c r="C459" s="212"/>
      <c r="D459" s="9"/>
      <c r="E459" s="9"/>
      <c r="F459" s="46"/>
    </row>
    <row r="460" spans="1:6" hidden="1" x14ac:dyDescent="0.25">
      <c r="A460" s="198" t="s">
        <v>479</v>
      </c>
      <c r="B460" s="9">
        <v>530.42999999999995</v>
      </c>
      <c r="C460" s="212"/>
      <c r="D460" s="9"/>
      <c r="E460" s="9"/>
      <c r="F460" s="46"/>
    </row>
    <row r="461" spans="1:6" hidden="1" x14ac:dyDescent="0.25">
      <c r="A461" s="198" t="s">
        <v>480</v>
      </c>
      <c r="B461" s="9">
        <v>516.52</v>
      </c>
      <c r="C461" s="212"/>
      <c r="D461" s="9"/>
      <c r="E461" s="9"/>
      <c r="F461" s="46"/>
    </row>
    <row r="462" spans="1:6" hidden="1" x14ac:dyDescent="0.25">
      <c r="A462" s="198" t="s">
        <v>481</v>
      </c>
      <c r="B462" s="9">
        <v>530.42999999999995</v>
      </c>
      <c r="C462" s="212"/>
      <c r="D462" s="9"/>
      <c r="E462" s="9"/>
      <c r="F462" s="46"/>
    </row>
    <row r="463" spans="1:6" hidden="1" x14ac:dyDescent="0.25">
      <c r="A463" s="198" t="s">
        <v>482</v>
      </c>
      <c r="B463" s="9">
        <v>503.83</v>
      </c>
      <c r="C463" s="212"/>
      <c r="D463" s="9"/>
      <c r="E463" s="9"/>
      <c r="F463" s="46"/>
    </row>
    <row r="464" spans="1:6" hidden="1" x14ac:dyDescent="0.25">
      <c r="A464" s="198" t="s">
        <v>483</v>
      </c>
      <c r="B464" s="9">
        <v>515.17999999999995</v>
      </c>
      <c r="C464" s="212"/>
      <c r="D464" s="9"/>
      <c r="E464" s="9"/>
      <c r="F464" s="46"/>
    </row>
    <row r="465" spans="1:6" hidden="1" x14ac:dyDescent="0.25">
      <c r="A465" s="198" t="s">
        <v>711</v>
      </c>
      <c r="B465" s="9">
        <v>515.54</v>
      </c>
      <c r="C465" s="212"/>
      <c r="D465" s="9"/>
      <c r="E465" s="9"/>
      <c r="F465" s="46"/>
    </row>
    <row r="466" spans="1:6" hidden="1" x14ac:dyDescent="0.25">
      <c r="A466" s="198" t="s">
        <v>485</v>
      </c>
      <c r="B466" s="9">
        <v>517.69000000000005</v>
      </c>
      <c r="C466" s="212"/>
      <c r="D466" s="9"/>
      <c r="E466" s="9"/>
      <c r="F466" s="46"/>
    </row>
    <row r="467" spans="1:6" hidden="1" x14ac:dyDescent="0.25">
      <c r="A467" s="198" t="s">
        <v>486</v>
      </c>
      <c r="B467" s="9">
        <v>514.35</v>
      </c>
      <c r="C467" s="212"/>
      <c r="D467" s="9"/>
      <c r="E467" s="9"/>
      <c r="F467" s="46"/>
    </row>
    <row r="468" spans="1:6" hidden="1" x14ac:dyDescent="0.25">
      <c r="A468" s="198" t="s">
        <v>487</v>
      </c>
      <c r="B468" s="9">
        <v>514.91</v>
      </c>
      <c r="C468" s="212"/>
      <c r="D468" s="9"/>
      <c r="E468" s="9"/>
      <c r="F468" s="46"/>
    </row>
    <row r="469" spans="1:6" hidden="1" x14ac:dyDescent="0.25">
      <c r="A469" s="198" t="s">
        <v>488</v>
      </c>
      <c r="B469" s="9">
        <v>512.48</v>
      </c>
      <c r="C469" s="212"/>
      <c r="D469" s="9"/>
      <c r="E469" s="9"/>
      <c r="F469" s="46"/>
    </row>
    <row r="470" spans="1:6" hidden="1" x14ac:dyDescent="0.25">
      <c r="A470" s="198" t="s">
        <v>489</v>
      </c>
      <c r="B470" s="9">
        <v>520.27</v>
      </c>
      <c r="C470" s="212"/>
      <c r="D470" s="9"/>
      <c r="E470" s="9"/>
      <c r="F470" s="46"/>
    </row>
    <row r="471" spans="1:6" hidden="1" x14ac:dyDescent="0.25">
      <c r="A471" s="198" t="s">
        <v>490</v>
      </c>
      <c r="B471" s="9">
        <v>511.13</v>
      </c>
      <c r="C471" s="212"/>
      <c r="D471" s="9"/>
      <c r="E471" s="9"/>
      <c r="F471" s="46"/>
    </row>
    <row r="472" spans="1:6" hidden="1" x14ac:dyDescent="0.25">
      <c r="A472" s="198" t="s">
        <v>491</v>
      </c>
      <c r="B472" s="9">
        <v>515.22</v>
      </c>
      <c r="C472" s="212"/>
      <c r="D472" s="9"/>
      <c r="E472" s="9"/>
      <c r="F472" s="46"/>
    </row>
    <row r="473" spans="1:6" hidden="1" x14ac:dyDescent="0.25">
      <c r="A473" s="198" t="s">
        <v>492</v>
      </c>
      <c r="B473" s="9">
        <v>512.32000000000005</v>
      </c>
      <c r="C473" s="212"/>
      <c r="D473" s="9"/>
      <c r="E473" s="9"/>
      <c r="F473" s="46"/>
    </row>
    <row r="474" spans="1:6" hidden="1" x14ac:dyDescent="0.25">
      <c r="A474" s="198" t="s">
        <v>493</v>
      </c>
      <c r="B474" s="9">
        <v>510.93</v>
      </c>
      <c r="C474" s="212"/>
      <c r="D474" s="9"/>
      <c r="E474" s="9"/>
      <c r="F474" s="46"/>
    </row>
    <row r="475" spans="1:6" hidden="1" x14ac:dyDescent="0.25">
      <c r="A475" s="198" t="s">
        <v>494</v>
      </c>
      <c r="B475" s="9">
        <v>509.18</v>
      </c>
      <c r="C475" s="212"/>
      <c r="D475" s="9"/>
      <c r="E475" s="9"/>
      <c r="F475" s="46"/>
    </row>
    <row r="476" spans="1:6" hidden="1" x14ac:dyDescent="0.25">
      <c r="A476" s="198" t="s">
        <v>495</v>
      </c>
      <c r="B476" s="9">
        <v>520.48</v>
      </c>
      <c r="C476" s="212"/>
      <c r="D476" s="9"/>
      <c r="E476" s="9"/>
      <c r="F476" s="46"/>
    </row>
    <row r="477" spans="1:6" hidden="1" x14ac:dyDescent="0.25">
      <c r="A477" s="198" t="s">
        <v>496</v>
      </c>
      <c r="B477" s="9">
        <v>527.71</v>
      </c>
      <c r="C477" s="212"/>
      <c r="D477" s="9"/>
      <c r="E477" s="9"/>
      <c r="F477" s="46"/>
    </row>
    <row r="478" spans="1:6" hidden="1" x14ac:dyDescent="0.25">
      <c r="A478" s="198" t="s">
        <v>497</v>
      </c>
      <c r="B478" s="9">
        <v>525.76</v>
      </c>
      <c r="C478" s="212"/>
      <c r="D478" s="9"/>
      <c r="E478" s="9"/>
      <c r="F478" s="46"/>
    </row>
    <row r="479" spans="1:6" hidden="1" x14ac:dyDescent="0.25">
      <c r="A479" s="198" t="s">
        <v>498</v>
      </c>
      <c r="B479" s="9">
        <v>527.02</v>
      </c>
      <c r="C479" s="212"/>
      <c r="D479" s="9"/>
      <c r="E479" s="9"/>
      <c r="F479" s="46"/>
    </row>
    <row r="480" spans="1:6" hidden="1" x14ac:dyDescent="0.25">
      <c r="A480" s="198" t="s">
        <v>499</v>
      </c>
      <c r="B480" s="9">
        <v>519.41</v>
      </c>
      <c r="C480" s="212"/>
      <c r="D480" s="9"/>
      <c r="E480" s="9"/>
      <c r="F480" s="46"/>
    </row>
    <row r="481" spans="1:6" hidden="1" x14ac:dyDescent="0.25">
      <c r="A481" s="198" t="s">
        <v>500</v>
      </c>
      <c r="B481" s="9">
        <v>525.24</v>
      </c>
      <c r="C481" s="212"/>
      <c r="D481" s="9"/>
      <c r="E481" s="9"/>
      <c r="F481" s="46"/>
    </row>
    <row r="482" spans="1:6" hidden="1" x14ac:dyDescent="0.25">
      <c r="A482" s="198" t="s">
        <v>501</v>
      </c>
      <c r="B482" s="9">
        <v>522.63</v>
      </c>
      <c r="C482" s="212"/>
      <c r="D482" s="9"/>
      <c r="E482" s="9"/>
      <c r="F482" s="46"/>
    </row>
    <row r="483" spans="1:6" hidden="1" x14ac:dyDescent="0.25">
      <c r="A483" s="198" t="s">
        <v>503</v>
      </c>
      <c r="B483" s="9">
        <v>512.84</v>
      </c>
      <c r="C483" s="212"/>
      <c r="D483" s="9"/>
      <c r="E483" s="9"/>
      <c r="F483" s="46"/>
    </row>
    <row r="484" spans="1:6" hidden="1" x14ac:dyDescent="0.25">
      <c r="A484" s="198" t="s">
        <v>504</v>
      </c>
      <c r="B484" s="9">
        <v>512.03</v>
      </c>
      <c r="C484" s="212"/>
      <c r="D484" s="9"/>
      <c r="E484" s="9"/>
      <c r="F484" s="46"/>
    </row>
    <row r="485" spans="1:6" hidden="1" x14ac:dyDescent="0.25">
      <c r="A485" s="198" t="s">
        <v>505</v>
      </c>
      <c r="B485" s="9">
        <v>539.52</v>
      </c>
      <c r="C485" s="212"/>
      <c r="D485" s="9"/>
      <c r="E485" s="9"/>
      <c r="F485" s="46"/>
    </row>
    <row r="486" spans="1:6" hidden="1" x14ac:dyDescent="0.25">
      <c r="A486" s="198" t="s">
        <v>506</v>
      </c>
      <c r="B486" s="9">
        <v>540.47</v>
      </c>
      <c r="C486" s="212"/>
      <c r="D486" s="9"/>
      <c r="E486" s="9"/>
      <c r="F486" s="46"/>
    </row>
    <row r="487" spans="1:6" hidden="1" x14ac:dyDescent="0.25">
      <c r="A487" s="198" t="s">
        <v>507</v>
      </c>
      <c r="B487" s="9">
        <v>534.88</v>
      </c>
      <c r="C487" s="212"/>
      <c r="D487" s="9"/>
      <c r="E487" s="9"/>
      <c r="F487" s="46"/>
    </row>
    <row r="488" spans="1:6" hidden="1" x14ac:dyDescent="0.25">
      <c r="A488" s="198" t="s">
        <v>508</v>
      </c>
      <c r="B488" s="9">
        <v>539.41800000000001</v>
      </c>
      <c r="C488" s="212"/>
      <c r="D488" s="9"/>
      <c r="E488" s="9"/>
      <c r="F488" s="46"/>
    </row>
    <row r="489" spans="1:6" hidden="1" x14ac:dyDescent="0.25">
      <c r="A489" s="198" t="s">
        <v>509</v>
      </c>
      <c r="B489" s="9">
        <v>534.48</v>
      </c>
      <c r="C489" s="212"/>
      <c r="D489" s="9"/>
      <c r="E489" s="9"/>
      <c r="F489" s="46"/>
    </row>
    <row r="490" spans="1:6" hidden="1" x14ac:dyDescent="0.25">
      <c r="A490" s="198" t="s">
        <v>510</v>
      </c>
      <c r="B490" s="9">
        <v>531.04700000000003</v>
      </c>
      <c r="C490" s="212"/>
      <c r="D490" s="9"/>
      <c r="E490" s="9"/>
      <c r="F490" s="46"/>
    </row>
    <row r="491" spans="1:6" hidden="1" x14ac:dyDescent="0.25">
      <c r="A491" s="198" t="s">
        <v>511</v>
      </c>
      <c r="B491" s="9">
        <v>534.97</v>
      </c>
      <c r="C491" s="212"/>
      <c r="D491" s="9"/>
      <c r="E491" s="9"/>
      <c r="F491" s="46"/>
    </row>
    <row r="492" spans="1:6" hidden="1" x14ac:dyDescent="0.25">
      <c r="A492" s="198" t="s">
        <v>512</v>
      </c>
      <c r="B492" s="9">
        <v>530.62</v>
      </c>
      <c r="C492" s="212"/>
      <c r="D492" s="9"/>
      <c r="E492" s="9"/>
      <c r="F492" s="46"/>
    </row>
    <row r="493" spans="1:6" hidden="1" x14ac:dyDescent="0.25">
      <c r="A493" s="192" t="s">
        <v>513</v>
      </c>
      <c r="B493" s="9">
        <v>528.84</v>
      </c>
      <c r="C493" s="212"/>
      <c r="D493" s="9"/>
      <c r="E493" s="9"/>
      <c r="F493" s="46"/>
    </row>
    <row r="494" spans="1:6" hidden="1" x14ac:dyDescent="0.25">
      <c r="A494" s="192" t="s">
        <v>514</v>
      </c>
      <c r="B494" s="9">
        <v>528.54999999999995</v>
      </c>
      <c r="C494" s="212"/>
      <c r="D494" s="9"/>
      <c r="E494" s="9"/>
      <c r="F494" s="46"/>
    </row>
    <row r="495" spans="1:6" hidden="1" x14ac:dyDescent="0.25">
      <c r="A495" s="192" t="s">
        <v>515</v>
      </c>
      <c r="B495" s="9">
        <v>527.67999999999995</v>
      </c>
      <c r="C495" s="212"/>
      <c r="D495" s="9"/>
      <c r="E495" s="9"/>
      <c r="F495" s="46"/>
    </row>
    <row r="496" spans="1:6" hidden="1" x14ac:dyDescent="0.25">
      <c r="A496" s="192" t="s">
        <v>516</v>
      </c>
      <c r="B496" s="9">
        <v>521.63</v>
      </c>
      <c r="C496" s="212"/>
      <c r="D496" s="9"/>
      <c r="E496" s="9"/>
      <c r="F496" s="46"/>
    </row>
    <row r="497" spans="1:6" hidden="1" x14ac:dyDescent="0.25">
      <c r="A497" s="192" t="s">
        <v>517</v>
      </c>
      <c r="B497" s="9">
        <v>518.05999999999995</v>
      </c>
      <c r="C497" s="212"/>
      <c r="D497" s="9"/>
      <c r="E497" s="9"/>
      <c r="F497" s="46"/>
    </row>
    <row r="498" spans="1:6" hidden="1" x14ac:dyDescent="0.25">
      <c r="A498" s="192" t="s">
        <v>518</v>
      </c>
      <c r="B498" s="9">
        <v>511.52</v>
      </c>
      <c r="C498" s="212"/>
      <c r="D498" s="9"/>
      <c r="E498" s="9"/>
      <c r="F498" s="46"/>
    </row>
    <row r="499" spans="1:6" hidden="1" x14ac:dyDescent="0.25">
      <c r="A499" s="192" t="s">
        <v>519</v>
      </c>
      <c r="B499" s="9">
        <v>509.16</v>
      </c>
      <c r="C499" s="212"/>
      <c r="D499" s="9"/>
      <c r="E499" s="9"/>
      <c r="F499" s="46"/>
    </row>
    <row r="500" spans="1:6" hidden="1" x14ac:dyDescent="0.25">
      <c r="A500" s="192" t="s">
        <v>520</v>
      </c>
      <c r="B500" s="9">
        <v>509.01</v>
      </c>
      <c r="C500" s="212"/>
      <c r="D500" s="9"/>
      <c r="E500" s="9"/>
      <c r="F500" s="46"/>
    </row>
    <row r="501" spans="1:6" hidden="1" x14ac:dyDescent="0.25">
      <c r="A501" s="192" t="s">
        <v>521</v>
      </c>
      <c r="B501" s="9">
        <v>507.15</v>
      </c>
      <c r="C501" s="212"/>
      <c r="D501" s="9"/>
      <c r="E501" s="9"/>
      <c r="F501" s="46"/>
    </row>
    <row r="502" spans="1:6" hidden="1" x14ac:dyDescent="0.25">
      <c r="A502" s="192" t="s">
        <v>522</v>
      </c>
      <c r="B502" s="9">
        <v>506.62</v>
      </c>
      <c r="C502" s="212"/>
      <c r="D502" s="9"/>
      <c r="E502" s="9"/>
      <c r="F502" s="46"/>
    </row>
    <row r="503" spans="1:6" hidden="1" x14ac:dyDescent="0.25">
      <c r="A503" s="192" t="s">
        <v>523</v>
      </c>
      <c r="B503" s="9">
        <v>510.108</v>
      </c>
      <c r="C503" s="212"/>
      <c r="D503" s="9"/>
      <c r="E503" s="9"/>
      <c r="F503" s="46"/>
    </row>
    <row r="504" spans="1:6" hidden="1" x14ac:dyDescent="0.25">
      <c r="A504" s="192" t="s">
        <v>524</v>
      </c>
      <c r="B504" s="9">
        <v>506.19</v>
      </c>
      <c r="C504" s="212"/>
      <c r="D504" s="9"/>
      <c r="E504" s="9"/>
      <c r="F504" s="46"/>
    </row>
    <row r="505" spans="1:6" hidden="1" x14ac:dyDescent="0.25">
      <c r="A505" s="192" t="s">
        <v>525</v>
      </c>
      <c r="B505" s="9">
        <v>500.99</v>
      </c>
      <c r="C505" s="212"/>
      <c r="D505" s="9"/>
      <c r="E505" s="9"/>
      <c r="F505" s="46"/>
    </row>
    <row r="506" spans="1:6" hidden="1" x14ac:dyDescent="0.25">
      <c r="A506" s="192" t="s">
        <v>526</v>
      </c>
      <c r="B506" s="9">
        <v>503.88</v>
      </c>
      <c r="C506" s="212"/>
      <c r="D506" s="9"/>
      <c r="E506" s="9"/>
      <c r="F506" s="46"/>
    </row>
    <row r="507" spans="1:6" hidden="1" x14ac:dyDescent="0.25">
      <c r="A507" s="192" t="s">
        <v>527</v>
      </c>
      <c r="B507" s="9">
        <v>504.45</v>
      </c>
      <c r="C507" s="212"/>
      <c r="D507" s="9"/>
      <c r="E507" s="9"/>
      <c r="F507" s="46"/>
    </row>
    <row r="508" spans="1:6" hidden="1" x14ac:dyDescent="0.25">
      <c r="A508" s="192" t="s">
        <v>528</v>
      </c>
      <c r="B508" s="9">
        <v>500.74</v>
      </c>
      <c r="C508" s="212"/>
      <c r="D508" s="9"/>
      <c r="E508" s="9"/>
      <c r="F508" s="46"/>
    </row>
    <row r="509" spans="1:6" hidden="1" x14ac:dyDescent="0.25">
      <c r="A509" s="192" t="s">
        <v>529</v>
      </c>
      <c r="B509" s="9">
        <v>494.46</v>
      </c>
      <c r="C509" s="212"/>
      <c r="D509" s="9"/>
      <c r="E509" s="9"/>
      <c r="F509" s="46"/>
    </row>
    <row r="510" spans="1:6" hidden="1" x14ac:dyDescent="0.25">
      <c r="A510" s="192" t="s">
        <v>530</v>
      </c>
      <c r="B510" s="9">
        <v>498.39</v>
      </c>
      <c r="C510" s="212"/>
      <c r="D510" s="9"/>
      <c r="E510" s="9"/>
      <c r="F510" s="46"/>
    </row>
    <row r="511" spans="1:6" hidden="1" x14ac:dyDescent="0.25">
      <c r="A511" s="192" t="s">
        <v>531</v>
      </c>
      <c r="B511" s="9">
        <v>496.03</v>
      </c>
      <c r="C511" s="212"/>
      <c r="D511" s="9"/>
      <c r="E511" s="9"/>
      <c r="F511" s="46"/>
    </row>
    <row r="512" spans="1:6" hidden="1" x14ac:dyDescent="0.25">
      <c r="A512" s="192" t="s">
        <v>532</v>
      </c>
      <c r="B512" s="9">
        <v>497.13</v>
      </c>
      <c r="C512" s="212"/>
      <c r="D512" s="9"/>
      <c r="E512" s="9"/>
      <c r="F512" s="46"/>
    </row>
    <row r="513" spans="1:6" hidden="1" x14ac:dyDescent="0.25">
      <c r="A513" s="192" t="s">
        <v>533</v>
      </c>
      <c r="B513" s="9">
        <v>490.75</v>
      </c>
      <c r="C513" s="212"/>
      <c r="D513" s="9"/>
      <c r="E513" s="9"/>
      <c r="F513" s="46"/>
    </row>
    <row r="514" spans="1:6" hidden="1" x14ac:dyDescent="0.25">
      <c r="A514" s="192" t="s">
        <v>534</v>
      </c>
      <c r="B514" s="9">
        <v>492.15</v>
      </c>
      <c r="C514" s="212"/>
      <c r="D514" s="9"/>
      <c r="E514" s="9"/>
      <c r="F514" s="46"/>
    </row>
    <row r="515" spans="1:6" hidden="1" x14ac:dyDescent="0.25">
      <c r="A515" s="192" t="s">
        <v>535</v>
      </c>
      <c r="B515" s="9">
        <v>493.68</v>
      </c>
      <c r="C515" s="212"/>
      <c r="D515" s="9"/>
      <c r="E515" s="9"/>
      <c r="F515" s="46"/>
    </row>
    <row r="516" spans="1:6" hidden="1" x14ac:dyDescent="0.25">
      <c r="A516" s="192" t="s">
        <v>536</v>
      </c>
      <c r="B516" s="9">
        <v>488.21499999999997</v>
      </c>
      <c r="C516" s="212"/>
      <c r="D516" s="9"/>
      <c r="E516" s="9"/>
      <c r="F516" s="46"/>
    </row>
    <row r="517" spans="1:6" hidden="1" x14ac:dyDescent="0.25">
      <c r="A517" s="192" t="s">
        <v>537</v>
      </c>
      <c r="B517" s="9">
        <v>492.41</v>
      </c>
      <c r="C517" s="212"/>
      <c r="D517" s="9"/>
      <c r="E517" s="9"/>
      <c r="F517" s="46"/>
    </row>
    <row r="518" spans="1:6" hidden="1" x14ac:dyDescent="0.25">
      <c r="A518" s="192" t="s">
        <v>538</v>
      </c>
      <c r="B518" s="9">
        <v>502.30500000000001</v>
      </c>
      <c r="C518" s="212"/>
      <c r="D518" s="9"/>
      <c r="E518" s="9"/>
      <c r="F518" s="46"/>
    </row>
    <row r="519" spans="1:6" hidden="1" x14ac:dyDescent="0.25">
      <c r="A519" s="192" t="s">
        <v>539</v>
      </c>
      <c r="B519" s="9">
        <v>496.87</v>
      </c>
      <c r="C519" s="212"/>
      <c r="D519" s="9"/>
      <c r="E519" s="9"/>
      <c r="F519" s="46"/>
    </row>
    <row r="520" spans="1:6" hidden="1" x14ac:dyDescent="0.25">
      <c r="A520" s="192" t="s">
        <v>540</v>
      </c>
      <c r="B520" s="9">
        <v>496.096</v>
      </c>
      <c r="C520" s="212"/>
      <c r="D520" s="9"/>
      <c r="E520" s="9"/>
      <c r="F520" s="46"/>
    </row>
    <row r="521" spans="1:6" hidden="1" x14ac:dyDescent="0.25">
      <c r="A521" s="192" t="s">
        <v>541</v>
      </c>
      <c r="B521" s="9">
        <v>496.096</v>
      </c>
      <c r="C521" s="212"/>
      <c r="D521" s="9"/>
      <c r="E521" s="9"/>
      <c r="F521" s="46"/>
    </row>
    <row r="522" spans="1:6" hidden="1" x14ac:dyDescent="0.25">
      <c r="A522" s="192" t="s">
        <v>542</v>
      </c>
      <c r="B522" s="9">
        <v>493.76</v>
      </c>
      <c r="C522" s="212"/>
      <c r="D522" s="9"/>
      <c r="E522" s="9"/>
      <c r="F522" s="46"/>
    </row>
    <row r="523" spans="1:6" hidden="1" x14ac:dyDescent="0.25">
      <c r="A523" s="192" t="s">
        <v>543</v>
      </c>
      <c r="B523" s="9">
        <v>489.09699999999998</v>
      </c>
      <c r="C523" s="212"/>
      <c r="D523" s="9"/>
      <c r="E523" s="9"/>
      <c r="F523" s="46"/>
    </row>
    <row r="524" spans="1:6" hidden="1" x14ac:dyDescent="0.25">
      <c r="A524" s="192" t="s">
        <v>544</v>
      </c>
      <c r="B524" s="9">
        <v>489.87</v>
      </c>
      <c r="C524" s="212"/>
      <c r="D524" s="9"/>
      <c r="E524" s="9"/>
      <c r="F524" s="46"/>
    </row>
    <row r="525" spans="1:6" hidden="1" x14ac:dyDescent="0.25">
      <c r="A525" s="192" t="s">
        <v>545</v>
      </c>
      <c r="B525" s="9">
        <v>487.81</v>
      </c>
      <c r="C525" s="212"/>
      <c r="D525" s="9"/>
      <c r="E525" s="9"/>
      <c r="F525" s="46"/>
    </row>
    <row r="526" spans="1:6" hidden="1" x14ac:dyDescent="0.25">
      <c r="A526" s="192" t="s">
        <v>546</v>
      </c>
      <c r="B526" s="9">
        <v>490.49</v>
      </c>
      <c r="C526" s="212"/>
      <c r="D526" s="9"/>
      <c r="E526" s="9"/>
      <c r="F526" s="46"/>
    </row>
    <row r="527" spans="1:6" hidden="1" x14ac:dyDescent="0.25">
      <c r="A527" s="192" t="s">
        <v>547</v>
      </c>
      <c r="B527" s="9">
        <v>486.5</v>
      </c>
      <c r="C527" s="212"/>
      <c r="D527" s="9"/>
      <c r="E527" s="9"/>
      <c r="F527" s="46"/>
    </row>
    <row r="528" spans="1:6" hidden="1" x14ac:dyDescent="0.25">
      <c r="A528" s="192" t="s">
        <v>548</v>
      </c>
      <c r="B528" s="9">
        <v>491.29</v>
      </c>
      <c r="C528" s="212"/>
      <c r="D528" s="9"/>
      <c r="E528" s="9"/>
      <c r="F528" s="46"/>
    </row>
    <row r="529" spans="1:6" hidden="1" x14ac:dyDescent="0.25">
      <c r="A529" s="192" t="s">
        <v>549</v>
      </c>
      <c r="B529" s="9">
        <v>495.78</v>
      </c>
      <c r="C529" s="212"/>
      <c r="D529" s="9"/>
      <c r="E529" s="9"/>
      <c r="F529" s="46"/>
    </row>
    <row r="530" spans="1:6" hidden="1" x14ac:dyDescent="0.25">
      <c r="A530" s="192" t="s">
        <v>550</v>
      </c>
      <c r="B530" s="9">
        <v>494.35</v>
      </c>
      <c r="C530" s="212"/>
      <c r="D530" s="9"/>
      <c r="E530" s="9"/>
      <c r="F530" s="46"/>
    </row>
    <row r="531" spans="1:6" hidden="1" x14ac:dyDescent="0.25">
      <c r="A531" s="192" t="s">
        <v>551</v>
      </c>
      <c r="B531" s="9">
        <v>474.94</v>
      </c>
      <c r="C531" s="212"/>
      <c r="D531" s="9"/>
      <c r="E531" s="9"/>
      <c r="F531" s="46"/>
    </row>
    <row r="532" spans="1:6" hidden="1" x14ac:dyDescent="0.25">
      <c r="A532" s="192" t="s">
        <v>552</v>
      </c>
      <c r="B532" s="9">
        <v>494.52</v>
      </c>
      <c r="C532" s="212"/>
      <c r="D532" s="9"/>
      <c r="E532" s="9"/>
      <c r="F532" s="46"/>
    </row>
    <row r="533" spans="1:6" hidden="1" x14ac:dyDescent="0.25">
      <c r="A533" s="192" t="s">
        <v>553</v>
      </c>
      <c r="B533" s="9">
        <v>492.44</v>
      </c>
      <c r="C533" s="212"/>
      <c r="D533" s="9"/>
      <c r="E533" s="9"/>
      <c r="F533" s="46"/>
    </row>
    <row r="534" spans="1:6" hidden="1" x14ac:dyDescent="0.25">
      <c r="A534" s="192" t="s">
        <v>554</v>
      </c>
      <c r="B534" s="9">
        <v>493.10399999999998</v>
      </c>
      <c r="C534" s="212"/>
      <c r="D534" s="9"/>
      <c r="E534" s="9"/>
      <c r="F534" s="46"/>
    </row>
    <row r="535" spans="1:6" hidden="1" x14ac:dyDescent="0.25">
      <c r="A535" s="192" t="s">
        <v>555</v>
      </c>
      <c r="B535" s="9">
        <v>488.28699999999998</v>
      </c>
      <c r="C535" s="212"/>
      <c r="D535" s="9"/>
      <c r="E535" s="9"/>
      <c r="F535" s="46"/>
    </row>
    <row r="536" spans="1:6" hidden="1" x14ac:dyDescent="0.25">
      <c r="A536" s="192" t="s">
        <v>556</v>
      </c>
      <c r="B536" s="9">
        <v>490.59</v>
      </c>
      <c r="C536" s="212"/>
      <c r="D536" s="9"/>
      <c r="E536" s="9"/>
      <c r="F536" s="46"/>
    </row>
    <row r="537" spans="1:6" hidden="1" x14ac:dyDescent="0.25">
      <c r="A537" s="192" t="s">
        <v>557</v>
      </c>
      <c r="B537" s="9">
        <v>488.6</v>
      </c>
      <c r="C537" s="212"/>
      <c r="D537" s="9"/>
      <c r="E537" s="9"/>
      <c r="F537" s="46"/>
    </row>
    <row r="538" spans="1:6" hidden="1" x14ac:dyDescent="0.25">
      <c r="A538" s="192" t="s">
        <v>558</v>
      </c>
      <c r="B538" s="9">
        <v>488.16</v>
      </c>
      <c r="C538" s="212"/>
      <c r="D538" s="9"/>
      <c r="E538" s="9"/>
      <c r="F538" s="46"/>
    </row>
    <row r="539" spans="1:6" hidden="1" x14ac:dyDescent="0.25">
      <c r="A539" s="192" t="s">
        <v>559</v>
      </c>
      <c r="B539" s="9">
        <v>494.5</v>
      </c>
      <c r="C539" s="212"/>
      <c r="D539" s="9"/>
      <c r="E539" s="9"/>
      <c r="F539" s="46"/>
    </row>
    <row r="540" spans="1:6" hidden="1" x14ac:dyDescent="0.25">
      <c r="A540" s="192" t="s">
        <v>560</v>
      </c>
      <c r="B540" s="9">
        <v>492.69</v>
      </c>
      <c r="C540" s="212"/>
      <c r="D540" s="9"/>
      <c r="E540" s="9"/>
      <c r="F540" s="46"/>
    </row>
    <row r="541" spans="1:6" hidden="1" x14ac:dyDescent="0.25">
      <c r="A541" s="192" t="s">
        <v>561</v>
      </c>
      <c r="B541" s="9">
        <v>488.15</v>
      </c>
      <c r="C541" s="212"/>
      <c r="D541" s="9"/>
      <c r="E541" s="9"/>
      <c r="F541" s="46"/>
    </row>
    <row r="542" spans="1:6" hidden="1" x14ac:dyDescent="0.25">
      <c r="A542" s="192" t="s">
        <v>562</v>
      </c>
      <c r="B542" s="9">
        <v>484.01499999999999</v>
      </c>
      <c r="C542" s="212"/>
      <c r="D542" s="9"/>
      <c r="E542" s="9"/>
      <c r="F542" s="46"/>
    </row>
    <row r="543" spans="1:6" hidden="1" x14ac:dyDescent="0.25">
      <c r="A543" s="192" t="s">
        <v>563</v>
      </c>
      <c r="B543" s="9">
        <v>488.58</v>
      </c>
      <c r="C543" s="212"/>
      <c r="D543" s="9"/>
      <c r="E543" s="9"/>
      <c r="F543" s="46"/>
    </row>
    <row r="544" spans="1:6" hidden="1" x14ac:dyDescent="0.25">
      <c r="A544" s="192" t="s">
        <v>564</v>
      </c>
      <c r="B544" s="9">
        <v>415.09800000000001</v>
      </c>
      <c r="C544" s="212"/>
      <c r="D544" s="9"/>
      <c r="E544" s="9"/>
      <c r="F544" s="46"/>
    </row>
    <row r="545" spans="1:6" hidden="1" x14ac:dyDescent="0.25">
      <c r="A545" s="192" t="s">
        <v>565</v>
      </c>
      <c r="B545" s="9">
        <v>487.73</v>
      </c>
      <c r="C545" s="212"/>
      <c r="D545" s="9"/>
      <c r="E545" s="9"/>
      <c r="F545" s="46"/>
    </row>
    <row r="546" spans="1:6" hidden="1" x14ac:dyDescent="0.25">
      <c r="A546" s="192" t="s">
        <v>566</v>
      </c>
      <c r="B546" s="9">
        <v>486.97</v>
      </c>
      <c r="C546" s="212"/>
      <c r="D546" s="9"/>
      <c r="E546" s="9"/>
      <c r="F546" s="46"/>
    </row>
    <row r="547" spans="1:6" hidden="1" x14ac:dyDescent="0.25">
      <c r="A547" s="192" t="s">
        <v>567</v>
      </c>
      <c r="B547" s="9">
        <v>488.47</v>
      </c>
      <c r="C547" s="212"/>
      <c r="D547" s="9"/>
      <c r="E547" s="9"/>
      <c r="F547" s="46"/>
    </row>
    <row r="548" spans="1:6" hidden="1" x14ac:dyDescent="0.25">
      <c r="A548" s="192" t="s">
        <v>568</v>
      </c>
      <c r="B548" s="9">
        <v>419.44</v>
      </c>
      <c r="C548" s="212"/>
      <c r="D548" s="9"/>
      <c r="E548" s="9"/>
      <c r="F548" s="46"/>
    </row>
    <row r="549" spans="1:6" hidden="1" x14ac:dyDescent="0.25">
      <c r="A549" s="192" t="s">
        <v>569</v>
      </c>
      <c r="B549" s="9">
        <v>489.25</v>
      </c>
      <c r="C549" s="212"/>
      <c r="D549" s="9"/>
      <c r="E549" s="9"/>
      <c r="F549" s="46"/>
    </row>
    <row r="550" spans="1:6" hidden="1" x14ac:dyDescent="0.25">
      <c r="A550" s="192" t="s">
        <v>570</v>
      </c>
      <c r="B550" s="9">
        <v>489.95</v>
      </c>
      <c r="C550" s="212"/>
      <c r="D550" s="9"/>
      <c r="E550" s="9"/>
      <c r="F550" s="46"/>
    </row>
    <row r="551" spans="1:6" hidden="1" x14ac:dyDescent="0.25">
      <c r="A551" s="192" t="s">
        <v>571</v>
      </c>
      <c r="B551" s="9">
        <v>491.50400000000002</v>
      </c>
      <c r="C551" s="212"/>
      <c r="D551" s="9"/>
      <c r="E551" s="9"/>
      <c r="F551" s="46"/>
    </row>
    <row r="552" spans="1:6" hidden="1" x14ac:dyDescent="0.25">
      <c r="A552" s="192" t="s">
        <v>572</v>
      </c>
      <c r="B552" s="9">
        <v>494.5</v>
      </c>
      <c r="C552" s="212"/>
      <c r="D552" s="9"/>
      <c r="E552" s="9"/>
      <c r="F552" s="46"/>
    </row>
    <row r="553" spans="1:6" hidden="1" x14ac:dyDescent="0.25">
      <c r="A553" s="192" t="s">
        <v>573</v>
      </c>
      <c r="B553" s="9">
        <v>494.65</v>
      </c>
      <c r="C553" s="212"/>
      <c r="D553" s="9"/>
      <c r="E553" s="9"/>
      <c r="F553" s="46"/>
    </row>
    <row r="554" spans="1:6" hidden="1" x14ac:dyDescent="0.25">
      <c r="A554" s="192" t="s">
        <v>574</v>
      </c>
      <c r="B554" s="9">
        <v>491.17</v>
      </c>
      <c r="C554" s="212"/>
      <c r="D554" s="9"/>
      <c r="E554" s="9"/>
      <c r="F554" s="46"/>
    </row>
    <row r="555" spans="1:6" hidden="1" x14ac:dyDescent="0.25">
      <c r="A555" s="192" t="s">
        <v>575</v>
      </c>
      <c r="B555" s="9">
        <v>490.04700000000003</v>
      </c>
      <c r="C555" s="212"/>
      <c r="D555" s="9"/>
      <c r="E555" s="9"/>
      <c r="F555" s="46"/>
    </row>
    <row r="556" spans="1:6" hidden="1" x14ac:dyDescent="0.25">
      <c r="A556" s="192" t="s">
        <v>576</v>
      </c>
      <c r="B556" s="9">
        <v>490.75</v>
      </c>
      <c r="C556" s="212"/>
      <c r="D556" s="9"/>
      <c r="E556" s="9"/>
      <c r="F556" s="46"/>
    </row>
    <row r="557" spans="1:6" hidden="1" x14ac:dyDescent="0.25">
      <c r="A557" s="192" t="s">
        <v>577</v>
      </c>
      <c r="B557" s="9">
        <v>489.95</v>
      </c>
      <c r="C557" s="212"/>
      <c r="D557" s="9"/>
      <c r="E557" s="9"/>
      <c r="F557" s="46"/>
    </row>
    <row r="558" spans="1:6" hidden="1" x14ac:dyDescent="0.25">
      <c r="A558" s="192" t="s">
        <v>578</v>
      </c>
      <c r="B558" s="9">
        <v>497.85</v>
      </c>
      <c r="C558" s="212"/>
      <c r="D558" s="9"/>
      <c r="E558" s="9"/>
      <c r="F558" s="46"/>
    </row>
    <row r="559" spans="1:6" hidden="1" x14ac:dyDescent="0.25">
      <c r="A559" s="192" t="s">
        <v>579</v>
      </c>
      <c r="B559" s="9">
        <v>516.49</v>
      </c>
      <c r="C559" s="212"/>
      <c r="D559" s="9"/>
      <c r="E559" s="9"/>
      <c r="F559" s="46"/>
    </row>
    <row r="560" spans="1:6" hidden="1" x14ac:dyDescent="0.25">
      <c r="A560" s="192" t="s">
        <v>580</v>
      </c>
      <c r="B560" s="9">
        <v>515.73</v>
      </c>
      <c r="C560" s="212"/>
      <c r="D560" s="9"/>
      <c r="E560" s="9"/>
      <c r="F560" s="46"/>
    </row>
    <row r="561" spans="1:6" hidden="1" x14ac:dyDescent="0.25">
      <c r="A561" s="192" t="s">
        <v>581</v>
      </c>
      <c r="B561" s="9">
        <v>515.37</v>
      </c>
      <c r="C561" s="212"/>
      <c r="D561" s="9"/>
      <c r="E561" s="9"/>
      <c r="F561" s="46"/>
    </row>
    <row r="562" spans="1:6" hidden="1" x14ac:dyDescent="0.25">
      <c r="A562" s="192" t="s">
        <v>582</v>
      </c>
      <c r="B562" s="9">
        <v>516.66999999999996</v>
      </c>
      <c r="C562" s="212"/>
      <c r="D562" s="9"/>
      <c r="E562" s="9"/>
      <c r="F562" s="46"/>
    </row>
    <row r="563" spans="1:6" hidden="1" x14ac:dyDescent="0.25">
      <c r="A563" s="192" t="s">
        <v>583</v>
      </c>
      <c r="B563" s="9">
        <v>515.20000000000005</v>
      </c>
      <c r="C563" s="212"/>
      <c r="D563" s="9"/>
      <c r="E563" s="9"/>
      <c r="F563" s="46"/>
    </row>
    <row r="564" spans="1:6" hidden="1" x14ac:dyDescent="0.25">
      <c r="A564" s="192" t="s">
        <v>584</v>
      </c>
      <c r="B564" s="9">
        <v>512.11</v>
      </c>
      <c r="C564" s="212"/>
      <c r="D564" s="9"/>
      <c r="E564" s="9"/>
      <c r="F564" s="46"/>
    </row>
    <row r="565" spans="1:6" hidden="1" x14ac:dyDescent="0.25">
      <c r="A565" s="192" t="s">
        <v>585</v>
      </c>
      <c r="B565" s="9">
        <v>512.70000000000005</v>
      </c>
      <c r="C565" s="212"/>
      <c r="D565" s="9"/>
      <c r="E565" s="9"/>
      <c r="F565" s="46"/>
    </row>
    <row r="566" spans="1:6" hidden="1" x14ac:dyDescent="0.25">
      <c r="A566" s="192" t="s">
        <v>586</v>
      </c>
      <c r="B566" s="9">
        <v>512.55999999999995</v>
      </c>
      <c r="C566" s="212"/>
      <c r="D566" s="9"/>
      <c r="E566" s="9"/>
      <c r="F566" s="46"/>
    </row>
    <row r="567" spans="1:6" hidden="1" x14ac:dyDescent="0.25">
      <c r="A567" s="192" t="s">
        <v>587</v>
      </c>
      <c r="B567" s="9">
        <v>510.06</v>
      </c>
      <c r="C567" s="212"/>
      <c r="D567" s="9"/>
      <c r="E567" s="9"/>
      <c r="F567" s="46"/>
    </row>
    <row r="568" spans="1:6" hidden="1" x14ac:dyDescent="0.25">
      <c r="A568" s="192" t="s">
        <v>590</v>
      </c>
      <c r="B568" s="9">
        <v>502.85</v>
      </c>
      <c r="C568" s="212"/>
      <c r="D568" s="9"/>
      <c r="E568" s="9"/>
      <c r="F568" s="46"/>
    </row>
    <row r="569" spans="1:6" hidden="1" x14ac:dyDescent="0.25">
      <c r="A569" s="192" t="s">
        <v>591</v>
      </c>
      <c r="B569" s="9">
        <v>521.048</v>
      </c>
      <c r="C569" s="212"/>
      <c r="D569" s="9"/>
      <c r="E569" s="9"/>
      <c r="F569" s="46"/>
    </row>
    <row r="570" spans="1:6" hidden="1" x14ac:dyDescent="0.25">
      <c r="A570" s="192" t="s">
        <v>592</v>
      </c>
      <c r="B570" s="9">
        <v>523.83000000000004</v>
      </c>
      <c r="C570" s="212"/>
      <c r="D570" s="9"/>
      <c r="E570" s="9"/>
      <c r="F570" s="46"/>
    </row>
    <row r="571" spans="1:6" hidden="1" x14ac:dyDescent="0.25">
      <c r="A571" s="192" t="s">
        <v>593</v>
      </c>
      <c r="B571" s="9">
        <v>508.66</v>
      </c>
      <c r="C571" s="212"/>
      <c r="D571" s="9"/>
      <c r="E571" s="9"/>
      <c r="F571" s="46"/>
    </row>
    <row r="572" spans="1:6" hidden="1" x14ac:dyDescent="0.25">
      <c r="A572" s="192" t="s">
        <v>594</v>
      </c>
      <c r="B572" s="9">
        <v>508.6</v>
      </c>
      <c r="C572" s="212"/>
      <c r="D572" s="9"/>
      <c r="E572" s="9"/>
      <c r="F572" s="46"/>
    </row>
    <row r="573" spans="1:6" hidden="1" x14ac:dyDescent="0.25">
      <c r="A573" s="192" t="s">
        <v>595</v>
      </c>
      <c r="B573" s="9">
        <v>519.44000000000005</v>
      </c>
      <c r="C573" s="212"/>
      <c r="D573" s="9"/>
      <c r="E573" s="9"/>
      <c r="F573" s="46"/>
    </row>
    <row r="574" spans="1:6" hidden="1" x14ac:dyDescent="0.25">
      <c r="A574" s="192" t="s">
        <v>700</v>
      </c>
      <c r="B574" s="9">
        <v>514.16999999999996</v>
      </c>
      <c r="C574" s="212"/>
      <c r="D574" s="9"/>
      <c r="E574" s="9"/>
      <c r="F574" s="46"/>
    </row>
    <row r="575" spans="1:6" hidden="1" x14ac:dyDescent="0.25">
      <c r="A575" s="192" t="s">
        <v>701</v>
      </c>
      <c r="B575" s="9">
        <v>510.79</v>
      </c>
      <c r="C575" s="212"/>
      <c r="D575" s="9"/>
      <c r="E575" s="9"/>
      <c r="F575" s="46"/>
    </row>
    <row r="576" spans="1:6" hidden="1" x14ac:dyDescent="0.25">
      <c r="A576" s="192" t="s">
        <v>702</v>
      </c>
      <c r="B576" s="9">
        <v>508.26</v>
      </c>
      <c r="C576" s="212"/>
      <c r="D576" s="9"/>
      <c r="E576" s="9"/>
      <c r="F576" s="46"/>
    </row>
    <row r="577" spans="1:6" hidden="1" x14ac:dyDescent="0.25">
      <c r="A577" s="192" t="s">
        <v>703</v>
      </c>
      <c r="B577" s="9">
        <v>515.99</v>
      </c>
      <c r="C577" s="212"/>
      <c r="D577" s="9"/>
      <c r="E577" s="9"/>
      <c r="F577" s="46"/>
    </row>
    <row r="578" spans="1:6" hidden="1" x14ac:dyDescent="0.25">
      <c r="A578" s="192" t="s">
        <v>704</v>
      </c>
      <c r="B578" s="9">
        <v>529.53</v>
      </c>
      <c r="C578" s="212"/>
      <c r="D578" s="9"/>
      <c r="E578" s="9"/>
      <c r="F578" s="46"/>
    </row>
    <row r="579" spans="1:6" hidden="1" x14ac:dyDescent="0.25">
      <c r="A579" s="192" t="s">
        <v>601</v>
      </c>
      <c r="B579" s="9">
        <v>522.58000000000004</v>
      </c>
      <c r="C579" s="212"/>
      <c r="D579" s="9"/>
      <c r="E579" s="9"/>
      <c r="F579" s="46"/>
    </row>
    <row r="580" spans="1:6" hidden="1" x14ac:dyDescent="0.25">
      <c r="A580" s="192" t="s">
        <v>602</v>
      </c>
      <c r="B580" s="9">
        <v>523.47</v>
      </c>
      <c r="C580" s="212"/>
      <c r="D580" s="9"/>
      <c r="E580" s="9"/>
      <c r="F580" s="46"/>
    </row>
    <row r="581" spans="1:6" hidden="1" x14ac:dyDescent="0.25">
      <c r="A581" s="192" t="s">
        <v>603</v>
      </c>
      <c r="B581" s="9">
        <v>524.51</v>
      </c>
      <c r="C581" s="212"/>
      <c r="D581" s="9"/>
      <c r="E581" s="9"/>
      <c r="F581" s="46"/>
    </row>
    <row r="582" spans="1:6" hidden="1" x14ac:dyDescent="0.25">
      <c r="A582" s="192" t="s">
        <v>604</v>
      </c>
      <c r="B582" s="9">
        <v>512.82000000000005</v>
      </c>
      <c r="C582" s="212"/>
      <c r="D582" s="9"/>
      <c r="E582" s="9"/>
      <c r="F582" s="46"/>
    </row>
    <row r="583" spans="1:6" hidden="1" x14ac:dyDescent="0.25">
      <c r="A583" s="192" t="s">
        <v>605</v>
      </c>
      <c r="B583" s="9">
        <v>512.25</v>
      </c>
      <c r="C583" s="212"/>
      <c r="D583" s="9"/>
      <c r="E583" s="9"/>
      <c r="F583" s="46"/>
    </row>
    <row r="584" spans="1:6" hidden="1" x14ac:dyDescent="0.25">
      <c r="A584" s="192" t="s">
        <v>606</v>
      </c>
      <c r="B584" s="9">
        <v>512.45000000000005</v>
      </c>
      <c r="C584" s="212"/>
      <c r="D584" s="9"/>
      <c r="E584" s="9"/>
      <c r="F584" s="46"/>
    </row>
    <row r="585" spans="1:6" hidden="1" x14ac:dyDescent="0.25">
      <c r="A585" s="192" t="s">
        <v>607</v>
      </c>
      <c r="B585" s="9">
        <v>512.89</v>
      </c>
      <c r="C585" s="212"/>
      <c r="D585" s="9"/>
      <c r="E585" s="9"/>
      <c r="F585" s="46"/>
    </row>
    <row r="586" spans="1:6" hidden="1" x14ac:dyDescent="0.25">
      <c r="A586" s="192" t="s">
        <v>608</v>
      </c>
      <c r="B586" s="9">
        <v>517.15</v>
      </c>
      <c r="C586" s="212"/>
      <c r="D586" s="9"/>
      <c r="E586" s="9"/>
      <c r="F586" s="46"/>
    </row>
    <row r="587" spans="1:6" hidden="1" x14ac:dyDescent="0.25">
      <c r="A587" s="192" t="s">
        <v>609</v>
      </c>
      <c r="B587" s="9">
        <v>516.51</v>
      </c>
      <c r="C587" s="212"/>
      <c r="D587" s="9"/>
      <c r="E587" s="9"/>
      <c r="F587" s="46"/>
    </row>
    <row r="588" spans="1:6" hidden="1" x14ac:dyDescent="0.25">
      <c r="A588" s="192" t="s">
        <v>610</v>
      </c>
      <c r="B588" s="9">
        <v>517.20600000000002</v>
      </c>
      <c r="C588" s="212"/>
      <c r="D588" s="9"/>
      <c r="E588" s="9"/>
      <c r="F588" s="46"/>
    </row>
    <row r="589" spans="1:6" hidden="1" x14ac:dyDescent="0.25">
      <c r="A589" s="192" t="s">
        <v>611</v>
      </c>
      <c r="B589" s="9">
        <v>511.40800000000002</v>
      </c>
      <c r="C589" s="212"/>
      <c r="D589" s="9"/>
      <c r="E589" s="9"/>
      <c r="F589" s="46"/>
    </row>
    <row r="590" spans="1:6" hidden="1" x14ac:dyDescent="0.25">
      <c r="A590" s="192" t="s">
        <v>612</v>
      </c>
      <c r="B590" s="9">
        <v>510.81</v>
      </c>
      <c r="C590" s="212"/>
      <c r="D590" s="9"/>
      <c r="E590" s="9"/>
      <c r="F590" s="46"/>
    </row>
    <row r="591" spans="1:6" hidden="1" x14ac:dyDescent="0.25">
      <c r="A591" s="192" t="s">
        <v>613</v>
      </c>
      <c r="B591" s="9">
        <v>511.72</v>
      </c>
      <c r="C591" s="212"/>
      <c r="D591" s="9"/>
      <c r="E591" s="9"/>
      <c r="F591" s="46"/>
    </row>
    <row r="592" spans="1:6" hidden="1" x14ac:dyDescent="0.25">
      <c r="A592" s="192" t="s">
        <v>614</v>
      </c>
      <c r="B592" s="9">
        <v>512.42999999999995</v>
      </c>
      <c r="C592" s="212"/>
      <c r="D592" s="9"/>
      <c r="E592" s="9"/>
      <c r="F592" s="46"/>
    </row>
    <row r="593" spans="1:6" hidden="1" x14ac:dyDescent="0.25">
      <c r="A593" s="192" t="s">
        <v>615</v>
      </c>
      <c r="B593" s="9">
        <v>517.20600000000002</v>
      </c>
      <c r="C593" s="212"/>
      <c r="D593" s="9"/>
      <c r="E593" s="9"/>
      <c r="F593" s="46"/>
    </row>
    <row r="594" spans="1:6" hidden="1" x14ac:dyDescent="0.25">
      <c r="A594" s="192" t="s">
        <v>616</v>
      </c>
      <c r="B594" s="9">
        <v>522.46500000000003</v>
      </c>
      <c r="C594" s="212"/>
      <c r="D594" s="9"/>
      <c r="E594" s="9"/>
      <c r="F594" s="46"/>
    </row>
    <row r="595" spans="1:6" hidden="1" x14ac:dyDescent="0.25">
      <c r="A595" s="192" t="s">
        <v>617</v>
      </c>
      <c r="B595" s="9">
        <v>527.28200000000004</v>
      </c>
      <c r="C595" s="212"/>
      <c r="D595" s="9"/>
      <c r="E595" s="9"/>
      <c r="F595" s="46"/>
    </row>
    <row r="596" spans="1:6" hidden="1" x14ac:dyDescent="0.25">
      <c r="A596" s="192" t="s">
        <v>618</v>
      </c>
      <c r="B596" s="9">
        <v>524.35</v>
      </c>
      <c r="C596" s="212"/>
      <c r="D596" s="9"/>
      <c r="E596" s="9"/>
      <c r="F596" s="46"/>
    </row>
    <row r="597" spans="1:6" hidden="1" x14ac:dyDescent="0.25">
      <c r="A597" s="192" t="s">
        <v>619</v>
      </c>
      <c r="B597" s="9">
        <v>526.17999999999995</v>
      </c>
      <c r="C597" s="212"/>
      <c r="D597" s="9"/>
      <c r="E597" s="9"/>
      <c r="F597" s="46"/>
    </row>
    <row r="598" spans="1:6" hidden="1" x14ac:dyDescent="0.25">
      <c r="A598" s="192" t="s">
        <v>620</v>
      </c>
      <c r="B598" s="9">
        <v>529.59</v>
      </c>
      <c r="C598" s="212"/>
      <c r="D598" s="9"/>
      <c r="E598" s="9"/>
      <c r="F598" s="46"/>
    </row>
    <row r="599" spans="1:6" hidden="1" x14ac:dyDescent="0.25">
      <c r="A599" s="192" t="s">
        <v>621</v>
      </c>
      <c r="B599" s="9">
        <v>566.73</v>
      </c>
      <c r="C599" s="212"/>
      <c r="D599" s="9"/>
      <c r="E599" s="9"/>
      <c r="F599" s="46"/>
    </row>
    <row r="600" spans="1:6" hidden="1" x14ac:dyDescent="0.25">
      <c r="A600" s="192" t="s">
        <v>622</v>
      </c>
      <c r="B600" s="9">
        <v>563.21</v>
      </c>
      <c r="C600" s="212"/>
      <c r="D600" s="9"/>
      <c r="E600" s="9"/>
      <c r="F600" s="46"/>
    </row>
    <row r="601" spans="1:6" hidden="1" x14ac:dyDescent="0.25">
      <c r="A601" s="192" t="s">
        <v>623</v>
      </c>
      <c r="B601" s="9">
        <v>565.21</v>
      </c>
      <c r="C601" s="212"/>
      <c r="D601" s="9"/>
      <c r="E601" s="9"/>
      <c r="F601" s="46"/>
    </row>
    <row r="602" spans="1:6" hidden="1" x14ac:dyDescent="0.25">
      <c r="A602" s="192" t="s">
        <v>624</v>
      </c>
      <c r="B602" s="9">
        <v>556.26</v>
      </c>
      <c r="C602" s="212"/>
      <c r="D602" s="9"/>
      <c r="E602" s="9"/>
      <c r="F602" s="46"/>
    </row>
    <row r="603" spans="1:6" hidden="1" x14ac:dyDescent="0.25">
      <c r="A603" s="192" t="s">
        <v>625</v>
      </c>
      <c r="B603" s="9">
        <v>561.92999999999995</v>
      </c>
      <c r="C603" s="212"/>
      <c r="D603" s="9"/>
      <c r="E603" s="9"/>
      <c r="F603" s="46"/>
    </row>
    <row r="604" spans="1:6" hidden="1" x14ac:dyDescent="0.25">
      <c r="A604" s="192" t="s">
        <v>626</v>
      </c>
      <c r="B604" s="9">
        <v>568.31200000000001</v>
      </c>
      <c r="C604" s="212"/>
      <c r="D604" s="9"/>
      <c r="E604" s="9"/>
      <c r="F604" s="46"/>
    </row>
    <row r="605" spans="1:6" hidden="1" x14ac:dyDescent="0.25">
      <c r="A605" s="192" t="s">
        <v>627</v>
      </c>
      <c r="B605" s="9">
        <v>565.77</v>
      </c>
      <c r="C605" s="212"/>
      <c r="D605" s="9"/>
      <c r="E605" s="9"/>
      <c r="F605" s="46"/>
    </row>
    <row r="606" spans="1:6" hidden="1" x14ac:dyDescent="0.25">
      <c r="A606" s="192" t="s">
        <v>628</v>
      </c>
      <c r="B606" s="9">
        <v>582.01300000000003</v>
      </c>
      <c r="C606" s="212"/>
      <c r="D606" s="9"/>
      <c r="E606" s="9"/>
      <c r="F606" s="46"/>
    </row>
    <row r="607" spans="1:6" hidden="1" x14ac:dyDescent="0.25">
      <c r="A607" s="192" t="s">
        <v>629</v>
      </c>
      <c r="B607" s="9">
        <v>569.91800000000001</v>
      </c>
      <c r="C607" s="212"/>
      <c r="D607" s="9"/>
      <c r="E607" s="9"/>
      <c r="F607" s="46"/>
    </row>
    <row r="608" spans="1:6" hidden="1" x14ac:dyDescent="0.25">
      <c r="A608" s="192" t="s">
        <v>630</v>
      </c>
      <c r="B608" s="9">
        <v>569.35</v>
      </c>
      <c r="C608" s="212"/>
      <c r="D608" s="9"/>
      <c r="E608" s="9"/>
      <c r="F608" s="46"/>
    </row>
    <row r="609" spans="1:6" hidden="1" x14ac:dyDescent="0.25">
      <c r="A609" s="192" t="s">
        <v>631</v>
      </c>
      <c r="B609" s="9">
        <v>570.11699999999996</v>
      </c>
      <c r="C609" s="212"/>
      <c r="D609" s="9"/>
      <c r="E609" s="9"/>
      <c r="F609" s="46"/>
    </row>
    <row r="610" spans="1:6" hidden="1" x14ac:dyDescent="0.25">
      <c r="A610" s="192" t="s">
        <v>632</v>
      </c>
      <c r="B610" s="9">
        <v>554.84</v>
      </c>
      <c r="C610" s="212"/>
      <c r="D610" s="9"/>
      <c r="E610" s="9"/>
      <c r="F610" s="46"/>
    </row>
    <row r="611" spans="1:6" hidden="1" x14ac:dyDescent="0.25">
      <c r="A611" s="192" t="s">
        <v>633</v>
      </c>
      <c r="B611" s="9">
        <v>560.26400000000001</v>
      </c>
      <c r="C611" s="212"/>
      <c r="D611" s="9"/>
      <c r="E611" s="9"/>
      <c r="F611" s="46"/>
    </row>
    <row r="612" spans="1:6" hidden="1" x14ac:dyDescent="0.25">
      <c r="A612" s="192" t="s">
        <v>634</v>
      </c>
      <c r="B612" s="9">
        <v>566.49800000000005</v>
      </c>
      <c r="C612" s="212"/>
      <c r="D612" s="9"/>
      <c r="E612" s="9"/>
      <c r="F612" s="46"/>
    </row>
    <row r="613" spans="1:6" hidden="1" x14ac:dyDescent="0.25">
      <c r="A613" s="192" t="s">
        <v>635</v>
      </c>
      <c r="B613" s="9">
        <v>559.59</v>
      </c>
      <c r="C613" s="212"/>
      <c r="D613" s="9"/>
      <c r="E613" s="9"/>
      <c r="F613" s="46"/>
    </row>
    <row r="614" spans="1:6" hidden="1" x14ac:dyDescent="0.25">
      <c r="A614" s="192" t="s">
        <v>636</v>
      </c>
      <c r="B614" s="9">
        <v>564.84</v>
      </c>
      <c r="C614" s="212"/>
      <c r="D614" s="9"/>
      <c r="E614" s="9"/>
      <c r="F614" s="46"/>
    </row>
    <row r="615" spans="1:6" hidden="1" x14ac:dyDescent="0.25">
      <c r="A615" s="192" t="s">
        <v>637</v>
      </c>
      <c r="B615" s="9">
        <v>561.26499999999999</v>
      </c>
      <c r="C615" s="212"/>
      <c r="D615" s="9"/>
      <c r="E615" s="9"/>
      <c r="F615" s="46"/>
    </row>
    <row r="616" spans="1:6" hidden="1" x14ac:dyDescent="0.25">
      <c r="A616" s="192" t="s">
        <v>638</v>
      </c>
      <c r="B616" s="9">
        <v>553.75</v>
      </c>
      <c r="C616" s="212"/>
      <c r="D616" s="9"/>
      <c r="E616" s="9"/>
      <c r="F616" s="46"/>
    </row>
    <row r="617" spans="1:6" hidden="1" x14ac:dyDescent="0.25">
      <c r="A617" s="192" t="s">
        <v>639</v>
      </c>
      <c r="B617" s="9">
        <v>542.09400000000005</v>
      </c>
      <c r="C617" s="212"/>
      <c r="D617" s="9"/>
      <c r="E617" s="9"/>
      <c r="F617" s="46"/>
    </row>
    <row r="618" spans="1:6" hidden="1" x14ac:dyDescent="0.25">
      <c r="A618" s="192" t="s">
        <v>640</v>
      </c>
      <c r="B618" s="9">
        <v>543.58000000000004</v>
      </c>
      <c r="C618" s="212"/>
      <c r="D618" s="9"/>
      <c r="E618" s="9"/>
      <c r="F618" s="46"/>
    </row>
    <row r="619" spans="1:6" hidden="1" x14ac:dyDescent="0.25">
      <c r="A619" s="192" t="s">
        <v>641</v>
      </c>
      <c r="B619" s="9">
        <v>537.59</v>
      </c>
      <c r="C619" s="212"/>
      <c r="D619" s="9"/>
      <c r="E619" s="9"/>
      <c r="F619" s="46"/>
    </row>
    <row r="620" spans="1:6" hidden="1" x14ac:dyDescent="0.25">
      <c r="A620" s="192" t="s">
        <v>642</v>
      </c>
      <c r="B620" s="9">
        <v>535.25</v>
      </c>
      <c r="C620" s="212"/>
      <c r="D620" s="20"/>
      <c r="E620" s="20"/>
      <c r="F620" s="47"/>
    </row>
    <row r="621" spans="1:6" hidden="1" x14ac:dyDescent="0.25">
      <c r="A621" s="192" t="s">
        <v>643</v>
      </c>
      <c r="B621" s="9">
        <v>538.02</v>
      </c>
      <c r="C621" s="212"/>
      <c r="D621" s="20"/>
      <c r="E621" s="20"/>
      <c r="F621" s="47"/>
    </row>
    <row r="622" spans="1:6" hidden="1" x14ac:dyDescent="0.25">
      <c r="A622" s="192" t="s">
        <v>644</v>
      </c>
      <c r="B622" s="9">
        <v>535.58000000000004</v>
      </c>
      <c r="C622" s="212"/>
      <c r="D622" s="20"/>
      <c r="E622" s="20"/>
      <c r="F622" s="47"/>
    </row>
    <row r="623" spans="1:6" hidden="1" x14ac:dyDescent="0.25">
      <c r="A623" s="192" t="s">
        <v>645</v>
      </c>
      <c r="B623" s="9">
        <v>527.01</v>
      </c>
      <c r="C623" s="212"/>
      <c r="D623" s="20"/>
      <c r="E623" s="20"/>
      <c r="F623" s="47"/>
    </row>
    <row r="624" spans="1:6" hidden="1" x14ac:dyDescent="0.25">
      <c r="A624" s="192" t="s">
        <v>646</v>
      </c>
      <c r="B624" s="9">
        <v>526.89</v>
      </c>
      <c r="C624" s="212"/>
      <c r="D624" s="20"/>
      <c r="E624" s="20"/>
      <c r="F624" s="47"/>
    </row>
    <row r="625" spans="1:6" hidden="1" x14ac:dyDescent="0.25">
      <c r="A625" s="192" t="s">
        <v>712</v>
      </c>
      <c r="B625" s="9">
        <v>526.25</v>
      </c>
      <c r="C625" s="212"/>
      <c r="D625" s="20"/>
      <c r="E625" s="20"/>
      <c r="F625" s="47"/>
    </row>
    <row r="626" spans="1:6" hidden="1" x14ac:dyDescent="0.25">
      <c r="A626" s="192" t="s">
        <v>713</v>
      </c>
      <c r="B626" s="9">
        <v>527.21</v>
      </c>
      <c r="C626" s="212"/>
      <c r="D626" s="20"/>
      <c r="E626" s="20"/>
      <c r="F626" s="47"/>
    </row>
    <row r="627" spans="1:6" hidden="1" x14ac:dyDescent="0.25">
      <c r="A627" s="192" t="s">
        <v>714</v>
      </c>
      <c r="B627" s="9">
        <v>525.95000000000005</v>
      </c>
      <c r="C627" s="212"/>
      <c r="D627" s="20"/>
      <c r="E627" s="20"/>
      <c r="F627" s="47"/>
    </row>
    <row r="628" spans="1:6" hidden="1" x14ac:dyDescent="0.25">
      <c r="A628" s="192" t="s">
        <v>715</v>
      </c>
      <c r="B628" s="9">
        <v>538.99</v>
      </c>
      <c r="C628" s="212"/>
      <c r="D628" s="20"/>
      <c r="E628" s="20"/>
      <c r="F628" s="47"/>
    </row>
    <row r="629" spans="1:6" hidden="1" x14ac:dyDescent="0.25">
      <c r="A629" s="192" t="s">
        <v>716</v>
      </c>
      <c r="B629" s="9">
        <v>542.24</v>
      </c>
      <c r="C629" s="212"/>
      <c r="D629" s="20"/>
      <c r="E629" s="20"/>
      <c r="F629" s="47"/>
    </row>
    <row r="630" spans="1:6" hidden="1" x14ac:dyDescent="0.25">
      <c r="A630" s="192" t="s">
        <v>717</v>
      </c>
      <c r="B630" s="9">
        <v>541.66</v>
      </c>
      <c r="C630" s="212"/>
      <c r="D630" s="20"/>
      <c r="E630" s="20"/>
      <c r="F630" s="47"/>
    </row>
    <row r="631" spans="1:6" hidden="1" x14ac:dyDescent="0.25">
      <c r="A631" s="192" t="s">
        <v>718</v>
      </c>
      <c r="B631" s="9">
        <v>560.58000000000004</v>
      </c>
      <c r="C631" s="212"/>
      <c r="D631" s="20"/>
      <c r="E631" s="20"/>
      <c r="F631" s="47"/>
    </row>
    <row r="632" spans="1:6" hidden="1" x14ac:dyDescent="0.25">
      <c r="A632" s="192" t="s">
        <v>719</v>
      </c>
      <c r="B632" s="9">
        <v>482.38</v>
      </c>
      <c r="C632" s="212"/>
      <c r="D632" s="20"/>
      <c r="E632" s="20"/>
      <c r="F632" s="47"/>
    </row>
    <row r="633" spans="1:6" hidden="1" x14ac:dyDescent="0.25">
      <c r="A633" s="192" t="s">
        <v>720</v>
      </c>
      <c r="B633" s="9">
        <v>564.42999999999995</v>
      </c>
      <c r="C633" s="212"/>
      <c r="D633" s="20"/>
      <c r="E633" s="20"/>
      <c r="F633" s="47"/>
    </row>
    <row r="634" spans="1:6" hidden="1" x14ac:dyDescent="0.25">
      <c r="A634" s="192" t="s">
        <v>758</v>
      </c>
      <c r="B634" s="15">
        <v>574.82000000000005</v>
      </c>
      <c r="C634" s="212"/>
      <c r="D634" s="20"/>
      <c r="E634" s="20"/>
      <c r="F634" s="47"/>
    </row>
    <row r="635" spans="1:6" hidden="1" x14ac:dyDescent="0.25">
      <c r="A635" s="192" t="s">
        <v>778</v>
      </c>
      <c r="B635" s="15">
        <v>563.6</v>
      </c>
      <c r="C635" s="212"/>
      <c r="D635" s="20"/>
      <c r="E635" s="20"/>
      <c r="F635" s="47"/>
    </row>
    <row r="636" spans="1:6" hidden="1" x14ac:dyDescent="0.25">
      <c r="A636" s="192" t="s">
        <v>780</v>
      </c>
      <c r="B636" s="20">
        <v>564.35</v>
      </c>
      <c r="C636" s="212"/>
      <c r="D636" s="20"/>
      <c r="E636" s="20"/>
      <c r="F636" s="47"/>
    </row>
    <row r="637" spans="1:6" hidden="1" x14ac:dyDescent="0.25">
      <c r="A637" s="192" t="s">
        <v>782</v>
      </c>
      <c r="B637" s="15">
        <v>571.46</v>
      </c>
      <c r="C637" s="212"/>
      <c r="D637" s="20"/>
      <c r="E637" s="20"/>
      <c r="F637" s="47"/>
    </row>
    <row r="638" spans="1:6" hidden="1" x14ac:dyDescent="0.25">
      <c r="A638" s="192" t="s">
        <v>784</v>
      </c>
      <c r="B638" s="15">
        <v>562.35</v>
      </c>
      <c r="C638" s="212"/>
      <c r="D638" s="20"/>
      <c r="E638" s="20"/>
      <c r="F638" s="47"/>
    </row>
    <row r="639" spans="1:6" hidden="1" x14ac:dyDescent="0.25">
      <c r="A639" s="192" t="s">
        <v>785</v>
      </c>
      <c r="B639" s="15">
        <v>564.63</v>
      </c>
      <c r="C639" s="212"/>
      <c r="D639" s="20"/>
      <c r="E639" s="20"/>
      <c r="F639" s="47"/>
    </row>
    <row r="640" spans="1:6" hidden="1" x14ac:dyDescent="0.25">
      <c r="A640" s="192" t="s">
        <v>786</v>
      </c>
      <c r="B640" s="15">
        <v>561.47</v>
      </c>
      <c r="C640" s="212"/>
      <c r="D640" s="20"/>
      <c r="E640" s="20"/>
      <c r="F640" s="47"/>
    </row>
    <row r="641" spans="1:6" hidden="1" x14ac:dyDescent="0.25">
      <c r="A641" s="192" t="s">
        <v>787</v>
      </c>
      <c r="B641" s="20">
        <v>573.91999999999996</v>
      </c>
      <c r="C641" s="212"/>
      <c r="D641" s="20"/>
      <c r="E641" s="20"/>
      <c r="F641" s="47"/>
    </row>
    <row r="642" spans="1:6" hidden="1" x14ac:dyDescent="0.25">
      <c r="A642" s="192" t="s">
        <v>790</v>
      </c>
      <c r="B642" s="15">
        <v>570.91</v>
      </c>
      <c r="C642" s="212"/>
      <c r="D642" s="20"/>
      <c r="E642" s="20"/>
      <c r="F642" s="47"/>
    </row>
    <row r="643" spans="1:6" hidden="1" x14ac:dyDescent="0.25">
      <c r="A643" s="192" t="s">
        <v>788</v>
      </c>
      <c r="B643" s="15">
        <v>573.91800000000001</v>
      </c>
      <c r="C643" s="212"/>
      <c r="D643" s="20"/>
      <c r="E643" s="20"/>
      <c r="F643" s="47"/>
    </row>
    <row r="644" spans="1:6" hidden="1" x14ac:dyDescent="0.25">
      <c r="A644" s="192" t="s">
        <v>789</v>
      </c>
      <c r="B644" s="15">
        <v>570.91</v>
      </c>
      <c r="C644" s="212"/>
      <c r="D644" s="20"/>
      <c r="E644" s="20"/>
      <c r="F644" s="47"/>
    </row>
    <row r="645" spans="1:6" hidden="1" x14ac:dyDescent="0.25">
      <c r="A645" s="192" t="s">
        <v>791</v>
      </c>
      <c r="B645" s="20">
        <v>576.19000000000005</v>
      </c>
      <c r="C645" s="212"/>
      <c r="D645" s="20"/>
      <c r="E645" s="20"/>
      <c r="F645" s="47"/>
    </row>
    <row r="646" spans="1:6" hidden="1" x14ac:dyDescent="0.25">
      <c r="A646" s="192" t="s">
        <v>792</v>
      </c>
      <c r="B646" s="15">
        <v>591.91999999999996</v>
      </c>
      <c r="C646" s="212"/>
      <c r="D646" s="20"/>
      <c r="E646" s="20"/>
      <c r="F646" s="47"/>
    </row>
    <row r="647" spans="1:6" hidden="1" x14ac:dyDescent="0.25">
      <c r="A647" s="192" t="s">
        <v>793</v>
      </c>
      <c r="B647" s="20">
        <v>606.80999999999995</v>
      </c>
      <c r="C647" s="212"/>
      <c r="D647" s="20"/>
      <c r="E647" s="20"/>
      <c r="F647" s="47"/>
    </row>
    <row r="648" spans="1:6" hidden="1" x14ac:dyDescent="0.25">
      <c r="A648" s="192" t="s">
        <v>795</v>
      </c>
      <c r="B648" s="83">
        <v>656.88</v>
      </c>
      <c r="C648" s="212"/>
      <c r="D648" s="20"/>
      <c r="E648" s="20"/>
      <c r="F648" s="47"/>
    </row>
    <row r="649" spans="1:6" hidden="1" x14ac:dyDescent="0.25">
      <c r="A649" s="192" t="s">
        <v>796</v>
      </c>
      <c r="B649" s="20">
        <v>643.47</v>
      </c>
      <c r="C649" s="212"/>
      <c r="D649" s="20"/>
      <c r="E649" s="20"/>
      <c r="F649" s="47"/>
    </row>
    <row r="650" spans="1:6" hidden="1" x14ac:dyDescent="0.25">
      <c r="A650" s="192" t="s">
        <v>797</v>
      </c>
      <c r="B650" s="83">
        <v>656.07</v>
      </c>
      <c r="C650" s="212"/>
      <c r="D650" s="20"/>
      <c r="E650" s="20"/>
      <c r="F650" s="47"/>
    </row>
    <row r="651" spans="1:6" hidden="1" x14ac:dyDescent="0.25">
      <c r="A651" s="192" t="s">
        <v>798</v>
      </c>
      <c r="B651" s="83">
        <v>656.23</v>
      </c>
      <c r="C651" s="212"/>
      <c r="D651" s="20"/>
      <c r="E651" s="20"/>
      <c r="F651" s="47"/>
    </row>
    <row r="652" spans="1:6" hidden="1" x14ac:dyDescent="0.25">
      <c r="A652" s="192" t="s">
        <v>799</v>
      </c>
      <c r="B652" s="20">
        <v>639.86</v>
      </c>
      <c r="C652" s="212"/>
      <c r="D652" s="20"/>
      <c r="E652" s="20"/>
      <c r="F652" s="47"/>
    </row>
    <row r="653" spans="1:6" hidden="1" x14ac:dyDescent="0.25">
      <c r="A653" s="192" t="s">
        <v>800</v>
      </c>
      <c r="B653" s="84">
        <v>661.13</v>
      </c>
      <c r="C653" s="212"/>
      <c r="D653" s="20"/>
      <c r="E653" s="20"/>
      <c r="F653" s="47"/>
    </row>
    <row r="654" spans="1:6" hidden="1" x14ac:dyDescent="0.25">
      <c r="A654" s="192" t="s">
        <v>801</v>
      </c>
      <c r="B654" s="83">
        <v>655.81</v>
      </c>
      <c r="C654" s="212"/>
      <c r="D654" s="20"/>
      <c r="E654" s="20"/>
      <c r="F654" s="47"/>
    </row>
    <row r="655" spans="1:6" hidden="1" x14ac:dyDescent="0.25">
      <c r="A655" s="192" t="s">
        <v>802</v>
      </c>
      <c r="B655" s="20">
        <v>645.80999999999995</v>
      </c>
      <c r="C655" s="212"/>
      <c r="D655" s="20"/>
      <c r="E655" s="20"/>
      <c r="F655" s="47"/>
    </row>
    <row r="656" spans="1:6" hidden="1" x14ac:dyDescent="0.25">
      <c r="A656" s="192" t="s">
        <v>803</v>
      </c>
      <c r="B656" s="83">
        <v>658.86</v>
      </c>
      <c r="C656" s="212"/>
      <c r="D656" s="20"/>
      <c r="E656" s="20"/>
      <c r="F656" s="47"/>
    </row>
    <row r="657" spans="1:6" hidden="1" x14ac:dyDescent="0.25">
      <c r="A657" s="192" t="s">
        <v>804</v>
      </c>
      <c r="B657" s="83">
        <v>651.79999999999995</v>
      </c>
      <c r="C657" s="212"/>
      <c r="D657" s="20"/>
      <c r="E657" s="20"/>
      <c r="F657" s="47"/>
    </row>
    <row r="658" spans="1:6" hidden="1" x14ac:dyDescent="0.25">
      <c r="A658" s="192" t="s">
        <v>805</v>
      </c>
      <c r="B658" s="20">
        <v>642.1</v>
      </c>
      <c r="C658" s="212"/>
      <c r="D658" s="20"/>
      <c r="E658" s="20"/>
      <c r="F658" s="47"/>
    </row>
    <row r="659" spans="1:6" hidden="1" x14ac:dyDescent="0.25">
      <c r="A659" s="192" t="s">
        <v>806</v>
      </c>
      <c r="B659" s="20">
        <v>640.61</v>
      </c>
      <c r="C659" s="212"/>
      <c r="D659" s="20"/>
      <c r="E659" s="20"/>
      <c r="F659" s="47"/>
    </row>
    <row r="660" spans="1:6" hidden="1" x14ac:dyDescent="0.25">
      <c r="A660" s="192" t="s">
        <v>807</v>
      </c>
      <c r="B660" s="20">
        <v>640.94000000000005</v>
      </c>
      <c r="C660" s="212"/>
      <c r="D660" s="20"/>
      <c r="E660" s="20"/>
      <c r="F660" s="47"/>
    </row>
    <row r="661" spans="1:6" hidden="1" x14ac:dyDescent="0.25">
      <c r="A661" s="192" t="s">
        <v>808</v>
      </c>
      <c r="B661" s="20">
        <v>623.27</v>
      </c>
      <c r="C661" s="212"/>
      <c r="D661" s="20"/>
      <c r="E661" s="20"/>
      <c r="F661" s="47"/>
    </row>
    <row r="662" spans="1:6" hidden="1" x14ac:dyDescent="0.25">
      <c r="A662" s="192" t="s">
        <v>809</v>
      </c>
      <c r="B662" s="20">
        <v>641.17999999999995</v>
      </c>
      <c r="C662" s="212"/>
      <c r="D662" s="20"/>
      <c r="E662" s="20"/>
      <c r="F662" s="47"/>
    </row>
    <row r="663" spans="1:6" hidden="1" x14ac:dyDescent="0.25">
      <c r="A663" s="192" t="s">
        <v>810</v>
      </c>
      <c r="B663" s="20">
        <v>629.21</v>
      </c>
      <c r="C663" s="212"/>
      <c r="D663" s="20"/>
      <c r="E663" s="20"/>
      <c r="F663" s="47"/>
    </row>
    <row r="664" spans="1:6" hidden="1" x14ac:dyDescent="0.25">
      <c r="A664" s="192" t="s">
        <v>811</v>
      </c>
      <c r="B664" s="20">
        <v>634.45000000000005</v>
      </c>
      <c r="C664" s="212"/>
      <c r="D664" s="20"/>
      <c r="E664" s="20"/>
      <c r="F664" s="47"/>
    </row>
    <row r="665" spans="1:6" hidden="1" x14ac:dyDescent="0.25">
      <c r="A665" s="192" t="s">
        <v>812</v>
      </c>
      <c r="B665" s="20">
        <v>633.55999999999995</v>
      </c>
      <c r="C665" s="212"/>
      <c r="D665" s="20"/>
      <c r="E665" s="20"/>
      <c r="F665" s="47"/>
    </row>
    <row r="666" spans="1:6" hidden="1" x14ac:dyDescent="0.25">
      <c r="A666" s="192" t="s">
        <v>813</v>
      </c>
      <c r="B666" s="20">
        <v>653.91999999999996</v>
      </c>
      <c r="C666" s="212"/>
      <c r="D666" s="20"/>
      <c r="E666" s="20"/>
      <c r="F666" s="47"/>
    </row>
    <row r="667" spans="1:6" hidden="1" x14ac:dyDescent="0.25">
      <c r="A667" s="192" t="s">
        <v>814</v>
      </c>
      <c r="B667" s="20">
        <v>656.74</v>
      </c>
      <c r="C667" s="212"/>
      <c r="D667" s="20"/>
      <c r="E667" s="20"/>
      <c r="F667" s="47"/>
    </row>
    <row r="668" spans="1:6" hidden="1" x14ac:dyDescent="0.25">
      <c r="A668" s="198" t="s">
        <v>815</v>
      </c>
      <c r="B668" s="20">
        <v>665.59</v>
      </c>
      <c r="C668" s="212"/>
      <c r="D668" s="20"/>
      <c r="E668" s="20"/>
      <c r="F668" s="47"/>
    </row>
    <row r="669" spans="1:6" hidden="1" x14ac:dyDescent="0.25">
      <c r="A669" s="198" t="s">
        <v>816</v>
      </c>
      <c r="B669" s="20">
        <v>661.94</v>
      </c>
      <c r="C669" s="212"/>
      <c r="D669" s="20"/>
      <c r="E669" s="20"/>
      <c r="F669" s="47"/>
    </row>
    <row r="670" spans="1:6" hidden="1" x14ac:dyDescent="0.25">
      <c r="A670" s="198" t="s">
        <v>817</v>
      </c>
      <c r="B670" s="20">
        <v>672.45</v>
      </c>
      <c r="C670" s="212"/>
      <c r="D670" s="20"/>
      <c r="E670" s="20"/>
      <c r="F670" s="47"/>
    </row>
    <row r="671" spans="1:6" hidden="1" x14ac:dyDescent="0.25">
      <c r="A671" s="198" t="s">
        <v>818</v>
      </c>
      <c r="B671" s="20">
        <v>661.91</v>
      </c>
      <c r="C671" s="212"/>
      <c r="D671" s="20"/>
      <c r="E671" s="20"/>
      <c r="F671" s="47"/>
    </row>
    <row r="672" spans="1:6" hidden="1" x14ac:dyDescent="0.25">
      <c r="A672" s="198" t="s">
        <v>819</v>
      </c>
      <c r="B672" s="20">
        <v>658.59</v>
      </c>
      <c r="C672" s="212"/>
      <c r="D672" s="20"/>
      <c r="E672" s="20"/>
      <c r="F672" s="47"/>
    </row>
    <row r="673" spans="1:6" hidden="1" x14ac:dyDescent="0.25">
      <c r="A673" s="198" t="s">
        <v>820</v>
      </c>
      <c r="B673" s="20">
        <v>642</v>
      </c>
      <c r="C673" s="212"/>
      <c r="D673" s="20"/>
      <c r="E673" s="20"/>
      <c r="F673" s="47"/>
    </row>
    <row r="674" spans="1:6" hidden="1" x14ac:dyDescent="0.25">
      <c r="A674" s="198" t="s">
        <v>821</v>
      </c>
      <c r="B674" s="20">
        <v>641.09</v>
      </c>
      <c r="C674" s="212"/>
      <c r="D674" s="20"/>
      <c r="E674" s="20"/>
      <c r="F674" s="47"/>
    </row>
    <row r="675" spans="1:6" hidden="1" x14ac:dyDescent="0.25">
      <c r="A675" s="198" t="s">
        <v>822</v>
      </c>
      <c r="B675" s="20">
        <v>648.62</v>
      </c>
      <c r="C675" s="212"/>
      <c r="D675" s="20"/>
      <c r="E675" s="20"/>
      <c r="F675" s="47"/>
    </row>
    <row r="676" spans="1:6" hidden="1" x14ac:dyDescent="0.25">
      <c r="A676" s="198" t="s">
        <v>823</v>
      </c>
      <c r="B676" s="20">
        <v>653.33000000000004</v>
      </c>
      <c r="C676" s="212"/>
      <c r="D676" s="20"/>
      <c r="E676" s="20"/>
      <c r="F676" s="47"/>
    </row>
    <row r="677" spans="1:6" hidden="1" x14ac:dyDescent="0.25">
      <c r="A677" s="198" t="s">
        <v>824</v>
      </c>
      <c r="B677" s="20">
        <v>651.72</v>
      </c>
      <c r="C677" s="212"/>
      <c r="D677" s="20"/>
      <c r="E677" s="20"/>
      <c r="F677" s="47"/>
    </row>
    <row r="678" spans="1:6" hidden="1" x14ac:dyDescent="0.25">
      <c r="A678" s="198" t="s">
        <v>825</v>
      </c>
      <c r="B678" s="20">
        <v>644.96</v>
      </c>
      <c r="C678" s="212"/>
      <c r="D678" s="20"/>
      <c r="E678" s="20"/>
      <c r="F678" s="47"/>
    </row>
    <row r="679" spans="1:6" hidden="1" x14ac:dyDescent="0.25">
      <c r="A679" s="198" t="s">
        <v>826</v>
      </c>
      <c r="B679" s="19">
        <v>647.22</v>
      </c>
      <c r="C679" s="212"/>
      <c r="D679" s="20"/>
      <c r="E679" s="20"/>
      <c r="F679" s="47"/>
    </row>
    <row r="680" spans="1:6" hidden="1" x14ac:dyDescent="0.25">
      <c r="A680" s="198" t="s">
        <v>827</v>
      </c>
      <c r="B680" s="20">
        <v>647.97</v>
      </c>
      <c r="C680" s="212"/>
      <c r="D680" s="20"/>
      <c r="E680" s="20"/>
      <c r="F680" s="47"/>
    </row>
    <row r="681" spans="1:6" hidden="1" x14ac:dyDescent="0.25">
      <c r="A681" s="198" t="s">
        <v>828</v>
      </c>
      <c r="B681" s="20">
        <v>651.51</v>
      </c>
      <c r="C681" s="212"/>
      <c r="D681" s="20"/>
      <c r="E681" s="20"/>
      <c r="F681" s="47"/>
    </row>
    <row r="682" spans="1:6" hidden="1" x14ac:dyDescent="0.25">
      <c r="A682" s="198" t="s">
        <v>829</v>
      </c>
      <c r="B682" s="19">
        <v>644.48</v>
      </c>
      <c r="C682" s="212"/>
      <c r="D682" s="20"/>
      <c r="E682" s="20"/>
      <c r="F682" s="47"/>
    </row>
    <row r="683" spans="1:6" hidden="1" x14ac:dyDescent="0.25">
      <c r="A683" s="198" t="s">
        <v>830</v>
      </c>
      <c r="B683" s="20">
        <v>623.62</v>
      </c>
      <c r="C683" s="212"/>
      <c r="D683" s="20"/>
      <c r="E683" s="20"/>
      <c r="F683" s="47"/>
    </row>
    <row r="684" spans="1:6" hidden="1" x14ac:dyDescent="0.25">
      <c r="A684" s="198" t="s">
        <v>831</v>
      </c>
      <c r="B684" s="20">
        <v>624.65</v>
      </c>
      <c r="C684" s="212"/>
      <c r="D684" s="20"/>
      <c r="E684" s="20"/>
      <c r="F684" s="47"/>
    </row>
    <row r="685" spans="1:6" hidden="1" x14ac:dyDescent="0.25">
      <c r="A685" s="198" t="s">
        <v>832</v>
      </c>
      <c r="B685" s="20">
        <v>623.83000000000004</v>
      </c>
      <c r="C685" s="212"/>
      <c r="D685" s="20"/>
      <c r="E685" s="20"/>
      <c r="F685" s="47"/>
    </row>
    <row r="686" spans="1:6" hidden="1" x14ac:dyDescent="0.25">
      <c r="A686" s="198" t="s">
        <v>833</v>
      </c>
      <c r="B686" s="20">
        <v>608.65</v>
      </c>
      <c r="C686" s="212"/>
      <c r="D686" s="20"/>
      <c r="E686" s="20"/>
      <c r="F686" s="47"/>
    </row>
    <row r="687" spans="1:6" hidden="1" x14ac:dyDescent="0.25">
      <c r="A687" s="198" t="s">
        <v>834</v>
      </c>
      <c r="B687" s="20">
        <v>609.49</v>
      </c>
      <c r="C687" s="212"/>
      <c r="D687" s="20"/>
      <c r="E687" s="20"/>
      <c r="F687" s="47"/>
    </row>
    <row r="688" spans="1:6" hidden="1" x14ac:dyDescent="0.25">
      <c r="A688" s="198" t="s">
        <v>835</v>
      </c>
      <c r="B688" s="20">
        <v>605.52</v>
      </c>
      <c r="C688" s="212"/>
      <c r="D688" s="20"/>
      <c r="E688" s="20"/>
      <c r="F688" s="47"/>
    </row>
    <row r="689" spans="1:6" hidden="1" x14ac:dyDescent="0.25">
      <c r="A689" s="198" t="s">
        <v>836</v>
      </c>
      <c r="B689" s="20">
        <v>612.76</v>
      </c>
      <c r="C689" s="212"/>
      <c r="D689" s="20"/>
      <c r="E689" s="20"/>
      <c r="F689" s="47"/>
    </row>
    <row r="690" spans="1:6" hidden="1" x14ac:dyDescent="0.25">
      <c r="A690" s="198" t="s">
        <v>837</v>
      </c>
      <c r="B690" s="20">
        <v>612.74</v>
      </c>
      <c r="C690" s="212"/>
      <c r="D690" s="20"/>
      <c r="E690" s="20"/>
      <c r="F690" s="47"/>
    </row>
    <row r="691" spans="1:6" hidden="1" x14ac:dyDescent="0.25">
      <c r="A691" s="198" t="s">
        <v>838</v>
      </c>
      <c r="B691" s="19">
        <v>612.58000000000004</v>
      </c>
      <c r="C691" s="212"/>
      <c r="D691" s="20"/>
      <c r="E691" s="20"/>
      <c r="F691" s="47"/>
    </row>
    <row r="692" spans="1:6" hidden="1" x14ac:dyDescent="0.25">
      <c r="A692" s="198" t="s">
        <v>839</v>
      </c>
      <c r="B692" s="20">
        <v>635.1</v>
      </c>
      <c r="C692" s="212"/>
      <c r="D692" s="20"/>
      <c r="E692" s="20"/>
      <c r="F692" s="47"/>
    </row>
    <row r="693" spans="1:6" hidden="1" x14ac:dyDescent="0.25">
      <c r="A693" s="198" t="s">
        <v>840</v>
      </c>
      <c r="B693" s="20">
        <v>636.41999999999996</v>
      </c>
      <c r="C693" s="212"/>
      <c r="D693" s="20"/>
      <c r="E693" s="20"/>
      <c r="F693" s="47"/>
    </row>
    <row r="694" spans="1:6" hidden="1" x14ac:dyDescent="0.25">
      <c r="A694" s="198" t="s">
        <v>841</v>
      </c>
      <c r="B694" s="20">
        <v>650.5</v>
      </c>
      <c r="C694" s="212"/>
      <c r="D694" s="20"/>
      <c r="E694" s="20"/>
      <c r="F694" s="47"/>
    </row>
    <row r="695" spans="1:6" hidden="1" x14ac:dyDescent="0.25">
      <c r="A695" s="198" t="s">
        <v>842</v>
      </c>
      <c r="B695" s="20">
        <v>643.76</v>
      </c>
      <c r="C695" s="212"/>
      <c r="D695" s="20"/>
      <c r="E695" s="20"/>
      <c r="F695" s="47"/>
    </row>
    <row r="696" spans="1:6" hidden="1" x14ac:dyDescent="0.25">
      <c r="A696" s="198" t="s">
        <v>843</v>
      </c>
      <c r="B696" s="20">
        <v>625.79999999999995</v>
      </c>
      <c r="C696" s="212"/>
      <c r="D696" s="20"/>
      <c r="E696" s="20"/>
      <c r="F696" s="47"/>
    </row>
    <row r="697" spans="1:6" hidden="1" x14ac:dyDescent="0.25">
      <c r="A697" s="198" t="s">
        <v>844</v>
      </c>
      <c r="B697" s="20">
        <v>633.28</v>
      </c>
      <c r="C697" s="212"/>
      <c r="D697" s="20"/>
      <c r="E697" s="20"/>
      <c r="F697" s="47"/>
    </row>
    <row r="698" spans="1:6" hidden="1" x14ac:dyDescent="0.25">
      <c r="A698" s="198" t="s">
        <v>845</v>
      </c>
      <c r="B698" s="20">
        <v>623.17999999999995</v>
      </c>
      <c r="C698" s="212"/>
      <c r="D698" s="20"/>
      <c r="E698" s="20"/>
      <c r="F698" s="47"/>
    </row>
    <row r="699" spans="1:6" hidden="1" x14ac:dyDescent="0.25">
      <c r="A699" s="198" t="s">
        <v>846</v>
      </c>
      <c r="B699" s="20">
        <v>634.54999999999995</v>
      </c>
      <c r="C699" s="212"/>
      <c r="D699" s="20"/>
      <c r="E699" s="20"/>
      <c r="F699" s="47"/>
    </row>
    <row r="700" spans="1:6" hidden="1" x14ac:dyDescent="0.25">
      <c r="A700" s="198" t="s">
        <v>847</v>
      </c>
      <c r="B700" s="20">
        <v>631.28</v>
      </c>
      <c r="C700" s="212"/>
      <c r="D700" s="20"/>
      <c r="E700" s="20"/>
      <c r="F700" s="47"/>
    </row>
    <row r="701" spans="1:6" hidden="1" x14ac:dyDescent="0.25">
      <c r="A701" s="198" t="s">
        <v>848</v>
      </c>
      <c r="B701" s="20">
        <v>649.44000000000005</v>
      </c>
      <c r="C701" s="212"/>
      <c r="D701" s="20"/>
      <c r="E701" s="20"/>
      <c r="F701" s="47"/>
    </row>
    <row r="702" spans="1:6" hidden="1" x14ac:dyDescent="0.25">
      <c r="A702" s="198" t="s">
        <v>849</v>
      </c>
      <c r="B702" s="20">
        <v>647.02</v>
      </c>
      <c r="C702" s="212"/>
      <c r="D702" s="20"/>
      <c r="E702" s="20"/>
      <c r="F702" s="47"/>
    </row>
    <row r="703" spans="1:6" hidden="1" x14ac:dyDescent="0.25">
      <c r="A703" s="198" t="s">
        <v>850</v>
      </c>
      <c r="B703" s="20">
        <v>644.12</v>
      </c>
      <c r="C703" s="212"/>
      <c r="D703" s="20"/>
      <c r="E703" s="20"/>
      <c r="F703" s="47"/>
    </row>
    <row r="704" spans="1:6" hidden="1" x14ac:dyDescent="0.25">
      <c r="A704" s="198" t="s">
        <v>851</v>
      </c>
      <c r="B704" s="20">
        <v>641.20000000000005</v>
      </c>
      <c r="C704" s="212"/>
      <c r="D704" s="20"/>
      <c r="E704" s="20"/>
      <c r="F704" s="47"/>
    </row>
    <row r="705" spans="1:6" hidden="1" x14ac:dyDescent="0.25">
      <c r="A705" s="198" t="s">
        <v>852</v>
      </c>
      <c r="B705" s="20">
        <v>629.21</v>
      </c>
      <c r="C705" s="212"/>
      <c r="D705" s="20"/>
      <c r="E705" s="20"/>
      <c r="F705" s="47"/>
    </row>
    <row r="706" spans="1:6" hidden="1" x14ac:dyDescent="0.25">
      <c r="A706" s="198" t="s">
        <v>853</v>
      </c>
      <c r="B706" s="20">
        <v>629.17999999999995</v>
      </c>
      <c r="C706" s="212"/>
      <c r="D706" s="20"/>
      <c r="E706" s="20"/>
      <c r="F706" s="47"/>
    </row>
    <row r="707" spans="1:6" hidden="1" x14ac:dyDescent="0.25">
      <c r="A707" s="198" t="s">
        <v>854</v>
      </c>
      <c r="B707" s="20">
        <v>629.91</v>
      </c>
      <c r="C707" s="212"/>
      <c r="D707" s="20"/>
      <c r="E707" s="20"/>
      <c r="F707" s="47"/>
    </row>
    <row r="708" spans="1:6" hidden="1" x14ac:dyDescent="0.25">
      <c r="A708" s="198" t="s">
        <v>855</v>
      </c>
      <c r="B708" s="20">
        <v>584.20000000000005</v>
      </c>
      <c r="C708" s="212"/>
      <c r="D708" s="20"/>
      <c r="E708" s="20"/>
      <c r="F708" s="47"/>
    </row>
    <row r="709" spans="1:6" hidden="1" x14ac:dyDescent="0.25">
      <c r="A709" s="198" t="s">
        <v>856</v>
      </c>
      <c r="B709" s="20">
        <v>585.13</v>
      </c>
      <c r="C709" s="212"/>
      <c r="D709" s="20"/>
      <c r="E709" s="20"/>
      <c r="F709" s="47"/>
    </row>
    <row r="710" spans="1:6" hidden="1" x14ac:dyDescent="0.25">
      <c r="A710" s="198" t="s">
        <v>857</v>
      </c>
      <c r="B710" s="20">
        <v>583.97</v>
      </c>
      <c r="C710" s="212"/>
      <c r="D710" s="20"/>
      <c r="E710" s="20"/>
      <c r="F710" s="47"/>
    </row>
    <row r="711" spans="1:6" hidden="1" x14ac:dyDescent="0.25">
      <c r="A711" s="198" t="s">
        <v>858</v>
      </c>
      <c r="B711" s="20">
        <v>584.66999999999996</v>
      </c>
      <c r="C711" s="212"/>
      <c r="D711" s="20"/>
      <c r="E711" s="20"/>
      <c r="F711" s="47"/>
    </row>
    <row r="712" spans="1:6" hidden="1" x14ac:dyDescent="0.25">
      <c r="A712" s="198" t="s">
        <v>859</v>
      </c>
      <c r="B712" s="20">
        <v>583.39</v>
      </c>
      <c r="C712" s="212"/>
      <c r="D712" s="20"/>
      <c r="E712" s="20"/>
      <c r="F712" s="47"/>
    </row>
    <row r="713" spans="1:6" hidden="1" x14ac:dyDescent="0.25">
      <c r="A713" s="198" t="s">
        <v>860</v>
      </c>
      <c r="B713" s="20">
        <v>590.75</v>
      </c>
      <c r="C713" s="212"/>
      <c r="D713" s="20"/>
      <c r="E713" s="20"/>
      <c r="F713" s="47"/>
    </row>
    <row r="714" spans="1:6" hidden="1" x14ac:dyDescent="0.25">
      <c r="A714" s="198" t="s">
        <v>861</v>
      </c>
      <c r="B714" s="20">
        <v>592.27</v>
      </c>
      <c r="C714" s="212"/>
      <c r="D714" s="20"/>
      <c r="E714" s="20"/>
      <c r="F714" s="47"/>
    </row>
    <row r="715" spans="1:6" hidden="1" x14ac:dyDescent="0.25">
      <c r="A715" s="198" t="s">
        <v>862</v>
      </c>
      <c r="B715" s="20">
        <v>584.94000000000005</v>
      </c>
      <c r="C715" s="212"/>
      <c r="D715" s="20"/>
      <c r="E715" s="20"/>
      <c r="F715" s="47"/>
    </row>
    <row r="716" spans="1:6" hidden="1" x14ac:dyDescent="0.25">
      <c r="A716" s="198" t="s">
        <v>863</v>
      </c>
      <c r="B716" s="20">
        <v>581.88</v>
      </c>
      <c r="C716" s="212"/>
      <c r="D716" s="20"/>
      <c r="E716" s="20"/>
      <c r="F716" s="47"/>
    </row>
    <row r="717" spans="1:6" hidden="1" x14ac:dyDescent="0.25">
      <c r="A717" s="198" t="s">
        <v>864</v>
      </c>
      <c r="B717" s="20">
        <v>586.85</v>
      </c>
      <c r="C717" s="212"/>
      <c r="D717" s="20"/>
      <c r="E717" s="20"/>
      <c r="F717" s="47"/>
    </row>
    <row r="718" spans="1:6" hidden="1" x14ac:dyDescent="0.25">
      <c r="A718" s="198" t="s">
        <v>865</v>
      </c>
      <c r="B718" s="20">
        <v>592.53</v>
      </c>
      <c r="C718" s="212"/>
      <c r="D718" s="20"/>
      <c r="E718" s="20"/>
      <c r="F718" s="47"/>
    </row>
    <row r="719" spans="1:6" hidden="1" x14ac:dyDescent="0.25">
      <c r="A719" s="198" t="s">
        <v>866</v>
      </c>
      <c r="B719" s="20">
        <v>594</v>
      </c>
      <c r="C719" s="212"/>
      <c r="D719" s="20"/>
      <c r="E719" s="20"/>
      <c r="F719" s="47"/>
    </row>
    <row r="720" spans="1:6" hidden="1" x14ac:dyDescent="0.25">
      <c r="A720" s="198" t="s">
        <v>867</v>
      </c>
      <c r="B720" s="20">
        <v>609.95000000000005</v>
      </c>
      <c r="C720" s="212"/>
      <c r="D720" s="20"/>
      <c r="E720" s="20"/>
      <c r="F720" s="47"/>
    </row>
    <row r="721" spans="1:6" hidden="1" x14ac:dyDescent="0.25">
      <c r="A721" s="198" t="s">
        <v>868</v>
      </c>
      <c r="B721" s="20">
        <v>613.45000000000005</v>
      </c>
      <c r="C721" s="212"/>
      <c r="D721" s="20"/>
      <c r="E721" s="20"/>
      <c r="F721" s="47"/>
    </row>
    <row r="722" spans="1:6" hidden="1" x14ac:dyDescent="0.25">
      <c r="A722" s="198" t="s">
        <v>869</v>
      </c>
      <c r="B722" s="20">
        <v>605.87</v>
      </c>
      <c r="C722" s="212"/>
      <c r="D722" s="20"/>
      <c r="E722" s="20"/>
      <c r="F722" s="47"/>
    </row>
    <row r="723" spans="1:6" hidden="1" x14ac:dyDescent="0.25">
      <c r="A723" s="198" t="s">
        <v>870</v>
      </c>
      <c r="B723" s="20">
        <v>600.92999999999995</v>
      </c>
      <c r="C723" s="212"/>
      <c r="D723" s="20"/>
      <c r="E723" s="20"/>
      <c r="F723" s="47"/>
    </row>
    <row r="724" spans="1:6" hidden="1" x14ac:dyDescent="0.25">
      <c r="A724" s="198" t="s">
        <v>871</v>
      </c>
      <c r="B724" s="20">
        <v>600.19000000000005</v>
      </c>
      <c r="C724" s="212"/>
      <c r="D724" s="20"/>
      <c r="E724" s="20"/>
      <c r="F724" s="47"/>
    </row>
    <row r="725" spans="1:6" hidden="1" x14ac:dyDescent="0.25">
      <c r="A725" s="198" t="s">
        <v>872</v>
      </c>
      <c r="B725" s="20">
        <v>609.21</v>
      </c>
      <c r="C725" s="212"/>
      <c r="D725" s="20"/>
      <c r="E725" s="20"/>
      <c r="F725" s="47"/>
    </row>
    <row r="726" spans="1:6" hidden="1" x14ac:dyDescent="0.25">
      <c r="A726" s="198" t="s">
        <v>874</v>
      </c>
      <c r="B726" s="20">
        <v>617.45000000000005</v>
      </c>
      <c r="C726" s="212"/>
      <c r="D726" s="20"/>
      <c r="E726" s="20"/>
      <c r="F726" s="47"/>
    </row>
    <row r="727" spans="1:6" hidden="1" x14ac:dyDescent="0.25">
      <c r="A727" s="198" t="s">
        <v>875</v>
      </c>
      <c r="B727" s="20">
        <v>582.71</v>
      </c>
      <c r="C727" s="212"/>
      <c r="D727" s="20"/>
      <c r="E727" s="20"/>
      <c r="F727" s="47"/>
    </row>
    <row r="728" spans="1:6" hidden="1" x14ac:dyDescent="0.25">
      <c r="A728" s="198" t="s">
        <v>876</v>
      </c>
      <c r="B728" s="20">
        <v>581.17999999999995</v>
      </c>
      <c r="C728" s="212"/>
      <c r="D728" s="20"/>
      <c r="E728" s="20"/>
      <c r="F728" s="47"/>
    </row>
    <row r="729" spans="1:6" hidden="1" x14ac:dyDescent="0.25">
      <c r="A729" s="198" t="s">
        <v>877</v>
      </c>
      <c r="B729" s="20">
        <v>582.70000000000005</v>
      </c>
      <c r="C729" s="212"/>
      <c r="D729" s="20"/>
      <c r="E729" s="20"/>
      <c r="F729" s="47"/>
    </row>
    <row r="730" spans="1:6" hidden="1" x14ac:dyDescent="0.25">
      <c r="A730" s="198" t="s">
        <v>878</v>
      </c>
      <c r="B730" s="20">
        <v>581.12</v>
      </c>
      <c r="C730" s="212"/>
      <c r="D730" s="20"/>
      <c r="E730" s="20"/>
      <c r="F730" s="47"/>
    </row>
    <row r="731" spans="1:6" hidden="1" x14ac:dyDescent="0.25">
      <c r="A731" s="198" t="s">
        <v>879</v>
      </c>
      <c r="B731" s="20">
        <v>573.5</v>
      </c>
      <c r="C731" s="212"/>
      <c r="D731" s="20"/>
      <c r="E731" s="20"/>
      <c r="F731" s="47"/>
    </row>
    <row r="732" spans="1:6" hidden="1" x14ac:dyDescent="0.25">
      <c r="A732" s="198" t="s">
        <v>880</v>
      </c>
      <c r="B732" s="20">
        <v>573.71</v>
      </c>
      <c r="C732" s="212"/>
      <c r="D732" s="20"/>
      <c r="E732" s="20"/>
      <c r="F732" s="47"/>
    </row>
    <row r="733" spans="1:6" hidden="1" x14ac:dyDescent="0.25">
      <c r="A733" s="198" t="s">
        <v>881</v>
      </c>
      <c r="B733" s="20">
        <v>579.27</v>
      </c>
      <c r="C733" s="212"/>
      <c r="D733" s="20"/>
      <c r="E733" s="20"/>
      <c r="F733" s="47"/>
    </row>
    <row r="734" spans="1:6" hidden="1" x14ac:dyDescent="0.25">
      <c r="A734" s="198" t="s">
        <v>882</v>
      </c>
      <c r="B734" s="20">
        <v>580.54999999999995</v>
      </c>
      <c r="C734" s="212"/>
      <c r="D734" s="20"/>
      <c r="E734" s="20"/>
      <c r="F734" s="47"/>
    </row>
    <row r="735" spans="1:6" hidden="1" x14ac:dyDescent="0.25">
      <c r="A735" s="198" t="s">
        <v>883</v>
      </c>
      <c r="B735" s="20">
        <v>573.24</v>
      </c>
      <c r="C735" s="212"/>
      <c r="D735" s="20"/>
      <c r="E735" s="20"/>
      <c r="F735" s="47"/>
    </row>
    <row r="736" spans="1:6" hidden="1" x14ac:dyDescent="0.25">
      <c r="A736" s="198" t="s">
        <v>884</v>
      </c>
      <c r="B736" s="20">
        <v>573.65</v>
      </c>
      <c r="C736" s="212"/>
      <c r="D736" s="20"/>
      <c r="E736" s="20"/>
      <c r="F736" s="47"/>
    </row>
    <row r="737" spans="1:6" hidden="1" x14ac:dyDescent="0.25">
      <c r="A737" s="198" t="s">
        <v>886</v>
      </c>
      <c r="B737" s="20">
        <v>584.02</v>
      </c>
      <c r="C737" s="212"/>
      <c r="D737" s="20"/>
      <c r="E737" s="20"/>
      <c r="F737" s="47"/>
    </row>
    <row r="738" spans="1:6" hidden="1" x14ac:dyDescent="0.25">
      <c r="A738" s="198" t="s">
        <v>887</v>
      </c>
      <c r="B738" s="20">
        <v>585.46</v>
      </c>
      <c r="C738" s="212"/>
      <c r="D738" s="20"/>
      <c r="E738" s="20"/>
      <c r="F738" s="47"/>
    </row>
    <row r="739" spans="1:6" hidden="1" x14ac:dyDescent="0.25">
      <c r="A739" s="198" t="s">
        <v>888</v>
      </c>
      <c r="B739" s="20">
        <v>581.86</v>
      </c>
      <c r="C739" s="212"/>
      <c r="D739" s="20"/>
      <c r="E739" s="20"/>
      <c r="F739" s="47"/>
    </row>
    <row r="740" spans="1:6" hidden="1" x14ac:dyDescent="0.25">
      <c r="A740" s="198" t="s">
        <v>889</v>
      </c>
      <c r="B740" s="20">
        <v>571.5</v>
      </c>
      <c r="C740" s="212"/>
      <c r="D740" s="20"/>
      <c r="E740" s="20"/>
      <c r="F740" s="47"/>
    </row>
    <row r="741" spans="1:6" hidden="1" x14ac:dyDescent="0.25">
      <c r="A741" s="198" t="s">
        <v>890</v>
      </c>
      <c r="B741" s="20">
        <v>581.07000000000005</v>
      </c>
      <c r="C741" s="212"/>
      <c r="D741" s="20"/>
      <c r="E741" s="20"/>
      <c r="F741" s="47"/>
    </row>
    <row r="742" spans="1:6" hidden="1" x14ac:dyDescent="0.25">
      <c r="A742" s="198" t="s">
        <v>891</v>
      </c>
      <c r="B742" s="20">
        <v>581.37</v>
      </c>
      <c r="C742" s="212"/>
      <c r="D742" s="20"/>
      <c r="E742" s="20"/>
      <c r="F742" s="47"/>
    </row>
    <row r="743" spans="1:6" hidden="1" x14ac:dyDescent="0.25">
      <c r="A743" s="198" t="s">
        <v>892</v>
      </c>
      <c r="B743" s="19">
        <v>585.5</v>
      </c>
      <c r="C743" s="212"/>
      <c r="D743" s="19">
        <v>500.43</v>
      </c>
      <c r="E743" s="21" t="s">
        <v>794</v>
      </c>
      <c r="F743" s="47">
        <v>6.883</v>
      </c>
    </row>
    <row r="744" spans="1:6" hidden="1" x14ac:dyDescent="0.25">
      <c r="A744" s="198" t="s">
        <v>893</v>
      </c>
      <c r="B744" s="19">
        <v>582.52</v>
      </c>
      <c r="C744" s="212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198" t="s">
        <v>894</v>
      </c>
      <c r="B745" s="19">
        <v>594.45000000000005</v>
      </c>
      <c r="C745" s="212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198" t="s">
        <v>896</v>
      </c>
      <c r="B746" s="19">
        <v>588.47</v>
      </c>
      <c r="C746" s="212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198" t="s">
        <v>897</v>
      </c>
      <c r="B747" s="19">
        <v>594.77</v>
      </c>
      <c r="C747" s="212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198" t="s">
        <v>898</v>
      </c>
      <c r="B748" s="19">
        <v>592.26</v>
      </c>
      <c r="C748" s="212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198" t="s">
        <v>899</v>
      </c>
      <c r="B749" s="19">
        <v>590.1</v>
      </c>
      <c r="C749" s="212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198" t="s">
        <v>900</v>
      </c>
      <c r="B750" s="19">
        <v>571.49</v>
      </c>
      <c r="C750" s="212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198" t="s">
        <v>901</v>
      </c>
      <c r="B751" s="19">
        <v>573.57000000000005</v>
      </c>
      <c r="C751" s="212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198" t="s">
        <v>902</v>
      </c>
      <c r="B752" s="19">
        <v>570.91999999999996</v>
      </c>
      <c r="C752" s="212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198" t="s">
        <v>903</v>
      </c>
      <c r="B753" s="19">
        <v>556.66</v>
      </c>
      <c r="C753" s="212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198" t="s">
        <v>904</v>
      </c>
      <c r="B754" s="19">
        <v>560.24</v>
      </c>
      <c r="C754" s="212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198" t="s">
        <v>905</v>
      </c>
      <c r="B755" s="19">
        <v>556.74</v>
      </c>
      <c r="C755" s="212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198" t="s">
        <v>906</v>
      </c>
      <c r="B756" s="19">
        <v>555.95000000000005</v>
      </c>
      <c r="C756" s="212"/>
      <c r="D756" s="22">
        <v>475.17</v>
      </c>
      <c r="E756" s="21" t="s">
        <v>794</v>
      </c>
      <c r="F756" s="48">
        <v>6.97</v>
      </c>
    </row>
    <row r="757" spans="1:6" hidden="1" x14ac:dyDescent="0.25">
      <c r="A757" s="198" t="s">
        <v>907</v>
      </c>
      <c r="B757" s="19">
        <v>561.27</v>
      </c>
      <c r="C757" s="212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198" t="s">
        <v>908</v>
      </c>
      <c r="B758" s="19">
        <v>567.64</v>
      </c>
      <c r="C758" s="212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198" t="s">
        <v>909</v>
      </c>
      <c r="B759" s="19">
        <v>570.45000000000005</v>
      </c>
      <c r="C759" s="212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87" t="s">
        <v>910</v>
      </c>
      <c r="B760" s="19">
        <v>568.44000000000005</v>
      </c>
      <c r="C760" s="212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87" t="s">
        <v>911</v>
      </c>
      <c r="B761" s="19">
        <v>572.65</v>
      </c>
      <c r="C761" s="212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87" t="s">
        <v>926</v>
      </c>
      <c r="B762" s="19">
        <v>574.89</v>
      </c>
      <c r="C762" s="212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87" t="s">
        <v>927</v>
      </c>
      <c r="B763" s="19">
        <v>575.61</v>
      </c>
      <c r="C763" s="212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87" t="s">
        <v>928</v>
      </c>
      <c r="B764" s="19">
        <v>575.9</v>
      </c>
      <c r="C764" s="212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87" t="s">
        <v>929</v>
      </c>
      <c r="B765" s="19">
        <v>579.62</v>
      </c>
      <c r="C765" s="212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87" t="s">
        <v>930</v>
      </c>
      <c r="B766" s="19">
        <v>579.62</v>
      </c>
      <c r="C766" s="212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87" t="s">
        <v>931</v>
      </c>
      <c r="B767" s="19">
        <v>578.24</v>
      </c>
      <c r="C767" s="212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87" t="s">
        <v>932</v>
      </c>
      <c r="B768" s="19">
        <v>580.1</v>
      </c>
      <c r="C768" s="212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87" t="s">
        <v>933</v>
      </c>
      <c r="B769" s="19">
        <v>580.6</v>
      </c>
      <c r="C769" s="212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87" t="s">
        <v>934</v>
      </c>
      <c r="B770" s="19">
        <v>587.38</v>
      </c>
      <c r="C770" s="212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87" t="s">
        <v>935</v>
      </c>
      <c r="B771" s="19">
        <v>582.5</v>
      </c>
      <c r="C771" s="212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87" t="s">
        <v>936</v>
      </c>
      <c r="B772" s="19">
        <v>582.5</v>
      </c>
      <c r="C772" s="212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87" t="s">
        <v>937</v>
      </c>
      <c r="B773" s="19">
        <v>585.45000000000005</v>
      </c>
      <c r="C773" s="212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87" t="s">
        <v>938</v>
      </c>
      <c r="B774" s="19">
        <v>583.14</v>
      </c>
      <c r="C774" s="212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87" t="s">
        <v>939</v>
      </c>
      <c r="B775" s="19">
        <v>586.65</v>
      </c>
      <c r="C775" s="212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87" t="s">
        <v>940</v>
      </c>
      <c r="B776" s="19">
        <v>587.80999999999995</v>
      </c>
      <c r="C776" s="212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87" t="s">
        <v>941</v>
      </c>
      <c r="B777" s="19">
        <v>588.48</v>
      </c>
      <c r="C777" s="212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87" t="s">
        <v>942</v>
      </c>
      <c r="B778" s="19">
        <v>591.14</v>
      </c>
      <c r="C778" s="212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87" t="s">
        <v>951</v>
      </c>
      <c r="B779" s="19">
        <v>597.86</v>
      </c>
      <c r="C779" s="212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87" t="s">
        <v>952</v>
      </c>
      <c r="B780" s="19">
        <v>598.12</v>
      </c>
      <c r="C780" s="212"/>
      <c r="D780" s="22">
        <v>511.21</v>
      </c>
      <c r="E780" s="84">
        <v>574.85</v>
      </c>
      <c r="F780" s="48">
        <v>6.8966000000000003</v>
      </c>
    </row>
    <row r="781" spans="1:6" hidden="1" x14ac:dyDescent="0.25">
      <c r="A781" s="187" t="s">
        <v>953</v>
      </c>
      <c r="B781" s="19">
        <v>598.12</v>
      </c>
      <c r="C781" s="212"/>
      <c r="D781" s="22">
        <v>511.21</v>
      </c>
      <c r="E781" s="84">
        <v>577.26499999999999</v>
      </c>
      <c r="F781" s="48">
        <v>6.8789999999999996</v>
      </c>
    </row>
    <row r="782" spans="1:6" hidden="1" x14ac:dyDescent="0.25">
      <c r="A782" s="187" t="s">
        <v>954</v>
      </c>
      <c r="B782" s="19">
        <v>602.27</v>
      </c>
      <c r="C782" s="212"/>
      <c r="D782" s="22">
        <v>514.76</v>
      </c>
      <c r="E782" s="84">
        <v>579.67999999999995</v>
      </c>
      <c r="F782" s="48">
        <v>6.8739999999999997</v>
      </c>
    </row>
    <row r="783" spans="1:6" hidden="1" x14ac:dyDescent="0.25">
      <c r="A783" s="187" t="s">
        <v>955</v>
      </c>
      <c r="B783" s="19">
        <v>600.51</v>
      </c>
      <c r="C783" s="212"/>
      <c r="D783" s="22">
        <v>513.26</v>
      </c>
      <c r="E783" s="84">
        <v>581.28499999999997</v>
      </c>
      <c r="F783" s="48">
        <v>6.8775000000000004</v>
      </c>
    </row>
    <row r="784" spans="1:6" hidden="1" x14ac:dyDescent="0.25">
      <c r="A784" s="187" t="s">
        <v>956</v>
      </c>
      <c r="B784" s="19">
        <v>597.6</v>
      </c>
      <c r="C784" s="212"/>
      <c r="D784" s="22">
        <v>510.77</v>
      </c>
      <c r="E784" s="84">
        <v>577.75</v>
      </c>
      <c r="F784" s="47">
        <v>6.883</v>
      </c>
    </row>
    <row r="785" spans="1:9" hidden="1" x14ac:dyDescent="0.25">
      <c r="A785" s="187" t="s">
        <v>957</v>
      </c>
      <c r="B785" s="19">
        <v>597.14</v>
      </c>
      <c r="C785" s="212"/>
      <c r="D785" s="22">
        <v>510.37</v>
      </c>
      <c r="E785" s="84">
        <v>580.16</v>
      </c>
      <c r="F785" s="48">
        <v>6.8996000000000004</v>
      </c>
    </row>
    <row r="786" spans="1:9" hidden="1" x14ac:dyDescent="0.25">
      <c r="A786" s="187" t="s">
        <v>958</v>
      </c>
      <c r="B786" s="19">
        <v>598.16</v>
      </c>
      <c r="C786" s="212"/>
      <c r="D786" s="22">
        <v>511.25</v>
      </c>
      <c r="E786" s="84">
        <v>579.67999999999995</v>
      </c>
      <c r="F786" s="48">
        <v>6.8960999999999997</v>
      </c>
    </row>
    <row r="787" spans="1:9" hidden="1" x14ac:dyDescent="0.25">
      <c r="A787" s="187" t="s">
        <v>959</v>
      </c>
      <c r="B787" s="19">
        <v>599.04</v>
      </c>
      <c r="C787" s="212"/>
      <c r="D787" s="22">
        <v>512</v>
      </c>
      <c r="E787" s="84">
        <v>579.67999999999995</v>
      </c>
      <c r="F787" s="48">
        <v>6.8944000000000001</v>
      </c>
    </row>
    <row r="788" spans="1:9" hidden="1" x14ac:dyDescent="0.25">
      <c r="A788" s="187" t="s">
        <v>960</v>
      </c>
      <c r="B788" s="19">
        <v>604.1</v>
      </c>
      <c r="C788" s="212"/>
      <c r="D788" s="22">
        <v>516.32000000000005</v>
      </c>
      <c r="E788" s="84">
        <v>585.14</v>
      </c>
      <c r="F788" s="48">
        <v>6.8863000000000003</v>
      </c>
    </row>
    <row r="789" spans="1:9" hidden="1" x14ac:dyDescent="0.25">
      <c r="A789" s="187" t="s">
        <v>961</v>
      </c>
      <c r="B789" s="19">
        <v>613.11</v>
      </c>
      <c r="C789" s="212"/>
      <c r="D789" s="22">
        <v>524.03</v>
      </c>
      <c r="E789" s="84">
        <v>595.75</v>
      </c>
      <c r="F789" s="48">
        <v>6.8910999999999998</v>
      </c>
    </row>
    <row r="790" spans="1:9" hidden="1" x14ac:dyDescent="0.25">
      <c r="A790" s="187" t="s">
        <v>962</v>
      </c>
      <c r="B790" s="19">
        <v>610.88</v>
      </c>
      <c r="C790" s="212"/>
      <c r="D790" s="22">
        <v>522.12</v>
      </c>
      <c r="E790" s="84">
        <v>589.65</v>
      </c>
      <c r="F790" s="48">
        <v>6.8834999999999997</v>
      </c>
    </row>
    <row r="791" spans="1:9" hidden="1" x14ac:dyDescent="0.25">
      <c r="A791" s="187" t="s">
        <v>963</v>
      </c>
      <c r="B791" s="19">
        <v>607.39</v>
      </c>
      <c r="C791" s="212"/>
      <c r="D791" s="22">
        <v>519.14</v>
      </c>
      <c r="E791" s="84">
        <v>588.67999999999995</v>
      </c>
      <c r="F791" s="48">
        <v>6.8901000000000003</v>
      </c>
    </row>
    <row r="792" spans="1:9" hidden="1" x14ac:dyDescent="0.25">
      <c r="A792" s="187" t="s">
        <v>964</v>
      </c>
      <c r="B792" s="19">
        <v>607.96</v>
      </c>
      <c r="C792" s="212"/>
      <c r="D792" s="22">
        <v>519.63</v>
      </c>
      <c r="E792" s="84">
        <v>588.67999999999995</v>
      </c>
      <c r="F792" s="48">
        <v>6.9001000000000001</v>
      </c>
    </row>
    <row r="793" spans="1:9" hidden="1" x14ac:dyDescent="0.25">
      <c r="A793" s="187" t="s">
        <v>965</v>
      </c>
      <c r="B793" s="19">
        <v>589.12</v>
      </c>
      <c r="C793" s="212"/>
      <c r="D793" s="22">
        <v>503.52</v>
      </c>
      <c r="E793" s="84">
        <v>570.67999999999995</v>
      </c>
      <c r="F793" s="48">
        <v>6.9170999999999996</v>
      </c>
    </row>
    <row r="794" spans="1:9" ht="16.5" hidden="1" thickBot="1" x14ac:dyDescent="0.3">
      <c r="A794" s="187" t="s">
        <v>966</v>
      </c>
      <c r="B794" s="19">
        <v>591.21</v>
      </c>
      <c r="C794" s="212"/>
      <c r="D794" s="22">
        <v>505.3</v>
      </c>
      <c r="E794" s="84">
        <v>574.85</v>
      </c>
      <c r="F794" s="48">
        <v>6.9096000000000002</v>
      </c>
      <c r="I794" s="65"/>
    </row>
    <row r="795" spans="1:9" hidden="1" x14ac:dyDescent="0.25">
      <c r="A795" s="187" t="s">
        <v>967</v>
      </c>
      <c r="B795" s="19">
        <v>588.99</v>
      </c>
      <c r="C795" s="212"/>
      <c r="D795" s="22">
        <v>503.41</v>
      </c>
      <c r="E795" s="84">
        <v>570.35</v>
      </c>
      <c r="F795" s="48">
        <v>6.9185999999999996</v>
      </c>
    </row>
    <row r="796" spans="1:9" hidden="1" x14ac:dyDescent="0.25">
      <c r="A796" s="187" t="s">
        <v>968</v>
      </c>
      <c r="B796" s="19">
        <v>584.66</v>
      </c>
      <c r="C796" s="212"/>
      <c r="D796" s="22">
        <v>499.71</v>
      </c>
      <c r="E796" s="84">
        <v>561.83500000000004</v>
      </c>
      <c r="F796" s="48">
        <v>6.9150999999999998</v>
      </c>
    </row>
    <row r="797" spans="1:9" hidden="1" x14ac:dyDescent="0.25">
      <c r="A797" s="187" t="s">
        <v>969</v>
      </c>
      <c r="B797" s="19">
        <v>588.99</v>
      </c>
      <c r="C797" s="212"/>
      <c r="D797" s="22">
        <v>503.41</v>
      </c>
      <c r="E797" s="84">
        <v>558.78</v>
      </c>
      <c r="F797" s="48">
        <v>6.9085999999999999</v>
      </c>
    </row>
    <row r="798" spans="1:9" hidden="1" x14ac:dyDescent="0.25">
      <c r="A798" s="187" t="s">
        <v>970</v>
      </c>
      <c r="B798" s="19">
        <v>588.4</v>
      </c>
      <c r="C798" s="212"/>
      <c r="D798" s="22">
        <v>502.9</v>
      </c>
      <c r="E798" s="84">
        <v>554.91999999999996</v>
      </c>
      <c r="F798" s="48">
        <v>6.9085999999999999</v>
      </c>
    </row>
    <row r="799" spans="1:9" hidden="1" x14ac:dyDescent="0.25">
      <c r="A799" s="187" t="s">
        <v>971</v>
      </c>
      <c r="B799" s="19">
        <v>591.29</v>
      </c>
      <c r="C799" s="212"/>
      <c r="D799" s="22">
        <v>505.38</v>
      </c>
      <c r="E799" s="84">
        <v>559.26</v>
      </c>
      <c r="F799" s="48">
        <v>6.9085999999999999</v>
      </c>
    </row>
    <row r="800" spans="1:9" hidden="1" x14ac:dyDescent="0.25">
      <c r="A800" s="187" t="s">
        <v>972</v>
      </c>
      <c r="B800" s="19">
        <v>588.4</v>
      </c>
      <c r="C800" s="212"/>
      <c r="D800" s="22">
        <v>502.9</v>
      </c>
      <c r="E800" s="84">
        <v>558.61500000000001</v>
      </c>
      <c r="F800" s="48">
        <v>6.9085999999999999</v>
      </c>
    </row>
    <row r="801" spans="1:6" hidden="1" x14ac:dyDescent="0.25">
      <c r="A801" s="187" t="s">
        <v>973</v>
      </c>
      <c r="B801" s="19">
        <v>592.74</v>
      </c>
      <c r="C801" s="212"/>
      <c r="D801" s="22">
        <v>506.61</v>
      </c>
      <c r="E801" s="84">
        <v>563.44000000000005</v>
      </c>
      <c r="F801" s="48">
        <v>6.9085999999999999</v>
      </c>
    </row>
    <row r="802" spans="1:6" hidden="1" x14ac:dyDescent="0.25">
      <c r="A802" s="187" t="s">
        <v>974</v>
      </c>
      <c r="B802" s="19">
        <v>592.74</v>
      </c>
      <c r="C802" s="212"/>
      <c r="D802" s="22">
        <v>506.61</v>
      </c>
      <c r="E802" s="84">
        <v>563.12</v>
      </c>
      <c r="F802" s="48">
        <v>6.9085999999999999</v>
      </c>
    </row>
    <row r="803" spans="1:6" hidden="1" x14ac:dyDescent="0.25">
      <c r="A803" s="187" t="s">
        <v>975</v>
      </c>
      <c r="B803" s="19">
        <v>591.29</v>
      </c>
      <c r="C803" s="212"/>
      <c r="D803" s="22">
        <v>505.38</v>
      </c>
      <c r="E803" s="84">
        <v>564.41</v>
      </c>
      <c r="F803" s="48">
        <v>6.9085999999999999</v>
      </c>
    </row>
    <row r="804" spans="1:6" hidden="1" x14ac:dyDescent="0.25">
      <c r="A804" s="187" t="s">
        <v>976</v>
      </c>
      <c r="B804" s="19">
        <v>596.36</v>
      </c>
      <c r="C804" s="212"/>
      <c r="D804" s="22">
        <v>509.71</v>
      </c>
      <c r="E804" s="84">
        <v>573.25</v>
      </c>
      <c r="F804" s="48">
        <v>6.9085999999999999</v>
      </c>
    </row>
    <row r="805" spans="1:6" hidden="1" x14ac:dyDescent="0.25">
      <c r="A805" s="187" t="s">
        <v>977</v>
      </c>
      <c r="B805" s="19">
        <v>597.80999999999995</v>
      </c>
      <c r="C805" s="212"/>
      <c r="D805" s="22">
        <v>510.94</v>
      </c>
      <c r="E805" s="84">
        <v>580.32000000000005</v>
      </c>
      <c r="F805" s="48">
        <v>6.9085999999999999</v>
      </c>
    </row>
    <row r="806" spans="1:6" hidden="1" x14ac:dyDescent="0.25">
      <c r="A806" s="187" t="s">
        <v>978</v>
      </c>
      <c r="B806" s="19">
        <v>598.53</v>
      </c>
      <c r="C806" s="212"/>
      <c r="D806" s="22">
        <v>511.56</v>
      </c>
      <c r="E806" s="84">
        <v>581.44500000000005</v>
      </c>
      <c r="F806" s="48">
        <v>6.9085999999999999</v>
      </c>
    </row>
    <row r="807" spans="1:6" hidden="1" x14ac:dyDescent="0.25">
      <c r="A807" s="187" t="s">
        <v>979</v>
      </c>
      <c r="B807" s="19">
        <v>597.08000000000004</v>
      </c>
      <c r="C807" s="212"/>
      <c r="D807" s="22">
        <v>510.33</v>
      </c>
      <c r="E807" s="84">
        <v>584.02</v>
      </c>
      <c r="F807" s="48">
        <v>6.9085999999999999</v>
      </c>
    </row>
    <row r="808" spans="1:6" hidden="1" x14ac:dyDescent="0.25">
      <c r="A808" s="187" t="s">
        <v>980</v>
      </c>
      <c r="B808" s="19">
        <v>595.63</v>
      </c>
      <c r="C808" s="212"/>
      <c r="D808" s="22">
        <v>509.09</v>
      </c>
      <c r="E808" s="84">
        <v>580.96500000000003</v>
      </c>
      <c r="F808" s="48">
        <v>6.9085999999999999</v>
      </c>
    </row>
    <row r="809" spans="1:6" hidden="1" x14ac:dyDescent="0.25">
      <c r="A809" s="187" t="s">
        <v>981</v>
      </c>
      <c r="B809" s="19">
        <v>598.53</v>
      </c>
      <c r="C809" s="212"/>
      <c r="D809" s="22">
        <v>511.56</v>
      </c>
      <c r="E809" s="84">
        <v>586.27</v>
      </c>
      <c r="F809" s="48">
        <v>6.9085999999999999</v>
      </c>
    </row>
    <row r="810" spans="1:6" hidden="1" x14ac:dyDescent="0.25">
      <c r="A810" s="187" t="s">
        <v>982</v>
      </c>
      <c r="B810" s="19">
        <v>604.32000000000005</v>
      </c>
      <c r="C810" s="212"/>
      <c r="D810" s="22">
        <v>516.51</v>
      </c>
      <c r="E810" s="84">
        <v>589.005</v>
      </c>
      <c r="F810" s="48">
        <v>6.9085999999999999</v>
      </c>
    </row>
    <row r="811" spans="1:6" hidden="1" x14ac:dyDescent="0.25">
      <c r="A811" s="187" t="s">
        <v>983</v>
      </c>
      <c r="B811" s="19">
        <v>594.19000000000005</v>
      </c>
      <c r="C811" s="212"/>
      <c r="D811" s="22">
        <v>507.85</v>
      </c>
      <c r="E811" s="84">
        <v>577.10500000000002</v>
      </c>
      <c r="F811" s="48">
        <v>6.9085999999999999</v>
      </c>
    </row>
    <row r="812" spans="1:6" hidden="1" x14ac:dyDescent="0.25">
      <c r="A812" s="187" t="s">
        <v>984</v>
      </c>
      <c r="B812" s="19">
        <v>593.46</v>
      </c>
      <c r="C812" s="212"/>
      <c r="D812" s="22">
        <v>507.23</v>
      </c>
      <c r="E812" s="84">
        <v>577.11</v>
      </c>
      <c r="F812" s="48">
        <v>6.9085999999999999</v>
      </c>
    </row>
    <row r="813" spans="1:6" hidden="1" x14ac:dyDescent="0.25">
      <c r="A813" s="187" t="s">
        <v>985</v>
      </c>
      <c r="B813" s="19">
        <v>605.04</v>
      </c>
      <c r="C813" s="212"/>
      <c r="D813" s="22">
        <v>517.13</v>
      </c>
      <c r="E813" s="84">
        <v>590.28499999999997</v>
      </c>
      <c r="F813" s="48">
        <v>6.9085999999999999</v>
      </c>
    </row>
    <row r="814" spans="1:6" hidden="1" x14ac:dyDescent="0.25">
      <c r="A814" s="187" t="s">
        <v>986</v>
      </c>
      <c r="B814" s="19">
        <v>606.49</v>
      </c>
      <c r="C814" s="212"/>
      <c r="D814" s="22">
        <v>518.37</v>
      </c>
      <c r="E814" s="84">
        <v>594.30499999999995</v>
      </c>
      <c r="F814" s="48">
        <v>6.9085999999999999</v>
      </c>
    </row>
    <row r="815" spans="1:6" hidden="1" x14ac:dyDescent="0.25">
      <c r="A815" s="187" t="s">
        <v>987</v>
      </c>
      <c r="B815" s="19">
        <v>612.28</v>
      </c>
      <c r="C815" s="212"/>
      <c r="D815" s="22">
        <v>523.32000000000005</v>
      </c>
      <c r="E815" s="84">
        <v>597.52</v>
      </c>
      <c r="F815" s="48">
        <v>6.9085999999999999</v>
      </c>
    </row>
    <row r="816" spans="1:6" hidden="1" x14ac:dyDescent="0.25">
      <c r="A816" s="187" t="s">
        <v>988</v>
      </c>
      <c r="B816" s="19">
        <v>605.77</v>
      </c>
      <c r="C816" s="212"/>
      <c r="D816" s="22">
        <v>517.75</v>
      </c>
      <c r="E816" s="84">
        <v>590.61</v>
      </c>
      <c r="F816" s="48">
        <v>6.9085999999999999</v>
      </c>
    </row>
    <row r="817" spans="1:6" hidden="1" x14ac:dyDescent="0.25">
      <c r="A817" s="187" t="s">
        <v>989</v>
      </c>
      <c r="B817" s="19">
        <v>602.15</v>
      </c>
      <c r="C817" s="212"/>
      <c r="D817" s="22">
        <v>514.66</v>
      </c>
      <c r="E817" s="84">
        <v>586.59</v>
      </c>
      <c r="F817" s="48">
        <v>6.9085999999999999</v>
      </c>
    </row>
    <row r="818" spans="1:6" hidden="1" x14ac:dyDescent="0.25">
      <c r="A818" s="187" t="s">
        <v>990</v>
      </c>
      <c r="B818" s="19">
        <v>601.41999999999996</v>
      </c>
      <c r="C818" s="212"/>
      <c r="D818" s="22">
        <v>514.04</v>
      </c>
      <c r="E818" s="84">
        <v>583.53499999999997</v>
      </c>
      <c r="F818" s="48">
        <v>6.9085999999999999</v>
      </c>
    </row>
    <row r="819" spans="1:6" hidden="1" x14ac:dyDescent="0.25">
      <c r="A819" s="187" t="s">
        <v>991</v>
      </c>
      <c r="B819" s="19">
        <v>597.08000000000004</v>
      </c>
      <c r="C819" s="212"/>
      <c r="D819" s="22">
        <v>510.33</v>
      </c>
      <c r="E819" s="84">
        <v>577.59</v>
      </c>
      <c r="F819" s="48">
        <v>6.9085999999999999</v>
      </c>
    </row>
    <row r="820" spans="1:6" hidden="1" x14ac:dyDescent="0.25">
      <c r="A820" s="187" t="s">
        <v>992</v>
      </c>
      <c r="B820" s="19">
        <v>597.08000000000004</v>
      </c>
      <c r="C820" s="212"/>
      <c r="D820" s="22">
        <v>510.33</v>
      </c>
      <c r="E820" s="84">
        <v>577.59</v>
      </c>
      <c r="F820" s="48">
        <v>6.9085999999999999</v>
      </c>
    </row>
    <row r="821" spans="1:6" hidden="1" x14ac:dyDescent="0.25">
      <c r="A821" s="187" t="s">
        <v>993</v>
      </c>
      <c r="B821" s="19">
        <v>593.46</v>
      </c>
      <c r="C821" s="212"/>
      <c r="D821" s="22">
        <v>507.23</v>
      </c>
      <c r="E821" s="84">
        <v>566.01</v>
      </c>
      <c r="F821" s="48">
        <v>6.9085999999999999</v>
      </c>
    </row>
    <row r="822" spans="1:6" hidden="1" x14ac:dyDescent="0.25">
      <c r="A822" s="187" t="s">
        <v>994</v>
      </c>
      <c r="B822" s="19">
        <v>591.29</v>
      </c>
      <c r="C822" s="212"/>
      <c r="D822" s="22">
        <v>505.38</v>
      </c>
      <c r="E822" s="84">
        <v>560.39</v>
      </c>
      <c r="F822" s="47"/>
    </row>
    <row r="823" spans="1:6" hidden="1" x14ac:dyDescent="0.25">
      <c r="A823" s="199">
        <v>42853</v>
      </c>
      <c r="B823" s="19">
        <v>591.29</v>
      </c>
      <c r="C823" s="212"/>
      <c r="D823" s="22">
        <v>505.38</v>
      </c>
      <c r="E823" s="84">
        <v>555.56500000000005</v>
      </c>
      <c r="F823" s="47"/>
    </row>
    <row r="824" spans="1:6" hidden="1" x14ac:dyDescent="0.25">
      <c r="A824" s="199">
        <v>42858</v>
      </c>
      <c r="B824" s="19">
        <v>580.44000000000005</v>
      </c>
      <c r="C824" s="212"/>
      <c r="D824" s="22">
        <v>496.1</v>
      </c>
      <c r="E824" s="84">
        <v>541.74</v>
      </c>
      <c r="F824" s="47"/>
    </row>
    <row r="825" spans="1:6" hidden="1" x14ac:dyDescent="0.25">
      <c r="A825" s="199">
        <v>42859</v>
      </c>
      <c r="B825" s="19">
        <v>573.20000000000005</v>
      </c>
      <c r="C825" s="212"/>
      <c r="D825" s="22">
        <v>489.91</v>
      </c>
      <c r="E825" s="84">
        <v>531.61</v>
      </c>
      <c r="F825" s="47"/>
    </row>
    <row r="826" spans="1:6" hidden="1" x14ac:dyDescent="0.25">
      <c r="A826" s="199">
        <v>42860</v>
      </c>
      <c r="B826" s="19">
        <v>559.45000000000005</v>
      </c>
      <c r="C826" s="212"/>
      <c r="D826" s="22">
        <v>478.16</v>
      </c>
      <c r="E826" s="84">
        <v>526.79</v>
      </c>
      <c r="F826" s="47"/>
    </row>
    <row r="827" spans="1:6" hidden="1" x14ac:dyDescent="0.25">
      <c r="A827" s="199">
        <v>42863</v>
      </c>
      <c r="B827" s="19">
        <v>565.96</v>
      </c>
      <c r="C827" s="212"/>
      <c r="D827" s="22">
        <v>483.73</v>
      </c>
      <c r="E827" s="84">
        <v>525.82000000000005</v>
      </c>
      <c r="F827" s="47"/>
    </row>
    <row r="828" spans="1:6" hidden="1" x14ac:dyDescent="0.25">
      <c r="A828" s="199">
        <v>42864</v>
      </c>
      <c r="B828" s="19">
        <v>564.51</v>
      </c>
      <c r="C828" s="212"/>
      <c r="D828" s="22">
        <v>482.49</v>
      </c>
      <c r="E828" s="84">
        <v>522.45000000000005</v>
      </c>
      <c r="F828" s="47"/>
    </row>
    <row r="829" spans="1:6" hidden="1" x14ac:dyDescent="0.25">
      <c r="A829" s="199">
        <v>42865</v>
      </c>
      <c r="B829" s="19">
        <v>560.16999999999996</v>
      </c>
      <c r="C829" s="212"/>
      <c r="D829" s="22">
        <v>478.78</v>
      </c>
      <c r="E829" s="84">
        <v>519.55999999999995</v>
      </c>
      <c r="F829" s="47"/>
    </row>
    <row r="830" spans="1:6" hidden="1" x14ac:dyDescent="0.25">
      <c r="A830" s="199">
        <v>42866</v>
      </c>
      <c r="B830" s="19">
        <v>563.07000000000005</v>
      </c>
      <c r="C830" s="212"/>
      <c r="D830" s="22">
        <v>481.25</v>
      </c>
      <c r="E830" s="84">
        <v>520.52</v>
      </c>
      <c r="F830" s="47"/>
    </row>
    <row r="831" spans="1:6" hidden="1" x14ac:dyDescent="0.25">
      <c r="A831" s="199">
        <v>42870</v>
      </c>
      <c r="B831" s="19">
        <v>568.86</v>
      </c>
      <c r="C831" s="212"/>
      <c r="D831" s="22">
        <v>486.2</v>
      </c>
      <c r="E831" s="84">
        <v>530.16499999999996</v>
      </c>
      <c r="F831" s="47"/>
    </row>
    <row r="832" spans="1:6" hidden="1" x14ac:dyDescent="0.25">
      <c r="A832" s="199">
        <v>42871</v>
      </c>
      <c r="B832" s="19">
        <v>576.82000000000005</v>
      </c>
      <c r="C832" s="212"/>
      <c r="D832" s="22">
        <v>493.01</v>
      </c>
      <c r="E832" s="84">
        <v>535.79</v>
      </c>
      <c r="F832" s="47"/>
    </row>
    <row r="833" spans="1:6" hidden="1" x14ac:dyDescent="0.25">
      <c r="A833" s="199">
        <v>42872</v>
      </c>
      <c r="B833" s="19">
        <v>577.54</v>
      </c>
      <c r="C833" s="212"/>
      <c r="D833" s="22">
        <v>493.62</v>
      </c>
      <c r="E833" s="84">
        <v>542.38</v>
      </c>
      <c r="F833" s="47"/>
    </row>
    <row r="834" spans="1:6" hidden="1" x14ac:dyDescent="0.25">
      <c r="A834" s="199">
        <v>42873</v>
      </c>
      <c r="B834" s="19">
        <v>579.71</v>
      </c>
      <c r="C834" s="212"/>
      <c r="D834" s="22">
        <v>495.48</v>
      </c>
      <c r="E834" s="84">
        <v>539.16999999999996</v>
      </c>
      <c r="F834" s="47"/>
    </row>
    <row r="835" spans="1:6" hidden="1" x14ac:dyDescent="0.25">
      <c r="A835" s="199">
        <v>42874</v>
      </c>
      <c r="B835" s="19">
        <v>573.91999999999996</v>
      </c>
      <c r="C835" s="212"/>
      <c r="D835" s="22">
        <v>490.53</v>
      </c>
      <c r="E835" s="84">
        <v>534.18499999999995</v>
      </c>
      <c r="F835" s="47"/>
    </row>
    <row r="836" spans="1:6" hidden="1" x14ac:dyDescent="0.25">
      <c r="A836" s="199">
        <v>42877</v>
      </c>
      <c r="B836" s="19">
        <v>576.09</v>
      </c>
      <c r="C836" s="212"/>
      <c r="D836" s="22">
        <v>492.39</v>
      </c>
      <c r="E836" s="84">
        <v>548.05999999999995</v>
      </c>
      <c r="F836" s="47"/>
    </row>
    <row r="837" spans="1:6" hidden="1" x14ac:dyDescent="0.25">
      <c r="A837" s="199">
        <v>42878</v>
      </c>
      <c r="B837" s="19">
        <v>580.44000000000005</v>
      </c>
      <c r="C837" s="212"/>
      <c r="D837" s="22">
        <v>496.1</v>
      </c>
      <c r="E837" s="84">
        <v>551.71</v>
      </c>
      <c r="F837" s="47"/>
    </row>
    <row r="838" spans="1:6" hidden="1" x14ac:dyDescent="0.25">
      <c r="A838" s="199">
        <v>42879</v>
      </c>
      <c r="B838" s="19">
        <v>576.82000000000005</v>
      </c>
      <c r="C838" s="212"/>
      <c r="D838" s="22">
        <v>493.01</v>
      </c>
      <c r="E838" s="84">
        <v>546.55999999999995</v>
      </c>
      <c r="F838" s="47"/>
    </row>
    <row r="839" spans="1:6" hidden="1" x14ac:dyDescent="0.25">
      <c r="A839" s="199">
        <v>42880</v>
      </c>
      <c r="B839" s="19">
        <v>577.54</v>
      </c>
      <c r="C839" s="212"/>
      <c r="D839" s="22">
        <v>493.62</v>
      </c>
      <c r="E839" s="84">
        <v>552.51</v>
      </c>
      <c r="F839" s="47"/>
    </row>
    <row r="840" spans="1:6" hidden="1" x14ac:dyDescent="0.25">
      <c r="A840" s="199">
        <v>42881</v>
      </c>
      <c r="B840" s="19">
        <v>576.09</v>
      </c>
      <c r="C840" s="212"/>
      <c r="D840" s="22">
        <v>492.39</v>
      </c>
      <c r="E840" s="84">
        <v>550.26</v>
      </c>
      <c r="F840" s="47"/>
    </row>
    <row r="841" spans="1:6" hidden="1" x14ac:dyDescent="0.25">
      <c r="A841" s="199">
        <v>42887</v>
      </c>
      <c r="B841" s="19">
        <v>576.09</v>
      </c>
      <c r="C841" s="212"/>
      <c r="D841" s="22">
        <v>492.39</v>
      </c>
      <c r="E841" s="84">
        <v>556.20500000000004</v>
      </c>
      <c r="F841" s="47"/>
    </row>
    <row r="842" spans="1:6" hidden="1" x14ac:dyDescent="0.25">
      <c r="A842" s="199">
        <v>42888</v>
      </c>
      <c r="B842" s="19">
        <v>571.03</v>
      </c>
      <c r="C842" s="212"/>
      <c r="D842" s="22">
        <v>488.06</v>
      </c>
      <c r="E842" s="84">
        <v>552.83500000000004</v>
      </c>
      <c r="F842" s="47"/>
    </row>
    <row r="843" spans="1:6" hidden="1" x14ac:dyDescent="0.25">
      <c r="A843" s="199">
        <v>42891</v>
      </c>
      <c r="B843" s="19">
        <v>580.44000000000005</v>
      </c>
      <c r="C843" s="212"/>
      <c r="D843" s="22">
        <v>496.1</v>
      </c>
      <c r="E843" s="84">
        <v>563.76</v>
      </c>
      <c r="F843" s="47"/>
    </row>
    <row r="844" spans="1:6" hidden="1" x14ac:dyDescent="0.25">
      <c r="A844" s="199">
        <v>42892</v>
      </c>
      <c r="B844" s="19">
        <v>581.16</v>
      </c>
      <c r="C844" s="212"/>
      <c r="D844" s="22">
        <v>496.72</v>
      </c>
      <c r="E844" s="84">
        <v>564.08500000000004</v>
      </c>
      <c r="F844" s="47"/>
    </row>
    <row r="845" spans="1:6" hidden="1" x14ac:dyDescent="0.25">
      <c r="A845" s="199">
        <v>42893</v>
      </c>
      <c r="B845" s="19">
        <v>584.04999999999995</v>
      </c>
      <c r="C845" s="212"/>
      <c r="D845" s="22">
        <v>499.19</v>
      </c>
      <c r="E845" s="84">
        <v>567.94000000000005</v>
      </c>
      <c r="F845" s="47"/>
    </row>
    <row r="846" spans="1:6" hidden="1" x14ac:dyDescent="0.25">
      <c r="A846" s="199">
        <v>42894</v>
      </c>
      <c r="B846" s="19">
        <v>582.61</v>
      </c>
      <c r="C846" s="212"/>
      <c r="D846" s="22">
        <v>497.95</v>
      </c>
      <c r="E846" s="84">
        <v>564.25</v>
      </c>
      <c r="F846" s="47"/>
    </row>
    <row r="847" spans="1:6" hidden="1" x14ac:dyDescent="0.25">
      <c r="A847" s="199">
        <v>42895</v>
      </c>
      <c r="B847" s="19">
        <v>577.54</v>
      </c>
      <c r="C847" s="212"/>
      <c r="D847" s="22">
        <v>493.62</v>
      </c>
      <c r="E847" s="84">
        <v>558.13499999999999</v>
      </c>
      <c r="F847" s="47"/>
    </row>
    <row r="848" spans="1:6" hidden="1" x14ac:dyDescent="0.25">
      <c r="A848" s="199">
        <v>42898</v>
      </c>
      <c r="B848" s="19">
        <v>571.03</v>
      </c>
      <c r="C848" s="212"/>
      <c r="D848" s="22">
        <v>488.06</v>
      </c>
      <c r="E848" s="84">
        <v>551.70500000000004</v>
      </c>
      <c r="F848" s="47"/>
    </row>
    <row r="849" spans="1:6" hidden="1" x14ac:dyDescent="0.25">
      <c r="A849" s="199">
        <v>42899</v>
      </c>
      <c r="B849" s="19">
        <v>565.96</v>
      </c>
      <c r="C849" s="212"/>
      <c r="D849" s="22">
        <v>483.73</v>
      </c>
      <c r="E849" s="84">
        <v>543.66999999999996</v>
      </c>
      <c r="F849" s="47"/>
    </row>
    <row r="850" spans="1:6" hidden="1" x14ac:dyDescent="0.25">
      <c r="A850" s="199">
        <v>42900</v>
      </c>
      <c r="B850" s="19">
        <v>568.13</v>
      </c>
      <c r="C850" s="212"/>
      <c r="D850" s="22">
        <v>485.58</v>
      </c>
      <c r="E850" s="84">
        <v>541.74</v>
      </c>
      <c r="F850" s="47"/>
    </row>
    <row r="851" spans="1:6" hidden="1" x14ac:dyDescent="0.25">
      <c r="A851" s="199">
        <v>42902</v>
      </c>
      <c r="B851" s="19">
        <v>565.24</v>
      </c>
      <c r="C851" s="212"/>
      <c r="D851" s="22">
        <v>483.11</v>
      </c>
      <c r="E851" s="84">
        <v>538.68499999999995</v>
      </c>
      <c r="F851" s="47"/>
    </row>
    <row r="852" spans="1:6" hidden="1" x14ac:dyDescent="0.25">
      <c r="A852" s="199">
        <v>42905</v>
      </c>
      <c r="B852" s="19">
        <v>563.79</v>
      </c>
      <c r="C852" s="212"/>
      <c r="D852" s="22">
        <v>481.87</v>
      </c>
      <c r="E852" s="84">
        <v>535.15</v>
      </c>
      <c r="F852" s="47"/>
    </row>
    <row r="853" spans="1:6" hidden="1" x14ac:dyDescent="0.25">
      <c r="A853" s="199">
        <v>42906</v>
      </c>
      <c r="B853" s="19">
        <v>563.07000000000005</v>
      </c>
      <c r="C853" s="212"/>
      <c r="D853" s="22">
        <v>481.25</v>
      </c>
      <c r="E853" s="84">
        <v>531.29499999999996</v>
      </c>
      <c r="F853" s="47"/>
    </row>
    <row r="854" spans="1:6" hidden="1" x14ac:dyDescent="0.25">
      <c r="A854" s="199">
        <v>42907</v>
      </c>
      <c r="B854" s="19">
        <v>563.07000000000005</v>
      </c>
      <c r="C854" s="212"/>
      <c r="D854" s="22">
        <v>481.25</v>
      </c>
      <c r="E854" s="84">
        <v>529.52</v>
      </c>
      <c r="F854" s="47"/>
    </row>
    <row r="855" spans="1:6" hidden="1" x14ac:dyDescent="0.25">
      <c r="A855" s="199">
        <v>42908</v>
      </c>
      <c r="B855" s="19">
        <v>567.41</v>
      </c>
      <c r="C855" s="212"/>
      <c r="D855" s="22">
        <v>484.96</v>
      </c>
      <c r="E855" s="84">
        <v>531.29</v>
      </c>
      <c r="F855" s="47"/>
    </row>
    <row r="856" spans="1:6" hidden="1" x14ac:dyDescent="0.25">
      <c r="A856" s="199">
        <v>42909</v>
      </c>
      <c r="B856" s="19">
        <v>568.13</v>
      </c>
      <c r="C856" s="212"/>
      <c r="D856" s="22">
        <v>485.58</v>
      </c>
      <c r="E856" s="84">
        <v>532.9</v>
      </c>
      <c r="F856" s="47"/>
    </row>
    <row r="857" spans="1:6" hidden="1" x14ac:dyDescent="0.25">
      <c r="A857" s="199">
        <v>42912</v>
      </c>
      <c r="B857" s="19">
        <v>568.13</v>
      </c>
      <c r="C857" s="212"/>
      <c r="D857" s="22">
        <v>485.58</v>
      </c>
      <c r="E857" s="84">
        <v>536.59500000000003</v>
      </c>
      <c r="F857" s="47"/>
    </row>
    <row r="858" spans="1:6" hidden="1" x14ac:dyDescent="0.25">
      <c r="A858" s="199">
        <v>42913</v>
      </c>
      <c r="B858" s="19">
        <v>568.13</v>
      </c>
      <c r="C858" s="212"/>
      <c r="D858" s="22">
        <v>485.58</v>
      </c>
      <c r="E858" s="84">
        <v>531.92999999999995</v>
      </c>
      <c r="F858" s="47"/>
    </row>
    <row r="859" spans="1:6" hidden="1" x14ac:dyDescent="0.25">
      <c r="A859" s="199">
        <v>42914</v>
      </c>
      <c r="B859" s="19">
        <v>569.58000000000004</v>
      </c>
      <c r="C859" s="212"/>
      <c r="D859" s="22">
        <v>486.82</v>
      </c>
      <c r="E859" s="84">
        <v>536.59500000000003</v>
      </c>
      <c r="F859" s="47"/>
    </row>
    <row r="860" spans="1:6" hidden="1" x14ac:dyDescent="0.25">
      <c r="A860" s="199">
        <v>42915</v>
      </c>
      <c r="B860" s="19">
        <v>568.86</v>
      </c>
      <c r="C860" s="212"/>
      <c r="D860" s="22">
        <v>486.2</v>
      </c>
      <c r="E860" s="84">
        <v>540.77499999999998</v>
      </c>
      <c r="F860" s="47"/>
    </row>
    <row r="861" spans="1:6" hidden="1" x14ac:dyDescent="0.25">
      <c r="A861" s="199">
        <v>42916</v>
      </c>
      <c r="B861" s="19">
        <v>564.51</v>
      </c>
      <c r="C861" s="212"/>
      <c r="D861" s="22">
        <v>482.49</v>
      </c>
      <c r="E861" s="84">
        <v>534.35</v>
      </c>
      <c r="F861" s="47"/>
    </row>
    <row r="862" spans="1:6" hidden="1" x14ac:dyDescent="0.25">
      <c r="A862" s="199">
        <v>42919</v>
      </c>
      <c r="B862" s="19">
        <v>563.07000000000005</v>
      </c>
      <c r="C862" s="212"/>
      <c r="D862" s="22">
        <v>481.25</v>
      </c>
      <c r="E862" s="84">
        <v>533.70000000000005</v>
      </c>
      <c r="F862" s="47"/>
    </row>
    <row r="863" spans="1:6" hidden="1" x14ac:dyDescent="0.25">
      <c r="A863" s="199">
        <v>42920</v>
      </c>
      <c r="B863" s="19">
        <v>550.04</v>
      </c>
      <c r="C863" s="212"/>
      <c r="D863" s="22">
        <v>470.12</v>
      </c>
      <c r="E863" s="84">
        <v>517.625</v>
      </c>
      <c r="F863" s="47"/>
    </row>
    <row r="864" spans="1:6" hidden="1" x14ac:dyDescent="0.25">
      <c r="A864" s="199">
        <v>42921</v>
      </c>
      <c r="B864" s="19">
        <v>550.04</v>
      </c>
      <c r="C864" s="212"/>
      <c r="D864" s="22">
        <v>470.12</v>
      </c>
      <c r="E864" s="84">
        <v>518.43499999999995</v>
      </c>
      <c r="F864" s="47"/>
    </row>
    <row r="865" spans="1:7" hidden="1" x14ac:dyDescent="0.25">
      <c r="A865" s="199">
        <v>42922</v>
      </c>
      <c r="B865" s="19">
        <v>546.41999999999996</v>
      </c>
      <c r="C865" s="212"/>
      <c r="D865" s="22">
        <v>467.03</v>
      </c>
      <c r="E865" s="84">
        <v>515.70000000000005</v>
      </c>
      <c r="F865" s="47"/>
    </row>
    <row r="866" spans="1:7" hidden="1" x14ac:dyDescent="0.25">
      <c r="A866" s="199">
        <v>42923</v>
      </c>
      <c r="B866" s="19">
        <v>544.25</v>
      </c>
      <c r="C866" s="212"/>
      <c r="D866" s="22">
        <v>465.17</v>
      </c>
      <c r="E866" s="84">
        <v>490.62</v>
      </c>
      <c r="F866" s="47"/>
    </row>
    <row r="867" spans="1:7" hidden="1" x14ac:dyDescent="0.25">
      <c r="A867" s="199">
        <v>42926</v>
      </c>
      <c r="B867" s="19">
        <v>526.88</v>
      </c>
      <c r="C867" s="212"/>
      <c r="D867" s="22">
        <v>450.32</v>
      </c>
      <c r="E867" s="84">
        <v>499.14</v>
      </c>
      <c r="F867" s="47"/>
    </row>
    <row r="868" spans="1:7" hidden="1" x14ac:dyDescent="0.25">
      <c r="A868" s="199">
        <v>42927</v>
      </c>
      <c r="B868" s="19">
        <v>523.98</v>
      </c>
      <c r="C868" s="212"/>
      <c r="D868" s="22">
        <v>447.85</v>
      </c>
      <c r="E868" s="84">
        <v>501.875</v>
      </c>
      <c r="F868" s="47"/>
    </row>
    <row r="869" spans="1:7" hidden="1" x14ac:dyDescent="0.25">
      <c r="A869" s="199">
        <v>42928</v>
      </c>
      <c r="B869" s="19">
        <v>537.01</v>
      </c>
      <c r="C869" s="212"/>
      <c r="D869" s="22">
        <v>458.98</v>
      </c>
      <c r="E869" s="84">
        <v>510.55</v>
      </c>
      <c r="F869" s="47"/>
    </row>
    <row r="870" spans="1:7" hidden="1" x14ac:dyDescent="0.25">
      <c r="A870" s="199">
        <v>42929</v>
      </c>
      <c r="B870" s="19">
        <v>539.17999999999995</v>
      </c>
      <c r="C870" s="212"/>
      <c r="D870" s="22">
        <v>460.84</v>
      </c>
      <c r="E870" s="84">
        <v>511.68</v>
      </c>
      <c r="F870" s="47"/>
    </row>
    <row r="871" spans="1:7" hidden="1" x14ac:dyDescent="0.25">
      <c r="A871" s="199">
        <v>42930</v>
      </c>
      <c r="B871" s="19">
        <v>527.6</v>
      </c>
      <c r="C871" s="212"/>
      <c r="D871" s="22">
        <v>450.94</v>
      </c>
      <c r="E871" s="84">
        <v>503</v>
      </c>
      <c r="F871" s="47"/>
    </row>
    <row r="872" spans="1:7" hidden="1" x14ac:dyDescent="0.25">
      <c r="A872" s="199">
        <v>42933</v>
      </c>
      <c r="B872" s="20">
        <v>543</v>
      </c>
      <c r="C872" s="212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199">
        <v>42934</v>
      </c>
      <c r="B873" s="20">
        <v>546</v>
      </c>
      <c r="C873" s="212"/>
      <c r="D873" s="20">
        <f>+B873/1.17</f>
        <v>466.66666666666669</v>
      </c>
      <c r="E873" s="20">
        <v>567.20000000000005</v>
      </c>
      <c r="F873" s="147">
        <v>6.9085999999999999</v>
      </c>
    </row>
    <row r="874" spans="1:7" hidden="1" x14ac:dyDescent="0.25">
      <c r="A874" s="199">
        <v>42935</v>
      </c>
      <c r="B874" s="20">
        <v>543.52546101959877</v>
      </c>
      <c r="D874" s="20">
        <v>464.55167608512716</v>
      </c>
      <c r="E874" s="20">
        <v>572.13</v>
      </c>
      <c r="F874" s="147">
        <v>6.9085999999999999</v>
      </c>
    </row>
    <row r="875" spans="1:7" hidden="1" x14ac:dyDescent="0.25">
      <c r="A875" s="199">
        <v>42936</v>
      </c>
      <c r="B875" s="30">
        <f>+IF(F875=0,"",C875/F875)</f>
        <v>546.42040355498943</v>
      </c>
      <c r="C875" s="213">
        <v>3775</v>
      </c>
      <c r="D875" s="30">
        <f>+B875/1.17</f>
        <v>467.02598594443543</v>
      </c>
      <c r="E875" s="20">
        <v>575.30864197530855</v>
      </c>
      <c r="F875" s="147">
        <v>6.9085999999999999</v>
      </c>
    </row>
    <row r="876" spans="1:7" hidden="1" x14ac:dyDescent="0.25">
      <c r="A876" s="199">
        <v>42940</v>
      </c>
      <c r="B876" s="30">
        <f t="shared" ref="B876:B951" si="6">+IF(F876=0,"",C876/F876)</f>
        <v>547.86787482268483</v>
      </c>
      <c r="C876" s="221">
        <v>3785</v>
      </c>
      <c r="D876" s="30">
        <f t="shared" ref="D876:D985" si="7">+B876/1.17</f>
        <v>468.26314087408963</v>
      </c>
      <c r="E876" s="20">
        <v>580</v>
      </c>
      <c r="F876" s="147">
        <v>6.9085999999999999</v>
      </c>
      <c r="G876" s="159">
        <f>+C876-C875</f>
        <v>10</v>
      </c>
    </row>
    <row r="877" spans="1:7" hidden="1" x14ac:dyDescent="0.25">
      <c r="A877" s="199">
        <v>42941</v>
      </c>
      <c r="B877" s="30">
        <f t="shared" si="6"/>
        <v>546.42040355498943</v>
      </c>
      <c r="C877" s="221">
        <v>3775</v>
      </c>
      <c r="D877" s="30">
        <f t="shared" si="7"/>
        <v>467.02598594443543</v>
      </c>
      <c r="E877" s="20">
        <v>580</v>
      </c>
      <c r="F877" s="147">
        <v>6.9085999999999999</v>
      </c>
      <c r="G877" s="159">
        <f t="shared" ref="G877:G905" si="8">+C877-C876</f>
        <v>-10</v>
      </c>
    </row>
    <row r="878" spans="1:7" hidden="1" x14ac:dyDescent="0.25">
      <c r="A878" s="199">
        <v>42942</v>
      </c>
      <c r="B878" s="161">
        <f t="shared" si="6"/>
        <v>544.97293228729416</v>
      </c>
      <c r="C878" s="222">
        <v>3765</v>
      </c>
      <c r="D878" s="161">
        <f t="shared" si="7"/>
        <v>465.78883101478135</v>
      </c>
      <c r="E878" s="163">
        <v>535</v>
      </c>
      <c r="F878" s="147">
        <v>6.9085999999999999</v>
      </c>
      <c r="G878" s="159">
        <f t="shared" si="8"/>
        <v>-10</v>
      </c>
    </row>
    <row r="879" spans="1:7" hidden="1" x14ac:dyDescent="0.25">
      <c r="A879" s="199">
        <v>42943</v>
      </c>
      <c r="B879" s="30">
        <f t="shared" si="6"/>
        <v>552.21028862577077</v>
      </c>
      <c r="C879" s="221">
        <v>3815</v>
      </c>
      <c r="D879" s="30">
        <f t="shared" si="7"/>
        <v>471.97460566305199</v>
      </c>
      <c r="E879" s="20">
        <v>537</v>
      </c>
      <c r="F879" s="147">
        <v>6.9085999999999999</v>
      </c>
      <c r="G879" s="159">
        <f t="shared" si="8"/>
        <v>50</v>
      </c>
    </row>
    <row r="880" spans="1:7" hidden="1" x14ac:dyDescent="0.25">
      <c r="A880" s="199">
        <v>42944</v>
      </c>
      <c r="B880" s="30">
        <f t="shared" si="6"/>
        <v>550.0390817242278</v>
      </c>
      <c r="C880" s="221">
        <v>3800</v>
      </c>
      <c r="D880" s="30">
        <f t="shared" si="7"/>
        <v>470.11887326857078</v>
      </c>
      <c r="E880" s="20">
        <v>532.09</v>
      </c>
      <c r="F880" s="147">
        <v>6.9085999999999999</v>
      </c>
      <c r="G880" s="159">
        <f t="shared" si="8"/>
        <v>-15</v>
      </c>
    </row>
    <row r="881" spans="1:7" hidden="1" x14ac:dyDescent="0.25">
      <c r="A881" s="199">
        <v>42947</v>
      </c>
      <c r="B881" s="30">
        <f t="shared" si="6"/>
        <v>552.21028862577077</v>
      </c>
      <c r="C881" s="221">
        <v>3815</v>
      </c>
      <c r="D881" s="30">
        <f t="shared" si="7"/>
        <v>471.97460566305199</v>
      </c>
      <c r="E881" s="20">
        <v>537.72</v>
      </c>
      <c r="F881" s="147">
        <v>6.9085999999999999</v>
      </c>
      <c r="G881" s="159">
        <f t="shared" si="8"/>
        <v>15</v>
      </c>
    </row>
    <row r="882" spans="1:7" hidden="1" x14ac:dyDescent="0.25">
      <c r="A882" s="199">
        <v>42948</v>
      </c>
      <c r="B882" s="30">
        <f t="shared" si="6"/>
        <v>552.93402425961847</v>
      </c>
      <c r="C882" s="221">
        <v>3820</v>
      </c>
      <c r="D882" s="30">
        <f t="shared" si="7"/>
        <v>472.59318312787906</v>
      </c>
      <c r="E882" s="20">
        <v>540.29</v>
      </c>
      <c r="F882" s="147">
        <v>6.9085999999999999</v>
      </c>
      <c r="G882" s="159">
        <f t="shared" si="8"/>
        <v>5</v>
      </c>
    </row>
    <row r="883" spans="1:7" hidden="1" x14ac:dyDescent="0.25">
      <c r="A883" s="199">
        <v>42949</v>
      </c>
      <c r="B883" s="30">
        <f t="shared" si="6"/>
        <v>551.48655299192308</v>
      </c>
      <c r="C883" s="221">
        <v>3810</v>
      </c>
      <c r="D883" s="30">
        <f t="shared" si="7"/>
        <v>471.35602819822486</v>
      </c>
      <c r="E883" s="20">
        <v>537.88</v>
      </c>
      <c r="F883" s="147">
        <v>6.9085999999999999</v>
      </c>
      <c r="G883" s="159">
        <f t="shared" si="8"/>
        <v>-10</v>
      </c>
    </row>
    <row r="884" spans="1:7" hidden="1" x14ac:dyDescent="0.25">
      <c r="A884" s="199">
        <v>42950</v>
      </c>
      <c r="B884" s="30">
        <f t="shared" si="6"/>
        <v>550.76281735807549</v>
      </c>
      <c r="C884" s="221">
        <v>3805</v>
      </c>
      <c r="D884" s="30">
        <f t="shared" si="7"/>
        <v>470.73745073339791</v>
      </c>
      <c r="E884" s="20">
        <v>530.64499999999998</v>
      </c>
      <c r="F884" s="147">
        <v>6.9085999999999999</v>
      </c>
      <c r="G884" s="159">
        <f t="shared" si="8"/>
        <v>-5</v>
      </c>
    </row>
    <row r="885" spans="1:7" hidden="1" x14ac:dyDescent="0.25">
      <c r="A885" s="199">
        <v>42951</v>
      </c>
      <c r="B885" s="30">
        <f t="shared" si="6"/>
        <v>550.0390817242278</v>
      </c>
      <c r="C885" s="221">
        <v>3800</v>
      </c>
      <c r="D885" s="30">
        <f t="shared" si="7"/>
        <v>470.11887326857078</v>
      </c>
      <c r="E885" s="255">
        <v>535.95000000000005</v>
      </c>
      <c r="F885" s="147">
        <v>6.9085999999999999</v>
      </c>
      <c r="G885" s="159">
        <f t="shared" si="8"/>
        <v>-5</v>
      </c>
    </row>
    <row r="886" spans="1:7" hidden="1" x14ac:dyDescent="0.25">
      <c r="A886" s="199">
        <v>42954</v>
      </c>
      <c r="B886" s="30">
        <f t="shared" si="6"/>
        <v>539.18304721651282</v>
      </c>
      <c r="C886" s="221">
        <v>3725</v>
      </c>
      <c r="D886" s="30">
        <f t="shared" si="7"/>
        <v>460.84021129616485</v>
      </c>
      <c r="E886" s="256">
        <v>521.48500000000001</v>
      </c>
      <c r="F886" s="147">
        <v>6.9085999999999999</v>
      </c>
      <c r="G886" s="159">
        <f t="shared" si="8"/>
        <v>-75</v>
      </c>
    </row>
    <row r="887" spans="1:7" hidden="1" x14ac:dyDescent="0.25">
      <c r="A887" s="199">
        <v>42955</v>
      </c>
      <c r="B887" s="30">
        <f t="shared" si="6"/>
        <v>540.6305184842081</v>
      </c>
      <c r="C887" s="221">
        <v>3735</v>
      </c>
      <c r="D887" s="30">
        <f t="shared" si="7"/>
        <v>462.07736622581893</v>
      </c>
      <c r="E887" s="255">
        <v>522.92999999999995</v>
      </c>
      <c r="F887" s="147">
        <v>6.9085999999999999</v>
      </c>
      <c r="G887" s="159">
        <f t="shared" si="8"/>
        <v>10</v>
      </c>
    </row>
    <row r="888" spans="1:7" hidden="1" x14ac:dyDescent="0.25">
      <c r="A888" s="199">
        <v>42956</v>
      </c>
      <c r="B888" s="30">
        <f t="shared" si="6"/>
        <v>544.97293228729416</v>
      </c>
      <c r="C888" s="212">
        <v>3765</v>
      </c>
      <c r="D888" s="30">
        <f t="shared" si="7"/>
        <v>465.78883101478135</v>
      </c>
      <c r="E888" s="255">
        <v>530.48500000000001</v>
      </c>
      <c r="F888" s="147">
        <v>6.9085999999999999</v>
      </c>
      <c r="G888" s="159">
        <f t="shared" si="8"/>
        <v>30</v>
      </c>
    </row>
    <row r="889" spans="1:7" hidden="1" x14ac:dyDescent="0.25">
      <c r="A889" s="199">
        <v>42957</v>
      </c>
      <c r="B889" s="20">
        <f t="shared" si="6"/>
        <v>553.65775989346616</v>
      </c>
      <c r="C889" s="212">
        <v>3825</v>
      </c>
      <c r="D889" s="30">
        <f t="shared" si="7"/>
        <v>473.21176059270613</v>
      </c>
      <c r="E889" s="255">
        <v>543.19000000000005</v>
      </c>
      <c r="F889" s="147">
        <v>6.9085999999999999</v>
      </c>
      <c r="G889" s="159">
        <f t="shared" si="8"/>
        <v>60</v>
      </c>
    </row>
    <row r="890" spans="1:7" hidden="1" x14ac:dyDescent="0.25">
      <c r="A890" s="199">
        <v>42958</v>
      </c>
      <c r="B890" s="30">
        <f t="shared" si="6"/>
        <v>563.06632313348587</v>
      </c>
      <c r="C890" s="212">
        <v>3890</v>
      </c>
      <c r="D890" s="30">
        <f t="shared" si="7"/>
        <v>481.25326763545803</v>
      </c>
      <c r="E890" s="255">
        <v>550.26</v>
      </c>
      <c r="F890" s="147">
        <v>6.9085999999999999</v>
      </c>
      <c r="G890" s="159">
        <f t="shared" si="8"/>
        <v>65</v>
      </c>
    </row>
    <row r="891" spans="1:7" hidden="1" x14ac:dyDescent="0.25">
      <c r="A891" s="199">
        <v>42961</v>
      </c>
      <c r="B891" s="20">
        <f t="shared" si="6"/>
        <v>562.34258749963817</v>
      </c>
      <c r="C891" s="212">
        <v>3885</v>
      </c>
      <c r="D891" s="20">
        <f t="shared" si="7"/>
        <v>480.63469017063096</v>
      </c>
      <c r="E891" s="255">
        <v>548.33000000000004</v>
      </c>
      <c r="F891" s="147">
        <v>6.9085999999999999</v>
      </c>
      <c r="G891" s="159">
        <f t="shared" si="8"/>
        <v>-5</v>
      </c>
    </row>
    <row r="892" spans="1:7" hidden="1" x14ac:dyDescent="0.25">
      <c r="A892" s="199">
        <v>42962</v>
      </c>
      <c r="B892" s="20">
        <f t="shared" si="6"/>
        <v>559.4476449642475</v>
      </c>
      <c r="C892" s="212">
        <v>3865</v>
      </c>
      <c r="D892" s="20">
        <f t="shared" si="7"/>
        <v>478.16038031132268</v>
      </c>
      <c r="E892" s="255">
        <v>545.12</v>
      </c>
      <c r="F892" s="147">
        <v>6.9085999999999999</v>
      </c>
      <c r="G892" s="159">
        <f t="shared" si="8"/>
        <v>-20</v>
      </c>
    </row>
    <row r="893" spans="1:7" hidden="1" x14ac:dyDescent="0.25">
      <c r="A893" s="199">
        <v>42963</v>
      </c>
      <c r="B893" s="20">
        <f t="shared" si="6"/>
        <v>553.65775989346616</v>
      </c>
      <c r="C893" s="212">
        <v>3825</v>
      </c>
      <c r="D893" s="20">
        <f t="shared" si="7"/>
        <v>473.21176059270613</v>
      </c>
      <c r="E893" s="255">
        <v>535.15</v>
      </c>
      <c r="F893" s="147">
        <v>6.9085999999999999</v>
      </c>
      <c r="G893" s="159">
        <f t="shared" si="8"/>
        <v>-40</v>
      </c>
    </row>
    <row r="894" spans="1:7" hidden="1" x14ac:dyDescent="0.25">
      <c r="A894" s="199">
        <v>42964</v>
      </c>
      <c r="B894" s="20">
        <f t="shared" si="6"/>
        <v>566.68500130272412</v>
      </c>
      <c r="C894" s="212">
        <v>3915</v>
      </c>
      <c r="D894" s="20">
        <f t="shared" si="7"/>
        <v>484.34615495959332</v>
      </c>
      <c r="E894" s="255">
        <v>550.41999999999996</v>
      </c>
      <c r="F894" s="147">
        <v>6.9085999999999999</v>
      </c>
      <c r="G894" s="159">
        <f t="shared" si="8"/>
        <v>90</v>
      </c>
    </row>
    <row r="895" spans="1:7" hidden="1" x14ac:dyDescent="0.25">
      <c r="A895" s="199">
        <v>42965</v>
      </c>
      <c r="B895" s="20">
        <f t="shared" si="6"/>
        <v>562.34258749963817</v>
      </c>
      <c r="C895" s="212">
        <v>3885</v>
      </c>
      <c r="D895" s="20">
        <f t="shared" si="7"/>
        <v>480.63469017063096</v>
      </c>
      <c r="E895" s="20">
        <v>546.245</v>
      </c>
      <c r="F895" s="147">
        <v>6.9085999999999999</v>
      </c>
      <c r="G895" s="159">
        <f t="shared" si="8"/>
        <v>-30</v>
      </c>
    </row>
    <row r="896" spans="1:7" hidden="1" x14ac:dyDescent="0.25">
      <c r="A896" s="199">
        <v>42968</v>
      </c>
      <c r="B896" s="20">
        <f t="shared" si="6"/>
        <v>560.89511623194278</v>
      </c>
      <c r="C896" s="212">
        <v>3875</v>
      </c>
      <c r="D896" s="20">
        <f t="shared" si="7"/>
        <v>479.39753524097677</v>
      </c>
      <c r="E896" s="20">
        <v>543.34500000000003</v>
      </c>
      <c r="F896" s="147">
        <v>6.9085999999999999</v>
      </c>
      <c r="G896" s="159">
        <f t="shared" si="8"/>
        <v>-10</v>
      </c>
    </row>
    <row r="897" spans="1:7" hidden="1" x14ac:dyDescent="0.25">
      <c r="A897" s="199">
        <v>42969</v>
      </c>
      <c r="B897" s="20">
        <f t="shared" si="6"/>
        <v>562.34258749963817</v>
      </c>
      <c r="C897" s="212">
        <v>3885</v>
      </c>
      <c r="D897" s="20">
        <f t="shared" si="7"/>
        <v>480.63469017063096</v>
      </c>
      <c r="E897" s="3">
        <v>546.24</v>
      </c>
      <c r="F897" s="147">
        <v>6.9085999999999999</v>
      </c>
      <c r="G897" s="159">
        <f t="shared" si="8"/>
        <v>10</v>
      </c>
    </row>
    <row r="898" spans="1:7" hidden="1" x14ac:dyDescent="0.25">
      <c r="A898" s="199">
        <v>42970</v>
      </c>
      <c r="B898" s="20">
        <f t="shared" si="6"/>
        <v>561.61885186579048</v>
      </c>
      <c r="C898" s="212">
        <v>3880</v>
      </c>
      <c r="D898" s="20">
        <f t="shared" si="7"/>
        <v>480.01611270580383</v>
      </c>
      <c r="E898" s="20">
        <v>544.79</v>
      </c>
      <c r="F898" s="147">
        <v>6.9085999999999999</v>
      </c>
      <c r="G898" s="159">
        <f t="shared" si="8"/>
        <v>-5</v>
      </c>
    </row>
    <row r="899" spans="1:7" hidden="1" x14ac:dyDescent="0.25">
      <c r="A899" s="199">
        <v>42971</v>
      </c>
      <c r="B899" s="20">
        <f t="shared" si="6"/>
        <v>563.79005876733345</v>
      </c>
      <c r="C899" s="212">
        <v>3895</v>
      </c>
      <c r="D899" s="20">
        <f t="shared" si="7"/>
        <v>481.87184510028504</v>
      </c>
      <c r="E899" s="20">
        <v>548.49</v>
      </c>
      <c r="F899" s="147">
        <v>6.9085999999999999</v>
      </c>
      <c r="G899" s="159">
        <f t="shared" si="8"/>
        <v>15</v>
      </c>
    </row>
    <row r="900" spans="1:7" hidden="1" x14ac:dyDescent="0.25">
      <c r="A900" s="199">
        <v>42972</v>
      </c>
      <c r="B900" s="20">
        <f t="shared" si="6"/>
        <v>560.89511623194278</v>
      </c>
      <c r="C900" s="212">
        <v>3875</v>
      </c>
      <c r="D900" s="20">
        <f t="shared" si="7"/>
        <v>479.39753524097677</v>
      </c>
      <c r="E900" s="20">
        <v>544.30999999999995</v>
      </c>
      <c r="F900" s="147">
        <v>6.9085999999999999</v>
      </c>
      <c r="G900" s="159">
        <f t="shared" si="8"/>
        <v>-20</v>
      </c>
    </row>
    <row r="901" spans="1:7" hidden="1" x14ac:dyDescent="0.25">
      <c r="A901" s="199">
        <v>42975</v>
      </c>
      <c r="B901" s="20">
        <f t="shared" si="6"/>
        <v>564.51379440118114</v>
      </c>
      <c r="C901" s="212">
        <v>3900</v>
      </c>
      <c r="D901" s="20">
        <f t="shared" si="7"/>
        <v>482.49042256511211</v>
      </c>
      <c r="E901" s="20">
        <v>549.77499999999998</v>
      </c>
      <c r="F901" s="147">
        <v>6.9085999999999999</v>
      </c>
      <c r="G901" s="159">
        <f t="shared" si="8"/>
        <v>25</v>
      </c>
    </row>
    <row r="902" spans="1:7" hidden="1" x14ac:dyDescent="0.25">
      <c r="A902" s="199">
        <v>42976</v>
      </c>
      <c r="B902" s="20">
        <f t="shared" si="6"/>
        <v>570.30367947196248</v>
      </c>
      <c r="C902" s="212">
        <v>3940</v>
      </c>
      <c r="D902" s="20">
        <f t="shared" si="7"/>
        <v>487.43904228372867</v>
      </c>
      <c r="E902" s="20">
        <v>561.83500000000004</v>
      </c>
      <c r="F902" s="147">
        <v>6.9085999999999999</v>
      </c>
      <c r="G902" s="159">
        <f t="shared" si="8"/>
        <v>40</v>
      </c>
    </row>
    <row r="903" spans="1:7" hidden="1" x14ac:dyDescent="0.25">
      <c r="A903" s="199">
        <v>42977</v>
      </c>
      <c r="B903" s="20">
        <f t="shared" si="6"/>
        <v>568.8562082042672</v>
      </c>
      <c r="C903" s="212">
        <v>3930</v>
      </c>
      <c r="D903" s="20">
        <f t="shared" si="7"/>
        <v>486.20188735407459</v>
      </c>
      <c r="E903" s="20">
        <v>558.46</v>
      </c>
      <c r="F903" s="147">
        <v>6.9085999999999999</v>
      </c>
      <c r="G903" s="159">
        <f t="shared" si="8"/>
        <v>-10</v>
      </c>
    </row>
    <row r="904" spans="1:7" hidden="1" x14ac:dyDescent="0.25">
      <c r="A904" s="199">
        <v>42978</v>
      </c>
      <c r="B904" s="20">
        <f t="shared" si="6"/>
        <v>565.96126566887654</v>
      </c>
      <c r="C904" s="212">
        <v>3910</v>
      </c>
      <c r="D904" s="20">
        <f t="shared" si="7"/>
        <v>483.72757749476631</v>
      </c>
      <c r="E904" s="20">
        <v>557.01499999999999</v>
      </c>
      <c r="F904" s="147">
        <v>6.9085999999999999</v>
      </c>
      <c r="G904" s="159">
        <f t="shared" si="8"/>
        <v>-20</v>
      </c>
    </row>
    <row r="905" spans="1:7" hidden="1" x14ac:dyDescent="0.25">
      <c r="A905" s="199">
        <v>42979</v>
      </c>
      <c r="B905" s="20">
        <f t="shared" si="6"/>
        <v>568.13247257041951</v>
      </c>
      <c r="C905" s="212">
        <v>3925</v>
      </c>
      <c r="D905" s="20">
        <f t="shared" si="7"/>
        <v>485.58330988924746</v>
      </c>
      <c r="E905" s="20">
        <v>563.28</v>
      </c>
      <c r="F905" s="147">
        <v>6.9085999999999999</v>
      </c>
      <c r="G905" s="159">
        <f t="shared" si="8"/>
        <v>15</v>
      </c>
    </row>
    <row r="906" spans="1:7" hidden="1" x14ac:dyDescent="0.25">
      <c r="A906" s="199">
        <v>42983</v>
      </c>
      <c r="B906" s="20">
        <f t="shared" si="6"/>
        <v>575.36982890889612</v>
      </c>
      <c r="C906" s="212">
        <v>3975</v>
      </c>
      <c r="D906" s="20">
        <f t="shared" si="7"/>
        <v>491.7690845375181</v>
      </c>
      <c r="E906" s="20">
        <v>573.89</v>
      </c>
      <c r="F906" s="147">
        <v>6.9085999999999999</v>
      </c>
      <c r="G906" s="159">
        <v>-5</v>
      </c>
    </row>
    <row r="907" spans="1:7" hidden="1" x14ac:dyDescent="0.25">
      <c r="A907" s="199">
        <v>42984</v>
      </c>
      <c r="B907" s="20">
        <f t="shared" si="6"/>
        <v>574.64609327504854</v>
      </c>
      <c r="C907" s="212">
        <v>3970</v>
      </c>
      <c r="D907" s="20">
        <f t="shared" si="7"/>
        <v>491.15050707269108</v>
      </c>
      <c r="E907" s="20">
        <v>574.85500000000002</v>
      </c>
      <c r="F907" s="147">
        <v>6.9085999999999999</v>
      </c>
      <c r="G907" s="159">
        <f>+C907-C906</f>
        <v>-5</v>
      </c>
    </row>
    <row r="908" spans="1:7" hidden="1" x14ac:dyDescent="0.25">
      <c r="A908" s="199">
        <v>42985</v>
      </c>
      <c r="B908" s="20">
        <f t="shared" si="6"/>
        <v>572.47488637350546</v>
      </c>
      <c r="C908" s="212">
        <v>3955</v>
      </c>
      <c r="D908" s="20">
        <f t="shared" si="7"/>
        <v>489.29477467820982</v>
      </c>
      <c r="E908" s="3">
        <v>573.57000000000005</v>
      </c>
      <c r="F908" s="147">
        <v>6.9085999999999999</v>
      </c>
      <c r="G908" s="159">
        <f t="shared" ref="G908:G971" si="9">+C908-C907</f>
        <v>-15</v>
      </c>
    </row>
    <row r="909" spans="1:7" hidden="1" x14ac:dyDescent="0.25">
      <c r="A909" s="199">
        <v>42986</v>
      </c>
      <c r="B909" s="20">
        <f t="shared" si="6"/>
        <v>574.64609327504854</v>
      </c>
      <c r="C909" s="212">
        <v>3970</v>
      </c>
      <c r="D909" s="20">
        <f t="shared" si="7"/>
        <v>491.15050707269108</v>
      </c>
      <c r="E909" s="20">
        <v>582.25</v>
      </c>
      <c r="F909" s="147">
        <v>6.9085999999999999</v>
      </c>
      <c r="G909" s="159">
        <f t="shared" si="9"/>
        <v>15</v>
      </c>
    </row>
    <row r="910" spans="1:7" hidden="1" x14ac:dyDescent="0.25">
      <c r="A910" s="199">
        <v>42990</v>
      </c>
      <c r="B910" s="20">
        <f t="shared" si="6"/>
        <v>566.68500130272412</v>
      </c>
      <c r="C910" s="212">
        <v>3915</v>
      </c>
      <c r="D910" s="20">
        <f t="shared" si="7"/>
        <v>484.34615495959332</v>
      </c>
      <c r="E910" s="20">
        <v>570</v>
      </c>
      <c r="F910" s="147">
        <v>6.9085999999999999</v>
      </c>
      <c r="G910" s="159">
        <f t="shared" si="9"/>
        <v>-55</v>
      </c>
    </row>
    <row r="911" spans="1:7" hidden="1" x14ac:dyDescent="0.25">
      <c r="A911" s="199">
        <v>42991</v>
      </c>
      <c r="B911" s="20">
        <f t="shared" si="6"/>
        <v>567.40873693657181</v>
      </c>
      <c r="C911" s="212">
        <v>3920</v>
      </c>
      <c r="D911" s="20">
        <f t="shared" si="7"/>
        <v>484.96473242442039</v>
      </c>
      <c r="E911" s="20">
        <v>574</v>
      </c>
      <c r="F911" s="147">
        <v>6.9085999999999999</v>
      </c>
      <c r="G911" s="159">
        <f t="shared" si="9"/>
        <v>5</v>
      </c>
    </row>
    <row r="912" spans="1:7" hidden="1" x14ac:dyDescent="0.25">
      <c r="A912" s="199">
        <v>42992</v>
      </c>
      <c r="B912" s="20">
        <f t="shared" si="6"/>
        <v>564.51379440118114</v>
      </c>
      <c r="C912" s="212">
        <v>3900</v>
      </c>
      <c r="D912" s="20">
        <f t="shared" si="7"/>
        <v>482.49042256511211</v>
      </c>
      <c r="E912" s="20">
        <v>569.54999999999995</v>
      </c>
      <c r="F912" s="147">
        <v>6.9085999999999999</v>
      </c>
      <c r="G912" s="159">
        <f t="shared" si="9"/>
        <v>-20</v>
      </c>
    </row>
    <row r="913" spans="1:7" hidden="1" x14ac:dyDescent="0.25">
      <c r="A913" s="199">
        <v>42993</v>
      </c>
      <c r="B913" s="20">
        <f t="shared" si="6"/>
        <v>567.40873693657181</v>
      </c>
      <c r="C913" s="212">
        <v>3920</v>
      </c>
      <c r="D913" s="20">
        <f t="shared" si="7"/>
        <v>484.96473242442039</v>
      </c>
      <c r="E913" s="20">
        <v>570.67499999999995</v>
      </c>
      <c r="F913" s="147">
        <v>6.9085999999999999</v>
      </c>
      <c r="G913" s="159">
        <f t="shared" si="9"/>
        <v>20</v>
      </c>
    </row>
    <row r="914" spans="1:7" hidden="1" x14ac:dyDescent="0.25">
      <c r="A914" s="199">
        <v>42996</v>
      </c>
      <c r="B914" s="20">
        <f t="shared" si="6"/>
        <v>564.51379440118114</v>
      </c>
      <c r="C914" s="212">
        <v>3900</v>
      </c>
      <c r="D914" s="20">
        <f t="shared" si="7"/>
        <v>482.49042256511211</v>
      </c>
      <c r="E914" s="3">
        <v>564.08500000000004</v>
      </c>
      <c r="F914" s="147">
        <v>6.9085999999999999</v>
      </c>
      <c r="G914" s="159">
        <f t="shared" si="9"/>
        <v>-20</v>
      </c>
    </row>
    <row r="915" spans="1:7" hidden="1" x14ac:dyDescent="0.25">
      <c r="A915" s="199">
        <v>42997</v>
      </c>
      <c r="B915" s="20">
        <f t="shared" si="6"/>
        <v>557.27643806270441</v>
      </c>
      <c r="C915" s="212">
        <v>3850</v>
      </c>
      <c r="D915" s="20">
        <f t="shared" si="7"/>
        <v>476.30464791684142</v>
      </c>
      <c r="E915" s="20">
        <v>551.05999999999995</v>
      </c>
      <c r="F915" s="147">
        <v>6.9085999999999999</v>
      </c>
      <c r="G915" s="159">
        <f t="shared" si="9"/>
        <v>-50</v>
      </c>
    </row>
    <row r="916" spans="1:7" hidden="1" x14ac:dyDescent="0.25">
      <c r="A916" s="199">
        <v>42998</v>
      </c>
      <c r="B916" s="20">
        <f t="shared" si="6"/>
        <v>558.00017369655211</v>
      </c>
      <c r="C916" s="212">
        <v>3855</v>
      </c>
      <c r="D916" s="20">
        <f t="shared" si="7"/>
        <v>476.92322538166849</v>
      </c>
      <c r="E916" s="20">
        <v>554.76</v>
      </c>
      <c r="F916" s="147">
        <v>6.9085999999999999</v>
      </c>
      <c r="G916" s="159">
        <f t="shared" si="9"/>
        <v>5</v>
      </c>
    </row>
    <row r="917" spans="1:7" hidden="1" x14ac:dyDescent="0.25">
      <c r="A917" s="199">
        <v>42999</v>
      </c>
      <c r="B917" s="20">
        <f t="shared" si="6"/>
        <v>554.38149552731375</v>
      </c>
      <c r="C917" s="212">
        <v>3830</v>
      </c>
      <c r="D917" s="20">
        <f t="shared" si="7"/>
        <v>473.83033805753314</v>
      </c>
      <c r="E917" s="20">
        <v>549.29499999999996</v>
      </c>
      <c r="F917" s="147">
        <v>6.9085999999999999</v>
      </c>
      <c r="G917" s="159">
        <f t="shared" si="9"/>
        <v>-25</v>
      </c>
    </row>
    <row r="918" spans="1:7" hidden="1" x14ac:dyDescent="0.25">
      <c r="A918" s="199">
        <v>43000</v>
      </c>
      <c r="B918" s="20">
        <f t="shared" si="6"/>
        <v>550.76281735807549</v>
      </c>
      <c r="C918" s="212">
        <v>3805</v>
      </c>
      <c r="D918" s="20">
        <f t="shared" si="7"/>
        <v>470.73745073339791</v>
      </c>
      <c r="E918" s="20">
        <v>546.24</v>
      </c>
      <c r="F918" s="147">
        <v>6.9085999999999999</v>
      </c>
      <c r="G918" s="159">
        <f t="shared" si="9"/>
        <v>-25</v>
      </c>
    </row>
    <row r="919" spans="1:7" hidden="1" x14ac:dyDescent="0.25">
      <c r="A919" s="199">
        <v>43003</v>
      </c>
      <c r="B919" s="20">
        <f t="shared" si="6"/>
        <v>550.0390817242278</v>
      </c>
      <c r="C919" s="212">
        <v>3800</v>
      </c>
      <c r="D919" s="20">
        <f t="shared" si="7"/>
        <v>470.11887326857078</v>
      </c>
      <c r="E919" s="20">
        <v>543.99</v>
      </c>
      <c r="F919" s="147">
        <v>6.9085999999999999</v>
      </c>
      <c r="G919" s="159">
        <f t="shared" si="9"/>
        <v>-5</v>
      </c>
    </row>
    <row r="920" spans="1:7" hidden="1" x14ac:dyDescent="0.25">
      <c r="A920" s="199">
        <v>43004</v>
      </c>
      <c r="B920" s="20">
        <f t="shared" si="6"/>
        <v>558.00017369655211</v>
      </c>
      <c r="C920" s="212">
        <v>3855</v>
      </c>
      <c r="D920" s="20">
        <f t="shared" si="7"/>
        <v>476.92322538166849</v>
      </c>
      <c r="E920" s="20">
        <v>550.9</v>
      </c>
      <c r="F920" s="147">
        <v>6.9085999999999999</v>
      </c>
      <c r="G920" s="159">
        <f t="shared" si="9"/>
        <v>55</v>
      </c>
    </row>
    <row r="921" spans="1:7" hidden="1" x14ac:dyDescent="0.25">
      <c r="A921" s="199">
        <v>43005</v>
      </c>
      <c r="B921" s="20">
        <f t="shared" si="6"/>
        <v>553.65775989346616</v>
      </c>
      <c r="C921" s="212">
        <v>3825</v>
      </c>
      <c r="D921" s="20">
        <f t="shared" si="7"/>
        <v>473.21176059270613</v>
      </c>
      <c r="E921" s="20">
        <v>540.29</v>
      </c>
      <c r="F921" s="147">
        <v>6.9085999999999999</v>
      </c>
      <c r="G921" s="159">
        <f t="shared" si="9"/>
        <v>-30</v>
      </c>
    </row>
    <row r="922" spans="1:7" hidden="1" x14ac:dyDescent="0.25">
      <c r="A922" s="199">
        <v>43006</v>
      </c>
      <c r="B922" s="20">
        <f t="shared" si="6"/>
        <v>551.48655299192308</v>
      </c>
      <c r="C922" s="212">
        <v>3810</v>
      </c>
      <c r="D922" s="20">
        <f t="shared" si="7"/>
        <v>471.35602819822486</v>
      </c>
      <c r="E922" s="20">
        <v>538.52499999999998</v>
      </c>
      <c r="F922" s="147">
        <v>6.9085999999999999</v>
      </c>
      <c r="G922" s="159">
        <f t="shared" si="9"/>
        <v>-15</v>
      </c>
    </row>
    <row r="923" spans="1:7" hidden="1" x14ac:dyDescent="0.25">
      <c r="A923" s="199">
        <v>43007</v>
      </c>
      <c r="B923" s="20">
        <f t="shared" si="6"/>
        <v>552.93402425961847</v>
      </c>
      <c r="C923" s="212">
        <v>3820</v>
      </c>
      <c r="D923" s="20">
        <f t="shared" si="7"/>
        <v>472.59318312787906</v>
      </c>
      <c r="E923" s="20">
        <v>540.61500000000001</v>
      </c>
      <c r="F923" s="147">
        <v>6.9085999999999999</v>
      </c>
      <c r="G923" s="159">
        <f t="shared" si="9"/>
        <v>10</v>
      </c>
    </row>
    <row r="924" spans="1:7" hidden="1" x14ac:dyDescent="0.25">
      <c r="A924" s="199">
        <v>43010</v>
      </c>
      <c r="B924" s="20">
        <f t="shared" si="6"/>
        <v>552.93402425961847</v>
      </c>
      <c r="C924" s="212">
        <v>3820</v>
      </c>
      <c r="D924" s="20">
        <f t="shared" si="7"/>
        <v>472.59318312787906</v>
      </c>
      <c r="E924" s="20">
        <v>533.22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43011</v>
      </c>
      <c r="B925" s="20">
        <f t="shared" si="6"/>
        <v>552.93402425961847</v>
      </c>
      <c r="C925" s="212">
        <v>3820</v>
      </c>
      <c r="D925" s="20">
        <f t="shared" si="7"/>
        <v>472.59318312787906</v>
      </c>
      <c r="E925" s="20">
        <v>532.58000000000004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43012</v>
      </c>
      <c r="B926" s="20">
        <f t="shared" si="6"/>
        <v>552.93402425961847</v>
      </c>
      <c r="C926" s="212">
        <v>3820</v>
      </c>
      <c r="D926" s="20">
        <f t="shared" si="7"/>
        <v>472.59318312787906</v>
      </c>
      <c r="E926" s="20">
        <v>536.11500000000001</v>
      </c>
      <c r="F926" s="147">
        <v>6.9085999999999999</v>
      </c>
      <c r="G926" s="159">
        <f t="shared" si="9"/>
        <v>0</v>
      </c>
    </row>
    <row r="927" spans="1:7" hidden="1" x14ac:dyDescent="0.25">
      <c r="A927" s="199">
        <v>43013</v>
      </c>
      <c r="B927" s="20">
        <f t="shared" si="6"/>
        <v>552.93402425961847</v>
      </c>
      <c r="C927" s="212">
        <v>3820</v>
      </c>
      <c r="D927" s="20">
        <f t="shared" si="7"/>
        <v>472.59318312787906</v>
      </c>
      <c r="E927" s="20">
        <v>532.9</v>
      </c>
      <c r="F927" s="147">
        <v>6.9085999999999999</v>
      </c>
      <c r="G927" s="159">
        <f t="shared" si="9"/>
        <v>0</v>
      </c>
    </row>
    <row r="928" spans="1:7" hidden="1" x14ac:dyDescent="0.25">
      <c r="A928" s="199">
        <v>43014</v>
      </c>
      <c r="B928" s="20">
        <f t="shared" si="6"/>
        <v>552.93402425961847</v>
      </c>
      <c r="C928" s="212">
        <v>3820</v>
      </c>
      <c r="D928" s="20">
        <f t="shared" si="7"/>
        <v>472.59318312787906</v>
      </c>
      <c r="E928" s="20">
        <v>533.54</v>
      </c>
      <c r="F928" s="147">
        <v>6.9085999999999999</v>
      </c>
      <c r="G928" s="159">
        <f t="shared" si="9"/>
        <v>0</v>
      </c>
    </row>
    <row r="929" spans="1:11" hidden="1" x14ac:dyDescent="0.25">
      <c r="A929" s="199">
        <v>43017</v>
      </c>
      <c r="B929" s="20">
        <f t="shared" si="6"/>
        <v>558.00017369655211</v>
      </c>
      <c r="C929" s="212">
        <v>3855</v>
      </c>
      <c r="D929" s="20">
        <f t="shared" si="7"/>
        <v>476.92322538166849</v>
      </c>
      <c r="E929" s="20">
        <v>542.70000000000005</v>
      </c>
      <c r="F929" s="147">
        <v>6.9085999999999999</v>
      </c>
      <c r="G929" s="159">
        <f t="shared" si="9"/>
        <v>35</v>
      </c>
    </row>
    <row r="930" spans="1:11" hidden="1" x14ac:dyDescent="0.25">
      <c r="A930" s="199">
        <v>43018</v>
      </c>
      <c r="B930" s="20">
        <f t="shared" si="6"/>
        <v>558.00017369655211</v>
      </c>
      <c r="C930" s="212">
        <v>3855</v>
      </c>
      <c r="D930" s="20">
        <f t="shared" si="7"/>
        <v>476.92322538166849</v>
      </c>
      <c r="E930" s="20">
        <v>546.245</v>
      </c>
      <c r="F930" s="147">
        <v>6.9085999999999999</v>
      </c>
      <c r="G930" s="159">
        <f t="shared" si="9"/>
        <v>0</v>
      </c>
      <c r="K930" s="38"/>
    </row>
    <row r="931" spans="1:11" hidden="1" x14ac:dyDescent="0.25">
      <c r="A931" s="199">
        <v>43019</v>
      </c>
      <c r="B931" s="20">
        <f t="shared" si="6"/>
        <v>557.27643806270441</v>
      </c>
      <c r="C931" s="212">
        <v>3850</v>
      </c>
      <c r="D931" s="20">
        <f t="shared" si="7"/>
        <v>476.30464791684142</v>
      </c>
      <c r="E931" s="20">
        <v>550.58000000000004</v>
      </c>
      <c r="F931" s="147">
        <v>6.9085999999999999</v>
      </c>
      <c r="G931" s="159">
        <f t="shared" si="9"/>
        <v>-5</v>
      </c>
      <c r="K931" s="38"/>
    </row>
    <row r="932" spans="1:11" hidden="1" x14ac:dyDescent="0.25">
      <c r="A932" s="199">
        <v>43020</v>
      </c>
      <c r="B932" s="20">
        <f t="shared" si="6"/>
        <v>558.72390933039981</v>
      </c>
      <c r="C932" s="212">
        <v>3860</v>
      </c>
      <c r="D932" s="20">
        <f t="shared" si="7"/>
        <v>477.54180284649561</v>
      </c>
      <c r="E932" s="20">
        <v>552.51</v>
      </c>
      <c r="F932" s="147">
        <v>6.9085999999999999</v>
      </c>
      <c r="G932" s="159">
        <f t="shared" si="9"/>
        <v>10</v>
      </c>
      <c r="J932" s="291"/>
    </row>
    <row r="933" spans="1:11" hidden="1" x14ac:dyDescent="0.25">
      <c r="A933" s="199">
        <v>43021</v>
      </c>
      <c r="B933" s="20">
        <f t="shared" si="6"/>
        <v>558.00017369655211</v>
      </c>
      <c r="C933" s="212">
        <v>3855</v>
      </c>
      <c r="D933" s="20">
        <f t="shared" si="7"/>
        <v>476.92322538166849</v>
      </c>
      <c r="E933" s="20">
        <v>554.6</v>
      </c>
      <c r="F933" s="147">
        <v>6.9085999999999999</v>
      </c>
      <c r="G933" s="159">
        <f t="shared" si="9"/>
        <v>-5</v>
      </c>
    </row>
    <row r="934" spans="1:11" hidden="1" x14ac:dyDescent="0.25">
      <c r="A934" s="199">
        <v>43024</v>
      </c>
      <c r="B934" s="20">
        <f t="shared" si="6"/>
        <v>560.89511623194278</v>
      </c>
      <c r="C934" s="212">
        <v>3875</v>
      </c>
      <c r="D934" s="20">
        <f t="shared" si="7"/>
        <v>479.39753524097677</v>
      </c>
      <c r="E934" s="20">
        <v>558.78</v>
      </c>
      <c r="F934" s="147">
        <v>6.9085999999999999</v>
      </c>
      <c r="G934" s="159">
        <f t="shared" si="9"/>
        <v>20</v>
      </c>
    </row>
    <row r="935" spans="1:11" hidden="1" x14ac:dyDescent="0.25">
      <c r="A935" s="199">
        <v>43025</v>
      </c>
      <c r="B935" s="20">
        <f t="shared" si="6"/>
        <v>559.4476449642475</v>
      </c>
      <c r="C935" s="212">
        <v>3865</v>
      </c>
      <c r="D935" s="20">
        <f t="shared" si="7"/>
        <v>478.16038031132268</v>
      </c>
      <c r="E935" s="20">
        <v>553.15</v>
      </c>
      <c r="F935" s="147">
        <v>6.9085999999999999</v>
      </c>
      <c r="G935" s="159">
        <f t="shared" si="9"/>
        <v>-10</v>
      </c>
    </row>
    <row r="936" spans="1:11" hidden="1" x14ac:dyDescent="0.25">
      <c r="A936" s="199">
        <v>43026</v>
      </c>
      <c r="B936" s="20">
        <f t="shared" si="6"/>
        <v>558.72390933039981</v>
      </c>
      <c r="C936" s="212">
        <v>3860</v>
      </c>
      <c r="D936" s="20">
        <f t="shared" si="7"/>
        <v>477.54180284649561</v>
      </c>
      <c r="E936" s="20">
        <v>547.85</v>
      </c>
      <c r="F936" s="147">
        <v>6.9085999999999999</v>
      </c>
      <c r="G936" s="159">
        <f t="shared" si="9"/>
        <v>-5</v>
      </c>
    </row>
    <row r="937" spans="1:11" hidden="1" x14ac:dyDescent="0.25">
      <c r="A937" s="199">
        <v>43027</v>
      </c>
      <c r="B937" s="20">
        <f t="shared" si="6"/>
        <v>556.55270242885683</v>
      </c>
      <c r="C937" s="212">
        <v>3845</v>
      </c>
      <c r="D937" s="20">
        <f t="shared" si="7"/>
        <v>475.68607045201441</v>
      </c>
      <c r="E937" s="20">
        <v>544.47</v>
      </c>
      <c r="F937" s="147">
        <v>6.9085999999999999</v>
      </c>
      <c r="G937" s="159">
        <f t="shared" si="9"/>
        <v>-15</v>
      </c>
    </row>
    <row r="938" spans="1:11" hidden="1" x14ac:dyDescent="0.25">
      <c r="A938" s="199">
        <v>43028</v>
      </c>
      <c r="B938" s="20">
        <f t="shared" si="6"/>
        <v>558.72390933039981</v>
      </c>
      <c r="C938" s="212">
        <v>3860</v>
      </c>
      <c r="D938" s="20">
        <f t="shared" si="7"/>
        <v>477.54180284649561</v>
      </c>
      <c r="E938" s="20">
        <v>552.67499999999995</v>
      </c>
      <c r="F938" s="147">
        <v>6.9085999999999999</v>
      </c>
      <c r="G938" s="159">
        <f t="shared" si="9"/>
        <v>15</v>
      </c>
    </row>
    <row r="939" spans="1:11" hidden="1" x14ac:dyDescent="0.25">
      <c r="A939" s="199">
        <v>43031</v>
      </c>
      <c r="B939" s="20">
        <f t="shared" si="6"/>
        <v>555.10523116116144</v>
      </c>
      <c r="C939" s="212">
        <v>3835</v>
      </c>
      <c r="D939" s="20">
        <f t="shared" si="7"/>
        <v>474.44891552236021</v>
      </c>
      <c r="E939" s="20">
        <v>545.12</v>
      </c>
      <c r="F939" s="147">
        <v>6.9085999999999999</v>
      </c>
      <c r="G939" s="159">
        <f t="shared" si="9"/>
        <v>-25</v>
      </c>
    </row>
    <row r="940" spans="1:11" hidden="1" x14ac:dyDescent="0.25">
      <c r="A940" s="199">
        <v>43032</v>
      </c>
      <c r="B940" s="20">
        <f t="shared" si="6"/>
        <v>556.55270242885683</v>
      </c>
      <c r="C940" s="212">
        <v>3845</v>
      </c>
      <c r="D940" s="20">
        <f t="shared" si="7"/>
        <v>475.68607045201441</v>
      </c>
      <c r="E940" s="20">
        <v>549.29999999999995</v>
      </c>
      <c r="F940" s="147">
        <v>6.9085999999999999</v>
      </c>
      <c r="G940" s="159">
        <f t="shared" si="9"/>
        <v>10</v>
      </c>
    </row>
    <row r="941" spans="1:11" hidden="1" x14ac:dyDescent="0.25">
      <c r="A941" s="199">
        <v>43033</v>
      </c>
      <c r="B941" s="20">
        <f t="shared" si="6"/>
        <v>554.38149552731375</v>
      </c>
      <c r="C941" s="212">
        <v>3830</v>
      </c>
      <c r="D941" s="20">
        <f t="shared" si="7"/>
        <v>473.83033805753314</v>
      </c>
      <c r="E941" s="20">
        <v>543.03</v>
      </c>
      <c r="F941" s="147">
        <v>6.9085999999999999</v>
      </c>
      <c r="G941" s="159">
        <f t="shared" si="9"/>
        <v>-15</v>
      </c>
    </row>
    <row r="942" spans="1:11" hidden="1" x14ac:dyDescent="0.25">
      <c r="A942" s="199">
        <v>43034</v>
      </c>
      <c r="B942" s="20">
        <f t="shared" si="6"/>
        <v>555.82896679500914</v>
      </c>
      <c r="C942" s="212">
        <v>3840</v>
      </c>
      <c r="D942" s="20">
        <f t="shared" si="7"/>
        <v>475.06749298718734</v>
      </c>
      <c r="E942" s="20">
        <v>545.44000000000005</v>
      </c>
      <c r="F942" s="147">
        <v>6.9085999999999999</v>
      </c>
      <c r="G942" s="159">
        <f t="shared" si="9"/>
        <v>10</v>
      </c>
    </row>
    <row r="943" spans="1:11" hidden="1" x14ac:dyDescent="0.25">
      <c r="A943" s="199">
        <v>43035</v>
      </c>
      <c r="B943" s="20">
        <f t="shared" si="6"/>
        <v>551.48655299192308</v>
      </c>
      <c r="C943" s="212">
        <v>3810</v>
      </c>
      <c r="D943" s="20">
        <f t="shared" si="7"/>
        <v>471.35602819822486</v>
      </c>
      <c r="E943" s="20">
        <v>538.67999999999995</v>
      </c>
      <c r="F943" s="147">
        <v>6.9085999999999999</v>
      </c>
      <c r="G943" s="159">
        <f t="shared" si="9"/>
        <v>-30</v>
      </c>
    </row>
    <row r="944" spans="1:11" hidden="1" x14ac:dyDescent="0.25">
      <c r="A944" s="199">
        <v>43038</v>
      </c>
      <c r="B944" s="20">
        <f t="shared" si="6"/>
        <v>550.76281735807549</v>
      </c>
      <c r="C944" s="212">
        <v>3805</v>
      </c>
      <c r="D944" s="20">
        <f t="shared" si="7"/>
        <v>470.73745073339791</v>
      </c>
      <c r="E944" s="20">
        <v>539.65</v>
      </c>
      <c r="F944" s="147">
        <v>6.9085999999999999</v>
      </c>
      <c r="G944" s="159">
        <f t="shared" si="9"/>
        <v>-5</v>
      </c>
    </row>
    <row r="945" spans="1:7" hidden="1" x14ac:dyDescent="0.25">
      <c r="A945" s="199">
        <v>43039</v>
      </c>
      <c r="B945" s="20">
        <f t="shared" si="6"/>
        <v>550.76281735807549</v>
      </c>
      <c r="C945" s="212">
        <v>3805</v>
      </c>
      <c r="D945" s="20">
        <f t="shared" si="7"/>
        <v>470.73745073339791</v>
      </c>
      <c r="E945" s="20">
        <v>540.94000000000005</v>
      </c>
      <c r="F945" s="147">
        <v>6.9085999999999999</v>
      </c>
      <c r="G945" s="159">
        <f t="shared" si="9"/>
        <v>0</v>
      </c>
    </row>
    <row r="946" spans="1:7" hidden="1" x14ac:dyDescent="0.25">
      <c r="A946" s="199">
        <v>43040</v>
      </c>
      <c r="B946" s="20">
        <f t="shared" si="6"/>
        <v>549.3153460903801</v>
      </c>
      <c r="C946" s="212">
        <v>3795</v>
      </c>
      <c r="D946" s="20">
        <f t="shared" si="7"/>
        <v>469.50029580374371</v>
      </c>
      <c r="E946" s="20">
        <v>536.27</v>
      </c>
      <c r="F946" s="147">
        <v>6.9085999999999999</v>
      </c>
      <c r="G946" s="159">
        <f t="shared" si="9"/>
        <v>-10</v>
      </c>
    </row>
    <row r="947" spans="1:7" hidden="1" x14ac:dyDescent="0.25">
      <c r="A947" s="199">
        <v>43041</v>
      </c>
      <c r="B947" s="20">
        <f t="shared" si="6"/>
        <v>555.10523116116144</v>
      </c>
      <c r="C947" s="212">
        <v>3835</v>
      </c>
      <c r="D947" s="20">
        <f t="shared" si="7"/>
        <v>474.44891552236021</v>
      </c>
      <c r="E947" s="20">
        <v>551.22500000000002</v>
      </c>
      <c r="F947" s="147">
        <v>6.9085999999999999</v>
      </c>
      <c r="G947" s="159">
        <f t="shared" si="9"/>
        <v>40</v>
      </c>
    </row>
    <row r="948" spans="1:7" hidden="1" x14ac:dyDescent="0.25">
      <c r="A948" s="199">
        <v>43042</v>
      </c>
      <c r="B948" s="20">
        <f t="shared" si="6"/>
        <v>555.82896679500914</v>
      </c>
      <c r="C948" s="212">
        <v>3840</v>
      </c>
      <c r="D948" s="20">
        <f t="shared" si="7"/>
        <v>475.06749298718734</v>
      </c>
      <c r="E948" s="20">
        <v>550.41999999999996</v>
      </c>
      <c r="F948" s="147">
        <v>6.9085999999999999</v>
      </c>
      <c r="G948" s="159">
        <f t="shared" si="9"/>
        <v>5</v>
      </c>
    </row>
    <row r="949" spans="1:7" hidden="1" x14ac:dyDescent="0.25">
      <c r="A949" s="199">
        <v>43045</v>
      </c>
      <c r="B949" s="20">
        <f t="shared" si="6"/>
        <v>552.93402425961847</v>
      </c>
      <c r="C949" s="212">
        <v>3820</v>
      </c>
      <c r="D949" s="20">
        <f t="shared" si="7"/>
        <v>472.59318312787906</v>
      </c>
      <c r="E949" s="20">
        <v>540.13</v>
      </c>
      <c r="F949" s="147">
        <v>6.9085999999999999</v>
      </c>
      <c r="G949" s="159">
        <f t="shared" si="9"/>
        <v>-20</v>
      </c>
    </row>
    <row r="950" spans="1:7" hidden="1" x14ac:dyDescent="0.25">
      <c r="A950" s="199">
        <v>43046</v>
      </c>
      <c r="B950" s="20">
        <f t="shared" si="6"/>
        <v>555.82896679500914</v>
      </c>
      <c r="C950" s="212">
        <v>3840</v>
      </c>
      <c r="D950" s="20">
        <f t="shared" si="7"/>
        <v>475.06749298718734</v>
      </c>
      <c r="E950" s="20">
        <v>551.38499999999999</v>
      </c>
      <c r="F950" s="147">
        <v>6.9085999999999999</v>
      </c>
      <c r="G950" s="159">
        <f t="shared" si="9"/>
        <v>20</v>
      </c>
    </row>
    <row r="951" spans="1:7" hidden="1" x14ac:dyDescent="0.25">
      <c r="A951" s="199">
        <v>43047</v>
      </c>
      <c r="B951" s="20">
        <f t="shared" si="6"/>
        <v>556.55270242885683</v>
      </c>
      <c r="C951" s="212">
        <v>3845</v>
      </c>
      <c r="D951" s="20">
        <f t="shared" si="7"/>
        <v>475.68607045201441</v>
      </c>
      <c r="E951" s="20">
        <v>545.27499999999998</v>
      </c>
      <c r="F951" s="147">
        <v>6.9085999999999999</v>
      </c>
      <c r="G951" s="159">
        <f t="shared" si="9"/>
        <v>5</v>
      </c>
    </row>
    <row r="952" spans="1:7" hidden="1" x14ac:dyDescent="0.25">
      <c r="A952" s="199">
        <v>43048</v>
      </c>
      <c r="B952" s="20">
        <f t="shared" ref="B952:B1028" si="10">+IF(F952=0,"",C952/F952)</f>
        <v>556.55270242885683</v>
      </c>
      <c r="C952" s="212">
        <v>3845</v>
      </c>
      <c r="D952" s="20">
        <f t="shared" si="7"/>
        <v>475.68607045201441</v>
      </c>
      <c r="E952" s="20">
        <v>600.35</v>
      </c>
      <c r="F952" s="147">
        <v>6.9085999999999999</v>
      </c>
      <c r="G952" s="159">
        <f t="shared" si="9"/>
        <v>0</v>
      </c>
    </row>
    <row r="953" spans="1:7" hidden="1" x14ac:dyDescent="0.25">
      <c r="A953" s="199">
        <v>43049</v>
      </c>
      <c r="B953" s="20">
        <f t="shared" si="10"/>
        <v>556.55270242885683</v>
      </c>
      <c r="C953" s="212">
        <v>3845</v>
      </c>
      <c r="D953" s="20">
        <f t="shared" si="7"/>
        <v>475.68607045201441</v>
      </c>
      <c r="E953" s="20">
        <v>600</v>
      </c>
      <c r="F953" s="147">
        <v>6.9085999999999999</v>
      </c>
      <c r="G953" s="159">
        <f t="shared" si="9"/>
        <v>0</v>
      </c>
    </row>
    <row r="954" spans="1:7" hidden="1" x14ac:dyDescent="0.25">
      <c r="A954" s="199">
        <v>43052</v>
      </c>
      <c r="B954" s="20">
        <f t="shared" si="10"/>
        <v>555.10523116116144</v>
      </c>
      <c r="C954" s="212">
        <v>3835</v>
      </c>
      <c r="D954" s="20">
        <f t="shared" si="7"/>
        <v>474.44891552236021</v>
      </c>
      <c r="E954" s="20">
        <v>542.54499999999996</v>
      </c>
      <c r="F954" s="147">
        <v>6.9085999999999999</v>
      </c>
      <c r="G954" s="159">
        <f t="shared" si="9"/>
        <v>-10</v>
      </c>
    </row>
    <row r="955" spans="1:7" hidden="1" x14ac:dyDescent="0.25">
      <c r="A955" s="199">
        <v>43053</v>
      </c>
      <c r="B955" s="20">
        <f t="shared" si="10"/>
        <v>555.82896679500914</v>
      </c>
      <c r="C955" s="212">
        <v>3840</v>
      </c>
      <c r="D955" s="20">
        <f t="shared" si="7"/>
        <v>475.06749298718734</v>
      </c>
      <c r="E955" s="20">
        <v>547.21</v>
      </c>
      <c r="F955" s="147">
        <v>6.9085999999999999</v>
      </c>
      <c r="G955" s="159">
        <f t="shared" si="9"/>
        <v>5</v>
      </c>
    </row>
    <row r="956" spans="1:7" hidden="1" x14ac:dyDescent="0.25">
      <c r="A956" s="199">
        <v>43054</v>
      </c>
      <c r="B956" s="20">
        <f t="shared" si="10"/>
        <v>555.82896679500914</v>
      </c>
      <c r="C956" s="212">
        <v>3840</v>
      </c>
      <c r="D956" s="20">
        <f t="shared" si="7"/>
        <v>475.06749298718734</v>
      </c>
      <c r="E956" s="20">
        <v>547.20500000000004</v>
      </c>
      <c r="F956" s="147">
        <v>6.9085999999999999</v>
      </c>
      <c r="G956" s="159">
        <f t="shared" si="9"/>
        <v>0</v>
      </c>
    </row>
    <row r="957" spans="1:7" hidden="1" x14ac:dyDescent="0.25">
      <c r="A957" s="199">
        <v>43055</v>
      </c>
      <c r="B957" s="20">
        <f t="shared" si="10"/>
        <v>555.82896679500914</v>
      </c>
      <c r="C957" s="212">
        <v>3840</v>
      </c>
      <c r="D957" s="20">
        <f t="shared" si="7"/>
        <v>475.06749298718734</v>
      </c>
      <c r="E957" s="20">
        <v>545.11500000000001</v>
      </c>
      <c r="F957" s="147">
        <v>6.9085999999999999</v>
      </c>
      <c r="G957" s="159">
        <f t="shared" si="9"/>
        <v>0</v>
      </c>
    </row>
    <row r="958" spans="1:7" hidden="1" x14ac:dyDescent="0.25">
      <c r="A958" s="199">
        <v>43056</v>
      </c>
      <c r="B958" s="20">
        <f t="shared" si="10"/>
        <v>556.55270242885683</v>
      </c>
      <c r="C958" s="212">
        <v>3845</v>
      </c>
      <c r="D958" s="20">
        <f t="shared" si="7"/>
        <v>475.68607045201441</v>
      </c>
      <c r="E958" s="20">
        <v>548.80999999999995</v>
      </c>
      <c r="F958" s="147">
        <v>6.9085999999999999</v>
      </c>
      <c r="G958" s="159">
        <f t="shared" si="9"/>
        <v>5</v>
      </c>
    </row>
    <row r="959" spans="1:7" hidden="1" x14ac:dyDescent="0.25">
      <c r="A959" s="199">
        <v>43059</v>
      </c>
      <c r="B959" s="20">
        <f t="shared" si="10"/>
        <v>558.72390933039981</v>
      </c>
      <c r="C959" s="212">
        <v>3860</v>
      </c>
      <c r="D959" s="20">
        <f t="shared" si="7"/>
        <v>477.54180284649561</v>
      </c>
      <c r="E959" s="20">
        <v>553.63499999999999</v>
      </c>
      <c r="F959" s="147">
        <v>6.9085999999999999</v>
      </c>
      <c r="G959" s="159">
        <f t="shared" si="9"/>
        <v>15</v>
      </c>
    </row>
    <row r="960" spans="1:7" hidden="1" x14ac:dyDescent="0.25">
      <c r="A960" s="199">
        <v>43060</v>
      </c>
      <c r="B960" s="20">
        <f t="shared" si="10"/>
        <v>555.10523116116144</v>
      </c>
      <c r="C960" s="212">
        <v>3835</v>
      </c>
      <c r="D960" s="20">
        <f t="shared" si="7"/>
        <v>474.44891552236021</v>
      </c>
      <c r="E960" s="20">
        <v>543.35</v>
      </c>
      <c r="F960" s="147">
        <v>6.9085999999999999</v>
      </c>
      <c r="G960" s="159">
        <f t="shared" si="9"/>
        <v>-25</v>
      </c>
    </row>
    <row r="961" spans="1:7" hidden="1" x14ac:dyDescent="0.25">
      <c r="A961" s="199">
        <v>43061</v>
      </c>
      <c r="B961" s="20">
        <f t="shared" si="10"/>
        <v>555.82896679500914</v>
      </c>
      <c r="C961" s="212">
        <v>3840</v>
      </c>
      <c r="D961" s="20">
        <f t="shared" si="7"/>
        <v>475.06749298718734</v>
      </c>
      <c r="E961" s="20">
        <v>545.11500000000001</v>
      </c>
      <c r="F961" s="147">
        <v>6.9085999999999999</v>
      </c>
      <c r="G961" s="159">
        <f t="shared" si="9"/>
        <v>5</v>
      </c>
    </row>
    <row r="962" spans="1:7" hidden="1" x14ac:dyDescent="0.25">
      <c r="A962" s="199">
        <v>43062</v>
      </c>
      <c r="B962" s="20">
        <f t="shared" si="10"/>
        <v>555.82896679500914</v>
      </c>
      <c r="C962" s="212">
        <v>3840</v>
      </c>
      <c r="D962" s="20">
        <f t="shared" si="7"/>
        <v>475.06749298718734</v>
      </c>
      <c r="E962" s="20">
        <v>549.46</v>
      </c>
      <c r="F962" s="147">
        <v>6.9085999999999999</v>
      </c>
      <c r="G962" s="159">
        <f t="shared" si="9"/>
        <v>0</v>
      </c>
    </row>
    <row r="963" spans="1:7" hidden="1" x14ac:dyDescent="0.25">
      <c r="A963" s="199">
        <v>43063</v>
      </c>
      <c r="B963" s="20">
        <f t="shared" si="10"/>
        <v>555.10523116116144</v>
      </c>
      <c r="C963" s="212">
        <v>3835</v>
      </c>
      <c r="D963" s="20">
        <f t="shared" si="7"/>
        <v>474.44891552236021</v>
      </c>
      <c r="E963" s="20">
        <v>549.46</v>
      </c>
      <c r="F963" s="147">
        <v>6.9085999999999999</v>
      </c>
      <c r="G963" s="159">
        <f t="shared" si="9"/>
        <v>-5</v>
      </c>
    </row>
    <row r="964" spans="1:7" hidden="1" x14ac:dyDescent="0.25">
      <c r="A964" s="199">
        <v>43066</v>
      </c>
      <c r="B964" s="20">
        <f t="shared" si="10"/>
        <v>555.10523116116144</v>
      </c>
      <c r="C964" s="212">
        <v>3835</v>
      </c>
      <c r="D964" s="20">
        <f t="shared" si="7"/>
        <v>474.44891552236021</v>
      </c>
      <c r="E964" s="20">
        <v>546.88499999999999</v>
      </c>
      <c r="F964" s="147">
        <v>6.9085999999999999</v>
      </c>
      <c r="G964" s="159">
        <f t="shared" si="9"/>
        <v>0</v>
      </c>
    </row>
    <row r="965" spans="1:7" hidden="1" x14ac:dyDescent="0.25">
      <c r="A965" s="199">
        <v>43067</v>
      </c>
      <c r="B965" s="20">
        <f t="shared" si="10"/>
        <v>555.82896679500914</v>
      </c>
      <c r="C965" s="212">
        <v>3840</v>
      </c>
      <c r="D965" s="20">
        <f t="shared" si="7"/>
        <v>475.06749298718734</v>
      </c>
      <c r="E965" s="20">
        <v>547.37</v>
      </c>
      <c r="F965" s="147">
        <v>6.9085999999999999</v>
      </c>
      <c r="G965" s="159">
        <f t="shared" si="9"/>
        <v>5</v>
      </c>
    </row>
    <row r="966" spans="1:7" hidden="1" x14ac:dyDescent="0.25">
      <c r="A966" s="199">
        <v>43068</v>
      </c>
      <c r="B966" s="20">
        <f t="shared" si="10"/>
        <v>552.93402425961847</v>
      </c>
      <c r="C966" s="212">
        <v>3820</v>
      </c>
      <c r="D966" s="20">
        <f t="shared" si="7"/>
        <v>472.59318312787906</v>
      </c>
      <c r="E966" s="20">
        <v>542.05999999999995</v>
      </c>
      <c r="F966" s="147">
        <v>6.9085999999999999</v>
      </c>
      <c r="G966" s="159">
        <f t="shared" si="9"/>
        <v>-20</v>
      </c>
    </row>
    <row r="967" spans="1:7" hidden="1" x14ac:dyDescent="0.25">
      <c r="A967" s="199">
        <v>43069</v>
      </c>
      <c r="B967" s="20">
        <f t="shared" si="10"/>
        <v>546.42040355498943</v>
      </c>
      <c r="C967" s="212">
        <v>3775</v>
      </c>
      <c r="D967" s="20">
        <f t="shared" si="7"/>
        <v>467.02598594443543</v>
      </c>
      <c r="E967" s="20">
        <v>531.13</v>
      </c>
      <c r="F967" s="147">
        <v>6.9085999999999999</v>
      </c>
      <c r="G967" s="159">
        <f t="shared" si="9"/>
        <v>-45</v>
      </c>
    </row>
    <row r="968" spans="1:7" hidden="1" x14ac:dyDescent="0.25">
      <c r="A968" s="199">
        <v>43070</v>
      </c>
      <c r="B968" s="20">
        <f t="shared" si="10"/>
        <v>539.18304721651282</v>
      </c>
      <c r="C968" s="212">
        <v>3725</v>
      </c>
      <c r="D968" s="20">
        <f t="shared" si="7"/>
        <v>460.84021129616485</v>
      </c>
      <c r="E968" s="20">
        <v>528.07500000000005</v>
      </c>
      <c r="F968" s="147">
        <v>6.9085999999999999</v>
      </c>
      <c r="G968" s="159">
        <f t="shared" si="9"/>
        <v>-50</v>
      </c>
    </row>
    <row r="969" spans="1:7" hidden="1" x14ac:dyDescent="0.25">
      <c r="A969" s="199">
        <v>43073</v>
      </c>
      <c r="B969" s="20">
        <f t="shared" si="10"/>
        <v>537.73557594881743</v>
      </c>
      <c r="C969" s="212">
        <v>3715</v>
      </c>
      <c r="D969" s="20">
        <f t="shared" si="7"/>
        <v>459.60305636651066</v>
      </c>
      <c r="E969" s="20">
        <v>527.27</v>
      </c>
      <c r="F969" s="147">
        <v>6.9085999999999999</v>
      </c>
      <c r="G969" s="159">
        <f t="shared" si="9"/>
        <v>-10</v>
      </c>
    </row>
    <row r="970" spans="1:7" hidden="1" x14ac:dyDescent="0.25">
      <c r="A970" s="199">
        <v>43074</v>
      </c>
      <c r="B970" s="20">
        <f t="shared" si="10"/>
        <v>537.01184031496973</v>
      </c>
      <c r="C970" s="212">
        <v>3710</v>
      </c>
      <c r="D970" s="20">
        <f t="shared" si="7"/>
        <v>458.98447890168353</v>
      </c>
      <c r="E970" s="20">
        <v>524.70000000000005</v>
      </c>
      <c r="F970" s="147">
        <v>6.9085999999999999</v>
      </c>
      <c r="G970" s="159">
        <f t="shared" si="9"/>
        <v>-5</v>
      </c>
    </row>
    <row r="971" spans="1:7" hidden="1" x14ac:dyDescent="0.25">
      <c r="A971" s="199">
        <v>43075</v>
      </c>
      <c r="B971" s="20">
        <f t="shared" si="10"/>
        <v>529.77448397649312</v>
      </c>
      <c r="C971" s="212">
        <v>3660</v>
      </c>
      <c r="D971" s="20">
        <f t="shared" si="7"/>
        <v>452.79870425341295</v>
      </c>
      <c r="E971" s="20">
        <v>516.82000000000005</v>
      </c>
      <c r="F971" s="147">
        <v>6.9085999999999999</v>
      </c>
      <c r="G971" s="159">
        <f t="shared" si="9"/>
        <v>-50</v>
      </c>
    </row>
    <row r="972" spans="1:7" hidden="1" x14ac:dyDescent="0.25">
      <c r="A972" s="199">
        <v>43076</v>
      </c>
      <c r="B972" s="20">
        <f t="shared" si="10"/>
        <v>526.87954144110245</v>
      </c>
      <c r="C972" s="212">
        <v>3640</v>
      </c>
      <c r="D972" s="20">
        <f t="shared" si="7"/>
        <v>450.32439439410467</v>
      </c>
      <c r="E972" s="20">
        <v>512.64499999999998</v>
      </c>
      <c r="F972" s="147">
        <v>6.9085999999999999</v>
      </c>
      <c r="G972" s="159">
        <f t="shared" ref="G972:G1035" si="11">+C972-C971</f>
        <v>-20</v>
      </c>
    </row>
    <row r="973" spans="1:7" hidden="1" x14ac:dyDescent="0.25">
      <c r="A973" s="199">
        <v>43077</v>
      </c>
      <c r="B973" s="20">
        <f t="shared" si="10"/>
        <v>518.19471383493044</v>
      </c>
      <c r="C973" s="212">
        <v>3580</v>
      </c>
      <c r="D973" s="20">
        <f t="shared" si="7"/>
        <v>442.9014648161799</v>
      </c>
      <c r="E973" s="20">
        <v>505.57</v>
      </c>
      <c r="F973" s="147">
        <v>6.9085999999999999</v>
      </c>
      <c r="G973" s="159">
        <f t="shared" si="11"/>
        <v>-60</v>
      </c>
    </row>
    <row r="974" spans="1:7" hidden="1" x14ac:dyDescent="0.25">
      <c r="A974" s="199">
        <v>43080</v>
      </c>
      <c r="B974" s="20">
        <f t="shared" si="10"/>
        <v>522.53712763801639</v>
      </c>
      <c r="C974" s="212">
        <v>3610</v>
      </c>
      <c r="D974" s="20">
        <f t="shared" si="7"/>
        <v>446.61292960514226</v>
      </c>
      <c r="E974" s="20">
        <v>508.30500000000001</v>
      </c>
      <c r="F974" s="147">
        <v>6.9085999999999999</v>
      </c>
      <c r="G974" s="159">
        <f t="shared" si="11"/>
        <v>30</v>
      </c>
    </row>
    <row r="975" spans="1:7" hidden="1" x14ac:dyDescent="0.25">
      <c r="A975" s="199">
        <v>43081</v>
      </c>
      <c r="B975" s="20">
        <f t="shared" si="10"/>
        <v>521.08965637032111</v>
      </c>
      <c r="C975" s="212">
        <v>3600</v>
      </c>
      <c r="D975" s="20">
        <f t="shared" si="7"/>
        <v>445.37577467548817</v>
      </c>
      <c r="E975" s="20">
        <v>505.25</v>
      </c>
      <c r="F975" s="147">
        <v>6.9085999999999999</v>
      </c>
      <c r="G975" s="159">
        <f t="shared" si="11"/>
        <v>-10</v>
      </c>
    </row>
    <row r="976" spans="1:7" hidden="1" x14ac:dyDescent="0.25">
      <c r="A976" s="199">
        <v>43082</v>
      </c>
      <c r="B976" s="20">
        <f t="shared" si="10"/>
        <v>519.64218510262572</v>
      </c>
      <c r="C976" s="212">
        <v>3590</v>
      </c>
      <c r="D976" s="20">
        <f t="shared" si="7"/>
        <v>444.13861974583398</v>
      </c>
      <c r="E976" s="20">
        <v>504.44499999999999</v>
      </c>
      <c r="F976" s="147">
        <v>6.9085999999999999</v>
      </c>
      <c r="G976" s="159">
        <f t="shared" si="11"/>
        <v>-10</v>
      </c>
    </row>
    <row r="977" spans="1:7" hidden="1" x14ac:dyDescent="0.25">
      <c r="A977" s="199">
        <v>43083</v>
      </c>
      <c r="B977" s="20">
        <f t="shared" si="10"/>
        <v>530.4982196103407</v>
      </c>
      <c r="C977" s="212">
        <v>3665</v>
      </c>
      <c r="D977" s="20">
        <f t="shared" si="7"/>
        <v>453.41728171823996</v>
      </c>
      <c r="E977" s="20">
        <v>516.02</v>
      </c>
      <c r="F977" s="147">
        <v>6.9085999999999999</v>
      </c>
      <c r="G977" s="159">
        <f t="shared" si="11"/>
        <v>75</v>
      </c>
    </row>
    <row r="978" spans="1:7" hidden="1" x14ac:dyDescent="0.25">
      <c r="A978" s="199">
        <v>43084</v>
      </c>
      <c r="B978" s="20">
        <f t="shared" si="10"/>
        <v>528.32701270879772</v>
      </c>
      <c r="C978" s="212">
        <v>3650</v>
      </c>
      <c r="D978" s="20">
        <f t="shared" si="7"/>
        <v>451.56154932375875</v>
      </c>
      <c r="E978" s="20">
        <v>510.875</v>
      </c>
      <c r="F978" s="147">
        <v>6.9085999999999999</v>
      </c>
      <c r="G978" s="159">
        <f t="shared" si="11"/>
        <v>-15</v>
      </c>
    </row>
    <row r="979" spans="1:7" hidden="1" x14ac:dyDescent="0.25">
      <c r="A979" s="199">
        <v>43087</v>
      </c>
      <c r="B979" s="20">
        <f t="shared" si="10"/>
        <v>530.4982196103407</v>
      </c>
      <c r="C979" s="212">
        <v>3665</v>
      </c>
      <c r="D979" s="20">
        <f t="shared" si="7"/>
        <v>453.41728171823996</v>
      </c>
      <c r="E979" s="20">
        <v>515.375</v>
      </c>
      <c r="F979" s="147">
        <v>6.9085999999999999</v>
      </c>
      <c r="G979" s="159">
        <f t="shared" si="11"/>
        <v>15</v>
      </c>
    </row>
    <row r="980" spans="1:7" hidden="1" x14ac:dyDescent="0.25">
      <c r="A980" s="199">
        <v>43088</v>
      </c>
      <c r="B980" s="20">
        <f t="shared" si="10"/>
        <v>531.94569087803609</v>
      </c>
      <c r="C980" s="212">
        <v>3675</v>
      </c>
      <c r="D980" s="20">
        <f t="shared" si="7"/>
        <v>454.6544366478941</v>
      </c>
      <c r="E980" s="20">
        <v>517.79</v>
      </c>
      <c r="F980" s="147">
        <v>6.9085999999999999</v>
      </c>
      <c r="G980" s="159">
        <f t="shared" si="11"/>
        <v>10</v>
      </c>
    </row>
    <row r="981" spans="1:7" hidden="1" x14ac:dyDescent="0.25">
      <c r="A981" s="199">
        <v>43089</v>
      </c>
      <c r="B981" s="20">
        <f t="shared" si="10"/>
        <v>531.94569087803609</v>
      </c>
      <c r="C981" s="212">
        <v>3675</v>
      </c>
      <c r="D981" s="20">
        <f t="shared" si="7"/>
        <v>454.6544366478941</v>
      </c>
      <c r="E981" s="20">
        <v>518.59</v>
      </c>
      <c r="F981" s="147">
        <v>6.9085999999999999</v>
      </c>
      <c r="G981" s="159">
        <f t="shared" si="11"/>
        <v>0</v>
      </c>
    </row>
    <row r="982" spans="1:7" hidden="1" x14ac:dyDescent="0.25">
      <c r="A982" s="199">
        <v>43090</v>
      </c>
      <c r="B982" s="20">
        <f t="shared" si="10"/>
        <v>531.94569087803609</v>
      </c>
      <c r="C982" s="212">
        <v>3675</v>
      </c>
      <c r="D982" s="20">
        <f t="shared" si="7"/>
        <v>454.6544366478941</v>
      </c>
      <c r="E982" s="20">
        <v>520.67999999999995</v>
      </c>
      <c r="F982" s="147">
        <v>6.9085999999999999</v>
      </c>
      <c r="G982" s="159">
        <f t="shared" si="11"/>
        <v>0</v>
      </c>
    </row>
    <row r="983" spans="1:7" hidden="1" x14ac:dyDescent="0.25">
      <c r="A983" s="199">
        <v>43091</v>
      </c>
      <c r="B983" s="20">
        <f t="shared" si="10"/>
        <v>530.4982196103407</v>
      </c>
      <c r="C983" s="212">
        <v>3665</v>
      </c>
      <c r="D983" s="20">
        <f t="shared" si="7"/>
        <v>453.41728171823996</v>
      </c>
      <c r="E983" s="20">
        <v>517.95000000000005</v>
      </c>
      <c r="F983" s="147">
        <v>6.9085999999999999</v>
      </c>
      <c r="G983" s="159">
        <f t="shared" si="11"/>
        <v>-10</v>
      </c>
    </row>
    <row r="984" spans="1:7" hidden="1" x14ac:dyDescent="0.25">
      <c r="A984" s="199">
        <v>43094</v>
      </c>
      <c r="B984" s="20">
        <f t="shared" si="10"/>
        <v>536.28810468112204</v>
      </c>
      <c r="C984" s="212">
        <v>3705</v>
      </c>
      <c r="D984" s="20">
        <f t="shared" si="7"/>
        <v>458.36590143685646</v>
      </c>
      <c r="E984" s="20">
        <v>527.91999999999996</v>
      </c>
      <c r="F984" s="147">
        <v>6.9085999999999999</v>
      </c>
      <c r="G984" s="159">
        <f t="shared" si="11"/>
        <v>40</v>
      </c>
    </row>
    <row r="985" spans="1:7" hidden="1" x14ac:dyDescent="0.25">
      <c r="A985" s="199">
        <v>43095</v>
      </c>
      <c r="B985" s="20">
        <f t="shared" si="10"/>
        <v>537.73557594881743</v>
      </c>
      <c r="C985" s="212">
        <v>3715</v>
      </c>
      <c r="D985" s="20">
        <f t="shared" si="7"/>
        <v>459.60305636651066</v>
      </c>
      <c r="E985" s="20">
        <v>527.91999999999996</v>
      </c>
      <c r="F985" s="147">
        <v>6.9085999999999999</v>
      </c>
      <c r="G985" s="159">
        <f t="shared" si="11"/>
        <v>10</v>
      </c>
    </row>
    <row r="986" spans="1:7" hidden="1" x14ac:dyDescent="0.25">
      <c r="A986" s="199">
        <v>43096</v>
      </c>
      <c r="B986" s="20">
        <f t="shared" si="10"/>
        <v>539.18304721651282</v>
      </c>
      <c r="C986" s="212">
        <v>3725</v>
      </c>
      <c r="D986" s="20">
        <f t="shared" ref="D986:D1088" si="12">+B986/1.17</f>
        <v>460.84021129616485</v>
      </c>
      <c r="E986" s="20">
        <v>530.97</v>
      </c>
      <c r="F986" s="147">
        <v>6.9085999999999999</v>
      </c>
      <c r="G986" s="159">
        <f t="shared" si="11"/>
        <v>10</v>
      </c>
    </row>
    <row r="987" spans="1:7" hidden="1" x14ac:dyDescent="0.25">
      <c r="A987" s="199">
        <v>43097</v>
      </c>
      <c r="B987" s="20">
        <f t="shared" si="10"/>
        <v>542.80172538575107</v>
      </c>
      <c r="C987" s="212">
        <v>3750</v>
      </c>
      <c r="D987" s="20">
        <f t="shared" si="12"/>
        <v>463.93309862030009</v>
      </c>
      <c r="E987" s="20">
        <v>535.95000000000005</v>
      </c>
      <c r="F987" s="147">
        <v>6.9085999999999999</v>
      </c>
      <c r="G987" s="159">
        <f t="shared" si="11"/>
        <v>25</v>
      </c>
    </row>
    <row r="988" spans="1:7" hidden="1" x14ac:dyDescent="0.25">
      <c r="A988" s="199">
        <v>43098</v>
      </c>
      <c r="B988" s="20">
        <f t="shared" si="10"/>
        <v>543.52546101959877</v>
      </c>
      <c r="C988" s="212">
        <v>3755</v>
      </c>
      <c r="D988" s="20">
        <f t="shared" si="12"/>
        <v>464.55167608512716</v>
      </c>
      <c r="E988" s="20">
        <v>540.93499999999995</v>
      </c>
      <c r="F988" s="147">
        <v>6.9085999999999999</v>
      </c>
      <c r="G988" s="159">
        <f t="shared" si="11"/>
        <v>5</v>
      </c>
    </row>
    <row r="989" spans="1:7" x14ac:dyDescent="0.25">
      <c r="A989" s="199">
        <v>43102</v>
      </c>
      <c r="B989" s="20">
        <f t="shared" si="10"/>
        <v>546.42040355498943</v>
      </c>
      <c r="C989" s="212">
        <v>3775</v>
      </c>
      <c r="D989" s="20">
        <f t="shared" si="12"/>
        <v>467.02598594443543</v>
      </c>
      <c r="E989" s="20">
        <v>545.28</v>
      </c>
      <c r="F989" s="147">
        <v>6.9085999999999999</v>
      </c>
      <c r="G989" s="159">
        <f t="shared" si="11"/>
        <v>20</v>
      </c>
    </row>
    <row r="990" spans="1:7" x14ac:dyDescent="0.25">
      <c r="A990" s="199">
        <v>43103</v>
      </c>
      <c r="B990" s="20">
        <f t="shared" si="10"/>
        <v>549.3153460903801</v>
      </c>
      <c r="C990" s="212">
        <v>3795</v>
      </c>
      <c r="D990" s="20">
        <f t="shared" si="12"/>
        <v>469.50029580374371</v>
      </c>
      <c r="E990" s="20">
        <v>551.71</v>
      </c>
      <c r="F990" s="147">
        <v>6.9085999999999999</v>
      </c>
      <c r="G990" s="159">
        <f t="shared" si="11"/>
        <v>20</v>
      </c>
    </row>
    <row r="991" spans="1:7" x14ac:dyDescent="0.25">
      <c r="A991" s="199">
        <v>43104</v>
      </c>
      <c r="B991" s="20">
        <f t="shared" si="10"/>
        <v>543.52546101959877</v>
      </c>
      <c r="C991" s="212">
        <v>3755</v>
      </c>
      <c r="D991" s="20">
        <f t="shared" si="12"/>
        <v>464.55167608512716</v>
      </c>
      <c r="E991" s="20">
        <v>548.97500000000002</v>
      </c>
      <c r="F991" s="147">
        <v>6.9085999999999999</v>
      </c>
      <c r="G991" s="159">
        <f t="shared" si="11"/>
        <v>-40</v>
      </c>
    </row>
    <row r="992" spans="1:7" x14ac:dyDescent="0.25">
      <c r="A992" s="199">
        <v>43105</v>
      </c>
      <c r="B992" s="20">
        <f t="shared" si="10"/>
        <v>546.42040355498943</v>
      </c>
      <c r="C992" s="212">
        <v>3775</v>
      </c>
      <c r="D992" s="20">
        <f t="shared" si="12"/>
        <v>467.02598594443543</v>
      </c>
      <c r="E992" s="20">
        <v>553.96</v>
      </c>
      <c r="F992" s="147">
        <v>6.9085999999999999</v>
      </c>
      <c r="G992" s="159">
        <f t="shared" si="11"/>
        <v>20</v>
      </c>
    </row>
    <row r="993" spans="1:9" x14ac:dyDescent="0.25">
      <c r="A993" s="199">
        <v>43108</v>
      </c>
      <c r="B993" s="20">
        <f t="shared" si="10"/>
        <v>546.42040355498943</v>
      </c>
      <c r="C993" s="212">
        <v>3775</v>
      </c>
      <c r="D993" s="20">
        <f t="shared" si="12"/>
        <v>467.02598594443543</v>
      </c>
      <c r="E993" s="20">
        <v>553.48</v>
      </c>
      <c r="F993" s="147">
        <v>6.9085999999999999</v>
      </c>
      <c r="G993" s="159">
        <f t="shared" si="11"/>
        <v>0</v>
      </c>
    </row>
    <row r="994" spans="1:9" x14ac:dyDescent="0.25">
      <c r="A994" s="199">
        <v>43109</v>
      </c>
      <c r="B994" s="20">
        <f t="shared" si="10"/>
        <v>547.14413918883713</v>
      </c>
      <c r="C994" s="212">
        <v>3780</v>
      </c>
      <c r="D994" s="20">
        <f t="shared" si="12"/>
        <v>467.64456340926256</v>
      </c>
      <c r="E994" s="20">
        <v>549.94000000000005</v>
      </c>
      <c r="F994" s="147">
        <v>6.9085999999999999</v>
      </c>
      <c r="G994" s="159">
        <f t="shared" si="11"/>
        <v>5</v>
      </c>
    </row>
    <row r="995" spans="1:9" x14ac:dyDescent="0.25">
      <c r="A995" s="199">
        <v>43110</v>
      </c>
      <c r="B995" s="20">
        <f t="shared" si="10"/>
        <v>545.69666792114174</v>
      </c>
      <c r="C995" s="212">
        <v>3770</v>
      </c>
      <c r="D995" s="20">
        <f t="shared" si="12"/>
        <v>466.40740847960836</v>
      </c>
      <c r="E995" s="20">
        <v>544.79499999999996</v>
      </c>
      <c r="F995" s="147">
        <v>6.9085999999999999</v>
      </c>
      <c r="G995" s="159">
        <f t="shared" si="11"/>
        <v>-10</v>
      </c>
    </row>
    <row r="996" spans="1:9" x14ac:dyDescent="0.25">
      <c r="A996" s="199">
        <v>43111</v>
      </c>
      <c r="B996" s="20">
        <f t="shared" si="10"/>
        <v>547.14413918883713</v>
      </c>
      <c r="C996" s="212">
        <v>3780</v>
      </c>
      <c r="D996" s="20">
        <f t="shared" si="12"/>
        <v>467.64456340926256</v>
      </c>
      <c r="E996" s="20">
        <v>547.36500000000001</v>
      </c>
      <c r="F996" s="147">
        <v>6.9085999999999999</v>
      </c>
      <c r="G996" s="159">
        <f t="shared" si="11"/>
        <v>10</v>
      </c>
      <c r="I996" s="266"/>
    </row>
    <row r="997" spans="1:9" x14ac:dyDescent="0.25">
      <c r="A997" s="199">
        <v>43112</v>
      </c>
      <c r="B997" s="20">
        <f t="shared" si="10"/>
        <v>547.14413918883713</v>
      </c>
      <c r="C997" s="212">
        <v>3780</v>
      </c>
      <c r="D997" s="20">
        <f t="shared" si="12"/>
        <v>467.64456340926256</v>
      </c>
      <c r="E997" s="20">
        <v>548.65499999999997</v>
      </c>
      <c r="F997" s="147">
        <v>6.9085999999999999</v>
      </c>
      <c r="G997" s="159">
        <f t="shared" si="11"/>
        <v>0</v>
      </c>
      <c r="I997" s="266"/>
    </row>
    <row r="998" spans="1:9" x14ac:dyDescent="0.25">
      <c r="A998" s="199">
        <v>43115</v>
      </c>
      <c r="B998" s="20">
        <f t="shared" si="10"/>
        <v>550.0390817242278</v>
      </c>
      <c r="C998" s="212">
        <v>3800</v>
      </c>
      <c r="D998" s="20">
        <f t="shared" si="12"/>
        <v>470.11887326857078</v>
      </c>
      <c r="E998" s="20">
        <v>556.21</v>
      </c>
      <c r="F998" s="147">
        <v>6.9085999999999999</v>
      </c>
      <c r="G998" s="159">
        <f t="shared" si="11"/>
        <v>20</v>
      </c>
    </row>
    <row r="999" spans="1:9" x14ac:dyDescent="0.25">
      <c r="A999" s="199">
        <v>43116</v>
      </c>
      <c r="B999" s="20">
        <f t="shared" si="10"/>
        <v>553.65775989346616</v>
      </c>
      <c r="C999" s="212">
        <v>3825</v>
      </c>
      <c r="D999" s="20">
        <f t="shared" si="12"/>
        <v>473.21176059270613</v>
      </c>
      <c r="E999" s="20">
        <v>558.46</v>
      </c>
      <c r="F999" s="147">
        <v>6.9085999999999999</v>
      </c>
      <c r="G999" s="159">
        <f t="shared" si="11"/>
        <v>25</v>
      </c>
    </row>
    <row r="1000" spans="1:9" x14ac:dyDescent="0.25">
      <c r="A1000" s="199">
        <v>43117</v>
      </c>
      <c r="B1000" s="20">
        <f t="shared" si="10"/>
        <v>550.0390817242278</v>
      </c>
      <c r="C1000" s="212">
        <v>3800</v>
      </c>
      <c r="D1000" s="20">
        <f t="shared" si="12"/>
        <v>470.11887326857078</v>
      </c>
      <c r="E1000" s="20">
        <v>555.08500000000004</v>
      </c>
      <c r="F1000" s="147">
        <v>6.9085999999999999</v>
      </c>
      <c r="G1000" s="159">
        <f t="shared" si="11"/>
        <v>-25</v>
      </c>
    </row>
    <row r="1001" spans="1:9" x14ac:dyDescent="0.25">
      <c r="A1001" s="199">
        <v>43118</v>
      </c>
      <c r="B1001" s="20">
        <f t="shared" si="10"/>
        <v>544.24919665344646</v>
      </c>
      <c r="C1001" s="212">
        <v>3760</v>
      </c>
      <c r="D1001" s="20">
        <f t="shared" si="12"/>
        <v>465.17025354995428</v>
      </c>
      <c r="E1001" s="20">
        <v>547.52499999999998</v>
      </c>
      <c r="F1001" s="147">
        <v>6.9085999999999999</v>
      </c>
      <c r="G1001" s="159">
        <f t="shared" si="11"/>
        <v>-40</v>
      </c>
    </row>
    <row r="1002" spans="1:9" x14ac:dyDescent="0.25">
      <c r="A1002" s="199">
        <v>43119</v>
      </c>
      <c r="B1002" s="20">
        <f t="shared" si="10"/>
        <v>542.07798975190349</v>
      </c>
      <c r="C1002" s="212">
        <v>3745</v>
      </c>
      <c r="D1002" s="20">
        <f t="shared" si="12"/>
        <v>463.31452115547307</v>
      </c>
      <c r="E1002" s="20">
        <v>547.67999999999995</v>
      </c>
      <c r="F1002" s="147">
        <v>6.9085999999999999</v>
      </c>
      <c r="G1002" s="159">
        <f t="shared" si="11"/>
        <v>-15</v>
      </c>
      <c r="I1002" s="266"/>
    </row>
    <row r="1003" spans="1:9" x14ac:dyDescent="0.25">
      <c r="A1003" s="199">
        <v>43122</v>
      </c>
      <c r="B1003" s="20">
        <f t="shared" si="10"/>
        <v>542.07798975190349</v>
      </c>
      <c r="C1003" s="212">
        <v>3745</v>
      </c>
      <c r="D1003" s="20">
        <f t="shared" si="12"/>
        <v>463.31452115547307</v>
      </c>
      <c r="E1003" s="20">
        <v>548.495</v>
      </c>
      <c r="F1003" s="147">
        <v>6.9085999999999999</v>
      </c>
      <c r="G1003" s="159">
        <f t="shared" si="11"/>
        <v>0</v>
      </c>
    </row>
    <row r="1004" spans="1:9" x14ac:dyDescent="0.25">
      <c r="A1004" s="199">
        <v>43123</v>
      </c>
      <c r="B1004" s="20">
        <f t="shared" si="10"/>
        <v>542.07798975190349</v>
      </c>
      <c r="C1004" s="212">
        <v>3745</v>
      </c>
      <c r="D1004" s="20">
        <f t="shared" si="12"/>
        <v>463.31452115547307</v>
      </c>
      <c r="E1004" s="20">
        <v>548.01</v>
      </c>
      <c r="F1004" s="147">
        <v>6.9085999999999999</v>
      </c>
      <c r="G1004" s="159">
        <f t="shared" si="11"/>
        <v>0</v>
      </c>
    </row>
    <row r="1005" spans="1:9" x14ac:dyDescent="0.25">
      <c r="A1005" s="199">
        <v>43124</v>
      </c>
      <c r="B1005" s="20">
        <f t="shared" si="10"/>
        <v>541.35425411805579</v>
      </c>
      <c r="C1005" s="212">
        <v>3740</v>
      </c>
      <c r="D1005" s="20">
        <f t="shared" si="12"/>
        <v>462.695943690646</v>
      </c>
      <c r="E1005" s="20">
        <v>548.97</v>
      </c>
      <c r="F1005" s="147">
        <v>6.9085999999999999</v>
      </c>
      <c r="G1005" s="159">
        <f t="shared" si="11"/>
        <v>-5</v>
      </c>
    </row>
    <row r="1006" spans="1:9" x14ac:dyDescent="0.25">
      <c r="A1006" s="199">
        <v>43125</v>
      </c>
      <c r="B1006" s="20">
        <f t="shared" si="10"/>
        <v>550.0390817242278</v>
      </c>
      <c r="C1006" s="212">
        <v>3800</v>
      </c>
      <c r="D1006" s="20">
        <f t="shared" si="12"/>
        <v>470.11887326857078</v>
      </c>
      <c r="E1006" s="20">
        <v>564.73</v>
      </c>
      <c r="F1006" s="147">
        <v>6.9085999999999999</v>
      </c>
      <c r="G1006" s="159">
        <f t="shared" si="11"/>
        <v>60</v>
      </c>
    </row>
    <row r="1007" spans="1:9" x14ac:dyDescent="0.25">
      <c r="A1007" s="199">
        <v>43126</v>
      </c>
      <c r="B1007" s="20">
        <f t="shared" si="10"/>
        <v>549.3153460903801</v>
      </c>
      <c r="C1007" s="212">
        <v>3795</v>
      </c>
      <c r="D1007" s="20">
        <f t="shared" si="12"/>
        <v>469.50029580374371</v>
      </c>
      <c r="E1007" s="20">
        <v>558.45000000000005</v>
      </c>
      <c r="F1007" s="147">
        <v>6.9085999999999999</v>
      </c>
      <c r="G1007" s="159">
        <f t="shared" si="11"/>
        <v>-5</v>
      </c>
    </row>
    <row r="1008" spans="1:9" x14ac:dyDescent="0.25">
      <c r="A1008" s="199">
        <v>43129</v>
      </c>
      <c r="B1008" s="20">
        <f t="shared" si="10"/>
        <v>547.86787482268483</v>
      </c>
      <c r="C1008" s="212">
        <v>3785</v>
      </c>
      <c r="D1008" s="20">
        <f t="shared" si="12"/>
        <v>468.26314087408963</v>
      </c>
      <c r="E1008" s="20">
        <v>561.20000000000005</v>
      </c>
      <c r="F1008" s="147">
        <v>6.9085999999999999</v>
      </c>
      <c r="G1008" s="159">
        <f t="shared" si="11"/>
        <v>-10</v>
      </c>
    </row>
    <row r="1009" spans="1:9" x14ac:dyDescent="0.25">
      <c r="A1009" s="199">
        <v>43130</v>
      </c>
      <c r="B1009" s="20">
        <f t="shared" si="10"/>
        <v>542.80172538575107</v>
      </c>
      <c r="C1009" s="212">
        <v>3750</v>
      </c>
      <c r="D1009" s="20">
        <f t="shared" si="12"/>
        <v>463.93309862030009</v>
      </c>
      <c r="E1009" s="20">
        <v>552.51</v>
      </c>
      <c r="F1009" s="147">
        <v>6.9085999999999999</v>
      </c>
      <c r="G1009" s="159">
        <f t="shared" si="11"/>
        <v>-35</v>
      </c>
    </row>
    <row r="1010" spans="1:9" x14ac:dyDescent="0.25">
      <c r="A1010" s="199">
        <v>43131</v>
      </c>
      <c r="B1010" s="20">
        <f t="shared" si="10"/>
        <v>541.35425411805579</v>
      </c>
      <c r="C1010" s="212">
        <v>3740</v>
      </c>
      <c r="D1010" s="20">
        <f t="shared" si="12"/>
        <v>462.695943690646</v>
      </c>
      <c r="E1010" s="20">
        <v>551.71</v>
      </c>
      <c r="F1010" s="147">
        <v>6.9085999999999999</v>
      </c>
      <c r="G1010" s="159">
        <f t="shared" si="11"/>
        <v>-10</v>
      </c>
      <c r="I1010" s="266"/>
    </row>
    <row r="1011" spans="1:9" x14ac:dyDescent="0.25">
      <c r="A1011" s="199">
        <v>43132</v>
      </c>
      <c r="B1011" s="20">
        <f t="shared" si="10"/>
        <v>542.80172538575107</v>
      </c>
      <c r="C1011" s="212">
        <v>3750</v>
      </c>
      <c r="D1011" s="20">
        <f t="shared" si="12"/>
        <v>463.93309862030009</v>
      </c>
      <c r="E1011" s="20">
        <v>557.33000000000004</v>
      </c>
      <c r="F1011" s="147">
        <v>6.9085999999999999</v>
      </c>
      <c r="G1011" s="159">
        <f t="shared" si="11"/>
        <v>10</v>
      </c>
    </row>
    <row r="1012" spans="1:9" x14ac:dyDescent="0.25">
      <c r="A1012" s="199">
        <v>43133</v>
      </c>
      <c r="B1012" s="20">
        <f t="shared" si="10"/>
        <v>542.07798975190349</v>
      </c>
      <c r="C1012" s="212">
        <v>3745</v>
      </c>
      <c r="D1012" s="20">
        <f t="shared" si="12"/>
        <v>463.31452115547307</v>
      </c>
      <c r="E1012" s="20">
        <v>554.12</v>
      </c>
      <c r="F1012" s="147">
        <v>6.9085999999999999</v>
      </c>
      <c r="G1012" s="159">
        <f t="shared" si="11"/>
        <v>-5</v>
      </c>
    </row>
    <row r="1013" spans="1:9" x14ac:dyDescent="0.25">
      <c r="A1013" s="199">
        <v>43136</v>
      </c>
      <c r="B1013" s="20">
        <f t="shared" si="10"/>
        <v>528.32701270879772</v>
      </c>
      <c r="C1013" s="212">
        <v>3650</v>
      </c>
      <c r="D1013" s="20">
        <f t="shared" si="12"/>
        <v>451.56154932375875</v>
      </c>
      <c r="E1013" s="20">
        <v>535.63</v>
      </c>
      <c r="F1013" s="147">
        <v>6.9085999999999999</v>
      </c>
      <c r="G1013" s="159">
        <f t="shared" si="11"/>
        <v>-95</v>
      </c>
      <c r="I1013" s="266"/>
    </row>
    <row r="1014" spans="1:9" x14ac:dyDescent="0.25">
      <c r="A1014" s="199">
        <v>43137</v>
      </c>
      <c r="B1014" s="20">
        <f t="shared" si="10"/>
        <v>529.77448397649312</v>
      </c>
      <c r="C1014" s="212">
        <v>3660</v>
      </c>
      <c r="D1014" s="20">
        <f t="shared" si="12"/>
        <v>452.79870425341295</v>
      </c>
      <c r="E1014" s="20">
        <v>542.70500000000004</v>
      </c>
      <c r="F1014" s="147">
        <v>6.9085999999999999</v>
      </c>
      <c r="G1014" s="159">
        <f t="shared" si="11"/>
        <v>10</v>
      </c>
      <c r="I1014" s="266"/>
    </row>
    <row r="1015" spans="1:9" x14ac:dyDescent="0.25">
      <c r="A1015" s="199">
        <v>43138</v>
      </c>
      <c r="B1015" s="20">
        <f t="shared" si="10"/>
        <v>527.89277132848918</v>
      </c>
      <c r="C1015" s="212">
        <v>3647</v>
      </c>
      <c r="D1015" s="20">
        <f t="shared" si="12"/>
        <v>451.19040284486255</v>
      </c>
      <c r="E1015" s="20">
        <v>537.88</v>
      </c>
      <c r="F1015" s="147">
        <v>6.9085999999999999</v>
      </c>
      <c r="G1015" s="159">
        <f t="shared" si="11"/>
        <v>-13</v>
      </c>
    </row>
    <row r="1016" spans="1:9" x14ac:dyDescent="0.25">
      <c r="A1016" s="199">
        <v>43139</v>
      </c>
      <c r="B1016" s="20">
        <f t="shared" si="10"/>
        <v>518.04996670816081</v>
      </c>
      <c r="C1016" s="212">
        <v>3579</v>
      </c>
      <c r="D1016" s="20">
        <f t="shared" si="12"/>
        <v>442.77774932321438</v>
      </c>
      <c r="E1016" s="20">
        <v>525.5</v>
      </c>
      <c r="F1016" s="147">
        <v>6.9085999999999999</v>
      </c>
      <c r="G1016" s="159">
        <f t="shared" si="11"/>
        <v>-68</v>
      </c>
    </row>
    <row r="1017" spans="1:9" x14ac:dyDescent="0.25">
      <c r="A1017" s="199">
        <v>43140</v>
      </c>
      <c r="B1017" s="20">
        <f t="shared" si="10"/>
        <v>524.70833453955936</v>
      </c>
      <c r="C1017" s="212">
        <v>3625</v>
      </c>
      <c r="D1017" s="20">
        <f t="shared" si="12"/>
        <v>448.46866199962341</v>
      </c>
      <c r="E1017" s="20">
        <v>528.07500000000005</v>
      </c>
      <c r="F1017" s="147">
        <v>6.9085999999999999</v>
      </c>
      <c r="G1017" s="159">
        <f t="shared" si="11"/>
        <v>46</v>
      </c>
    </row>
    <row r="1018" spans="1:9" x14ac:dyDescent="0.25">
      <c r="A1018" s="199">
        <v>43153</v>
      </c>
      <c r="B1018" s="20">
        <f t="shared" si="10"/>
        <v>522.39238051124687</v>
      </c>
      <c r="C1018" s="212">
        <v>3609</v>
      </c>
      <c r="D1018" s="20">
        <f t="shared" si="12"/>
        <v>446.48921411217685</v>
      </c>
      <c r="E1018" s="20">
        <v>531.29999999999995</v>
      </c>
      <c r="F1018" s="147">
        <v>6.9085999999999999</v>
      </c>
      <c r="G1018" s="159">
        <f t="shared" si="11"/>
        <v>-16</v>
      </c>
    </row>
    <row r="1019" spans="1:9" x14ac:dyDescent="0.25">
      <c r="A1019" s="199">
        <v>43158</v>
      </c>
      <c r="B1019" s="20">
        <f t="shared" si="10"/>
        <v>527.89277132848918</v>
      </c>
      <c r="C1019" s="212">
        <v>3647</v>
      </c>
      <c r="D1019" s="20">
        <f t="shared" si="12"/>
        <v>451.19040284486255</v>
      </c>
      <c r="E1019" s="20">
        <v>535.95500000000004</v>
      </c>
      <c r="F1019" s="147">
        <v>6.9085999999999999</v>
      </c>
      <c r="G1019" s="159">
        <f t="shared" si="11"/>
        <v>38</v>
      </c>
    </row>
    <row r="1020" spans="1:9" x14ac:dyDescent="0.25">
      <c r="A1020" s="199">
        <v>43159</v>
      </c>
      <c r="B1020" s="20">
        <f t="shared" si="10"/>
        <v>521.81339200416869</v>
      </c>
      <c r="C1020" s="212">
        <v>3605</v>
      </c>
      <c r="D1020" s="20">
        <f t="shared" si="12"/>
        <v>445.99435214031513</v>
      </c>
      <c r="E1020" s="20">
        <v>527.91499999999996</v>
      </c>
      <c r="F1020" s="147">
        <v>6.9085999999999999</v>
      </c>
      <c r="G1020" s="159">
        <f t="shared" si="11"/>
        <v>-42</v>
      </c>
    </row>
    <row r="1021" spans="1:9" x14ac:dyDescent="0.25">
      <c r="A1021" s="199">
        <v>43160</v>
      </c>
      <c r="B1021" s="20">
        <f t="shared" si="10"/>
        <v>521.66864487739917</v>
      </c>
      <c r="C1021" s="212">
        <v>3604</v>
      </c>
      <c r="D1021" s="20">
        <f t="shared" si="12"/>
        <v>445.87063664734973</v>
      </c>
      <c r="E1021" s="20">
        <v>527.75</v>
      </c>
      <c r="F1021" s="147">
        <v>6.9085999999999999</v>
      </c>
      <c r="G1021" s="159">
        <f t="shared" si="11"/>
        <v>-1</v>
      </c>
    </row>
    <row r="1022" spans="1:9" x14ac:dyDescent="0.25">
      <c r="A1022" s="199">
        <v>43161</v>
      </c>
      <c r="B1022" s="20">
        <f t="shared" si="10"/>
        <v>522.6818747647859</v>
      </c>
      <c r="C1022" s="212">
        <v>3611</v>
      </c>
      <c r="D1022" s="20">
        <f t="shared" si="12"/>
        <v>446.73664509810766</v>
      </c>
      <c r="E1022" s="20">
        <v>529.84500000000003</v>
      </c>
      <c r="F1022" s="147">
        <v>6.9085999999999999</v>
      </c>
      <c r="G1022" s="159">
        <f t="shared" si="11"/>
        <v>7</v>
      </c>
    </row>
    <row r="1023" spans="1:9" x14ac:dyDescent="0.25">
      <c r="A1023" s="199">
        <v>43164</v>
      </c>
      <c r="B1023" s="20">
        <f t="shared" si="10"/>
        <v>525.57681730017657</v>
      </c>
      <c r="C1023" s="212">
        <v>3631</v>
      </c>
      <c r="D1023" s="20">
        <f t="shared" si="12"/>
        <v>449.21095495741588</v>
      </c>
      <c r="E1023" s="20">
        <v>533.22</v>
      </c>
      <c r="F1023" s="147">
        <v>6.9085999999999999</v>
      </c>
      <c r="G1023" s="159">
        <f t="shared" si="11"/>
        <v>20</v>
      </c>
    </row>
    <row r="1024" spans="1:9" x14ac:dyDescent="0.25">
      <c r="A1024" s="199">
        <v>43165</v>
      </c>
      <c r="B1024" s="20">
        <f t="shared" si="10"/>
        <v>523.26086327186408</v>
      </c>
      <c r="C1024" s="212">
        <v>3615</v>
      </c>
      <c r="D1024" s="20">
        <f t="shared" si="12"/>
        <v>447.23150706996933</v>
      </c>
      <c r="E1024" s="20">
        <v>529.52499999999998</v>
      </c>
      <c r="F1024" s="147">
        <v>6.9085999999999999</v>
      </c>
      <c r="G1024" s="159">
        <f t="shared" si="11"/>
        <v>-16</v>
      </c>
    </row>
    <row r="1025" spans="1:9" x14ac:dyDescent="0.25">
      <c r="A1025" s="199">
        <v>43166</v>
      </c>
      <c r="B1025" s="20">
        <f t="shared" si="10"/>
        <v>527.60327707495003</v>
      </c>
      <c r="C1025" s="212">
        <v>3645</v>
      </c>
      <c r="D1025" s="20">
        <f t="shared" si="12"/>
        <v>450.94297185893168</v>
      </c>
      <c r="E1025" s="20">
        <v>539.65</v>
      </c>
      <c r="F1025" s="147">
        <v>6.9085999999999999</v>
      </c>
      <c r="G1025" s="159">
        <f t="shared" si="11"/>
        <v>30</v>
      </c>
    </row>
    <row r="1026" spans="1:9" x14ac:dyDescent="0.25">
      <c r="A1026" s="199">
        <v>43167</v>
      </c>
      <c r="B1026" s="20">
        <f t="shared" si="10"/>
        <v>524.70833453955936</v>
      </c>
      <c r="C1026" s="212">
        <v>3625</v>
      </c>
      <c r="D1026" s="20">
        <f t="shared" si="12"/>
        <v>448.46866199962341</v>
      </c>
      <c r="E1026" s="20">
        <v>531.13499999999999</v>
      </c>
      <c r="F1026" s="147">
        <v>6.9085999999999999</v>
      </c>
      <c r="G1026" s="159">
        <f t="shared" si="11"/>
        <v>-20</v>
      </c>
    </row>
    <row r="1027" spans="1:9" x14ac:dyDescent="0.25">
      <c r="A1027" s="199">
        <v>43168</v>
      </c>
      <c r="B1027" s="20">
        <f t="shared" si="10"/>
        <v>522.97136901832505</v>
      </c>
      <c r="C1027" s="212">
        <v>3613</v>
      </c>
      <c r="D1027" s="20">
        <f t="shared" si="12"/>
        <v>446.98407608403852</v>
      </c>
      <c r="E1027" s="20">
        <v>529.36</v>
      </c>
      <c r="F1027" s="147">
        <v>6.9085999999999999</v>
      </c>
      <c r="G1027" s="159">
        <f t="shared" si="11"/>
        <v>-12</v>
      </c>
    </row>
    <row r="1028" spans="1:9" x14ac:dyDescent="0.25">
      <c r="A1028" s="198">
        <v>43171</v>
      </c>
      <c r="B1028" s="20">
        <f t="shared" si="10"/>
        <v>524.85308166632899</v>
      </c>
      <c r="C1028" s="212">
        <v>3626</v>
      </c>
      <c r="D1028" s="20">
        <f t="shared" si="12"/>
        <v>448.59237749258892</v>
      </c>
      <c r="E1028" s="20">
        <v>530.36</v>
      </c>
      <c r="F1028" s="147">
        <v>6.9085999999999999</v>
      </c>
      <c r="G1028" s="159">
        <f t="shared" si="11"/>
        <v>13</v>
      </c>
    </row>
    <row r="1029" spans="1:9" x14ac:dyDescent="0.25">
      <c r="A1029" s="198">
        <v>43172</v>
      </c>
      <c r="B1029" s="20">
        <f t="shared" ref="B1029:B1093" si="13">+IF(F1029=0,"",C1029/F1029)</f>
        <v>523.69510465217263</v>
      </c>
      <c r="C1029" s="212">
        <v>3618</v>
      </c>
      <c r="D1029" s="20">
        <f t="shared" si="12"/>
        <v>447.60265354886553</v>
      </c>
      <c r="E1029" s="20">
        <v>584.66999999999996</v>
      </c>
      <c r="F1029" s="147">
        <v>6.9085999999999999</v>
      </c>
      <c r="G1029" s="159">
        <f>+C1029-C1028</f>
        <v>-8</v>
      </c>
    </row>
    <row r="1030" spans="1:9" x14ac:dyDescent="0.25">
      <c r="A1030" s="198">
        <v>43173</v>
      </c>
      <c r="B1030" s="20">
        <f t="shared" si="13"/>
        <v>524.12934603248129</v>
      </c>
      <c r="C1030" s="212">
        <v>3621</v>
      </c>
      <c r="D1030" s="20">
        <f t="shared" si="12"/>
        <v>447.9738000277618</v>
      </c>
      <c r="E1030" s="20">
        <v>534.505</v>
      </c>
      <c r="F1030" s="147">
        <v>6.9085999999999999</v>
      </c>
      <c r="G1030" s="159">
        <f t="shared" si="11"/>
        <v>3</v>
      </c>
    </row>
    <row r="1031" spans="1:9" x14ac:dyDescent="0.25">
      <c r="A1031" s="198">
        <v>43174</v>
      </c>
      <c r="B1031" s="20">
        <f t="shared" si="13"/>
        <v>523.76747821555739</v>
      </c>
      <c r="C1031" s="212">
        <v>3618.5</v>
      </c>
      <c r="D1031" s="20">
        <f t="shared" si="12"/>
        <v>447.66451129534823</v>
      </c>
      <c r="E1031" s="20">
        <v>532.57500000000005</v>
      </c>
      <c r="F1031" s="147">
        <v>6.9085999999999999</v>
      </c>
      <c r="G1031" s="159">
        <f t="shared" si="11"/>
        <v>-2.5</v>
      </c>
    </row>
    <row r="1032" spans="1:9" x14ac:dyDescent="0.25">
      <c r="A1032" s="198">
        <v>43175</v>
      </c>
      <c r="B1032" s="20">
        <f t="shared" si="13"/>
        <v>520.7277885533972</v>
      </c>
      <c r="C1032" s="212">
        <v>3597.5</v>
      </c>
      <c r="D1032" s="20">
        <f t="shared" si="12"/>
        <v>445.06648594307455</v>
      </c>
      <c r="E1032" s="20">
        <v>527.43499999999995</v>
      </c>
      <c r="F1032" s="147">
        <v>6.9085999999999999</v>
      </c>
      <c r="G1032" s="159">
        <f t="shared" si="11"/>
        <v>-21</v>
      </c>
    </row>
    <row r="1033" spans="1:9" x14ac:dyDescent="0.25">
      <c r="A1033" s="198">
        <v>43178</v>
      </c>
      <c r="B1033" s="20">
        <f t="shared" si="13"/>
        <v>518.19471383493044</v>
      </c>
      <c r="C1033" s="212">
        <v>3580</v>
      </c>
      <c r="D1033" s="20">
        <f t="shared" si="12"/>
        <v>442.9014648161799</v>
      </c>
      <c r="E1033" s="20">
        <v>525.02499999999998</v>
      </c>
      <c r="F1033" s="147">
        <v>6.9085999999999999</v>
      </c>
      <c r="G1033" s="159">
        <f t="shared" si="11"/>
        <v>-17.5</v>
      </c>
      <c r="I1033" s="266"/>
    </row>
    <row r="1034" spans="1:9" x14ac:dyDescent="0.25">
      <c r="A1034" s="198">
        <v>43179</v>
      </c>
      <c r="B1034" s="20">
        <f t="shared" si="13"/>
        <v>518.19471383493044</v>
      </c>
      <c r="C1034" s="212">
        <v>3580</v>
      </c>
      <c r="D1034" s="20">
        <f t="shared" si="12"/>
        <v>442.9014648161799</v>
      </c>
      <c r="E1034" s="20">
        <v>525.46</v>
      </c>
      <c r="F1034" s="147">
        <v>6.9085999999999999</v>
      </c>
      <c r="G1034" s="159">
        <f t="shared" si="11"/>
        <v>0</v>
      </c>
    </row>
    <row r="1035" spans="1:9" x14ac:dyDescent="0.25">
      <c r="A1035" s="198">
        <v>43180</v>
      </c>
      <c r="B1035" s="20">
        <f t="shared" si="13"/>
        <v>517.03673682077408</v>
      </c>
      <c r="C1035" s="212">
        <v>3572</v>
      </c>
      <c r="D1035" s="20">
        <f t="shared" si="12"/>
        <v>441.91174087245651</v>
      </c>
      <c r="E1035" s="20">
        <v>522.13</v>
      </c>
      <c r="F1035" s="147">
        <v>6.9085999999999999</v>
      </c>
      <c r="G1035" s="159">
        <f t="shared" si="11"/>
        <v>-8</v>
      </c>
      <c r="I1035" s="3"/>
    </row>
    <row r="1036" spans="1:9" x14ac:dyDescent="0.25">
      <c r="A1036" s="198">
        <v>43181</v>
      </c>
      <c r="B1036" s="20">
        <f t="shared" si="13"/>
        <v>524.85308166632899</v>
      </c>
      <c r="C1036" s="212">
        <v>3626</v>
      </c>
      <c r="D1036" s="20">
        <f t="shared" si="12"/>
        <v>448.59237749258892</v>
      </c>
      <c r="E1036" s="20">
        <v>533.05999999999995</v>
      </c>
      <c r="F1036" s="147">
        <v>6.9085999999999999</v>
      </c>
      <c r="G1036" s="159">
        <f t="shared" ref="G1036:G1099" si="14">+C1036-C1035</f>
        <v>54</v>
      </c>
    </row>
    <row r="1037" spans="1:9" x14ac:dyDescent="0.25">
      <c r="A1037" s="198">
        <v>43182</v>
      </c>
      <c r="B1037" s="20">
        <f t="shared" si="13"/>
        <v>524.99782879309851</v>
      </c>
      <c r="C1037" s="212">
        <v>3627</v>
      </c>
      <c r="D1037" s="20">
        <f t="shared" si="12"/>
        <v>448.71609298555433</v>
      </c>
      <c r="E1037" s="20">
        <v>529.52</v>
      </c>
      <c r="F1037" s="147">
        <v>6.9085999999999999</v>
      </c>
      <c r="G1037" s="159">
        <f t="shared" si="14"/>
        <v>1</v>
      </c>
    </row>
    <row r="1038" spans="1:9" x14ac:dyDescent="0.25">
      <c r="A1038" s="198">
        <v>43185</v>
      </c>
      <c r="B1038" s="20">
        <f t="shared" si="13"/>
        <v>525.86631155371572</v>
      </c>
      <c r="C1038" s="212">
        <v>3633</v>
      </c>
      <c r="D1038" s="20">
        <f t="shared" si="12"/>
        <v>449.4583859433468</v>
      </c>
      <c r="E1038" s="20">
        <v>534.66499999999996</v>
      </c>
      <c r="F1038" s="147">
        <v>6.9085999999999999</v>
      </c>
      <c r="G1038" s="159">
        <f t="shared" si="14"/>
        <v>6</v>
      </c>
    </row>
    <row r="1039" spans="1:9" x14ac:dyDescent="0.25">
      <c r="A1039" s="198">
        <v>43186</v>
      </c>
      <c r="B1039" s="20">
        <f t="shared" si="13"/>
        <v>525.86631155371572</v>
      </c>
      <c r="C1039" s="212">
        <v>3633</v>
      </c>
      <c r="D1039" s="20">
        <f t="shared" si="12"/>
        <v>449.4583859433468</v>
      </c>
      <c r="E1039" s="20">
        <v>538.20500000000004</v>
      </c>
      <c r="F1039" s="147">
        <v>6.9085999999999999</v>
      </c>
      <c r="G1039" s="159">
        <f t="shared" si="14"/>
        <v>0</v>
      </c>
    </row>
    <row r="1040" spans="1:9" x14ac:dyDescent="0.25">
      <c r="A1040" s="198">
        <v>43187</v>
      </c>
      <c r="B1040" s="20">
        <f t="shared" si="13"/>
        <v>523.4056103986336</v>
      </c>
      <c r="C1040" s="212">
        <v>3616</v>
      </c>
      <c r="D1040" s="20">
        <f t="shared" si="12"/>
        <v>447.35522256293473</v>
      </c>
      <c r="E1040" s="20">
        <v>550.66999999999996</v>
      </c>
      <c r="F1040" s="147">
        <v>6.9085999999999999</v>
      </c>
      <c r="G1040" s="159">
        <f t="shared" si="14"/>
        <v>-17</v>
      </c>
      <c r="H1040" s="159"/>
    </row>
    <row r="1041" spans="1:9" x14ac:dyDescent="0.25">
      <c r="A1041" s="198">
        <v>43188</v>
      </c>
      <c r="B1041" s="20">
        <f t="shared" si="13"/>
        <v>517.90521958139129</v>
      </c>
      <c r="C1041" s="212">
        <v>3578</v>
      </c>
      <c r="D1041" s="20">
        <f t="shared" si="12"/>
        <v>442.65403383024898</v>
      </c>
      <c r="E1041" s="20">
        <v>525.02</v>
      </c>
      <c r="F1041" s="147">
        <v>6.9085999999999999</v>
      </c>
      <c r="G1041" s="159">
        <f t="shared" si="14"/>
        <v>-38</v>
      </c>
    </row>
    <row r="1042" spans="1:9" x14ac:dyDescent="0.25">
      <c r="A1042" s="198">
        <v>43189</v>
      </c>
      <c r="B1042" s="20">
        <f t="shared" si="13"/>
        <v>518.33946096169996</v>
      </c>
      <c r="C1042" s="212">
        <v>3581</v>
      </c>
      <c r="D1042" s="20">
        <f t="shared" si="12"/>
        <v>443.0251803091453</v>
      </c>
      <c r="E1042" s="20">
        <v>524.86</v>
      </c>
      <c r="F1042" s="147">
        <v>6.9085999999999999</v>
      </c>
      <c r="G1042" s="159">
        <f t="shared" si="14"/>
        <v>3</v>
      </c>
    </row>
    <row r="1043" spans="1:9" x14ac:dyDescent="0.25">
      <c r="A1043" s="199">
        <v>43192</v>
      </c>
      <c r="B1043" s="20">
        <f t="shared" si="13"/>
        <v>520.80016211678196</v>
      </c>
      <c r="C1043" s="212">
        <v>3598</v>
      </c>
      <c r="D1043" s="20">
        <f t="shared" si="12"/>
        <v>445.12834368955725</v>
      </c>
      <c r="E1043" s="20">
        <v>528.71500000000003</v>
      </c>
      <c r="F1043" s="147">
        <v>6.9085999999999999</v>
      </c>
      <c r="G1043" s="159">
        <f t="shared" si="14"/>
        <v>17</v>
      </c>
    </row>
    <row r="1044" spans="1:9" x14ac:dyDescent="0.25">
      <c r="A1044" s="199">
        <v>43193</v>
      </c>
      <c r="B1044" s="20">
        <f t="shared" si="13"/>
        <v>522.24763338447735</v>
      </c>
      <c r="C1044" s="212">
        <v>3608</v>
      </c>
      <c r="D1044" s="20">
        <f t="shared" si="12"/>
        <v>446.36549861921145</v>
      </c>
      <c r="E1044" s="20">
        <v>534.66499999999996</v>
      </c>
      <c r="F1044" s="147">
        <v>6.9085999999999999</v>
      </c>
      <c r="G1044" s="159">
        <f t="shared" si="14"/>
        <v>10</v>
      </c>
    </row>
    <row r="1045" spans="1:9" x14ac:dyDescent="0.25">
      <c r="A1045" s="199">
        <v>43194</v>
      </c>
      <c r="B1045" s="20">
        <f t="shared" si="13"/>
        <v>522.24763338447735</v>
      </c>
      <c r="C1045" s="212">
        <f>3592+16</f>
        <v>3608</v>
      </c>
      <c r="D1045" s="20">
        <f t="shared" si="12"/>
        <v>446.36549861921145</v>
      </c>
      <c r="E1045" s="20">
        <v>528.88</v>
      </c>
      <c r="F1045" s="147">
        <v>6.9085999999999999</v>
      </c>
      <c r="G1045" s="159">
        <f t="shared" si="14"/>
        <v>0</v>
      </c>
    </row>
    <row r="1046" spans="1:9" x14ac:dyDescent="0.25">
      <c r="A1046" s="199">
        <v>43195</v>
      </c>
      <c r="B1046" s="20">
        <f t="shared" si="13"/>
        <v>519.93167935616475</v>
      </c>
      <c r="C1046" s="212">
        <v>3592</v>
      </c>
      <c r="D1046" s="20">
        <f t="shared" si="12"/>
        <v>444.38605073176478</v>
      </c>
      <c r="E1046" s="20">
        <v>525.34500000000003</v>
      </c>
      <c r="F1046" s="147">
        <v>6.9085999999999999</v>
      </c>
      <c r="G1046" s="159">
        <f t="shared" si="14"/>
        <v>-16</v>
      </c>
    </row>
    <row r="1047" spans="1:9" x14ac:dyDescent="0.25">
      <c r="A1047" s="199">
        <v>43196</v>
      </c>
      <c r="B1047" s="20">
        <f t="shared" si="13"/>
        <v>519.93167935616475</v>
      </c>
      <c r="C1047" s="212">
        <v>3592</v>
      </c>
      <c r="D1047" s="20">
        <f t="shared" si="12"/>
        <v>444.38605073176478</v>
      </c>
      <c r="E1047" s="20">
        <v>528.39499999999998</v>
      </c>
      <c r="F1047" s="147">
        <v>6.9085999999999999</v>
      </c>
      <c r="G1047" s="159">
        <f t="shared" si="14"/>
        <v>0</v>
      </c>
    </row>
    <row r="1048" spans="1:9" x14ac:dyDescent="0.25">
      <c r="A1048" s="199">
        <v>43200</v>
      </c>
      <c r="B1048" s="20">
        <f t="shared" si="13"/>
        <v>522.10288625770784</v>
      </c>
      <c r="C1048" s="212">
        <v>3607</v>
      </c>
      <c r="D1048" s="20">
        <f t="shared" si="12"/>
        <v>446.24178312624605</v>
      </c>
      <c r="E1048" s="20">
        <v>530.80999999999995</v>
      </c>
      <c r="F1048" s="147">
        <v>6.9085999999999999</v>
      </c>
      <c r="G1048" s="159">
        <f t="shared" si="14"/>
        <v>15</v>
      </c>
    </row>
    <row r="1049" spans="1:9" x14ac:dyDescent="0.25">
      <c r="A1049" s="199">
        <v>43201</v>
      </c>
      <c r="B1049" s="20">
        <f t="shared" si="13"/>
        <v>522.97136901832505</v>
      </c>
      <c r="C1049" s="212">
        <v>3613</v>
      </c>
      <c r="D1049" s="20">
        <f t="shared" si="12"/>
        <v>446.98407608403852</v>
      </c>
      <c r="E1049" s="20">
        <v>533.86500000000001</v>
      </c>
      <c r="F1049" s="147">
        <v>6.9085999999999999</v>
      </c>
      <c r="G1049" s="159">
        <f t="shared" si="14"/>
        <v>6</v>
      </c>
    </row>
    <row r="1050" spans="1:9" x14ac:dyDescent="0.25">
      <c r="A1050" s="199">
        <v>43202</v>
      </c>
      <c r="B1050" s="20">
        <f t="shared" si="13"/>
        <v>526.01105868048523</v>
      </c>
      <c r="C1050" s="212">
        <v>3634</v>
      </c>
      <c r="D1050" s="20">
        <f t="shared" si="12"/>
        <v>449.5821014363122</v>
      </c>
      <c r="E1050" s="20">
        <v>536.43499999999995</v>
      </c>
      <c r="F1050" s="147">
        <v>6.9085999999999999</v>
      </c>
      <c r="G1050" s="159">
        <f t="shared" si="14"/>
        <v>21</v>
      </c>
    </row>
    <row r="1051" spans="1:9" x14ac:dyDescent="0.25">
      <c r="A1051" s="199">
        <v>43203</v>
      </c>
      <c r="B1051" s="20">
        <f t="shared" si="13"/>
        <v>523.4056103986336</v>
      </c>
      <c r="C1051" s="212">
        <v>3616</v>
      </c>
      <c r="D1051" s="20">
        <f t="shared" si="12"/>
        <v>447.35522256293473</v>
      </c>
      <c r="E1051" s="20">
        <v>530.49</v>
      </c>
      <c r="F1051" s="147">
        <v>6.9085999999999999</v>
      </c>
      <c r="G1051" s="159">
        <f t="shared" si="14"/>
        <v>-18</v>
      </c>
    </row>
    <row r="1052" spans="1:9" x14ac:dyDescent="0.25">
      <c r="A1052" s="199">
        <v>43206</v>
      </c>
      <c r="B1052" s="20">
        <f t="shared" si="13"/>
        <v>526.73479431433282</v>
      </c>
      <c r="C1052" s="212">
        <v>3639</v>
      </c>
      <c r="D1052" s="20">
        <f t="shared" si="12"/>
        <v>450.20067890113921</v>
      </c>
      <c r="E1052" s="20">
        <v>535.47</v>
      </c>
      <c r="F1052" s="147">
        <v>6.9085999999999999</v>
      </c>
      <c r="G1052" s="159">
        <f t="shared" si="14"/>
        <v>23</v>
      </c>
      <c r="I1052" s="266"/>
    </row>
    <row r="1053" spans="1:9" x14ac:dyDescent="0.25">
      <c r="A1053" s="199">
        <v>43207</v>
      </c>
      <c r="B1053" s="20">
        <f t="shared" si="13"/>
        <v>526.30055293402427</v>
      </c>
      <c r="C1053" s="212">
        <v>3636</v>
      </c>
      <c r="D1053" s="20">
        <f t="shared" si="12"/>
        <v>449.82953242224301</v>
      </c>
      <c r="E1053" s="20">
        <v>537.24</v>
      </c>
      <c r="F1053" s="147">
        <v>6.9085999999999999</v>
      </c>
      <c r="G1053" s="159">
        <f t="shared" si="14"/>
        <v>-3</v>
      </c>
    </row>
    <row r="1054" spans="1:9" x14ac:dyDescent="0.25">
      <c r="A1054" s="199">
        <v>43208</v>
      </c>
      <c r="B1054" s="20">
        <f t="shared" si="13"/>
        <v>526.73479431433282</v>
      </c>
      <c r="C1054" s="212">
        <v>3639</v>
      </c>
      <c r="D1054" s="20">
        <f t="shared" si="12"/>
        <v>450.20067890113921</v>
      </c>
      <c r="E1054" s="20">
        <v>539.49</v>
      </c>
      <c r="F1054" s="147">
        <v>6.9085999999999999</v>
      </c>
      <c r="G1054" s="159">
        <f t="shared" si="14"/>
        <v>3</v>
      </c>
    </row>
    <row r="1055" spans="1:9" x14ac:dyDescent="0.25">
      <c r="A1055" s="199">
        <v>43209</v>
      </c>
      <c r="B1055" s="20">
        <f t="shared" si="13"/>
        <v>534.84063341342676</v>
      </c>
      <c r="C1055" s="212">
        <v>3695</v>
      </c>
      <c r="D1055" s="20">
        <f t="shared" si="12"/>
        <v>457.12874650720238</v>
      </c>
      <c r="E1055" s="20">
        <v>553.63499999999999</v>
      </c>
      <c r="F1055" s="147">
        <v>6.9085999999999999</v>
      </c>
      <c r="G1055" s="159">
        <f t="shared" si="14"/>
        <v>56</v>
      </c>
    </row>
    <row r="1056" spans="1:9" x14ac:dyDescent="0.25">
      <c r="A1056" s="199">
        <v>43210</v>
      </c>
      <c r="B1056" s="20">
        <f t="shared" si="13"/>
        <v>537.01184031496973</v>
      </c>
      <c r="C1056" s="212">
        <v>3710</v>
      </c>
      <c r="D1056" s="20">
        <f t="shared" si="12"/>
        <v>458.98447890168353</v>
      </c>
      <c r="E1056" s="20">
        <v>554.11500000000001</v>
      </c>
      <c r="F1056" s="147">
        <v>6.9085999999999999</v>
      </c>
      <c r="G1056" s="159">
        <f t="shared" si="14"/>
        <v>15</v>
      </c>
    </row>
    <row r="1057" spans="1:9" x14ac:dyDescent="0.25">
      <c r="A1057" s="199">
        <v>43213</v>
      </c>
      <c r="B1057" s="20">
        <f t="shared" si="13"/>
        <v>534.11689777957906</v>
      </c>
      <c r="C1057" s="212">
        <v>3690</v>
      </c>
      <c r="D1057" s="20">
        <f t="shared" si="12"/>
        <v>456.51016904237531</v>
      </c>
      <c r="E1057" s="20">
        <v>549.93499999999995</v>
      </c>
      <c r="F1057" s="147">
        <v>6.9085999999999999</v>
      </c>
      <c r="G1057" s="159">
        <f t="shared" si="14"/>
        <v>-20</v>
      </c>
    </row>
    <row r="1058" spans="1:9" x14ac:dyDescent="0.25">
      <c r="A1058" s="199">
        <v>43214</v>
      </c>
      <c r="B1058" s="20">
        <f t="shared" si="13"/>
        <v>528.9060012158759</v>
      </c>
      <c r="C1058" s="212">
        <v>3654</v>
      </c>
      <c r="D1058" s="20">
        <f t="shared" si="12"/>
        <v>452.05641129562048</v>
      </c>
      <c r="E1058" s="20">
        <v>535.95500000000004</v>
      </c>
      <c r="F1058" s="147">
        <v>6.9085999999999999</v>
      </c>
      <c r="G1058" s="159">
        <f t="shared" si="14"/>
        <v>-36</v>
      </c>
    </row>
    <row r="1059" spans="1:9" x14ac:dyDescent="0.25">
      <c r="A1059" s="199">
        <v>43216</v>
      </c>
      <c r="B1059" s="20">
        <f t="shared" si="13"/>
        <v>526.15580580725475</v>
      </c>
      <c r="C1059" s="212">
        <v>3635</v>
      </c>
      <c r="D1059" s="20">
        <f t="shared" si="12"/>
        <v>449.7058169292776</v>
      </c>
      <c r="E1059" s="20">
        <v>532.9</v>
      </c>
      <c r="F1059" s="147">
        <v>6.9085999999999999</v>
      </c>
      <c r="G1059" s="159">
        <f t="shared" si="14"/>
        <v>-19</v>
      </c>
    </row>
    <row r="1060" spans="1:9" x14ac:dyDescent="0.25">
      <c r="A1060" s="199">
        <v>43217</v>
      </c>
      <c r="B1060" s="20">
        <f t="shared" si="13"/>
        <v>525.14257591986802</v>
      </c>
      <c r="C1060" s="212">
        <v>3628</v>
      </c>
      <c r="D1060" s="20">
        <f t="shared" si="12"/>
        <v>448.83980847851973</v>
      </c>
      <c r="E1060" s="20">
        <v>531.13</v>
      </c>
      <c r="F1060" s="147">
        <v>6.9085999999999999</v>
      </c>
      <c r="G1060" s="159">
        <f t="shared" si="14"/>
        <v>-7</v>
      </c>
    </row>
    <row r="1061" spans="1:9" x14ac:dyDescent="0.25">
      <c r="A1061" s="199">
        <v>43222</v>
      </c>
      <c r="B1061" s="20">
        <f t="shared" si="13"/>
        <v>521.52389775062966</v>
      </c>
      <c r="C1061" s="212">
        <v>3603</v>
      </c>
      <c r="D1061" s="20">
        <f t="shared" si="12"/>
        <v>445.74692115438432</v>
      </c>
      <c r="E1061" s="20">
        <v>523.41999999999996</v>
      </c>
      <c r="F1061" s="147">
        <v>6.9085999999999999</v>
      </c>
      <c r="G1061" s="159">
        <f t="shared" si="14"/>
        <v>-25</v>
      </c>
    </row>
    <row r="1062" spans="1:9" x14ac:dyDescent="0.25">
      <c r="A1062" s="199">
        <v>43223</v>
      </c>
      <c r="B1062" s="20">
        <f t="shared" si="13"/>
        <v>523.83985177894215</v>
      </c>
      <c r="C1062" s="212">
        <v>3619</v>
      </c>
      <c r="D1062" s="20">
        <f t="shared" si="12"/>
        <v>447.72636904183094</v>
      </c>
      <c r="E1062" s="20">
        <v>528.07500000000005</v>
      </c>
      <c r="F1062" s="147">
        <v>6.9085999999999999</v>
      </c>
      <c r="G1062" s="159">
        <f t="shared" si="14"/>
        <v>16</v>
      </c>
    </row>
    <row r="1063" spans="1:9" x14ac:dyDescent="0.25">
      <c r="A1063" s="199">
        <v>43224</v>
      </c>
      <c r="B1063" s="20">
        <f t="shared" si="13"/>
        <v>523.26086327186408</v>
      </c>
      <c r="C1063" s="212">
        <v>3615</v>
      </c>
      <c r="D1063" s="20">
        <f t="shared" si="12"/>
        <v>447.23150706996933</v>
      </c>
      <c r="E1063" s="20">
        <v>529.52</v>
      </c>
      <c r="F1063" s="147">
        <v>6.9085999999999999</v>
      </c>
      <c r="G1063" s="159">
        <f t="shared" si="14"/>
        <v>-4</v>
      </c>
    </row>
    <row r="1064" spans="1:9" x14ac:dyDescent="0.25">
      <c r="A1064" s="199">
        <v>43227</v>
      </c>
      <c r="B1064" s="20">
        <f t="shared" si="13"/>
        <v>525.14257591986802</v>
      </c>
      <c r="C1064" s="212">
        <v>3628</v>
      </c>
      <c r="D1064" s="20">
        <f t="shared" si="12"/>
        <v>448.83980847851973</v>
      </c>
      <c r="E1064" s="20">
        <v>532.09500000000003</v>
      </c>
      <c r="F1064" s="147">
        <v>6.9085999999999999</v>
      </c>
      <c r="G1064" s="159">
        <f t="shared" si="14"/>
        <v>13</v>
      </c>
    </row>
    <row r="1065" spans="1:9" x14ac:dyDescent="0.25">
      <c r="A1065" s="199">
        <v>43228</v>
      </c>
      <c r="B1065" s="20">
        <f t="shared" si="13"/>
        <v>524.41884028602033</v>
      </c>
      <c r="C1065" s="212">
        <v>3623</v>
      </c>
      <c r="D1065" s="20">
        <f t="shared" si="12"/>
        <v>448.2212310136926</v>
      </c>
      <c r="E1065" s="20">
        <v>530.32500000000005</v>
      </c>
      <c r="F1065" s="147">
        <v>6.9085999999999999</v>
      </c>
      <c r="G1065" s="159">
        <f t="shared" si="14"/>
        <v>-5</v>
      </c>
    </row>
    <row r="1066" spans="1:9" x14ac:dyDescent="0.25">
      <c r="A1066" s="199">
        <v>43229</v>
      </c>
      <c r="B1066" s="20">
        <f t="shared" si="13"/>
        <v>523.83985177894215</v>
      </c>
      <c r="C1066" s="212">
        <v>3619</v>
      </c>
      <c r="D1066" s="20">
        <f t="shared" si="12"/>
        <v>447.72636904183094</v>
      </c>
      <c r="E1066" s="20">
        <v>529.84500000000003</v>
      </c>
      <c r="F1066" s="147">
        <v>6.9085999999999999</v>
      </c>
      <c r="G1066" s="159">
        <f t="shared" si="14"/>
        <v>-4</v>
      </c>
      <c r="I1066" s="290"/>
    </row>
    <row r="1067" spans="1:9" x14ac:dyDescent="0.25">
      <c r="A1067" s="199">
        <v>43230</v>
      </c>
      <c r="B1067" s="20">
        <f t="shared" si="13"/>
        <v>525.43207017340706</v>
      </c>
      <c r="C1067" s="212">
        <v>3630</v>
      </c>
      <c r="D1067" s="20">
        <f t="shared" si="12"/>
        <v>449.08723946445048</v>
      </c>
      <c r="E1067" s="20">
        <v>531.61500000000001</v>
      </c>
      <c r="F1067" s="147">
        <v>6.9085999999999999</v>
      </c>
      <c r="G1067" s="159">
        <f t="shared" si="14"/>
        <v>11</v>
      </c>
    </row>
    <row r="1068" spans="1:9" x14ac:dyDescent="0.25">
      <c r="A1068" s="199">
        <v>43231</v>
      </c>
      <c r="B1068" s="20">
        <f t="shared" si="13"/>
        <v>527.60327707495003</v>
      </c>
      <c r="C1068" s="212">
        <v>3645</v>
      </c>
      <c r="D1068" s="20">
        <f t="shared" si="12"/>
        <v>450.94297185893168</v>
      </c>
      <c r="E1068" s="20">
        <v>537.55999999999995</v>
      </c>
      <c r="F1068" s="147">
        <v>6.9085999999999999</v>
      </c>
      <c r="G1068" s="159">
        <f t="shared" si="14"/>
        <v>15</v>
      </c>
    </row>
    <row r="1069" spans="1:9" x14ac:dyDescent="0.25">
      <c r="A1069" s="199">
        <v>43234</v>
      </c>
      <c r="B1069" s="20">
        <f t="shared" si="13"/>
        <v>528.03751845525869</v>
      </c>
      <c r="C1069" s="212">
        <v>3648</v>
      </c>
      <c r="D1069" s="20">
        <f t="shared" si="12"/>
        <v>451.31411833782795</v>
      </c>
      <c r="E1069" s="20">
        <v>537.07500000000005</v>
      </c>
      <c r="F1069" s="147">
        <v>6.9085999999999999</v>
      </c>
      <c r="G1069" s="159">
        <f t="shared" si="14"/>
        <v>3</v>
      </c>
    </row>
    <row r="1070" spans="1:9" x14ac:dyDescent="0.25">
      <c r="A1070" s="199">
        <v>43235</v>
      </c>
      <c r="B1070" s="20">
        <f t="shared" si="13"/>
        <v>524.70833453955936</v>
      </c>
      <c r="C1070" s="212">
        <v>3625</v>
      </c>
      <c r="D1070" s="20">
        <f t="shared" si="12"/>
        <v>448.46866199962341</v>
      </c>
      <c r="E1070" s="20">
        <v>530.16999999999996</v>
      </c>
      <c r="F1070" s="147">
        <v>6.9085999999999999</v>
      </c>
      <c r="G1070" s="159">
        <f t="shared" si="14"/>
        <v>-23</v>
      </c>
    </row>
    <row r="1071" spans="1:9" x14ac:dyDescent="0.25">
      <c r="A1071" s="199">
        <v>43236</v>
      </c>
      <c r="B1071" s="20">
        <f t="shared" si="13"/>
        <v>519.35269084908668</v>
      </c>
      <c r="C1071" s="212">
        <v>3588</v>
      </c>
      <c r="D1071" s="20">
        <f t="shared" si="12"/>
        <v>443.89118875990317</v>
      </c>
      <c r="E1071" s="20">
        <v>523.73500000000001</v>
      </c>
      <c r="F1071" s="147">
        <v>6.9085999999999999</v>
      </c>
      <c r="G1071" s="159">
        <f t="shared" si="14"/>
        <v>-37</v>
      </c>
    </row>
    <row r="1072" spans="1:9" x14ac:dyDescent="0.25">
      <c r="A1072" s="199">
        <v>43237</v>
      </c>
      <c r="B1072" s="20">
        <f t="shared" si="13"/>
        <v>520.80016211678196</v>
      </c>
      <c r="C1072" s="212">
        <v>3598</v>
      </c>
      <c r="D1072" s="20">
        <f t="shared" si="12"/>
        <v>445.12834368955725</v>
      </c>
      <c r="E1072" s="20">
        <v>527.91499999999996</v>
      </c>
      <c r="F1072" s="147">
        <v>6.9085999999999999</v>
      </c>
      <c r="G1072" s="159">
        <f t="shared" si="14"/>
        <v>10</v>
      </c>
    </row>
    <row r="1073" spans="1:9" x14ac:dyDescent="0.25">
      <c r="A1073" s="199">
        <v>43238</v>
      </c>
      <c r="B1073" s="20">
        <f t="shared" si="13"/>
        <v>521.08965637032111</v>
      </c>
      <c r="C1073" s="212">
        <v>3600</v>
      </c>
      <c r="D1073" s="20">
        <f t="shared" si="12"/>
        <v>445.37577467548817</v>
      </c>
      <c r="E1073" s="20">
        <v>529.04</v>
      </c>
      <c r="F1073" s="147">
        <v>6.9085999999999999</v>
      </c>
      <c r="G1073" s="159">
        <f t="shared" si="14"/>
        <v>2</v>
      </c>
    </row>
    <row r="1074" spans="1:9" x14ac:dyDescent="0.25">
      <c r="A1074" s="199">
        <v>43241</v>
      </c>
      <c r="B1074" s="20">
        <f t="shared" si="13"/>
        <v>521.37915062386014</v>
      </c>
      <c r="C1074" s="212">
        <v>3602</v>
      </c>
      <c r="D1074" s="20">
        <f t="shared" si="12"/>
        <v>445.62320566141898</v>
      </c>
      <c r="E1074" s="20">
        <v>528.39499999999998</v>
      </c>
      <c r="F1074" s="147">
        <v>6.9085999999999999</v>
      </c>
      <c r="G1074" s="159">
        <f t="shared" si="14"/>
        <v>2</v>
      </c>
    </row>
    <row r="1075" spans="1:9" x14ac:dyDescent="0.25">
      <c r="A1075" s="199">
        <v>43242</v>
      </c>
      <c r="B1075" s="20">
        <f t="shared" si="13"/>
        <v>522.10288625770784</v>
      </c>
      <c r="C1075" s="212">
        <v>3607</v>
      </c>
      <c r="D1075" s="20">
        <f t="shared" si="12"/>
        <v>446.24178312624605</v>
      </c>
      <c r="E1075" s="20">
        <v>530.97</v>
      </c>
      <c r="F1075" s="147">
        <v>6.9085999999999999</v>
      </c>
      <c r="G1075" s="159">
        <f t="shared" si="14"/>
        <v>5</v>
      </c>
    </row>
    <row r="1076" spans="1:9" x14ac:dyDescent="0.25">
      <c r="A1076" s="199">
        <v>43243</v>
      </c>
      <c r="B1076" s="20">
        <f t="shared" si="13"/>
        <v>523.69510465217263</v>
      </c>
      <c r="C1076" s="212">
        <v>3618</v>
      </c>
      <c r="D1076" s="20">
        <f t="shared" si="12"/>
        <v>447.60265354886553</v>
      </c>
      <c r="E1076" s="20">
        <v>532.57500000000005</v>
      </c>
      <c r="F1076" s="147">
        <v>6.9085999999999999</v>
      </c>
      <c r="G1076" s="159">
        <f t="shared" si="14"/>
        <v>11</v>
      </c>
    </row>
    <row r="1077" spans="1:9" x14ac:dyDescent="0.25">
      <c r="A1077" s="199">
        <v>43244</v>
      </c>
      <c r="B1077" s="20">
        <f t="shared" si="13"/>
        <v>522.82662189155542</v>
      </c>
      <c r="C1077" s="212">
        <v>3612</v>
      </c>
      <c r="D1077" s="20">
        <f t="shared" si="12"/>
        <v>446.86036059107306</v>
      </c>
      <c r="E1077" s="20">
        <v>530.005</v>
      </c>
      <c r="F1077" s="147">
        <v>6.9085999999999999</v>
      </c>
      <c r="G1077" s="159">
        <f t="shared" si="14"/>
        <v>-6</v>
      </c>
    </row>
    <row r="1078" spans="1:9" x14ac:dyDescent="0.25">
      <c r="A1078" s="199">
        <v>43245</v>
      </c>
      <c r="B1078" s="20">
        <f t="shared" si="13"/>
        <v>525.72156442694609</v>
      </c>
      <c r="C1078" s="212">
        <v>3632</v>
      </c>
      <c r="D1078" s="20">
        <f t="shared" si="12"/>
        <v>449.33467045038128</v>
      </c>
      <c r="E1078" s="20">
        <v>535.63499999999999</v>
      </c>
      <c r="F1078" s="147">
        <v>6.9085999999999999</v>
      </c>
      <c r="G1078" s="159">
        <f t="shared" si="14"/>
        <v>20</v>
      </c>
    </row>
    <row r="1079" spans="1:9" x14ac:dyDescent="0.25">
      <c r="A1079" s="199">
        <v>43248</v>
      </c>
      <c r="B1079" s="20">
        <f t="shared" si="13"/>
        <v>523.98459890571178</v>
      </c>
      <c r="C1079" s="212">
        <v>3620</v>
      </c>
      <c r="D1079" s="20">
        <f t="shared" si="12"/>
        <v>447.85008453479639</v>
      </c>
      <c r="E1079" s="20">
        <v>530.49</v>
      </c>
      <c r="F1079" s="147">
        <v>6.9085999999999999</v>
      </c>
      <c r="G1079" s="159">
        <f t="shared" si="14"/>
        <v>-12</v>
      </c>
    </row>
    <row r="1080" spans="1:9" x14ac:dyDescent="0.25">
      <c r="A1080" s="199">
        <v>43249</v>
      </c>
      <c r="B1080" s="20">
        <f t="shared" si="13"/>
        <v>524.70833453955936</v>
      </c>
      <c r="C1080" s="212">
        <v>3625</v>
      </c>
      <c r="D1080" s="20">
        <f t="shared" si="12"/>
        <v>448.46866199962341</v>
      </c>
      <c r="E1080" s="20">
        <v>530.32500000000005</v>
      </c>
      <c r="F1080" s="147">
        <v>6.9085999999999999</v>
      </c>
      <c r="G1080" s="159">
        <f t="shared" si="14"/>
        <v>5</v>
      </c>
    </row>
    <row r="1081" spans="1:9" x14ac:dyDescent="0.25">
      <c r="A1081" s="199">
        <v>43250</v>
      </c>
      <c r="B1081" s="20">
        <f t="shared" si="13"/>
        <v>524.41884028602033</v>
      </c>
      <c r="C1081" s="212">
        <v>3623</v>
      </c>
      <c r="D1081" s="20">
        <f t="shared" si="12"/>
        <v>448.2212310136926</v>
      </c>
      <c r="E1081" s="20">
        <v>527.95899999999995</v>
      </c>
      <c r="F1081" s="147">
        <v>6.9085999999999999</v>
      </c>
      <c r="G1081" s="159">
        <f t="shared" si="14"/>
        <v>-2</v>
      </c>
      <c r="I1081" s="266"/>
    </row>
    <row r="1082" spans="1:9" x14ac:dyDescent="0.25">
      <c r="A1082" s="199">
        <v>43251</v>
      </c>
      <c r="B1082" s="20">
        <f t="shared" si="13"/>
        <v>525.28732304663754</v>
      </c>
      <c r="C1082" s="212">
        <v>3629</v>
      </c>
      <c r="D1082" s="20">
        <f t="shared" si="12"/>
        <v>448.96352397148513</v>
      </c>
      <c r="E1082" s="20">
        <v>531.61</v>
      </c>
      <c r="F1082" s="147">
        <v>6.9085999999999999</v>
      </c>
      <c r="G1082" s="159">
        <f t="shared" si="14"/>
        <v>6</v>
      </c>
    </row>
    <row r="1083" spans="1:9" x14ac:dyDescent="0.25">
      <c r="A1083" s="199">
        <v>43252</v>
      </c>
      <c r="B1083" s="20">
        <f t="shared" si="13"/>
        <v>525.14257591986802</v>
      </c>
      <c r="C1083" s="212">
        <v>3628</v>
      </c>
      <c r="D1083" s="20">
        <f t="shared" si="12"/>
        <v>448.83980847851973</v>
      </c>
      <c r="E1083" s="20">
        <v>529.04</v>
      </c>
      <c r="F1083" s="147">
        <v>6.9085999999999999</v>
      </c>
      <c r="G1083" s="159">
        <f t="shared" si="14"/>
        <v>-1</v>
      </c>
    </row>
    <row r="1084" spans="1:9" x14ac:dyDescent="0.25">
      <c r="A1084" s="199">
        <v>43255</v>
      </c>
      <c r="B1084" s="20">
        <f t="shared" si="13"/>
        <v>524.70833453955936</v>
      </c>
      <c r="C1084" s="212">
        <v>3625</v>
      </c>
      <c r="D1084" s="20">
        <f t="shared" si="12"/>
        <v>448.46866199962341</v>
      </c>
      <c r="E1084" s="20">
        <v>528.07500000000005</v>
      </c>
      <c r="F1084" s="147">
        <v>6.9085999999999999</v>
      </c>
      <c r="G1084" s="159">
        <f t="shared" si="14"/>
        <v>-3</v>
      </c>
    </row>
    <row r="1085" spans="1:9" x14ac:dyDescent="0.25">
      <c r="A1085" s="199">
        <v>43256</v>
      </c>
      <c r="B1085" s="20">
        <f t="shared" si="13"/>
        <v>524.12934603248129</v>
      </c>
      <c r="C1085" s="212">
        <v>3621</v>
      </c>
      <c r="D1085" s="20">
        <f t="shared" si="12"/>
        <v>447.9738000277618</v>
      </c>
      <c r="E1085" s="20">
        <v>528.07500000000005</v>
      </c>
      <c r="F1085" s="147">
        <v>6.9085999999999999</v>
      </c>
      <c r="G1085" s="159">
        <f t="shared" si="14"/>
        <v>-4</v>
      </c>
    </row>
    <row r="1086" spans="1:9" x14ac:dyDescent="0.25">
      <c r="A1086" s="199">
        <v>43257</v>
      </c>
      <c r="B1086" s="20">
        <f t="shared" si="13"/>
        <v>524.70833453955936</v>
      </c>
      <c r="C1086" s="212">
        <v>3625</v>
      </c>
      <c r="D1086" s="20">
        <f t="shared" si="12"/>
        <v>448.46866199962341</v>
      </c>
      <c r="E1086" s="20">
        <v>531.61</v>
      </c>
      <c r="F1086" s="147">
        <v>6.9085999999999999</v>
      </c>
      <c r="G1086" s="159">
        <f t="shared" si="14"/>
        <v>4</v>
      </c>
    </row>
    <row r="1087" spans="1:9" x14ac:dyDescent="0.25">
      <c r="A1087" s="199">
        <v>43258</v>
      </c>
      <c r="B1087" s="20">
        <f t="shared" si="13"/>
        <v>526.73479431433282</v>
      </c>
      <c r="C1087" s="212">
        <v>3639</v>
      </c>
      <c r="D1087" s="20">
        <f t="shared" si="12"/>
        <v>450.20067890113921</v>
      </c>
      <c r="E1087" s="20">
        <v>536.27499999999998</v>
      </c>
      <c r="F1087" s="147">
        <v>6.9085999999999999</v>
      </c>
      <c r="G1087" s="159">
        <f t="shared" si="14"/>
        <v>14</v>
      </c>
    </row>
    <row r="1088" spans="1:9" x14ac:dyDescent="0.25">
      <c r="A1088" s="199">
        <v>43259</v>
      </c>
      <c r="B1088" s="20">
        <f t="shared" si="13"/>
        <v>528.47175983556724</v>
      </c>
      <c r="C1088" s="212">
        <v>3651</v>
      </c>
      <c r="D1088" s="20">
        <f t="shared" si="12"/>
        <v>451.68526481672416</v>
      </c>
      <c r="E1088" s="20">
        <v>537.4</v>
      </c>
      <c r="F1088" s="147">
        <v>6.9085999999999999</v>
      </c>
      <c r="G1088" s="159">
        <f t="shared" si="14"/>
        <v>12</v>
      </c>
    </row>
    <row r="1089" spans="1:7" x14ac:dyDescent="0.25">
      <c r="A1089" s="199">
        <v>43262</v>
      </c>
      <c r="B1089" s="20">
        <f t="shared" si="13"/>
        <v>534.98538054019627</v>
      </c>
      <c r="C1089" s="212">
        <v>3696</v>
      </c>
      <c r="D1089" s="20">
        <f t="shared" ref="D1089:D1152" si="15">+B1089/1.17</f>
        <v>457.25246200016778</v>
      </c>
      <c r="E1089" s="20">
        <v>541.58000000000004</v>
      </c>
      <c r="F1089" s="147">
        <v>6.9085999999999999</v>
      </c>
      <c r="G1089" s="159">
        <f t="shared" si="14"/>
        <v>45</v>
      </c>
    </row>
    <row r="1090" spans="1:7" x14ac:dyDescent="0.25">
      <c r="A1090" s="199">
        <v>43263</v>
      </c>
      <c r="B1090" s="20">
        <f t="shared" si="13"/>
        <v>533.39316214573137</v>
      </c>
      <c r="C1090" s="212">
        <v>3685</v>
      </c>
      <c r="D1090" s="20">
        <f t="shared" si="15"/>
        <v>455.89159157754818</v>
      </c>
      <c r="E1090" s="20">
        <v>543.505</v>
      </c>
      <c r="F1090" s="147">
        <v>6.9085999999999999</v>
      </c>
      <c r="G1090" s="159">
        <f t="shared" si="14"/>
        <v>-11</v>
      </c>
    </row>
    <row r="1091" spans="1:7" x14ac:dyDescent="0.25">
      <c r="A1091" s="199">
        <v>43264</v>
      </c>
      <c r="B1091" s="20">
        <f t="shared" si="13"/>
        <v>533.10366789219233</v>
      </c>
      <c r="C1091" s="212">
        <v>3683</v>
      </c>
      <c r="D1091" s="20">
        <f t="shared" si="15"/>
        <v>455.64416059161744</v>
      </c>
      <c r="E1091" s="20">
        <v>541.41999999999996</v>
      </c>
      <c r="F1091" s="147">
        <v>6.9085999999999999</v>
      </c>
      <c r="G1091" s="159">
        <f t="shared" si="14"/>
        <v>-2</v>
      </c>
    </row>
    <row r="1092" spans="1:7" x14ac:dyDescent="0.25">
      <c r="A1092" s="199">
        <v>43265</v>
      </c>
      <c r="B1092" s="20">
        <f t="shared" si="13"/>
        <v>535.56436904727445</v>
      </c>
      <c r="C1092" s="212">
        <v>3700</v>
      </c>
      <c r="D1092" s="20">
        <f t="shared" si="15"/>
        <v>457.74732397202945</v>
      </c>
      <c r="E1092" s="20">
        <v>546.72</v>
      </c>
      <c r="F1092" s="147">
        <v>6.9085999999999999</v>
      </c>
      <c r="G1092" s="159">
        <f t="shared" si="14"/>
        <v>17</v>
      </c>
    </row>
    <row r="1093" spans="1:7" x14ac:dyDescent="0.25">
      <c r="A1093" s="199">
        <v>43266</v>
      </c>
      <c r="B1093" s="20">
        <f t="shared" si="13"/>
        <v>544.10444952667694</v>
      </c>
      <c r="C1093" s="212">
        <v>3759</v>
      </c>
      <c r="D1093" s="20">
        <f t="shared" si="15"/>
        <v>465.04653805698888</v>
      </c>
      <c r="E1093" s="20">
        <v>551.70500000000004</v>
      </c>
      <c r="F1093" s="147">
        <v>6.9085999999999999</v>
      </c>
      <c r="G1093" s="159">
        <f t="shared" si="14"/>
        <v>59</v>
      </c>
    </row>
    <row r="1094" spans="1:7" x14ac:dyDescent="0.25">
      <c r="A1094" s="198">
        <v>43269</v>
      </c>
      <c r="B1094" s="20">
        <f t="shared" ref="B1094:B1116" si="16">+IF(F1094=0,"",C1094/F1094)</f>
        <v>544.10444952667694</v>
      </c>
      <c r="C1094" s="212">
        <v>3759</v>
      </c>
      <c r="D1094" s="20">
        <f t="shared" si="15"/>
        <v>465.04653805698888</v>
      </c>
      <c r="E1094" s="20">
        <v>532.26</v>
      </c>
      <c r="F1094" s="147">
        <v>6.9085999999999999</v>
      </c>
      <c r="G1094" s="159">
        <f t="shared" si="14"/>
        <v>0</v>
      </c>
    </row>
    <row r="1095" spans="1:7" x14ac:dyDescent="0.25">
      <c r="A1095" s="198">
        <v>43270</v>
      </c>
      <c r="B1095" s="20">
        <f t="shared" si="16"/>
        <v>528.9060012158759</v>
      </c>
      <c r="C1095" s="212">
        <v>3654</v>
      </c>
      <c r="D1095" s="20">
        <f t="shared" si="15"/>
        <v>452.05641129562048</v>
      </c>
      <c r="E1095" s="20">
        <v>530.97</v>
      </c>
      <c r="F1095" s="147">
        <v>6.9085999999999999</v>
      </c>
      <c r="G1095" s="159">
        <f t="shared" si="14"/>
        <v>-105</v>
      </c>
    </row>
    <row r="1096" spans="1:7" x14ac:dyDescent="0.25">
      <c r="A1096" s="198">
        <v>43271</v>
      </c>
      <c r="B1096" s="20">
        <f t="shared" si="16"/>
        <v>525.86631155371572</v>
      </c>
      <c r="C1096" s="212">
        <v>3633</v>
      </c>
      <c r="D1096" s="20">
        <f t="shared" si="15"/>
        <v>449.4583859433468</v>
      </c>
      <c r="E1096" s="20">
        <v>524.86</v>
      </c>
      <c r="F1096" s="147">
        <v>6.9085999999999999</v>
      </c>
      <c r="G1096" s="159">
        <f t="shared" si="14"/>
        <v>-21</v>
      </c>
    </row>
    <row r="1097" spans="1:7" x14ac:dyDescent="0.25">
      <c r="A1097" s="198">
        <v>43272</v>
      </c>
      <c r="B1097" s="20">
        <f t="shared" si="16"/>
        <v>524.70833453955936</v>
      </c>
      <c r="C1097" s="212">
        <v>3625</v>
      </c>
      <c r="D1097" s="20">
        <f t="shared" si="15"/>
        <v>448.46866199962341</v>
      </c>
      <c r="E1097" s="20">
        <v>523.255</v>
      </c>
      <c r="F1097" s="147">
        <v>6.9085999999999999</v>
      </c>
      <c r="G1097" s="159">
        <f t="shared" si="14"/>
        <v>-8</v>
      </c>
    </row>
    <row r="1098" spans="1:7" x14ac:dyDescent="0.25">
      <c r="A1098" s="198">
        <v>43273</v>
      </c>
      <c r="B1098" s="20">
        <f t="shared" si="16"/>
        <v>526.87954144110245</v>
      </c>
      <c r="C1098" s="212">
        <v>3640</v>
      </c>
      <c r="D1098" s="20">
        <f t="shared" si="15"/>
        <v>450.32439439410467</v>
      </c>
      <c r="E1098" s="20">
        <v>525.34500000000003</v>
      </c>
      <c r="F1098" s="147">
        <v>6.9085999999999999</v>
      </c>
      <c r="G1098" s="159">
        <f t="shared" si="14"/>
        <v>15</v>
      </c>
    </row>
    <row r="1099" spans="1:7" x14ac:dyDescent="0.25">
      <c r="A1099" s="198">
        <v>43276</v>
      </c>
      <c r="B1099" s="20">
        <f t="shared" si="16"/>
        <v>529.48498972295397</v>
      </c>
      <c r="C1099" s="212">
        <v>3658</v>
      </c>
      <c r="D1099" s="20">
        <f t="shared" si="15"/>
        <v>452.55127326748203</v>
      </c>
      <c r="E1099" s="20">
        <v>528.24</v>
      </c>
      <c r="F1099" s="147">
        <v>6.9085999999999999</v>
      </c>
      <c r="G1099" s="159">
        <f t="shared" si="14"/>
        <v>18</v>
      </c>
    </row>
    <row r="1100" spans="1:7" x14ac:dyDescent="0.25">
      <c r="A1100" s="198">
        <v>43277</v>
      </c>
      <c r="B1100" s="20">
        <f t="shared" si="16"/>
        <v>529.19549546941494</v>
      </c>
      <c r="C1100" s="212">
        <v>3656</v>
      </c>
      <c r="D1100" s="20">
        <f t="shared" si="15"/>
        <v>452.30384228155128</v>
      </c>
      <c r="E1100" s="20">
        <v>524.86500000000001</v>
      </c>
      <c r="F1100" s="147">
        <v>6.9085999999999999</v>
      </c>
      <c r="G1100" s="159">
        <f t="shared" ref="G1100:G1153" si="17">+C1100-C1099</f>
        <v>-2</v>
      </c>
    </row>
    <row r="1101" spans="1:7" x14ac:dyDescent="0.25">
      <c r="A1101" s="198">
        <v>43278</v>
      </c>
      <c r="B1101" s="20">
        <f t="shared" si="16"/>
        <v>528.9060012158759</v>
      </c>
      <c r="C1101" s="212">
        <v>3654</v>
      </c>
      <c r="D1101" s="20">
        <f t="shared" si="15"/>
        <v>452.05641129562048</v>
      </c>
      <c r="E1101" s="20">
        <v>521.97</v>
      </c>
      <c r="F1101" s="147">
        <v>6.9085999999999999</v>
      </c>
      <c r="G1101" s="159">
        <f t="shared" si="17"/>
        <v>-2</v>
      </c>
    </row>
    <row r="1102" spans="1:7" x14ac:dyDescent="0.25">
      <c r="A1102" s="198">
        <v>43279</v>
      </c>
      <c r="B1102" s="20">
        <f t="shared" si="16"/>
        <v>528.61650696233676</v>
      </c>
      <c r="C1102" s="212">
        <v>3652</v>
      </c>
      <c r="D1102" s="20">
        <f t="shared" si="15"/>
        <v>451.80898030968956</v>
      </c>
      <c r="E1102" s="20">
        <v>517.63</v>
      </c>
      <c r="F1102" s="147">
        <v>6.9085999999999999</v>
      </c>
      <c r="G1102" s="159">
        <f t="shared" si="17"/>
        <v>-2</v>
      </c>
    </row>
    <row r="1103" spans="1:7" x14ac:dyDescent="0.25">
      <c r="A1103" s="198">
        <v>43280</v>
      </c>
      <c r="B1103" s="20">
        <f t="shared" si="16"/>
        <v>526.87954144110245</v>
      </c>
      <c r="C1103" s="212">
        <v>3640</v>
      </c>
      <c r="D1103" s="20">
        <f t="shared" si="15"/>
        <v>450.32439439410467</v>
      </c>
      <c r="E1103" s="20">
        <v>515.54</v>
      </c>
      <c r="F1103" s="147">
        <v>6.9085999999999999</v>
      </c>
      <c r="G1103" s="159">
        <f t="shared" si="17"/>
        <v>-12</v>
      </c>
    </row>
    <row r="1104" spans="1:7" x14ac:dyDescent="0.25">
      <c r="A1104" s="198">
        <v>43283</v>
      </c>
      <c r="B1104" s="20">
        <f t="shared" si="16"/>
        <v>528.61650696233676</v>
      </c>
      <c r="C1104" s="212">
        <v>3652</v>
      </c>
      <c r="D1104" s="20">
        <f t="shared" si="15"/>
        <v>451.80898030968956</v>
      </c>
      <c r="E1104" s="20">
        <v>517.30499999999995</v>
      </c>
      <c r="F1104" s="147">
        <v>6.9085999999999999</v>
      </c>
      <c r="G1104" s="159">
        <f t="shared" si="17"/>
        <v>12</v>
      </c>
    </row>
    <row r="1105" spans="1:7" x14ac:dyDescent="0.25">
      <c r="A1105" s="198">
        <v>43284</v>
      </c>
      <c r="B1105" s="20">
        <f t="shared" si="16"/>
        <v>527.02428856787196</v>
      </c>
      <c r="C1105" s="212">
        <v>3641</v>
      </c>
      <c r="D1105" s="20">
        <f t="shared" si="15"/>
        <v>450.44810988707007</v>
      </c>
      <c r="E1105" s="20">
        <v>509.26499999999999</v>
      </c>
      <c r="F1105" s="147">
        <v>6.9085999999999999</v>
      </c>
      <c r="G1105" s="159">
        <f t="shared" si="17"/>
        <v>-11</v>
      </c>
    </row>
    <row r="1106" spans="1:7" x14ac:dyDescent="0.25">
      <c r="A1106" s="198">
        <v>43285</v>
      </c>
      <c r="B1106" s="20">
        <f t="shared" si="16"/>
        <v>530.06397823003215</v>
      </c>
      <c r="C1106" s="212">
        <v>3662</v>
      </c>
      <c r="D1106" s="20">
        <f t="shared" si="15"/>
        <v>453.04613523934376</v>
      </c>
      <c r="E1106" s="20">
        <v>517.30499999999995</v>
      </c>
      <c r="F1106" s="147">
        <v>6.9085999999999999</v>
      </c>
      <c r="G1106" s="159">
        <f t="shared" si="17"/>
        <v>21</v>
      </c>
    </row>
    <row r="1107" spans="1:7" x14ac:dyDescent="0.25">
      <c r="A1107" s="198">
        <v>43286</v>
      </c>
      <c r="B1107" s="20">
        <f t="shared" si="16"/>
        <v>529.34024259618445</v>
      </c>
      <c r="C1107" s="212">
        <v>3657</v>
      </c>
      <c r="D1107" s="20">
        <f t="shared" si="15"/>
        <v>452.42755777451663</v>
      </c>
      <c r="E1107" s="20">
        <v>516.98500000000001</v>
      </c>
      <c r="F1107" s="147">
        <v>6.9085999999999999</v>
      </c>
      <c r="G1107" s="159">
        <f t="shared" si="17"/>
        <v>-5</v>
      </c>
    </row>
    <row r="1108" spans="1:7" x14ac:dyDescent="0.25">
      <c r="A1108" s="198">
        <v>43287</v>
      </c>
      <c r="B1108" s="20">
        <f t="shared" si="16"/>
        <v>528.47175983556724</v>
      </c>
      <c r="C1108" s="212">
        <v>3651</v>
      </c>
      <c r="D1108" s="20">
        <f t="shared" si="15"/>
        <v>451.68526481672416</v>
      </c>
      <c r="E1108" s="20">
        <v>515.38</v>
      </c>
      <c r="F1108" s="147">
        <v>6.9085999999999999</v>
      </c>
      <c r="G1108" s="159">
        <f t="shared" si="17"/>
        <v>-6</v>
      </c>
    </row>
    <row r="1109" spans="1:7" x14ac:dyDescent="0.25">
      <c r="A1109" s="198">
        <v>43291</v>
      </c>
      <c r="B1109" s="20">
        <f t="shared" si="16"/>
        <v>529.6297368497236</v>
      </c>
      <c r="C1109" s="212">
        <v>3659</v>
      </c>
      <c r="D1109" s="20">
        <f t="shared" si="15"/>
        <v>452.67498876044755</v>
      </c>
      <c r="E1109" s="20">
        <v>517.95000000000005</v>
      </c>
      <c r="F1109" s="147">
        <v>6.9085999999999999</v>
      </c>
      <c r="G1109" s="159">
        <f t="shared" si="17"/>
        <v>8</v>
      </c>
    </row>
    <row r="1110" spans="1:7" x14ac:dyDescent="0.25">
      <c r="A1110" s="198">
        <v>43292</v>
      </c>
      <c r="B1110" s="20">
        <f t="shared" si="16"/>
        <v>528.03751845525869</v>
      </c>
      <c r="C1110" s="212">
        <v>3648</v>
      </c>
      <c r="D1110" s="20">
        <f t="shared" si="15"/>
        <v>451.31411833782795</v>
      </c>
      <c r="E1110" s="20">
        <v>513.60500000000002</v>
      </c>
      <c r="F1110" s="147">
        <v>6.9085999999999999</v>
      </c>
      <c r="G1110" s="159">
        <f t="shared" si="17"/>
        <v>-11</v>
      </c>
    </row>
    <row r="1111" spans="1:7" x14ac:dyDescent="0.25">
      <c r="A1111" s="198">
        <v>43293</v>
      </c>
      <c r="B1111" s="20">
        <f t="shared" si="16"/>
        <v>526.01105868048523</v>
      </c>
      <c r="C1111" s="212">
        <v>3634</v>
      </c>
      <c r="D1111" s="20">
        <f t="shared" si="15"/>
        <v>449.5821014363122</v>
      </c>
      <c r="E1111" s="20">
        <v>507.98500000000001</v>
      </c>
      <c r="F1111" s="147">
        <v>6.9085999999999999</v>
      </c>
      <c r="G1111" s="159">
        <f t="shared" si="17"/>
        <v>-14</v>
      </c>
    </row>
    <row r="1112" spans="1:7" x14ac:dyDescent="0.25">
      <c r="A1112" s="198">
        <v>43294</v>
      </c>
      <c r="B1112" s="20">
        <f t="shared" si="16"/>
        <v>527.89277132848918</v>
      </c>
      <c r="C1112" s="212">
        <v>3647</v>
      </c>
      <c r="D1112" s="20">
        <f t="shared" si="15"/>
        <v>451.19040284486255</v>
      </c>
      <c r="E1112" s="20">
        <v>513.60500000000002</v>
      </c>
      <c r="F1112" s="147">
        <v>6.9085999999999999</v>
      </c>
      <c r="G1112" s="159">
        <f t="shared" si="17"/>
        <v>13</v>
      </c>
    </row>
    <row r="1113" spans="1:7" x14ac:dyDescent="0.25">
      <c r="A1113" s="198">
        <v>43297</v>
      </c>
      <c r="B1113" s="20">
        <f t="shared" si="16"/>
        <v>526.87954144110245</v>
      </c>
      <c r="C1113" s="212">
        <v>3640</v>
      </c>
      <c r="D1113" s="20">
        <f t="shared" si="15"/>
        <v>450.32439439410467</v>
      </c>
      <c r="E1113" s="20">
        <v>509.11</v>
      </c>
      <c r="F1113" s="147">
        <v>6.9085999999999999</v>
      </c>
      <c r="G1113" s="159">
        <f t="shared" si="17"/>
        <v>-7</v>
      </c>
    </row>
    <row r="1114" spans="1:7" x14ac:dyDescent="0.25">
      <c r="A1114" s="198">
        <v>43298</v>
      </c>
      <c r="B1114" s="20">
        <f t="shared" si="16"/>
        <v>524.41884028602033</v>
      </c>
      <c r="C1114" s="212">
        <v>3623</v>
      </c>
      <c r="D1114" s="20">
        <f t="shared" si="15"/>
        <v>448.2212310136926</v>
      </c>
      <c r="E1114" s="20">
        <v>507.66</v>
      </c>
      <c r="F1114" s="147">
        <v>6.9085999999999999</v>
      </c>
      <c r="G1114" s="159">
        <f t="shared" si="17"/>
        <v>-17</v>
      </c>
    </row>
    <row r="1115" spans="1:7" x14ac:dyDescent="0.25">
      <c r="A1115" s="198">
        <v>43299</v>
      </c>
      <c r="B1115" s="20">
        <f t="shared" si="16"/>
        <v>521.52389775062966</v>
      </c>
      <c r="C1115" s="212">
        <v>3603</v>
      </c>
      <c r="D1115" s="20">
        <f t="shared" si="15"/>
        <v>445.74692115438432</v>
      </c>
      <c r="E1115" s="20">
        <v>501.39</v>
      </c>
      <c r="F1115" s="147">
        <v>6.9085999999999999</v>
      </c>
      <c r="G1115" s="159">
        <f t="shared" si="17"/>
        <v>-20</v>
      </c>
    </row>
    <row r="1116" spans="1:7" x14ac:dyDescent="0.25">
      <c r="A1116" s="198">
        <v>43300</v>
      </c>
      <c r="B1116" s="20">
        <f t="shared" si="16"/>
        <v>520.2211736097039</v>
      </c>
      <c r="C1116" s="212">
        <v>3594</v>
      </c>
      <c r="D1116" s="20">
        <f t="shared" si="15"/>
        <v>444.63348171769564</v>
      </c>
      <c r="E1116" s="20">
        <v>498.98</v>
      </c>
      <c r="F1116" s="147">
        <v>6.9085999999999999</v>
      </c>
      <c r="G1116" s="159">
        <f t="shared" si="17"/>
        <v>-9</v>
      </c>
    </row>
    <row r="1117" spans="1:7" x14ac:dyDescent="0.25">
      <c r="A1117" s="198">
        <v>43301</v>
      </c>
      <c r="B1117" s="20">
        <f t="shared" ref="B1117:B1164" si="18">+IF(F1117=0,"",C1117/F1117)</f>
        <v>519.06319659554754</v>
      </c>
      <c r="C1117" s="212">
        <v>3586</v>
      </c>
      <c r="D1117" s="20">
        <f t="shared" si="15"/>
        <v>443.64375777397225</v>
      </c>
      <c r="E1117" s="20">
        <v>491.58499999999998</v>
      </c>
      <c r="F1117" s="147">
        <v>6.9085999999999999</v>
      </c>
      <c r="G1117" s="159">
        <f t="shared" si="17"/>
        <v>-8</v>
      </c>
    </row>
    <row r="1118" spans="1:7" x14ac:dyDescent="0.25">
      <c r="A1118" s="198">
        <v>43304</v>
      </c>
      <c r="B1118" s="20">
        <f t="shared" si="18"/>
        <v>522.82662189155542</v>
      </c>
      <c r="C1118" s="212">
        <v>3612</v>
      </c>
      <c r="D1118" s="20">
        <f t="shared" si="15"/>
        <v>446.86036059107306</v>
      </c>
      <c r="E1118" s="20">
        <v>499.46499999999997</v>
      </c>
      <c r="F1118" s="147">
        <v>6.9085999999999999</v>
      </c>
      <c r="G1118" s="159">
        <f t="shared" si="17"/>
        <v>26</v>
      </c>
    </row>
    <row r="1119" spans="1:7" x14ac:dyDescent="0.25">
      <c r="A1119" s="198">
        <v>43305</v>
      </c>
      <c r="B1119" s="20">
        <f t="shared" si="18"/>
        <v>521.66864487739917</v>
      </c>
      <c r="C1119" s="212">
        <v>3604</v>
      </c>
      <c r="D1119" s="20">
        <f t="shared" si="15"/>
        <v>445.87063664734973</v>
      </c>
      <c r="E1119" s="20">
        <v>494.15499999999997</v>
      </c>
      <c r="F1119" s="147">
        <v>6.9085999999999999</v>
      </c>
      <c r="G1119" s="159">
        <f t="shared" si="17"/>
        <v>-8</v>
      </c>
    </row>
    <row r="1120" spans="1:7" x14ac:dyDescent="0.25">
      <c r="A1120" s="198">
        <v>43306</v>
      </c>
      <c r="B1120" s="20">
        <f t="shared" si="18"/>
        <v>523.55035752540311</v>
      </c>
      <c r="C1120" s="212">
        <v>3617</v>
      </c>
      <c r="D1120" s="20">
        <f t="shared" si="15"/>
        <v>447.47893805590013</v>
      </c>
      <c r="E1120" s="20">
        <v>498.01499999999999</v>
      </c>
      <c r="F1120" s="147">
        <v>6.9085999999999999</v>
      </c>
      <c r="G1120" s="159">
        <f t="shared" si="17"/>
        <v>13</v>
      </c>
    </row>
    <row r="1121" spans="1:7" x14ac:dyDescent="0.25">
      <c r="A1121" s="198">
        <v>43307</v>
      </c>
      <c r="B1121" s="20">
        <f t="shared" si="18"/>
        <v>524.56358741278984</v>
      </c>
      <c r="C1121" s="212">
        <v>3624</v>
      </c>
      <c r="D1121" s="20">
        <f t="shared" si="15"/>
        <v>448.344946506658</v>
      </c>
      <c r="E1121" s="20">
        <v>502.51499999999999</v>
      </c>
      <c r="F1121" s="147">
        <v>6.9085999999999999</v>
      </c>
      <c r="G1121" s="159">
        <f t="shared" si="17"/>
        <v>7</v>
      </c>
    </row>
    <row r="1122" spans="1:7" x14ac:dyDescent="0.25">
      <c r="A1122" s="198">
        <v>43308</v>
      </c>
      <c r="B1122" s="20">
        <f t="shared" si="18"/>
        <v>522.39238051124687</v>
      </c>
      <c r="C1122" s="212">
        <v>3609</v>
      </c>
      <c r="D1122" s="20">
        <f t="shared" si="15"/>
        <v>446.48921411217685</v>
      </c>
      <c r="E1122" s="20">
        <v>495.44499999999999</v>
      </c>
      <c r="F1122" s="147">
        <v>6.9085999999999999</v>
      </c>
      <c r="G1122" s="159">
        <f t="shared" si="17"/>
        <v>-15</v>
      </c>
    </row>
    <row r="1123" spans="1:7" x14ac:dyDescent="0.25">
      <c r="A1123" s="198">
        <v>43311</v>
      </c>
      <c r="B1123" s="20">
        <f t="shared" si="18"/>
        <v>523.69510465217263</v>
      </c>
      <c r="C1123" s="212">
        <v>3618</v>
      </c>
      <c r="D1123" s="20">
        <f t="shared" si="15"/>
        <v>447.60265354886553</v>
      </c>
      <c r="E1123" s="20">
        <v>497.21</v>
      </c>
      <c r="F1123" s="147">
        <v>6.9085999999999999</v>
      </c>
      <c r="G1123" s="159">
        <f t="shared" si="17"/>
        <v>9</v>
      </c>
    </row>
    <row r="1124" spans="1:7" x14ac:dyDescent="0.25">
      <c r="A1124" s="198">
        <v>43312</v>
      </c>
      <c r="B1124" s="20">
        <f t="shared" si="18"/>
        <v>530.26573360996827</v>
      </c>
      <c r="C1124" s="212">
        <v>3619</v>
      </c>
      <c r="D1124" s="20">
        <f t="shared" si="15"/>
        <v>453.21857573501563</v>
      </c>
      <c r="E1124" s="20">
        <v>496.41</v>
      </c>
      <c r="F1124" s="147">
        <f>USD_CNY!B910</f>
        <v>6.8248800000000003</v>
      </c>
      <c r="G1124" s="159">
        <f t="shared" si="17"/>
        <v>1</v>
      </c>
    </row>
    <row r="1125" spans="1:7" x14ac:dyDescent="0.25">
      <c r="A1125" s="301">
        <v>43313</v>
      </c>
      <c r="B1125" s="20">
        <f t="shared" si="18"/>
        <v>531.97197114798053</v>
      </c>
      <c r="C1125" s="302">
        <v>3619</v>
      </c>
      <c r="D1125" s="20">
        <f t="shared" si="15"/>
        <v>454.67689841707738</v>
      </c>
      <c r="E1125" s="303">
        <f>AVERAGE(495.44,501.87)</f>
        <v>498.65499999999997</v>
      </c>
      <c r="F1125" s="147">
        <f>USD_CNY!B911</f>
        <v>6.8029900000000003</v>
      </c>
      <c r="G1125" s="159">
        <f t="shared" si="17"/>
        <v>0</v>
      </c>
    </row>
    <row r="1126" spans="1:7" x14ac:dyDescent="0.25">
      <c r="A1126" s="301">
        <v>43314</v>
      </c>
      <c r="B1126" s="20">
        <f t="shared" si="18"/>
        <v>529.66194846421479</v>
      </c>
      <c r="C1126" s="212">
        <v>3614</v>
      </c>
      <c r="D1126" s="20">
        <f t="shared" si="15"/>
        <v>452.70252005488447</v>
      </c>
      <c r="E1126" s="20">
        <f>AVERAGE(492.55,498.98)</f>
        <v>495.76499999999999</v>
      </c>
      <c r="F1126" s="147">
        <f>USD_CNY!B912</f>
        <v>6.8232200000000001</v>
      </c>
      <c r="G1126" s="159">
        <f t="shared" si="17"/>
        <v>-5</v>
      </c>
    </row>
    <row r="1127" spans="1:7" x14ac:dyDescent="0.25">
      <c r="A1127" s="301">
        <v>43315</v>
      </c>
      <c r="B1127" s="20">
        <f t="shared" si="18"/>
        <v>523.86995117427398</v>
      </c>
      <c r="C1127" s="212">
        <v>3604</v>
      </c>
      <c r="D1127" s="20">
        <f t="shared" si="15"/>
        <v>447.75209502074699</v>
      </c>
      <c r="E1127" s="20">
        <f>AVERAGE(489.33,495.12)</f>
        <v>492.22500000000002</v>
      </c>
      <c r="F1127" s="147">
        <f>USD_CNY!B913</f>
        <v>6.8795700000000002</v>
      </c>
      <c r="G1127" s="159">
        <f t="shared" si="17"/>
        <v>-10</v>
      </c>
    </row>
    <row r="1128" spans="1:7" x14ac:dyDescent="0.25">
      <c r="A1128" s="301">
        <v>43318</v>
      </c>
      <c r="B1128" s="20">
        <f t="shared" si="18"/>
        <v>529.28057858662805</v>
      </c>
      <c r="C1128" s="212">
        <v>3624</v>
      </c>
      <c r="D1128" s="20">
        <f t="shared" si="15"/>
        <v>452.3765628945539</v>
      </c>
      <c r="E1128" s="20">
        <f>AVERAGE(493.51,500.27)</f>
        <v>496.89</v>
      </c>
      <c r="F1128" s="147">
        <f>USD_CNY!B914</f>
        <v>6.8470300000000002</v>
      </c>
      <c r="G1128" s="159">
        <f t="shared" si="17"/>
        <v>20</v>
      </c>
    </row>
    <row r="1129" spans="1:7" x14ac:dyDescent="0.25">
      <c r="A1129" s="301">
        <v>43319</v>
      </c>
      <c r="B1129" s="20">
        <f t="shared" si="18"/>
        <v>525.77905333547005</v>
      </c>
      <c r="C1129" s="212">
        <v>3609</v>
      </c>
      <c r="D1129" s="20">
        <f t="shared" si="15"/>
        <v>449.38380626963254</v>
      </c>
      <c r="E1129" s="20">
        <f>AVERAGE(495.12,489.66)</f>
        <v>492.39</v>
      </c>
      <c r="F1129" s="147">
        <f>USD_CNY!B915</f>
        <v>6.8640999999999996</v>
      </c>
      <c r="G1129" s="159">
        <f>+C1129-C1128</f>
        <v>-15</v>
      </c>
    </row>
    <row r="1130" spans="1:7" x14ac:dyDescent="0.25">
      <c r="A1130" s="301">
        <v>43320</v>
      </c>
      <c r="B1130" s="20">
        <f t="shared" si="18"/>
        <v>529.31470685293152</v>
      </c>
      <c r="C1130" s="212">
        <v>3609</v>
      </c>
      <c r="D1130" s="20">
        <f t="shared" si="15"/>
        <v>452.40573235293294</v>
      </c>
      <c r="E1130" s="20">
        <f>AVERAGE(498.02,491.91)</f>
        <v>494.96500000000003</v>
      </c>
      <c r="F1130" s="147">
        <f>USD_CNY!B916</f>
        <v>6.8182499999999999</v>
      </c>
      <c r="G1130" s="159">
        <f t="shared" si="17"/>
        <v>0</v>
      </c>
    </row>
    <row r="1131" spans="1:7" x14ac:dyDescent="0.25">
      <c r="A1131" s="301">
        <v>43321</v>
      </c>
      <c r="B1131" s="20">
        <f t="shared" si="18"/>
        <v>529.23778620024564</v>
      </c>
      <c r="C1131" s="212">
        <v>3611</v>
      </c>
      <c r="D1131" s="20">
        <f t="shared" si="15"/>
        <v>452.33998820533816</v>
      </c>
      <c r="E1131" s="20">
        <f>AVERAGE(501.23,492.23)</f>
        <v>496.73</v>
      </c>
      <c r="F1131" s="147">
        <f>USD_CNY!B917</f>
        <v>6.8230199999999996</v>
      </c>
      <c r="G1131" s="159">
        <f t="shared" si="17"/>
        <v>2</v>
      </c>
    </row>
    <row r="1132" spans="1:7" x14ac:dyDescent="0.25">
      <c r="A1132" s="301">
        <v>43322</v>
      </c>
      <c r="B1132" s="20">
        <f t="shared" si="18"/>
        <v>528.23948414843301</v>
      </c>
      <c r="C1132" s="212">
        <v>3616</v>
      </c>
      <c r="D1132" s="20">
        <f t="shared" si="15"/>
        <v>451.48673858840431</v>
      </c>
      <c r="E1132" s="20">
        <f>AVERAGE(498.98,489.98)</f>
        <v>494.48</v>
      </c>
      <c r="F1132" s="147">
        <f>USD_CNY!B918</f>
        <v>6.8453799999999996</v>
      </c>
      <c r="G1132" s="159">
        <f t="shared" si="17"/>
        <v>5</v>
      </c>
    </row>
    <row r="1133" spans="1:7" x14ac:dyDescent="0.25">
      <c r="A1133" s="301">
        <v>43325</v>
      </c>
      <c r="B1133" s="20">
        <f t="shared" si="18"/>
        <v>525.55701179554387</v>
      </c>
      <c r="C1133" s="212">
        <v>3609</v>
      </c>
      <c r="D1133" s="20">
        <f t="shared" si="15"/>
        <v>449.19402717567857</v>
      </c>
      <c r="E1133" s="20">
        <f>AVERAGE(495.12,488.37)</f>
        <v>491.745</v>
      </c>
      <c r="F1133" s="147">
        <f>USD_CNY!B919</f>
        <v>6.867</v>
      </c>
      <c r="G1133" s="159">
        <f t="shared" si="17"/>
        <v>-7</v>
      </c>
    </row>
    <row r="1134" spans="1:7" x14ac:dyDescent="0.25">
      <c r="A1134" s="301">
        <v>43326</v>
      </c>
      <c r="B1134" s="20">
        <f t="shared" si="18"/>
        <v>518.57000042077584</v>
      </c>
      <c r="C1134" s="212">
        <v>3574</v>
      </c>
      <c r="D1134" s="20">
        <f t="shared" si="15"/>
        <v>443.22222258185974</v>
      </c>
      <c r="E1134" s="20">
        <f>AVERAGE(486.76,480.01)</f>
        <v>483.38499999999999</v>
      </c>
      <c r="F1134" s="147">
        <f>USD_CNY!B920</f>
        <v>6.8920300000000001</v>
      </c>
      <c r="G1134" s="159">
        <f t="shared" si="17"/>
        <v>-35</v>
      </c>
    </row>
    <row r="1135" spans="1:7" x14ac:dyDescent="0.25">
      <c r="A1135" s="301">
        <v>43327</v>
      </c>
      <c r="B1135" s="20">
        <f t="shared" si="18"/>
        <v>517.74160791481711</v>
      </c>
      <c r="C1135" s="212">
        <v>3569</v>
      </c>
      <c r="D1135" s="20">
        <f t="shared" si="15"/>
        <v>442.51419479898902</v>
      </c>
      <c r="E1135" s="20">
        <f>AVERAGE(487.08,478.72)</f>
        <v>482.9</v>
      </c>
      <c r="F1135" s="147">
        <f>USD_CNY!B921</f>
        <v>6.8933999999999997</v>
      </c>
      <c r="G1135" s="159">
        <f t="shared" si="17"/>
        <v>-5</v>
      </c>
    </row>
    <row r="1136" spans="1:7" x14ac:dyDescent="0.25">
      <c r="A1136" s="301">
        <v>43328</v>
      </c>
      <c r="B1136" s="20">
        <f t="shared" si="18"/>
        <v>496.58051976099631</v>
      </c>
      <c r="C1136" s="212">
        <v>3449</v>
      </c>
      <c r="D1136" s="20">
        <f t="shared" si="15"/>
        <v>424.42779466751824</v>
      </c>
      <c r="E1136" s="20">
        <f>AVERAGE(468.11,458.79)</f>
        <v>463.45000000000005</v>
      </c>
      <c r="F1136" s="147">
        <f>USD_CNY!B922</f>
        <v>6.9455</v>
      </c>
      <c r="G1136" s="159">
        <f t="shared" si="17"/>
        <v>-120</v>
      </c>
    </row>
    <row r="1137" spans="1:7" x14ac:dyDescent="0.25">
      <c r="A1137" s="301">
        <v>43329</v>
      </c>
      <c r="B1137" s="20">
        <f t="shared" si="18"/>
        <v>508.27440402420353</v>
      </c>
      <c r="C1137" s="212">
        <v>3486</v>
      </c>
      <c r="D1137" s="20">
        <f t="shared" si="15"/>
        <v>434.42256754205431</v>
      </c>
      <c r="E1137" s="20">
        <f>AVERAGE(476.15,468.44)</f>
        <v>472.29499999999996</v>
      </c>
      <c r="F1137" s="147">
        <f>USD_CNY!B923</f>
        <v>6.8585000000000003</v>
      </c>
      <c r="G1137" s="159">
        <f t="shared" si="17"/>
        <v>37</v>
      </c>
    </row>
    <row r="1138" spans="1:7" x14ac:dyDescent="0.25">
      <c r="A1138" s="301">
        <v>43332</v>
      </c>
      <c r="B1138" s="20">
        <f t="shared" si="18"/>
        <v>511.49248708832607</v>
      </c>
      <c r="C1138" s="212">
        <v>3496</v>
      </c>
      <c r="D1138" s="20">
        <f t="shared" si="15"/>
        <v>437.17306588745822</v>
      </c>
      <c r="E1138" s="20">
        <f>AVERAGE(478.72,472.29)</f>
        <v>475.505</v>
      </c>
      <c r="F1138" s="147">
        <f>USD_CNY!B924</f>
        <v>6.8349000000000002</v>
      </c>
      <c r="G1138" s="159">
        <f t="shared" si="17"/>
        <v>10</v>
      </c>
    </row>
    <row r="1139" spans="1:7" x14ac:dyDescent="0.25">
      <c r="A1139" s="301">
        <v>43333</v>
      </c>
      <c r="B1139" s="20">
        <f t="shared" si="18"/>
        <v>511.55011684003671</v>
      </c>
      <c r="C1139" s="212">
        <v>3496</v>
      </c>
      <c r="D1139" s="20">
        <f t="shared" si="15"/>
        <v>437.2223220855015</v>
      </c>
      <c r="E1139" s="20">
        <f>AVERAGE(478.4,472.29)</f>
        <v>475.34500000000003</v>
      </c>
      <c r="F1139" s="147">
        <f>USD_CNY!B925</f>
        <v>6.83413</v>
      </c>
      <c r="G1139" s="159">
        <f t="shared" si="17"/>
        <v>0</v>
      </c>
    </row>
    <row r="1140" spans="1:7" x14ac:dyDescent="0.25">
      <c r="A1140" s="301">
        <v>43334</v>
      </c>
      <c r="B1140" s="20">
        <f t="shared" si="18"/>
        <v>512.04161949273316</v>
      </c>
      <c r="C1140" s="212">
        <v>3496</v>
      </c>
      <c r="D1140" s="20">
        <f t="shared" si="15"/>
        <v>437.64240982284889</v>
      </c>
      <c r="E1140" s="20">
        <f>AVERAGE(478.4,472.62)</f>
        <v>475.51</v>
      </c>
      <c r="F1140" s="147">
        <f>USD_CNY!B926</f>
        <v>6.8275699999999997</v>
      </c>
      <c r="G1140" s="159">
        <f t="shared" si="17"/>
        <v>0</v>
      </c>
    </row>
    <row r="1141" spans="1:7" x14ac:dyDescent="0.25">
      <c r="A1141" s="301">
        <v>43335</v>
      </c>
      <c r="B1141" s="20">
        <f t="shared" si="18"/>
        <v>510.67807999065121</v>
      </c>
      <c r="C1141" s="212">
        <v>3496</v>
      </c>
      <c r="D1141" s="20">
        <f t="shared" si="15"/>
        <v>436.47699144500109</v>
      </c>
      <c r="E1141" s="20">
        <f>AVERAGE(477.12,467.79)</f>
        <v>472.45500000000004</v>
      </c>
      <c r="F1141" s="147">
        <f>USD_CNY!B927</f>
        <v>6.8457999999999997</v>
      </c>
      <c r="G1141" s="159">
        <f t="shared" si="17"/>
        <v>0</v>
      </c>
    </row>
    <row r="1142" spans="1:7" x14ac:dyDescent="0.25">
      <c r="A1142" s="301">
        <v>43336</v>
      </c>
      <c r="B1142" s="20">
        <f t="shared" si="18"/>
        <v>505.0131367249441</v>
      </c>
      <c r="C1142" s="212">
        <v>3481</v>
      </c>
      <c r="D1142" s="20">
        <f t="shared" si="15"/>
        <v>431.63515959396932</v>
      </c>
      <c r="E1142" s="20">
        <f>AVERAGE(469.4,463.29)</f>
        <v>466.34500000000003</v>
      </c>
      <c r="F1142" s="147">
        <f>USD_CNY!B928</f>
        <v>6.8928900000000004</v>
      </c>
      <c r="G1142" s="159">
        <f t="shared" si="17"/>
        <v>-15</v>
      </c>
    </row>
    <row r="1143" spans="1:7" x14ac:dyDescent="0.25">
      <c r="A1143" s="301">
        <v>43339</v>
      </c>
      <c r="B1143" s="20">
        <f t="shared" si="18"/>
        <v>514.56790413948477</v>
      </c>
      <c r="C1143" s="212">
        <v>3499</v>
      </c>
      <c r="D1143" s="20">
        <f t="shared" si="15"/>
        <v>439.80162746964515</v>
      </c>
      <c r="E1143" s="20">
        <f>AVERAGE(480.01,473.58)</f>
        <v>476.79499999999996</v>
      </c>
      <c r="F1143" s="147">
        <f>USD_CNY!B929</f>
        <v>6.7998799999999999</v>
      </c>
      <c r="G1143" s="159">
        <f t="shared" si="17"/>
        <v>18</v>
      </c>
    </row>
    <row r="1144" spans="1:7" x14ac:dyDescent="0.25">
      <c r="A1144" s="301">
        <v>43340</v>
      </c>
      <c r="B1144" s="20">
        <f t="shared" si="18"/>
        <v>515.83118894378265</v>
      </c>
      <c r="C1144" s="212">
        <v>3504</v>
      </c>
      <c r="D1144" s="20">
        <f t="shared" si="15"/>
        <v>440.88135807160916</v>
      </c>
      <c r="E1144" s="20">
        <f>AVERAGE(481.62,474.87)</f>
        <v>478.245</v>
      </c>
      <c r="F1144" s="147">
        <f>USD_CNY!B930</f>
        <v>6.7929199999999996</v>
      </c>
      <c r="G1144" s="159">
        <f t="shared" si="17"/>
        <v>5</v>
      </c>
    </row>
    <row r="1145" spans="1:7" x14ac:dyDescent="0.25">
      <c r="A1145" s="301">
        <v>43341</v>
      </c>
      <c r="B1145" s="20">
        <f t="shared" si="18"/>
        <v>512.85445346511358</v>
      </c>
      <c r="C1145" s="212">
        <v>3487</v>
      </c>
      <c r="D1145" s="20">
        <f t="shared" si="15"/>
        <v>438.33713971377233</v>
      </c>
      <c r="E1145" s="20">
        <f>AVERAGE(477.44,471.33)</f>
        <v>474.38499999999999</v>
      </c>
      <c r="F1145" s="147">
        <f>USD_CNY!B931</f>
        <v>6.7991999999999999</v>
      </c>
      <c r="G1145" s="159">
        <f t="shared" si="17"/>
        <v>-17</v>
      </c>
    </row>
    <row r="1146" spans="1:7" x14ac:dyDescent="0.25">
      <c r="A1146" s="301">
        <v>43342</v>
      </c>
      <c r="B1146" s="20">
        <f t="shared" si="18"/>
        <v>506.10136537094274</v>
      </c>
      <c r="C1146" s="212">
        <v>3488</v>
      </c>
      <c r="D1146" s="20">
        <f t="shared" si="15"/>
        <v>432.56526954781435</v>
      </c>
      <c r="E1146" s="20">
        <f>AVERAGE(477.44,468.44)</f>
        <v>472.94</v>
      </c>
      <c r="F1146" s="147">
        <f>USD_CNY!B932</f>
        <v>6.8918999999999997</v>
      </c>
      <c r="G1146" s="159">
        <f t="shared" si="17"/>
        <v>1</v>
      </c>
    </row>
    <row r="1147" spans="1:7" x14ac:dyDescent="0.25">
      <c r="A1147" s="301">
        <v>43343</v>
      </c>
      <c r="B1147" s="20">
        <f t="shared" si="18"/>
        <v>505.6897377899669</v>
      </c>
      <c r="C1147" s="212">
        <v>3472</v>
      </c>
      <c r="D1147" s="20">
        <f t="shared" si="15"/>
        <v>432.21345110253583</v>
      </c>
      <c r="E1147" s="20">
        <f>AVERAGE(471.33,465.54)</f>
        <v>468.435</v>
      </c>
      <c r="F1147" s="147">
        <f>USD_CNY!B933</f>
        <v>6.8658700000000001</v>
      </c>
      <c r="G1147" s="159">
        <f t="shared" si="17"/>
        <v>-16</v>
      </c>
    </row>
    <row r="1148" spans="1:7" x14ac:dyDescent="0.25">
      <c r="A1148" s="298">
        <v>43347</v>
      </c>
      <c r="B1148" s="20">
        <f t="shared" si="18"/>
        <v>504.51104276345632</v>
      </c>
      <c r="C1148" s="212">
        <v>3448</v>
      </c>
      <c r="D1148" s="20">
        <f t="shared" si="15"/>
        <v>431.20601945594558</v>
      </c>
      <c r="E1148" s="20">
        <f>AVERAGE(468.76,462.97)</f>
        <v>465.86500000000001</v>
      </c>
      <c r="F1148" s="147">
        <f>USD_CNY!B934</f>
        <v>6.8343400000000001</v>
      </c>
      <c r="G1148" s="159">
        <v>-1</v>
      </c>
    </row>
    <row r="1149" spans="1:7" x14ac:dyDescent="0.25">
      <c r="A1149" s="298">
        <v>43348</v>
      </c>
      <c r="B1149" s="20">
        <f t="shared" si="18"/>
        <v>491.91817425204783</v>
      </c>
      <c r="C1149" s="212">
        <v>3369</v>
      </c>
      <c r="D1149" s="20">
        <f t="shared" si="15"/>
        <v>420.44288397610927</v>
      </c>
      <c r="E1149" s="20">
        <f>AVERAGE(458.47,453)</f>
        <v>455.73500000000001</v>
      </c>
      <c r="F1149" s="147">
        <f>USD_CNY!B935</f>
        <v>6.8487</v>
      </c>
      <c r="G1149" s="159">
        <f t="shared" si="17"/>
        <v>-79</v>
      </c>
    </row>
    <row r="1150" spans="1:7" x14ac:dyDescent="0.25">
      <c r="A1150" s="298">
        <v>43349</v>
      </c>
      <c r="B1150" s="20">
        <f t="shared" si="18"/>
        <v>494.15375621163406</v>
      </c>
      <c r="C1150" s="212">
        <v>3381</v>
      </c>
      <c r="D1150" s="20">
        <f t="shared" si="15"/>
        <v>422.35363778772142</v>
      </c>
      <c r="E1150" s="20">
        <f>AVERAGE(461.04,453.65)</f>
        <v>457.34500000000003</v>
      </c>
      <c r="F1150" s="147">
        <f>USD_CNY!B936</f>
        <v>6.8419999999999996</v>
      </c>
      <c r="G1150" s="159">
        <f t="shared" si="17"/>
        <v>12</v>
      </c>
    </row>
    <row r="1151" spans="1:7" x14ac:dyDescent="0.25">
      <c r="A1151" s="298">
        <v>43350</v>
      </c>
      <c r="B1151" s="20">
        <f t="shared" si="18"/>
        <v>495.1833230322344</v>
      </c>
      <c r="C1151" s="212">
        <v>3389</v>
      </c>
      <c r="D1151" s="20">
        <f t="shared" si="15"/>
        <v>423.23360942926018</v>
      </c>
      <c r="E1151" s="20">
        <f>AVERAGE(459.76,450.75)</f>
        <v>455.255</v>
      </c>
      <c r="F1151" s="147">
        <f>USD_CNY!B937</f>
        <v>6.8439300000000003</v>
      </c>
      <c r="G1151" s="159">
        <f t="shared" si="17"/>
        <v>8</v>
      </c>
    </row>
    <row r="1152" spans="1:7" x14ac:dyDescent="0.25">
      <c r="A1152" s="298">
        <v>43353</v>
      </c>
      <c r="B1152" s="20">
        <f t="shared" si="18"/>
        <v>493.3210683375051</v>
      </c>
      <c r="C1152" s="212">
        <v>3384</v>
      </c>
      <c r="D1152" s="20">
        <f t="shared" si="15"/>
        <v>421.64193875000439</v>
      </c>
      <c r="E1152" s="20">
        <f>AVERAGE(458.47,452.04)</f>
        <v>455.255</v>
      </c>
      <c r="F1152" s="147">
        <f>USD_CNY!B938</f>
        <v>6.8596300000000001</v>
      </c>
      <c r="G1152" s="159">
        <f t="shared" si="17"/>
        <v>-5</v>
      </c>
    </row>
    <row r="1153" spans="1:7" x14ac:dyDescent="0.25">
      <c r="A1153" s="298">
        <v>43354</v>
      </c>
      <c r="B1153" s="20">
        <f t="shared" si="18"/>
        <v>493.65056706451981</v>
      </c>
      <c r="C1153" s="212">
        <v>3389</v>
      </c>
      <c r="D1153" s="20">
        <f>+B1153/1.17</f>
        <v>421.92356159360668</v>
      </c>
      <c r="E1153" s="20">
        <f>AVERAGE(459.76,452.36)</f>
        <v>456.06</v>
      </c>
      <c r="F1153" s="147">
        <f>USD_CNY!B939</f>
        <v>6.8651799999999996</v>
      </c>
      <c r="G1153" s="159">
        <f t="shared" si="17"/>
        <v>5</v>
      </c>
    </row>
    <row r="1154" spans="1:7" x14ac:dyDescent="0.25">
      <c r="A1154" s="298">
        <v>43355</v>
      </c>
      <c r="B1154" s="20">
        <f t="shared" si="18"/>
        <v>491.75320708613316</v>
      </c>
      <c r="C1154" s="212">
        <v>3381</v>
      </c>
      <c r="D1154" s="20">
        <f>+B1154/1.17</f>
        <v>420.30188639840446</v>
      </c>
      <c r="E1154" s="20">
        <f>AVERAGE(457.51,451.4)</f>
        <v>454.45499999999998</v>
      </c>
      <c r="F1154" s="147">
        <f>USD_CNY!B940</f>
        <v>6.8754</v>
      </c>
      <c r="G1154" s="159">
        <f>+C1154-C1153</f>
        <v>-8</v>
      </c>
    </row>
    <row r="1155" spans="1:7" x14ac:dyDescent="0.25">
      <c r="A1155" s="298">
        <v>43356</v>
      </c>
      <c r="B1155" s="20">
        <f t="shared" si="18"/>
        <v>497.26344133227968</v>
      </c>
      <c r="C1155" s="212">
        <v>3398</v>
      </c>
      <c r="D1155" s="20">
        <f>+B1155/1.17</f>
        <v>425.01148831818779</v>
      </c>
      <c r="E1155" s="20">
        <f>AVERAGE(461.68,455.9)</f>
        <v>458.78999999999996</v>
      </c>
      <c r="F1155" s="147">
        <f>USD_CNY!B941</f>
        <v>6.8334000000000001</v>
      </c>
      <c r="G1155" s="159">
        <f>+C1155-C1154</f>
        <v>17</v>
      </c>
    </row>
    <row r="1156" spans="1:7" x14ac:dyDescent="0.25">
      <c r="A1156" s="298">
        <v>43357</v>
      </c>
      <c r="B1156" s="20">
        <f t="shared" si="18"/>
        <v>495.93998454023267</v>
      </c>
      <c r="C1156" s="212">
        <v>3394</v>
      </c>
      <c r="D1156" s="20">
        <f>+B1156/1.17</f>
        <v>423.88032866686558</v>
      </c>
      <c r="E1156" s="20">
        <f>AVERAGE(460.08,453.65)</f>
        <v>456.86500000000001</v>
      </c>
      <c r="F1156" s="147">
        <f>USD_CNY!B942</f>
        <v>6.8435699999999997</v>
      </c>
      <c r="G1156" s="159">
        <f>+C1156-C1155</f>
        <v>-4</v>
      </c>
    </row>
    <row r="1157" spans="1:7" x14ac:dyDescent="0.25">
      <c r="A1157" s="298">
        <v>43360</v>
      </c>
      <c r="B1157" s="20">
        <f t="shared" si="18"/>
        <v>492.27279996510765</v>
      </c>
      <c r="C1157" s="212">
        <v>3386</v>
      </c>
      <c r="D1157" s="20">
        <f>+B1157/1.17</f>
        <v>420.74598287616044</v>
      </c>
      <c r="E1157" s="20">
        <f>AVERAGE(455.9,449.79)</f>
        <v>452.84500000000003</v>
      </c>
      <c r="F1157" s="147">
        <f>USD_CNY!B943</f>
        <v>6.8783000000000003</v>
      </c>
      <c r="G1157" s="159">
        <f>+C1157-C1156</f>
        <v>-8</v>
      </c>
    </row>
    <row r="1158" spans="1:7" x14ac:dyDescent="0.25">
      <c r="A1158" s="298">
        <v>43361</v>
      </c>
      <c r="B1158" s="20">
        <f t="shared" si="18"/>
        <v>494.99184719310506</v>
      </c>
      <c r="C1158" s="212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47">
        <f>USD_CNY!B944</f>
        <v>6.8688000000000002</v>
      </c>
      <c r="G1158" s="159">
        <f t="shared" ref="G1158:G1164" si="20">+C1158-C1157</f>
        <v>14</v>
      </c>
    </row>
    <row r="1159" spans="1:7" x14ac:dyDescent="0.25">
      <c r="A1159" s="298">
        <v>43362</v>
      </c>
      <c r="B1159" s="20">
        <f t="shared" si="18"/>
        <v>496.88136957301441</v>
      </c>
      <c r="C1159" s="212">
        <v>3408</v>
      </c>
      <c r="D1159" s="20">
        <f t="shared" si="19"/>
        <v>424.68493125898669</v>
      </c>
      <c r="E1159" s="20">
        <f>AVERAGE(458.47,453.33)</f>
        <v>455.9</v>
      </c>
      <c r="F1159" s="147">
        <f>USD_CNY!B945</f>
        <v>6.8587800000000003</v>
      </c>
      <c r="G1159" s="159">
        <f t="shared" si="20"/>
        <v>8</v>
      </c>
    </row>
    <row r="1160" spans="1:7" x14ac:dyDescent="0.25">
      <c r="A1160" s="298">
        <v>43363</v>
      </c>
      <c r="B1160" s="20">
        <f t="shared" si="18"/>
        <v>501.94780268299058</v>
      </c>
      <c r="C1160" s="212">
        <v>3439</v>
      </c>
      <c r="D1160" s="20">
        <f t="shared" si="19"/>
        <v>429.01521596836807</v>
      </c>
      <c r="E1160" s="20">
        <f>AVERAGE(463.94,455.9)</f>
        <v>459.91999999999996</v>
      </c>
      <c r="F1160" s="147">
        <f>USD_CNY!B946</f>
        <v>6.8513099999999998</v>
      </c>
      <c r="G1160" s="159">
        <f t="shared" si="20"/>
        <v>31</v>
      </c>
    </row>
    <row r="1161" spans="1:7" x14ac:dyDescent="0.25">
      <c r="A1161" s="298">
        <v>43364</v>
      </c>
      <c r="B1161" s="20">
        <f t="shared" si="18"/>
        <v>511.88620848607241</v>
      </c>
      <c r="C1161" s="212">
        <v>3498</v>
      </c>
      <c r="D1161" s="20">
        <f t="shared" si="19"/>
        <v>437.509579902626</v>
      </c>
      <c r="E1161" s="20">
        <f>AVERAGE(466.51,458.47)</f>
        <v>462.49</v>
      </c>
      <c r="F1161" s="147">
        <f>USD_CNY!B947</f>
        <v>6.8335499999999998</v>
      </c>
      <c r="G1161" s="159">
        <f t="shared" si="20"/>
        <v>59</v>
      </c>
    </row>
    <row r="1162" spans="1:7" x14ac:dyDescent="0.25">
      <c r="A1162" s="298">
        <v>43368</v>
      </c>
      <c r="B1162" s="20">
        <f t="shared" si="18"/>
        <v>506.66204520200216</v>
      </c>
      <c r="C1162" s="212">
        <v>3479</v>
      </c>
      <c r="D1162" s="20">
        <f t="shared" si="19"/>
        <v>433.04448307863436</v>
      </c>
      <c r="E1162" s="20"/>
      <c r="F1162" s="147">
        <f>USD_CNY!B948</f>
        <v>6.8665099999999999</v>
      </c>
      <c r="G1162" s="159">
        <f t="shared" si="20"/>
        <v>-19</v>
      </c>
    </row>
    <row r="1163" spans="1:7" x14ac:dyDescent="0.25">
      <c r="A1163" s="298">
        <v>43369</v>
      </c>
      <c r="B1163" s="20">
        <f t="shared" si="18"/>
        <v>507.57430153932171</v>
      </c>
      <c r="C1163" s="212">
        <v>3486</v>
      </c>
      <c r="D1163" s="20">
        <f t="shared" si="19"/>
        <v>433.82418934984764</v>
      </c>
      <c r="E1163" s="20">
        <f>AVERAGE(465.22,468.11)</f>
        <v>466.66500000000002</v>
      </c>
      <c r="F1163" s="147">
        <f>USD_CNY!B949</f>
        <v>6.8679600000000001</v>
      </c>
      <c r="G1163" s="159">
        <f t="shared" si="20"/>
        <v>7</v>
      </c>
    </row>
    <row r="1164" spans="1:7" x14ac:dyDescent="0.25">
      <c r="A1164" s="298">
        <v>43370</v>
      </c>
      <c r="B1164" s="20">
        <f t="shared" si="18"/>
        <v>508.6193225877318</v>
      </c>
      <c r="C1164" s="212">
        <v>3496</v>
      </c>
      <c r="D1164" s="20">
        <f t="shared" si="19"/>
        <v>434.71736973310414</v>
      </c>
      <c r="E1164" s="20">
        <f>AVERAGE(458.79,466.79)</f>
        <v>462.79</v>
      </c>
      <c r="F1164" s="147">
        <f>USD_CNY!B950</f>
        <v>6.8735099999999996</v>
      </c>
      <c r="G1164" s="159">
        <f t="shared" si="20"/>
        <v>10</v>
      </c>
    </row>
    <row r="1165" spans="1:7" x14ac:dyDescent="0.25">
      <c r="A1165" s="298">
        <v>43371</v>
      </c>
      <c r="B1165" s="20">
        <f t="shared" ref="B1165:B1184" si="21">+IF(F1165=0,"",C1165/F1165)</f>
        <v>505.32698867225332</v>
      </c>
      <c r="C1165" s="212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47">
        <f>USD_CNY!B951</f>
        <v>6.8866300000000003</v>
      </c>
      <c r="G1165" s="159">
        <f t="shared" ref="G1165:G1184" si="23">+C1165-C1164</f>
        <v>-16</v>
      </c>
    </row>
    <row r="1166" spans="1:7" x14ac:dyDescent="0.25">
      <c r="A1166" s="298">
        <v>43374</v>
      </c>
      <c r="B1166" s="20">
        <f t="shared" si="21"/>
        <v>509.69817958658791</v>
      </c>
      <c r="C1166" s="212">
        <v>3480</v>
      </c>
      <c r="D1166" s="20">
        <f t="shared" si="22"/>
        <v>435.63946973212643</v>
      </c>
      <c r="E1166" s="20">
        <f>AVERAGE(474.87,467.47)</f>
        <v>471.17</v>
      </c>
      <c r="F1166" s="147">
        <f>USD_CNY!B952</f>
        <v>6.8275699999999997</v>
      </c>
      <c r="G1166" s="159">
        <f t="shared" si="23"/>
        <v>0</v>
      </c>
    </row>
    <row r="1167" spans="1:7" x14ac:dyDescent="0.25">
      <c r="A1167" s="298">
        <v>43375</v>
      </c>
      <c r="B1167" s="20">
        <f t="shared" si="21"/>
        <v>505.33285897873395</v>
      </c>
      <c r="C1167" s="212">
        <v>3480</v>
      </c>
      <c r="D1167" s="20">
        <f t="shared" si="22"/>
        <v>431.90842647755039</v>
      </c>
      <c r="E1167" s="20">
        <f>AVERAGE(470.69,464.26)</f>
        <v>467.47500000000002</v>
      </c>
      <c r="F1167" s="147">
        <f>USD_CNY!B953</f>
        <v>6.8865499999999997</v>
      </c>
      <c r="G1167" s="159">
        <f t="shared" si="23"/>
        <v>0</v>
      </c>
    </row>
    <row r="1168" spans="1:7" x14ac:dyDescent="0.25">
      <c r="A1168" s="298">
        <v>43376</v>
      </c>
      <c r="B1168" s="20">
        <f t="shared" si="21"/>
        <v>505.5215151700034</v>
      </c>
      <c r="C1168" s="212">
        <v>3480</v>
      </c>
      <c r="D1168" s="20">
        <f t="shared" si="22"/>
        <v>432.06967108547303</v>
      </c>
      <c r="E1168" s="20">
        <f>AVERAGE(479.05,471.01)</f>
        <v>475.03</v>
      </c>
      <c r="F1168" s="147">
        <f>USD_CNY!B954</f>
        <v>6.8839800000000002</v>
      </c>
      <c r="G1168" s="159">
        <f t="shared" si="23"/>
        <v>0</v>
      </c>
    </row>
    <row r="1169" spans="1:7" x14ac:dyDescent="0.25">
      <c r="A1169" s="298">
        <v>43377</v>
      </c>
      <c r="B1169" s="20">
        <f t="shared" si="21"/>
        <v>505.15020960830537</v>
      </c>
      <c r="C1169" s="212">
        <v>3480</v>
      </c>
      <c r="D1169" s="20">
        <f t="shared" si="22"/>
        <v>431.75231590453456</v>
      </c>
      <c r="E1169" s="20">
        <f>AVERAGE(473.58,466.83)</f>
        <v>470.20499999999998</v>
      </c>
      <c r="F1169" s="147">
        <f>USD_CNY!B955</f>
        <v>6.8890399999999996</v>
      </c>
      <c r="G1169" s="159">
        <f t="shared" si="23"/>
        <v>0</v>
      </c>
    </row>
    <row r="1170" spans="1:7" x14ac:dyDescent="0.25">
      <c r="A1170" s="298">
        <v>43378</v>
      </c>
      <c r="B1170" s="20">
        <f t="shared" si="21"/>
        <v>504.85194636383284</v>
      </c>
      <c r="C1170" s="212">
        <v>3480</v>
      </c>
      <c r="D1170" s="20">
        <f t="shared" si="22"/>
        <v>431.49739005455802</v>
      </c>
      <c r="E1170" s="20">
        <f>AVERAGE(472.29,466.51)</f>
        <v>469.4</v>
      </c>
      <c r="F1170" s="147">
        <f>USD_CNY!B956</f>
        <v>6.8931100000000001</v>
      </c>
      <c r="G1170" s="159">
        <f t="shared" si="23"/>
        <v>0</v>
      </c>
    </row>
    <row r="1171" spans="1:7" x14ac:dyDescent="0.25">
      <c r="A1171" s="298">
        <v>43381</v>
      </c>
      <c r="B1171" s="20">
        <f t="shared" si="21"/>
        <v>506.92111664543035</v>
      </c>
      <c r="C1171" s="212">
        <v>3501</v>
      </c>
      <c r="D1171" s="20">
        <f t="shared" si="22"/>
        <v>433.26591166276103</v>
      </c>
      <c r="E1171" s="20">
        <f>AVERAGE(473.9,462.65)</f>
        <v>468.27499999999998</v>
      </c>
      <c r="F1171" s="147">
        <f>USD_CNY!B957</f>
        <v>6.9063999999999997</v>
      </c>
      <c r="G1171" s="159">
        <f t="shared" si="23"/>
        <v>21</v>
      </c>
    </row>
    <row r="1172" spans="1:7" x14ac:dyDescent="0.25">
      <c r="A1172" s="298">
        <v>43382</v>
      </c>
      <c r="B1172" s="20">
        <f t="shared" si="21"/>
        <v>504.2147851022724</v>
      </c>
      <c r="C1172" s="212">
        <v>3492</v>
      </c>
      <c r="D1172" s="20">
        <f t="shared" si="22"/>
        <v>430.95280777972005</v>
      </c>
      <c r="E1172" s="20">
        <f>AVERAGE(465.86,459.76)</f>
        <v>462.81</v>
      </c>
      <c r="F1172" s="147">
        <f>USD_CNY!B958</f>
        <v>6.9256200000000003</v>
      </c>
      <c r="G1172" s="159">
        <f t="shared" si="23"/>
        <v>-9</v>
      </c>
    </row>
    <row r="1173" spans="1:7" x14ac:dyDescent="0.25">
      <c r="A1173" s="298">
        <v>43383</v>
      </c>
      <c r="B1173" s="20">
        <f t="shared" si="21"/>
        <v>504.04931181219177</v>
      </c>
      <c r="C1173" s="212">
        <v>3486</v>
      </c>
      <c r="D1173" s="20">
        <f t="shared" si="22"/>
        <v>430.81137761725796</v>
      </c>
      <c r="E1173" s="20">
        <f>AVERAGE(466.19,460.08)</f>
        <v>463.13499999999999</v>
      </c>
      <c r="F1173" s="147">
        <f>USD_CNY!B959</f>
        <v>6.9159899999999999</v>
      </c>
      <c r="G1173" s="159">
        <f t="shared" si="23"/>
        <v>-6</v>
      </c>
    </row>
    <row r="1174" spans="1:7" x14ac:dyDescent="0.25">
      <c r="A1174" s="298">
        <v>43385</v>
      </c>
      <c r="B1174" s="20">
        <f t="shared" si="21"/>
        <v>510.08389920462974</v>
      </c>
      <c r="C1174" s="212">
        <v>3508</v>
      </c>
      <c r="D1174" s="20">
        <f t="shared" si="22"/>
        <v>435.96914461934171</v>
      </c>
      <c r="E1174" s="20">
        <f>AVERAGE(472.62,464.9)</f>
        <v>468.76</v>
      </c>
      <c r="F1174" s="147">
        <f>USD_CNY!B960</f>
        <v>6.8773</v>
      </c>
      <c r="G1174" s="159">
        <f t="shared" si="23"/>
        <v>22</v>
      </c>
    </row>
    <row r="1175" spans="1:7" x14ac:dyDescent="0.25">
      <c r="A1175" s="298">
        <v>43388</v>
      </c>
      <c r="B1175" s="20">
        <f t="shared" si="21"/>
        <v>510.67029090278174</v>
      </c>
      <c r="C1175" s="212">
        <v>3532</v>
      </c>
      <c r="D1175" s="20">
        <f t="shared" si="22"/>
        <v>436.47033410494168</v>
      </c>
      <c r="E1175" s="20">
        <f>AVERAGE(473.58,467.47)</f>
        <v>470.52499999999998</v>
      </c>
      <c r="F1175" s="147">
        <f>USD_CNY!B961</f>
        <v>6.9164000000000003</v>
      </c>
      <c r="G1175" s="159">
        <f t="shared" si="23"/>
        <v>24</v>
      </c>
    </row>
    <row r="1176" spans="1:7" x14ac:dyDescent="0.25">
      <c r="A1176" s="298">
        <v>43389</v>
      </c>
      <c r="B1176" s="20">
        <f t="shared" si="21"/>
        <v>513.0783690725433</v>
      </c>
      <c r="C1176" s="212">
        <v>3551</v>
      </c>
      <c r="D1176" s="20">
        <f t="shared" si="22"/>
        <v>438.52852057482335</v>
      </c>
      <c r="E1176" s="20">
        <f>AVERAGE(476.47,469.72)</f>
        <v>473.09500000000003</v>
      </c>
      <c r="F1176" s="147">
        <f>USD_CNY!B962</f>
        <v>6.9209699999999996</v>
      </c>
      <c r="G1176" s="159">
        <f t="shared" si="23"/>
        <v>19</v>
      </c>
    </row>
    <row r="1177" spans="1:7" x14ac:dyDescent="0.25">
      <c r="A1177" s="298">
        <v>43390</v>
      </c>
      <c r="B1177" s="20">
        <f t="shared" si="21"/>
        <v>510.98450259688951</v>
      </c>
      <c r="C1177" s="212">
        <v>3531</v>
      </c>
      <c r="D1177" s="20">
        <f t="shared" si="22"/>
        <v>436.73889110845261</v>
      </c>
      <c r="E1177" s="20">
        <f>AVERAGE(474.55,467.79)</f>
        <v>471.17</v>
      </c>
      <c r="F1177" s="147">
        <f>USD_CNY!B963</f>
        <v>6.9101900000000001</v>
      </c>
      <c r="G1177" s="159">
        <f t="shared" si="23"/>
        <v>-20</v>
      </c>
    </row>
    <row r="1178" spans="1:7" x14ac:dyDescent="0.25">
      <c r="A1178" s="298">
        <v>43391</v>
      </c>
      <c r="B1178" s="20">
        <f t="shared" si="21"/>
        <v>510.08772816105727</v>
      </c>
      <c r="C1178" s="212">
        <v>3534</v>
      </c>
      <c r="D1178" s="20">
        <f t="shared" si="22"/>
        <v>435.97241723167292</v>
      </c>
      <c r="E1178" s="20">
        <f>AVERAGE(472.62,466.83)</f>
        <v>469.72500000000002</v>
      </c>
      <c r="F1178" s="147">
        <f>USD_CNY!B964</f>
        <v>6.9282199999999996</v>
      </c>
      <c r="G1178" s="159">
        <f t="shared" si="23"/>
        <v>3</v>
      </c>
    </row>
    <row r="1179" spans="1:7" x14ac:dyDescent="0.25">
      <c r="A1179" s="298">
        <v>43392</v>
      </c>
      <c r="B1179" s="20">
        <f t="shared" si="21"/>
        <v>509.53540579001776</v>
      </c>
      <c r="C1179" s="212">
        <v>3534</v>
      </c>
      <c r="D1179" s="20">
        <f t="shared" si="22"/>
        <v>435.50034682907506</v>
      </c>
      <c r="E1179" s="20">
        <f>AVERAGE(472.62,466.51)</f>
        <v>469.565</v>
      </c>
      <c r="F1179" s="147">
        <f>USD_CNY!B965</f>
        <v>6.9357300000000004</v>
      </c>
      <c r="G1179" s="159">
        <f t="shared" si="23"/>
        <v>0</v>
      </c>
    </row>
    <row r="1180" spans="1:7" x14ac:dyDescent="0.25">
      <c r="A1180" s="298">
        <v>43395</v>
      </c>
      <c r="B1180" s="20">
        <f t="shared" si="21"/>
        <v>510.66273604984553</v>
      </c>
      <c r="C1180" s="212">
        <v>3539</v>
      </c>
      <c r="D1180" s="20">
        <f t="shared" si="22"/>
        <v>436.46387696567996</v>
      </c>
      <c r="E1180" s="20">
        <f>AVERAGE(523.74,468.11)</f>
        <v>495.92500000000001</v>
      </c>
      <c r="F1180" s="147">
        <f>USD_CNY!B966</f>
        <v>6.9302099999999998</v>
      </c>
      <c r="G1180" s="159">
        <f t="shared" si="23"/>
        <v>5</v>
      </c>
    </row>
    <row r="1181" spans="1:7" x14ac:dyDescent="0.25">
      <c r="A1181" s="298">
        <v>43396</v>
      </c>
      <c r="B1181" s="20">
        <f t="shared" si="21"/>
        <v>510.15259890963711</v>
      </c>
      <c r="C1181" s="212">
        <v>3539</v>
      </c>
      <c r="D1181" s="20">
        <f t="shared" si="22"/>
        <v>436.02786231592916</v>
      </c>
      <c r="E1181" s="20">
        <f>AVERAGE(471.33,464.9)</f>
        <v>468.11500000000001</v>
      </c>
      <c r="F1181" s="147">
        <f>USD_CNY!B967</f>
        <v>6.9371400000000003</v>
      </c>
      <c r="G1181" s="159">
        <f t="shared" si="23"/>
        <v>0</v>
      </c>
    </row>
    <row r="1182" spans="1:7" x14ac:dyDescent="0.25">
      <c r="A1182" s="298">
        <v>43397</v>
      </c>
      <c r="B1182" s="20">
        <f t="shared" si="21"/>
        <v>516.12661460720471</v>
      </c>
      <c r="C1182" s="212">
        <v>3581</v>
      </c>
      <c r="D1182" s="20">
        <f t="shared" si="22"/>
        <v>441.13385863863653</v>
      </c>
      <c r="E1182" s="20">
        <f>AVERAGE(478.4,472.29)</f>
        <v>475.34500000000003</v>
      </c>
      <c r="F1182" s="147">
        <f>USD_CNY!B968</f>
        <v>6.9382200000000003</v>
      </c>
      <c r="G1182" s="159">
        <f t="shared" si="23"/>
        <v>42</v>
      </c>
    </row>
    <row r="1183" spans="1:7" x14ac:dyDescent="0.25">
      <c r="A1183" s="298">
        <v>43398</v>
      </c>
      <c r="B1183" s="20">
        <f t="shared" si="21"/>
        <v>516.25965916782104</v>
      </c>
      <c r="C1183" s="212">
        <v>3585</v>
      </c>
      <c r="D1183" s="20">
        <f t="shared" si="22"/>
        <v>441.24757193830862</v>
      </c>
      <c r="E1183" s="20">
        <f>AVERAGE(476.47,469.72)</f>
        <v>473.09500000000003</v>
      </c>
      <c r="F1183" s="147">
        <f>USD_CNY!B969</f>
        <v>6.9441800000000002</v>
      </c>
      <c r="G1183" s="159">
        <f t="shared" si="23"/>
        <v>4</v>
      </c>
    </row>
    <row r="1184" spans="1:7" x14ac:dyDescent="0.25">
      <c r="A1184" s="298">
        <v>43399</v>
      </c>
      <c r="B1184" s="20">
        <f t="shared" si="21"/>
        <v>513.95218447648756</v>
      </c>
      <c r="C1184" s="212">
        <v>3575</v>
      </c>
      <c r="D1184" s="20">
        <f t="shared" si="22"/>
        <v>439.27537134742528</v>
      </c>
      <c r="E1184" s="20">
        <f>AVERAGE(473.58,467.15)</f>
        <v>470.36500000000001</v>
      </c>
      <c r="F1184" s="147">
        <f>USD_CNY!B970</f>
        <v>6.9558999999999997</v>
      </c>
      <c r="G1184" s="159">
        <f t="shared" si="23"/>
        <v>-10</v>
      </c>
    </row>
    <row r="1185" spans="1:7" x14ac:dyDescent="0.25">
      <c r="A1185" s="298">
        <v>43402</v>
      </c>
      <c r="B1185" s="20">
        <f t="shared" ref="B1185" si="24">+IF(F1185=0,"",C1185/F1185)</f>
        <v>515.05541052692138</v>
      </c>
      <c r="C1185" s="212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47">
        <f>USD_CNY!B971</f>
        <v>6.9526500000000002</v>
      </c>
      <c r="G1185" s="159">
        <f t="shared" ref="G1185" si="26">+C1185-C1184</f>
        <v>6</v>
      </c>
    </row>
    <row r="1186" spans="1:7" x14ac:dyDescent="0.25">
      <c r="A1186" s="298">
        <v>43403</v>
      </c>
      <c r="B1186" s="20">
        <f t="shared" ref="B1186" si="27">+IF(F1186=0,"",C1186/F1186)</f>
        <v>508.9751677467454</v>
      </c>
      <c r="C1186" s="212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47">
        <f>USD_CNY!B972</f>
        <v>6.9748000000000001</v>
      </c>
      <c r="G1186" s="159">
        <f t="shared" ref="G1186" si="29">+C1186-C1185</f>
        <v>-31</v>
      </c>
    </row>
    <row r="1187" spans="1:7" x14ac:dyDescent="0.25">
      <c r="A1187" s="298">
        <v>43404</v>
      </c>
      <c r="B1187" s="20">
        <f t="shared" ref="B1187:B1203" si="30">+IF(F1187=0,"",C1187/F1187)</f>
        <v>506.06938904353314</v>
      </c>
      <c r="C1187" s="212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47">
        <f>USD_CNY!B973</f>
        <v>6.9694000000000003</v>
      </c>
      <c r="G1187" s="159">
        <f t="shared" ref="G1187" si="32">+C1187-C1186</f>
        <v>-23</v>
      </c>
    </row>
    <row r="1188" spans="1:7" x14ac:dyDescent="0.25">
      <c r="A1188" s="298">
        <v>43405</v>
      </c>
      <c r="B1188" s="326">
        <f t="shared" si="30"/>
        <v>502.85409488413706</v>
      </c>
      <c r="C1188" s="212">
        <v>3507</v>
      </c>
      <c r="D1188" s="20">
        <f t="shared" si="31"/>
        <v>429.78982468729663</v>
      </c>
      <c r="E1188" s="20">
        <f>AVERAGE(464.26,456.22)</f>
        <v>460.24</v>
      </c>
      <c r="F1188" s="147">
        <f>USD_CNY!B974</f>
        <v>6.9741900000000001</v>
      </c>
      <c r="G1188" s="159">
        <f t="shared" ref="G1188" si="33">+C1188-C1187</f>
        <v>-20</v>
      </c>
    </row>
    <row r="1189" spans="1:7" x14ac:dyDescent="0.25">
      <c r="A1189" s="298">
        <v>43406</v>
      </c>
      <c r="B1189" s="326">
        <f t="shared" si="30"/>
        <v>512.71151518831948</v>
      </c>
      <c r="C1189" s="212">
        <v>3546</v>
      </c>
      <c r="D1189" s="20">
        <f t="shared" si="31"/>
        <v>438.21497024642696</v>
      </c>
      <c r="E1189" s="20">
        <f>AVERAGE(476.8,469.4)</f>
        <v>473.1</v>
      </c>
      <c r="F1189" s="147">
        <f>USD_CNY!B975</f>
        <v>6.9161700000000002</v>
      </c>
      <c r="G1189" s="159">
        <f t="shared" ref="G1189" si="34">+C1189-C1188</f>
        <v>39</v>
      </c>
    </row>
    <row r="1190" spans="1:7" x14ac:dyDescent="0.25">
      <c r="A1190" s="298">
        <v>43409</v>
      </c>
      <c r="B1190" s="326">
        <f t="shared" si="30"/>
        <v>514.98534830417498</v>
      </c>
      <c r="C1190" s="212">
        <v>3550</v>
      </c>
      <c r="D1190" s="20">
        <f t="shared" si="31"/>
        <v>440.15841735399573</v>
      </c>
      <c r="E1190" s="20">
        <f>AVERAGE(477.44,470.37)</f>
        <v>473.90499999999997</v>
      </c>
      <c r="F1190" s="147">
        <f>USD_CNY!B976</f>
        <v>6.8933999999999997</v>
      </c>
      <c r="G1190" s="159">
        <f t="shared" ref="G1190:G1194" si="35">+C1190-C1189</f>
        <v>4</v>
      </c>
    </row>
    <row r="1191" spans="1:7" x14ac:dyDescent="0.25">
      <c r="A1191" s="298">
        <v>43410</v>
      </c>
      <c r="B1191" s="326">
        <f t="shared" si="30"/>
        <v>513.7556259859042</v>
      </c>
      <c r="C1191" s="212">
        <v>3550</v>
      </c>
      <c r="D1191" s="20">
        <f t="shared" si="31"/>
        <v>439.10737263752497</v>
      </c>
      <c r="E1191" s="20">
        <f>AVERAGE(474.22,468.11)</f>
        <v>471.16500000000002</v>
      </c>
      <c r="F1191" s="147">
        <f>USD_CNY!B977</f>
        <v>6.9099000000000004</v>
      </c>
      <c r="G1191" s="159">
        <f t="shared" si="35"/>
        <v>0</v>
      </c>
    </row>
    <row r="1192" spans="1:7" x14ac:dyDescent="0.25">
      <c r="A1192" s="298">
        <v>43411</v>
      </c>
      <c r="B1192" s="326">
        <f t="shared" si="30"/>
        <v>511.49934328686015</v>
      </c>
      <c r="C1192" s="212">
        <v>3540</v>
      </c>
      <c r="D1192" s="20">
        <f t="shared" si="31"/>
        <v>437.17892588620526</v>
      </c>
      <c r="E1192" s="20">
        <f>AVERAGE(471.01,464.58)</f>
        <v>467.79499999999996</v>
      </c>
      <c r="F1192" s="147">
        <f>USD_CNY!B978</f>
        <v>6.9208299999999996</v>
      </c>
      <c r="G1192" s="159">
        <f t="shared" si="35"/>
        <v>-10</v>
      </c>
    </row>
    <row r="1193" spans="1:7" x14ac:dyDescent="0.25">
      <c r="A1193" s="298">
        <v>43412</v>
      </c>
      <c r="B1193" s="326">
        <f t="shared" si="30"/>
        <v>511.61802271705454</v>
      </c>
      <c r="C1193" s="212">
        <v>3539</v>
      </c>
      <c r="D1193" s="20">
        <f t="shared" si="31"/>
        <v>437.28036129662786</v>
      </c>
      <c r="E1193" s="20">
        <f>AVERAGE(471.01,464.58)</f>
        <v>467.79499999999996</v>
      </c>
      <c r="F1193" s="147">
        <f>USD_CNY!B979</f>
        <v>6.9172700000000003</v>
      </c>
      <c r="G1193" s="159">
        <f t="shared" si="35"/>
        <v>-1</v>
      </c>
    </row>
    <row r="1194" spans="1:7" x14ac:dyDescent="0.25">
      <c r="A1194" s="298">
        <v>43413</v>
      </c>
      <c r="B1194" s="326">
        <f t="shared" si="30"/>
        <v>509.42339720198589</v>
      </c>
      <c r="C1194" s="212">
        <v>3539</v>
      </c>
      <c r="D1194" s="20">
        <f t="shared" si="31"/>
        <v>435.40461299315035</v>
      </c>
      <c r="E1194" s="20">
        <f>AVERAGE(471.01,464.58)</f>
        <v>467.79499999999996</v>
      </c>
      <c r="F1194" s="147">
        <f>USD_CNY!B980</f>
        <v>6.9470700000000001</v>
      </c>
      <c r="G1194" s="159">
        <f t="shared" si="35"/>
        <v>0</v>
      </c>
    </row>
    <row r="1195" spans="1:7" x14ac:dyDescent="0.25">
      <c r="A1195" s="199">
        <v>43416</v>
      </c>
      <c r="B1195" s="326">
        <f t="shared" si="30"/>
        <v>504.2413564279617</v>
      </c>
      <c r="C1195" s="212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47">
        <f>USD_CNY!B981</f>
        <v>6.9470700000000001</v>
      </c>
      <c r="G1195" s="159">
        <f t="shared" ref="G1195:G1197" si="36">+C1195-C1194</f>
        <v>-36</v>
      </c>
    </row>
    <row r="1196" spans="1:7" x14ac:dyDescent="0.25">
      <c r="A1196" s="199">
        <v>43417</v>
      </c>
      <c r="B1196" s="326">
        <f t="shared" si="30"/>
        <v>499.80102775985989</v>
      </c>
      <c r="C1196" s="212">
        <v>3479</v>
      </c>
      <c r="D1196" s="20">
        <f t="shared" si="31"/>
        <v>427.18036560671788</v>
      </c>
      <c r="E1196" s="20">
        <f>AVERAGE(456.22,448.82)</f>
        <v>452.52</v>
      </c>
      <c r="F1196" s="147">
        <f>USD_CNY!B982</f>
        <v>6.9607700000000001</v>
      </c>
      <c r="G1196" s="159">
        <f t="shared" si="36"/>
        <v>-24</v>
      </c>
    </row>
    <row r="1197" spans="1:7" x14ac:dyDescent="0.25">
      <c r="A1197" s="199">
        <v>43418</v>
      </c>
      <c r="B1197" s="20">
        <f t="shared" si="30"/>
        <v>500.46216442687296</v>
      </c>
      <c r="C1197" s="212">
        <v>3476</v>
      </c>
      <c r="D1197" s="20">
        <f t="shared" si="31"/>
        <v>427.74543968108804</v>
      </c>
      <c r="E1197" s="20">
        <f>AVERAGE(454.61,448.5)</f>
        <v>451.55500000000001</v>
      </c>
      <c r="F1197" s="147">
        <f>USD_CNY!B983</f>
        <v>6.9455799999999996</v>
      </c>
      <c r="G1197" s="159">
        <f t="shared" si="36"/>
        <v>-3</v>
      </c>
    </row>
    <row r="1198" spans="1:7" x14ac:dyDescent="0.25">
      <c r="A1198" s="199">
        <v>43419</v>
      </c>
      <c r="B1198" s="20">
        <f t="shared" si="30"/>
        <v>501.11703437815538</v>
      </c>
      <c r="C1198" s="212">
        <v>3479</v>
      </c>
      <c r="D1198" s="20">
        <f t="shared" si="31"/>
        <v>428.30515758816699</v>
      </c>
      <c r="E1198" s="20">
        <f>AVERAGE(460.08,452.04)</f>
        <v>456.06</v>
      </c>
      <c r="F1198" s="147">
        <f>USD_CNY!B984</f>
        <v>6.9424900000000003</v>
      </c>
      <c r="G1198" s="159">
        <f t="shared" ref="G1198:G1199" si="37">+C1198-C1197</f>
        <v>3</v>
      </c>
    </row>
    <row r="1199" spans="1:7" x14ac:dyDescent="0.25">
      <c r="A1199" s="199">
        <v>43423</v>
      </c>
      <c r="B1199" s="20">
        <f t="shared" si="30"/>
        <v>507.90695792061678</v>
      </c>
      <c r="C1199" s="212">
        <f>C1200+3</f>
        <v>3514</v>
      </c>
      <c r="D1199" s="20">
        <f t="shared" si="31"/>
        <v>434.10851104326224</v>
      </c>
      <c r="E1199" s="20"/>
      <c r="F1199" s="147">
        <f>USD_CNY!B986</f>
        <v>6.91859</v>
      </c>
      <c r="G1199" s="159">
        <f t="shared" si="37"/>
        <v>35</v>
      </c>
    </row>
    <row r="1200" spans="1:7" x14ac:dyDescent="0.25">
      <c r="A1200" s="199">
        <v>43424</v>
      </c>
      <c r="B1200" s="20">
        <f t="shared" si="30"/>
        <v>506.47190602789561</v>
      </c>
      <c r="C1200" s="212">
        <v>3511</v>
      </c>
      <c r="D1200" s="20">
        <f t="shared" si="31"/>
        <v>432.88197096401336</v>
      </c>
      <c r="E1200" s="20">
        <f>AVERAGE(466.51,457.83)</f>
        <v>462.16999999999996</v>
      </c>
      <c r="F1200" s="147">
        <f>USD_CNY!B987</f>
        <v>6.9322699999999999</v>
      </c>
      <c r="G1200" s="159">
        <f t="shared" ref="G1200" si="38">+C1200-C1199</f>
        <v>-3</v>
      </c>
    </row>
    <row r="1201" spans="1:7" x14ac:dyDescent="0.25">
      <c r="A1201" s="199">
        <v>43425</v>
      </c>
      <c r="B1201" s="20">
        <f t="shared" si="30"/>
        <v>503.88824884792626</v>
      </c>
      <c r="C1201" s="212">
        <v>3499</v>
      </c>
      <c r="D1201" s="20">
        <f t="shared" si="31"/>
        <v>430.67371696403956</v>
      </c>
      <c r="E1201" s="20">
        <f>AVERAGE(463.29,455.25)</f>
        <v>459.27</v>
      </c>
      <c r="F1201" s="147">
        <f>USD_CNY!B988</f>
        <v>6.944</v>
      </c>
      <c r="G1201" s="159">
        <f t="shared" ref="G1201:G1204" si="39">+C1201-C1200</f>
        <v>-12</v>
      </c>
    </row>
    <row r="1202" spans="1:7" x14ac:dyDescent="0.25">
      <c r="A1202" s="199">
        <v>43426</v>
      </c>
      <c r="B1202" s="20">
        <f t="shared" si="30"/>
        <v>507.66994807723978</v>
      </c>
      <c r="C1202" s="212">
        <v>3514</v>
      </c>
      <c r="D1202" s="20">
        <f t="shared" si="31"/>
        <v>433.90593852755541</v>
      </c>
      <c r="E1202" s="20">
        <f>AVERAGE(469.72,461.04)</f>
        <v>465.38</v>
      </c>
      <c r="F1202" s="147">
        <f>USD_CNY!B989</f>
        <v>6.9218200000000003</v>
      </c>
      <c r="G1202" s="159">
        <f t="shared" si="39"/>
        <v>15</v>
      </c>
    </row>
    <row r="1203" spans="1:7" x14ac:dyDescent="0.25">
      <c r="A1203" s="199">
        <v>43427</v>
      </c>
      <c r="B1203" s="20">
        <f t="shared" si="30"/>
        <v>507.66994807723978</v>
      </c>
      <c r="C1203" s="212">
        <v>3514</v>
      </c>
      <c r="D1203" s="20">
        <f t="shared" si="31"/>
        <v>433.90593852755541</v>
      </c>
      <c r="E1203" s="20">
        <f>AVERAGE(469.72,461.04)</f>
        <v>465.38</v>
      </c>
      <c r="F1203" s="147">
        <f>USD_CNY!B990</f>
        <v>6.9218200000000003</v>
      </c>
      <c r="G1203" s="159">
        <f t="shared" si="39"/>
        <v>0</v>
      </c>
    </row>
    <row r="1204" spans="1:7" x14ac:dyDescent="0.25">
      <c r="A1204" s="199">
        <v>43430</v>
      </c>
      <c r="B1204" s="20">
        <f t="shared" ref="B1204:B1294" si="40">+IF(F1204=0,"",C1204/F1204)</f>
        <v>502.68342758347438</v>
      </c>
      <c r="C1204" s="212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47">
        <f>USD_CNY!B991</f>
        <v>6.9407500000000004</v>
      </c>
      <c r="G1204" s="159">
        <f t="shared" si="39"/>
        <v>-25</v>
      </c>
    </row>
    <row r="1205" spans="1:7" x14ac:dyDescent="0.25">
      <c r="A1205" s="199">
        <v>43431</v>
      </c>
      <c r="B1205" s="20">
        <f t="shared" si="40"/>
        <v>500.57842059522648</v>
      </c>
      <c r="C1205" s="212">
        <v>3479</v>
      </c>
      <c r="D1205" s="20">
        <f t="shared" si="41"/>
        <v>427.84480392754404</v>
      </c>
      <c r="E1205" s="20">
        <f>AVERAGE(460.4,452.36)</f>
        <v>456.38</v>
      </c>
      <c r="F1205" s="147">
        <f>USD_CNY!B992</f>
        <v>6.9499599999999999</v>
      </c>
      <c r="G1205" s="159">
        <f t="shared" ref="G1205:G1208" si="42">+C1205-C1204</f>
        <v>-10</v>
      </c>
    </row>
    <row r="1206" spans="1:7" x14ac:dyDescent="0.25">
      <c r="A1206" s="199">
        <v>43432</v>
      </c>
      <c r="B1206" s="20">
        <f t="shared" si="40"/>
        <v>498.38141140925114</v>
      </c>
      <c r="C1206" s="212">
        <v>3464</v>
      </c>
      <c r="D1206" s="20">
        <f t="shared" si="41"/>
        <v>425.96701829850525</v>
      </c>
      <c r="E1206" s="20">
        <f>AVERAGE(458.15,452.04)</f>
        <v>455.09500000000003</v>
      </c>
      <c r="F1206" s="147">
        <f>USD_CNY!B993</f>
        <v>6.9504999999999999</v>
      </c>
      <c r="G1206" s="159">
        <f t="shared" si="42"/>
        <v>-15</v>
      </c>
    </row>
    <row r="1207" spans="1:7" x14ac:dyDescent="0.25">
      <c r="A1207" s="199">
        <v>43433</v>
      </c>
      <c r="B1207" s="20">
        <f t="shared" si="40"/>
        <v>503.59681122614438</v>
      </c>
      <c r="C1207" s="212">
        <v>3494</v>
      </c>
      <c r="D1207" s="20">
        <f t="shared" si="41"/>
        <v>430.4246249796106</v>
      </c>
      <c r="E1207" s="20">
        <f>AVERAGE(463.61,457.83)</f>
        <v>460.72</v>
      </c>
      <c r="F1207" s="147">
        <f>USD_CNY!B994</f>
        <v>6.9380899999999999</v>
      </c>
      <c r="G1207" s="159">
        <f t="shared" si="42"/>
        <v>30</v>
      </c>
    </row>
    <row r="1208" spans="1:7" x14ac:dyDescent="0.25">
      <c r="A1208" s="199">
        <v>43434</v>
      </c>
      <c r="B1208" s="20">
        <f t="shared" si="40"/>
        <v>503.83935974620567</v>
      </c>
      <c r="C1208" s="212">
        <v>3494</v>
      </c>
      <c r="D1208" s="20">
        <f t="shared" si="41"/>
        <v>430.63193140701344</v>
      </c>
      <c r="E1208" s="20">
        <f>AVERAGE(463.29,457.83)</f>
        <v>460.56</v>
      </c>
      <c r="F1208" s="147">
        <f>USD_CNY!B995</f>
        <v>6.9347500000000002</v>
      </c>
      <c r="G1208" s="159">
        <f t="shared" si="42"/>
        <v>0</v>
      </c>
    </row>
    <row r="1209" spans="1:7" x14ac:dyDescent="0.25">
      <c r="A1209" s="199">
        <v>43437</v>
      </c>
      <c r="B1209" s="20">
        <f t="shared" si="40"/>
        <v>503.64360998555856</v>
      </c>
      <c r="C1209" s="212">
        <v>3484</v>
      </c>
      <c r="D1209" s="20">
        <f t="shared" si="41"/>
        <v>430.46462391928083</v>
      </c>
      <c r="E1209" s="20">
        <f>AVERAGE(462.97,454.93)</f>
        <v>458.95000000000005</v>
      </c>
      <c r="F1209" s="147">
        <f>USD_CNY!B996</f>
        <v>6.9175899999999997</v>
      </c>
      <c r="G1209" s="159">
        <f t="shared" ref="G1209:G1215" si="43">+C1209-C1208</f>
        <v>-10</v>
      </c>
    </row>
    <row r="1210" spans="1:7" x14ac:dyDescent="0.25">
      <c r="A1210" s="199">
        <v>43438</v>
      </c>
      <c r="B1210" s="20">
        <f t="shared" si="40"/>
        <v>508.41267277518529</v>
      </c>
      <c r="C1210" s="212">
        <v>3494</v>
      </c>
      <c r="D1210" s="20">
        <f t="shared" si="41"/>
        <v>434.54074596169687</v>
      </c>
      <c r="E1210" s="20">
        <f>AVERAGE(467.15,460.72)</f>
        <v>463.935</v>
      </c>
      <c r="F1210" s="147">
        <f>USD_CNY!B997</f>
        <v>6.8723700000000001</v>
      </c>
      <c r="G1210" s="159">
        <f t="shared" si="43"/>
        <v>10</v>
      </c>
    </row>
    <row r="1211" spans="1:7" x14ac:dyDescent="0.25">
      <c r="A1211" s="199">
        <v>43439</v>
      </c>
      <c r="B1211" s="20">
        <f t="shared" si="40"/>
        <v>510.21376701016777</v>
      </c>
      <c r="C1211" s="212">
        <v>3494</v>
      </c>
      <c r="D1211" s="20">
        <f t="shared" si="41"/>
        <v>436.08014274373318</v>
      </c>
      <c r="E1211" s="20">
        <f>AVERAGE(470.04,461.68)</f>
        <v>465.86</v>
      </c>
      <c r="F1211" s="147">
        <f>USD_CNY!B998</f>
        <v>6.8481100000000001</v>
      </c>
      <c r="G1211" s="159">
        <f t="shared" si="43"/>
        <v>0</v>
      </c>
    </row>
    <row r="1212" spans="1:7" x14ac:dyDescent="0.25">
      <c r="A1212" s="199">
        <v>43440</v>
      </c>
      <c r="B1212" s="20">
        <f t="shared" si="40"/>
        <v>510.30379045313344</v>
      </c>
      <c r="C1212" s="212">
        <v>3499</v>
      </c>
      <c r="D1212" s="20">
        <f t="shared" si="41"/>
        <v>436.15708585737906</v>
      </c>
      <c r="E1212" s="20">
        <f>AVERAGE(469.08,460.08)</f>
        <v>464.58</v>
      </c>
      <c r="F1212" s="147">
        <f>USD_CNY!B999</f>
        <v>6.8567</v>
      </c>
      <c r="G1212" s="159">
        <f t="shared" si="43"/>
        <v>5</v>
      </c>
    </row>
    <row r="1213" spans="1:7" x14ac:dyDescent="0.25">
      <c r="A1213" s="199">
        <v>43445</v>
      </c>
      <c r="B1213" s="20">
        <f t="shared" si="40"/>
        <v>509.21256549654379</v>
      </c>
      <c r="C1213" s="212">
        <v>3519</v>
      </c>
      <c r="D1213" s="20">
        <f t="shared" si="41"/>
        <v>435.22441495431093</v>
      </c>
      <c r="E1213" s="20">
        <f>AVERAGE(472.29,464.9)</f>
        <v>468.59500000000003</v>
      </c>
      <c r="F1213" s="147">
        <f>USD_CNY!B1000</f>
        <v>6.9106699999999996</v>
      </c>
      <c r="G1213" s="159">
        <v>-2</v>
      </c>
    </row>
    <row r="1214" spans="1:7" x14ac:dyDescent="0.25">
      <c r="A1214" s="199">
        <v>43446</v>
      </c>
      <c r="B1214" s="20">
        <f t="shared" si="40"/>
        <v>509.06067151389772</v>
      </c>
      <c r="C1214" s="212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47">
        <f>USD_CNY!B1001</f>
        <v>6.9029100000000003</v>
      </c>
      <c r="G1214" s="159">
        <f t="shared" si="43"/>
        <v>-5</v>
      </c>
    </row>
    <row r="1215" spans="1:7" x14ac:dyDescent="0.25">
      <c r="A1215" s="199">
        <v>43447</v>
      </c>
      <c r="B1215" s="20">
        <f t="shared" si="40"/>
        <v>513.14235623204399</v>
      </c>
      <c r="C1215" s="212">
        <v>3524</v>
      </c>
      <c r="D1215" s="20">
        <f t="shared" si="41"/>
        <v>438.58321045473849</v>
      </c>
      <c r="E1215" s="20">
        <f>AVERAGE(477.12,471.33)</f>
        <v>474.22500000000002</v>
      </c>
      <c r="F1215" s="147">
        <f>USD_CNY!B1002</f>
        <v>6.8674900000000001</v>
      </c>
      <c r="G1215" s="159">
        <f t="shared" si="43"/>
        <v>10</v>
      </c>
    </row>
    <row r="1216" spans="1:7" x14ac:dyDescent="0.25">
      <c r="A1216" s="199">
        <v>43448</v>
      </c>
      <c r="B1216" s="20">
        <f t="shared" si="40"/>
        <v>511.72577664093251</v>
      </c>
      <c r="C1216" s="212">
        <v>3519</v>
      </c>
      <c r="D1216" s="20">
        <f t="shared" si="41"/>
        <v>437.37245866746372</v>
      </c>
      <c r="E1216" s="20">
        <f>AVERAGE(476.47,467.15)</f>
        <v>471.81</v>
      </c>
      <c r="F1216" s="147">
        <f>USD_CNY!B1003</f>
        <v>6.8767300000000002</v>
      </c>
      <c r="G1216" s="159">
        <f t="shared" ref="G1216:G1219" si="44">+C1216-C1215</f>
        <v>-5</v>
      </c>
    </row>
    <row r="1217" spans="1:7" x14ac:dyDescent="0.25">
      <c r="A1217" s="199">
        <v>43451</v>
      </c>
      <c r="B1217" s="20">
        <f t="shared" si="40"/>
        <v>508.17559742520501</v>
      </c>
      <c r="C1217" s="212">
        <v>3506</v>
      </c>
      <c r="D1217" s="20">
        <f t="shared" si="41"/>
        <v>434.33811745744021</v>
      </c>
      <c r="E1217" s="20">
        <f>AVERAGE(472.29,465.86)</f>
        <v>469.07500000000005</v>
      </c>
      <c r="F1217" s="147">
        <f>USD_CNY!B1004</f>
        <v>6.8991899999999999</v>
      </c>
      <c r="G1217" s="159">
        <f t="shared" si="44"/>
        <v>-13</v>
      </c>
    </row>
    <row r="1218" spans="1:7" x14ac:dyDescent="0.25">
      <c r="A1218" s="199">
        <v>43452</v>
      </c>
      <c r="B1218" s="20">
        <f t="shared" si="40"/>
        <v>509.28938622947584</v>
      </c>
      <c r="C1218" s="212">
        <v>3514</v>
      </c>
      <c r="D1218" s="20">
        <f t="shared" si="41"/>
        <v>435.29007370040671</v>
      </c>
      <c r="E1218" s="20"/>
      <c r="F1218" s="147">
        <f>USD_CNY!B1005</f>
        <v>6.8998100000000004</v>
      </c>
      <c r="G1218" s="159">
        <f t="shared" si="44"/>
        <v>8</v>
      </c>
    </row>
    <row r="1219" spans="1:7" x14ac:dyDescent="0.25">
      <c r="A1219" s="199">
        <v>43453</v>
      </c>
      <c r="B1219" s="20">
        <f t="shared" si="40"/>
        <v>510.44272263233887</v>
      </c>
      <c r="C1219" s="212">
        <v>3514</v>
      </c>
      <c r="D1219" s="20">
        <f t="shared" si="41"/>
        <v>436.27583130969134</v>
      </c>
      <c r="E1219" s="20">
        <f>AVERAGE(475.51,468.44)</f>
        <v>471.97500000000002</v>
      </c>
      <c r="F1219" s="147">
        <f>USD_CNY!B1006</f>
        <v>6.88422</v>
      </c>
      <c r="G1219" s="159">
        <f t="shared" si="44"/>
        <v>0</v>
      </c>
    </row>
    <row r="1220" spans="1:7" x14ac:dyDescent="0.25">
      <c r="A1220" s="199">
        <v>43454</v>
      </c>
      <c r="B1220" s="20">
        <f t="shared" si="40"/>
        <v>509.25966159434773</v>
      </c>
      <c r="C1220" s="212">
        <v>3516</v>
      </c>
      <c r="D1220" s="20">
        <f t="shared" si="41"/>
        <v>435.26466802935704</v>
      </c>
      <c r="E1220" s="20">
        <f>AVERAGE(476.15,465.86)</f>
        <v>471.005</v>
      </c>
      <c r="F1220" s="147">
        <f>USD_CNY!B1007</f>
        <v>6.9041399999999999</v>
      </c>
      <c r="G1220" s="159">
        <f t="shared" ref="G1220:G1221" si="45">+C1220-C1219</f>
        <v>2</v>
      </c>
    </row>
    <row r="1221" spans="1:7" x14ac:dyDescent="0.25">
      <c r="A1221" s="199">
        <v>43459</v>
      </c>
      <c r="B1221" s="20">
        <f t="shared" si="40"/>
        <v>513.060851977011</v>
      </c>
      <c r="C1221" s="212">
        <f>C1222-20</f>
        <v>3536</v>
      </c>
      <c r="D1221" s="20">
        <f t="shared" si="41"/>
        <v>438.51354869830004</v>
      </c>
      <c r="E1221" s="20"/>
      <c r="F1221" s="147">
        <f>USD_CNY!B1008</f>
        <v>6.8919699999999997</v>
      </c>
      <c r="G1221" s="159">
        <f t="shared" si="45"/>
        <v>20</v>
      </c>
    </row>
    <row r="1222" spans="1:7" x14ac:dyDescent="0.25">
      <c r="A1222" s="199">
        <v>43460</v>
      </c>
      <c r="B1222" s="20">
        <f t="shared" si="40"/>
        <v>513.94710218239629</v>
      </c>
      <c r="C1222" s="212">
        <v>3556</v>
      </c>
      <c r="D1222" s="20">
        <f t="shared" si="41"/>
        <v>439.27102750632167</v>
      </c>
      <c r="E1222" s="20">
        <f>AVERAGE(480.01,471.01)</f>
        <v>475.51</v>
      </c>
      <c r="F1222" s="147">
        <f>USD_CNY!B1009</f>
        <v>6.9189999999999996</v>
      </c>
      <c r="G1222" s="159">
        <f t="shared" ref="G1222" si="46">+C1222-C1221</f>
        <v>20</v>
      </c>
    </row>
    <row r="1223" spans="1:7" x14ac:dyDescent="0.25">
      <c r="A1223" s="199">
        <v>43461</v>
      </c>
      <c r="B1223" s="20">
        <f t="shared" si="40"/>
        <v>519.40475257525497</v>
      </c>
      <c r="C1223" s="212">
        <f>C1224-30</f>
        <v>3579</v>
      </c>
      <c r="D1223" s="20">
        <f t="shared" si="41"/>
        <v>443.93568596175641</v>
      </c>
      <c r="E1223" s="20"/>
      <c r="F1223" s="147">
        <f>USD_CNY!B1010</f>
        <v>6.8905799999999999</v>
      </c>
      <c r="G1223" s="159">
        <f t="shared" ref="G1223:G1224" si="47">+C1223-C1222</f>
        <v>23</v>
      </c>
    </row>
    <row r="1224" spans="1:7" x14ac:dyDescent="0.25">
      <c r="A1224" s="199">
        <v>43462</v>
      </c>
      <c r="B1224" s="20">
        <f t="shared" si="40"/>
        <v>525.21359996158037</v>
      </c>
      <c r="C1224" s="212">
        <v>3609</v>
      </c>
      <c r="D1224" s="20">
        <f t="shared" si="41"/>
        <v>448.90051278767555</v>
      </c>
      <c r="E1224" s="20">
        <f>AVERAGE(496.41,487.08)</f>
        <v>491.745</v>
      </c>
      <c r="F1224" s="147">
        <f>USD_CNY!B1011</f>
        <v>6.8714899999999997</v>
      </c>
      <c r="G1224" s="159">
        <f t="shared" si="47"/>
        <v>30</v>
      </c>
    </row>
    <row r="1225" spans="1:7" x14ac:dyDescent="0.25">
      <c r="A1225" s="199">
        <v>43467</v>
      </c>
      <c r="B1225" s="20">
        <f t="shared" si="40"/>
        <v>528.32331232075001</v>
      </c>
      <c r="C1225" s="212">
        <v>3629</v>
      </c>
      <c r="D1225" s="20">
        <f t="shared" si="41"/>
        <v>451.55838659893163</v>
      </c>
      <c r="E1225" s="20">
        <f>AVERAGE(501.23,490.94)</f>
        <v>496.08500000000004</v>
      </c>
      <c r="F1225" s="147">
        <f>USD_CNY!B1012</f>
        <v>6.8689</v>
      </c>
      <c r="G1225" s="159">
        <f t="shared" ref="G1225:G1229" si="48">+C1225-C1224</f>
        <v>20</v>
      </c>
    </row>
    <row r="1226" spans="1:7" x14ac:dyDescent="0.25">
      <c r="A1226" s="199">
        <v>43468</v>
      </c>
      <c r="B1226" s="20">
        <f t="shared" si="40"/>
        <v>533.90383913365338</v>
      </c>
      <c r="C1226" s="212">
        <v>3671</v>
      </c>
      <c r="D1226" s="20">
        <f t="shared" si="41"/>
        <v>456.3280676356012</v>
      </c>
      <c r="E1226" s="20">
        <f>AVERAGE(503.8,496.09)</f>
        <v>499.94499999999999</v>
      </c>
      <c r="F1226" s="147">
        <f>USD_CNY!B1013</f>
        <v>6.8757700000000002</v>
      </c>
      <c r="G1226" s="159">
        <f t="shared" si="48"/>
        <v>42</v>
      </c>
    </row>
    <row r="1227" spans="1:7" x14ac:dyDescent="0.25">
      <c r="A1227" s="199">
        <v>43469</v>
      </c>
      <c r="B1227" s="20">
        <f t="shared" si="40"/>
        <v>543.29648340589893</v>
      </c>
      <c r="C1227" s="212">
        <v>3736</v>
      </c>
      <c r="D1227" s="20">
        <f t="shared" si="41"/>
        <v>464.35596872299055</v>
      </c>
      <c r="E1227" s="20"/>
      <c r="F1227" s="147">
        <f>USD_CNY!B1014</f>
        <v>6.8765400000000003</v>
      </c>
      <c r="G1227" s="159">
        <f t="shared" si="48"/>
        <v>65</v>
      </c>
    </row>
    <row r="1228" spans="1:7" x14ac:dyDescent="0.25">
      <c r="A1228" s="199">
        <v>43472</v>
      </c>
      <c r="B1228" s="20">
        <f t="shared" si="40"/>
        <v>540.63740144403073</v>
      </c>
      <c r="C1228" s="212">
        <f>C1229+20</f>
        <v>3711</v>
      </c>
      <c r="D1228" s="20">
        <f t="shared" si="41"/>
        <v>462.08324909746221</v>
      </c>
      <c r="E1228" s="20"/>
      <c r="F1228" s="147">
        <f>USD_CNY!B1015</f>
        <v>6.8641199999999998</v>
      </c>
      <c r="G1228" s="159">
        <f t="shared" si="48"/>
        <v>-25</v>
      </c>
    </row>
    <row r="1229" spans="1:7" x14ac:dyDescent="0.25">
      <c r="A1229" s="199">
        <v>43473</v>
      </c>
      <c r="B1229" s="20">
        <f t="shared" si="40"/>
        <v>539.23831674662961</v>
      </c>
      <c r="C1229" s="212">
        <v>3691</v>
      </c>
      <c r="D1229" s="20">
        <f t="shared" si="41"/>
        <v>460.88745021079455</v>
      </c>
      <c r="E1229" s="20">
        <f>AVERAGE(506.7,496.41)</f>
        <v>501.55500000000001</v>
      </c>
      <c r="F1229" s="147">
        <f>USD_CNY!B1016</f>
        <v>6.8448399999999996</v>
      </c>
      <c r="G1229" s="159">
        <f t="shared" si="48"/>
        <v>-20</v>
      </c>
    </row>
    <row r="1230" spans="1:7" x14ac:dyDescent="0.25">
      <c r="A1230" s="199">
        <v>43474</v>
      </c>
      <c r="B1230" s="20">
        <f t="shared" si="40"/>
        <v>539.34237004198292</v>
      </c>
      <c r="C1230" s="212">
        <v>3696</v>
      </c>
      <c r="D1230" s="20">
        <f t="shared" si="41"/>
        <v>460.97638465126749</v>
      </c>
      <c r="E1230" s="20">
        <f>AVERAGE(506.37,498.98)</f>
        <v>502.67500000000001</v>
      </c>
      <c r="F1230" s="147">
        <f>USD_CNY!B1017</f>
        <v>6.8527899999999997</v>
      </c>
      <c r="G1230" s="159">
        <f t="shared" ref="G1230:G1232" si="49">+C1230-C1229</f>
        <v>5</v>
      </c>
    </row>
    <row r="1231" spans="1:7" x14ac:dyDescent="0.25">
      <c r="A1231" s="199">
        <v>43475</v>
      </c>
      <c r="B1231" s="20">
        <f t="shared" si="40"/>
        <v>543.38490179870541</v>
      </c>
      <c r="C1231" s="212">
        <v>3701</v>
      </c>
      <c r="D1231" s="20">
        <f t="shared" si="41"/>
        <v>464.43153999889353</v>
      </c>
      <c r="E1231" s="20">
        <f>AVERAGE(509.59,502.84)</f>
        <v>506.21499999999997</v>
      </c>
      <c r="F1231" s="147">
        <f>USD_CNY!B1018</f>
        <v>6.8110099999999996</v>
      </c>
      <c r="G1231" s="159">
        <f t="shared" si="49"/>
        <v>5</v>
      </c>
    </row>
    <row r="1232" spans="1:7" x14ac:dyDescent="0.25">
      <c r="A1232" s="199">
        <v>43480</v>
      </c>
      <c r="B1232" s="20">
        <f t="shared" si="40"/>
        <v>546.29535146134742</v>
      </c>
      <c r="C1232" s="212">
        <v>3694</v>
      </c>
      <c r="D1232" s="20">
        <f t="shared" si="41"/>
        <v>466.91910381311749</v>
      </c>
      <c r="E1232" s="20"/>
      <c r="F1232" s="147">
        <f>USD_CNY!B1019</f>
        <v>6.7619100000000003</v>
      </c>
      <c r="G1232" s="159">
        <f t="shared" si="49"/>
        <v>-7</v>
      </c>
    </row>
    <row r="1233" spans="1:7" x14ac:dyDescent="0.25">
      <c r="A1233" s="199">
        <v>43481</v>
      </c>
      <c r="B1233" s="20">
        <f t="shared" si="40"/>
        <v>545.41293547029682</v>
      </c>
      <c r="C1233" s="212">
        <v>3694</v>
      </c>
      <c r="D1233" s="20">
        <f t="shared" si="41"/>
        <v>466.16490211136482</v>
      </c>
      <c r="E1233" s="20">
        <f>AVERAGE(504.45,497.69)</f>
        <v>501.07</v>
      </c>
      <c r="F1233" s="147">
        <f>USD_CNY!B1020</f>
        <v>6.77285</v>
      </c>
      <c r="G1233" s="159">
        <f t="shared" ref="G1233:G1237" si="50">+C1233-C1232</f>
        <v>0</v>
      </c>
    </row>
    <row r="1234" spans="1:7" x14ac:dyDescent="0.25">
      <c r="A1234" s="199">
        <v>43482</v>
      </c>
      <c r="B1234" s="20">
        <f t="shared" si="40"/>
        <v>545.75042532731709</v>
      </c>
      <c r="C1234" s="212">
        <v>3689</v>
      </c>
      <c r="D1234" s="20">
        <f t="shared" si="41"/>
        <v>466.45335498061291</v>
      </c>
      <c r="E1234" s="20">
        <f>AVERAGE(504.45,498.98)</f>
        <v>501.71500000000003</v>
      </c>
      <c r="F1234" s="147">
        <f>USD_CNY!B1021</f>
        <v>6.7595000000000001</v>
      </c>
      <c r="G1234" s="159">
        <f t="shared" si="50"/>
        <v>-5</v>
      </c>
    </row>
    <row r="1235" spans="1:7" x14ac:dyDescent="0.25">
      <c r="A1235" s="199">
        <v>43483</v>
      </c>
      <c r="B1235" s="20">
        <f t="shared" si="40"/>
        <v>544.52676063406591</v>
      </c>
      <c r="C1235" s="212">
        <v>3689</v>
      </c>
      <c r="D1235" s="20">
        <f t="shared" si="41"/>
        <v>465.40748772142388</v>
      </c>
      <c r="E1235" s="20">
        <f>AVERAGE(502.52,497.05)</f>
        <v>499.78499999999997</v>
      </c>
      <c r="F1235" s="147">
        <f>USD_CNY!B1022</f>
        <v>6.7746899999999997</v>
      </c>
      <c r="G1235" s="159">
        <f t="shared" si="50"/>
        <v>0</v>
      </c>
    </row>
    <row r="1236" spans="1:7" x14ac:dyDescent="0.25">
      <c r="A1236" s="199">
        <v>43486</v>
      </c>
      <c r="B1236" s="20">
        <f t="shared" si="40"/>
        <v>537.25734097315035</v>
      </c>
      <c r="C1236" s="212">
        <f>C1237+23</f>
        <v>3654</v>
      </c>
      <c r="D1236" s="20">
        <f t="shared" si="41"/>
        <v>459.19430852406015</v>
      </c>
      <c r="E1236" s="20"/>
      <c r="F1236" s="147">
        <f>USD_CNY!B1023</f>
        <v>6.8012100000000002</v>
      </c>
      <c r="G1236" s="159">
        <f t="shared" si="50"/>
        <v>-35</v>
      </c>
    </row>
    <row r="1237" spans="1:7" x14ac:dyDescent="0.25">
      <c r="A1237" s="199">
        <v>43487</v>
      </c>
      <c r="B1237" s="20">
        <f t="shared" si="40"/>
        <v>533.98629371452103</v>
      </c>
      <c r="C1237" s="212">
        <v>3631</v>
      </c>
      <c r="D1237" s="20">
        <f t="shared" si="41"/>
        <v>456.39854163634277</v>
      </c>
      <c r="E1237" s="20"/>
      <c r="F1237" s="147">
        <f>USD_CNY!B1024</f>
        <v>6.7998000000000003</v>
      </c>
      <c r="G1237" s="159">
        <f t="shared" si="50"/>
        <v>-23</v>
      </c>
    </row>
    <row r="1238" spans="1:7" x14ac:dyDescent="0.25">
      <c r="A1238" s="199">
        <v>43489</v>
      </c>
      <c r="B1238" s="20">
        <f t="shared" si="40"/>
        <v>533.5445525896198</v>
      </c>
      <c r="C1238" s="212">
        <f>C1239+3</f>
        <v>3624</v>
      </c>
      <c r="D1238" s="20">
        <f t="shared" si="41"/>
        <v>456.0209851193332</v>
      </c>
      <c r="E1238" s="20"/>
      <c r="F1238" s="147">
        <f>USD_CNY!B1025</f>
        <v>6.7923099999999996</v>
      </c>
      <c r="G1238" s="159">
        <f t="shared" ref="G1238:G1239" si="51">+C1238-C1237</f>
        <v>-7</v>
      </c>
    </row>
    <row r="1239" spans="1:7" x14ac:dyDescent="0.25">
      <c r="A1239" s="199">
        <v>43490</v>
      </c>
      <c r="B1239" s="20">
        <f t="shared" si="40"/>
        <v>533.00007948634163</v>
      </c>
      <c r="C1239" s="212">
        <v>3621</v>
      </c>
      <c r="D1239" s="20">
        <f t="shared" si="41"/>
        <v>455.55562349259969</v>
      </c>
      <c r="E1239" s="20"/>
      <c r="F1239" s="147">
        <f>USD_CNY!B1026</f>
        <v>6.7936199999999998</v>
      </c>
      <c r="G1239" s="159">
        <f t="shared" si="51"/>
        <v>-3</v>
      </c>
    </row>
    <row r="1240" spans="1:7" x14ac:dyDescent="0.25">
      <c r="A1240" s="199">
        <v>43493</v>
      </c>
      <c r="B1240" s="20">
        <f t="shared" si="40"/>
        <v>547.43390357698286</v>
      </c>
      <c r="C1240" s="212">
        <v>3696</v>
      </c>
      <c r="D1240" s="20">
        <f t="shared" si="41"/>
        <v>467.89222527947254</v>
      </c>
      <c r="E1240" s="20">
        <f>AVERAGE(510.88,503.16)</f>
        <v>507.02</v>
      </c>
      <c r="F1240" s="147">
        <f>USD_CNY!B1027</f>
        <v>6.7515000000000001</v>
      </c>
      <c r="G1240" s="159">
        <f t="shared" ref="G1240:G1448" si="52">+C1240-C1239</f>
        <v>75</v>
      </c>
    </row>
    <row r="1241" spans="1:7" x14ac:dyDescent="0.25">
      <c r="A1241" s="199">
        <v>43494</v>
      </c>
      <c r="B1241" s="20">
        <f t="shared" si="40"/>
        <v>546.42624504056369</v>
      </c>
      <c r="C1241" s="212">
        <v>3691</v>
      </c>
      <c r="D1241" s="20">
        <f t="shared" si="41"/>
        <v>467.03097866714847</v>
      </c>
      <c r="E1241" s="20">
        <f>AVERAGE(511.52,503.16)</f>
        <v>507.34000000000003</v>
      </c>
      <c r="F1241" s="147">
        <f>USD_CNY!B1028</f>
        <v>6.7548000000000004</v>
      </c>
      <c r="G1241" s="159">
        <f t="shared" si="52"/>
        <v>-5</v>
      </c>
    </row>
    <row r="1242" spans="1:7" x14ac:dyDescent="0.25">
      <c r="A1242" s="199">
        <v>43495</v>
      </c>
      <c r="B1242" s="20">
        <f t="shared" si="40"/>
        <v>550.30360297318452</v>
      </c>
      <c r="C1242" s="212">
        <v>3704</v>
      </c>
      <c r="D1242" s="20">
        <f t="shared" si="41"/>
        <v>470.34495980614065</v>
      </c>
      <c r="E1242" s="20">
        <v>511.2</v>
      </c>
      <c r="F1242" s="147">
        <f>USD_CNY!B1029</f>
        <v>6.7308300000000001</v>
      </c>
      <c r="G1242" s="159">
        <f t="shared" si="52"/>
        <v>13</v>
      </c>
    </row>
    <row r="1243" spans="1:7" x14ac:dyDescent="0.25">
      <c r="A1243" s="199">
        <v>43496</v>
      </c>
      <c r="B1243" s="20">
        <f t="shared" si="40"/>
        <v>551.6099295744234</v>
      </c>
      <c r="C1243" s="212">
        <v>3704</v>
      </c>
      <c r="D1243" s="20">
        <f t="shared" si="41"/>
        <v>471.46147826873801</v>
      </c>
      <c r="E1243" s="20">
        <v>516.02</v>
      </c>
      <c r="F1243" s="147">
        <f>USD_CNY!B1030</f>
        <v>6.7148899999999996</v>
      </c>
      <c r="G1243" s="159">
        <f t="shared" si="52"/>
        <v>0</v>
      </c>
    </row>
    <row r="1244" spans="1:7" x14ac:dyDescent="0.25">
      <c r="A1244" s="199">
        <v>43497</v>
      </c>
      <c r="B1244" s="20">
        <f t="shared" si="40"/>
        <v>548.95667083958779</v>
      </c>
      <c r="C1244" s="212">
        <v>3701</v>
      </c>
      <c r="D1244" s="20">
        <f t="shared" si="41"/>
        <v>469.19373576033149</v>
      </c>
      <c r="E1244" s="20">
        <v>514.41</v>
      </c>
      <c r="F1244" s="147">
        <f>USD_CNY!B1031</f>
        <v>6.7418800000000001</v>
      </c>
      <c r="G1244" s="159">
        <f t="shared" si="52"/>
        <v>-3</v>
      </c>
    </row>
    <row r="1245" spans="1:7" x14ac:dyDescent="0.25">
      <c r="A1245" s="199">
        <v>43508</v>
      </c>
      <c r="B1245" s="20">
        <f t="shared" si="40"/>
        <v>544.62426672442984</v>
      </c>
      <c r="C1245" s="212">
        <v>3696</v>
      </c>
      <c r="D1245" s="20">
        <f t="shared" si="41"/>
        <v>465.49082626019646</v>
      </c>
      <c r="E1245" s="20">
        <v>506.21</v>
      </c>
      <c r="F1245" s="147">
        <f>USD_CNY!B1032</f>
        <v>6.7863300000000004</v>
      </c>
      <c r="G1245" s="159">
        <f t="shared" si="52"/>
        <v>-5</v>
      </c>
    </row>
    <row r="1246" spans="1:7" x14ac:dyDescent="0.25">
      <c r="A1246" s="199">
        <v>43509</v>
      </c>
      <c r="B1246" s="20">
        <f t="shared" si="40"/>
        <v>546.05470303286529</v>
      </c>
      <c r="C1246" s="212">
        <v>3694</v>
      </c>
      <c r="D1246" s="20">
        <f t="shared" si="41"/>
        <v>466.71342139561136</v>
      </c>
      <c r="E1246" s="20">
        <v>505.57</v>
      </c>
      <c r="F1246" s="147">
        <f>USD_CNY!B1033</f>
        <v>6.7648900000000003</v>
      </c>
      <c r="G1246" s="159">
        <f t="shared" si="52"/>
        <v>-2</v>
      </c>
    </row>
    <row r="1247" spans="1:7" x14ac:dyDescent="0.25">
      <c r="A1247" s="199">
        <v>43510</v>
      </c>
      <c r="B1247" s="20">
        <f t="shared" si="40"/>
        <v>542.37248123606628</v>
      </c>
      <c r="C1247" s="336">
        <v>3676</v>
      </c>
      <c r="D1247" s="20">
        <f t="shared" si="41"/>
        <v>463.56622327868916</v>
      </c>
      <c r="E1247" s="338">
        <v>501.39499999999998</v>
      </c>
      <c r="F1247" s="147">
        <f>USD_CNY!B1034</f>
        <v>6.7776300000000003</v>
      </c>
      <c r="G1247" s="159">
        <f t="shared" si="52"/>
        <v>-18</v>
      </c>
    </row>
    <row r="1248" spans="1:7" x14ac:dyDescent="0.25">
      <c r="A1248" s="199">
        <v>43511</v>
      </c>
      <c r="B1248" s="20">
        <f t="shared" si="40"/>
        <v>540.24660356421282</v>
      </c>
      <c r="C1248" s="336">
        <v>3666</v>
      </c>
      <c r="D1248" s="20">
        <f t="shared" si="41"/>
        <v>461.74923381556653</v>
      </c>
      <c r="E1248" s="338">
        <v>501.23500000000001</v>
      </c>
      <c r="F1248" s="147">
        <f>USD_CNY!B1035</f>
        <v>6.7857900000000004</v>
      </c>
      <c r="G1248" s="159">
        <f t="shared" si="52"/>
        <v>-10</v>
      </c>
    </row>
    <row r="1249" spans="1:7" x14ac:dyDescent="0.25">
      <c r="A1249" s="199">
        <v>43514</v>
      </c>
      <c r="B1249" s="20">
        <f t="shared" si="40"/>
        <v>547.28280961182998</v>
      </c>
      <c r="C1249" s="336">
        <v>3701</v>
      </c>
      <c r="D1249" s="20">
        <f t="shared" si="41"/>
        <v>467.76308513831623</v>
      </c>
      <c r="E1249" s="338">
        <v>507.98500000000001</v>
      </c>
      <c r="F1249" s="147">
        <f>USD_CNY!B1036</f>
        <v>6.7625000000000002</v>
      </c>
      <c r="G1249" s="159">
        <f t="shared" si="52"/>
        <v>35</v>
      </c>
    </row>
    <row r="1250" spans="1:7" x14ac:dyDescent="0.25">
      <c r="A1250" s="199">
        <v>43515</v>
      </c>
      <c r="B1250" s="20">
        <f t="shared" si="40"/>
        <v>546.60605720927072</v>
      </c>
      <c r="C1250" s="336">
        <v>3706</v>
      </c>
      <c r="D1250" s="20">
        <f t="shared" si="41"/>
        <v>467.18466428142801</v>
      </c>
      <c r="E1250" s="338">
        <v>508.30500000000001</v>
      </c>
      <c r="F1250" s="147">
        <f>USD_CNY!B1037</f>
        <v>6.7800200000000004</v>
      </c>
      <c r="G1250" s="159">
        <f t="shared" si="52"/>
        <v>5</v>
      </c>
    </row>
    <row r="1251" spans="1:7" x14ac:dyDescent="0.25">
      <c r="A1251" s="199">
        <v>43517</v>
      </c>
      <c r="B1251" s="20">
        <f t="shared" si="40"/>
        <v>554.20170197788559</v>
      </c>
      <c r="C1251" s="336">
        <v>3716</v>
      </c>
      <c r="D1251" s="20">
        <f t="shared" si="41"/>
        <v>473.67666835716722</v>
      </c>
      <c r="E1251" s="338">
        <v>515.70000000000005</v>
      </c>
      <c r="F1251" s="147">
        <f>USD_CNY!B1038</f>
        <v>6.7051400000000001</v>
      </c>
      <c r="G1251" s="159">
        <f t="shared" si="52"/>
        <v>10</v>
      </c>
    </row>
    <row r="1252" spans="1:7" x14ac:dyDescent="0.25">
      <c r="A1252" s="199">
        <v>43521</v>
      </c>
      <c r="B1252" s="20">
        <f t="shared" si="40"/>
        <v>553.5919155536742</v>
      </c>
      <c r="C1252" s="336">
        <v>3701</v>
      </c>
      <c r="D1252" s="20">
        <f t="shared" si="41"/>
        <v>473.15548337920876</v>
      </c>
      <c r="E1252" s="338">
        <v>512.96500000000003</v>
      </c>
      <c r="F1252" s="147">
        <f>USD_CNY!B1039</f>
        <v>6.6854300000000002</v>
      </c>
      <c r="G1252" s="159">
        <f t="shared" si="52"/>
        <v>-15</v>
      </c>
    </row>
    <row r="1253" spans="1:7" x14ac:dyDescent="0.25">
      <c r="A1253" s="199">
        <v>43522</v>
      </c>
      <c r="B1253" s="20">
        <f t="shared" si="40"/>
        <v>551.6620856742727</v>
      </c>
      <c r="C1253" s="336">
        <v>3691</v>
      </c>
      <c r="D1253" s="20">
        <f t="shared" si="41"/>
        <v>471.50605613185706</v>
      </c>
      <c r="E1253" s="338">
        <v>511.19499999999999</v>
      </c>
      <c r="F1253" s="147">
        <f>USD_CNY!B1040</f>
        <v>6.69069</v>
      </c>
      <c r="G1253" s="159">
        <f t="shared" si="52"/>
        <v>-10</v>
      </c>
    </row>
    <row r="1254" spans="1:7" x14ac:dyDescent="0.25">
      <c r="A1254" s="199">
        <v>43523</v>
      </c>
      <c r="B1254" s="20">
        <f t="shared" si="40"/>
        <v>551.34823040552362</v>
      </c>
      <c r="C1254" s="336">
        <v>3686</v>
      </c>
      <c r="D1254" s="20">
        <f t="shared" si="41"/>
        <v>471.23780376540486</v>
      </c>
      <c r="E1254" s="338">
        <v>511.84</v>
      </c>
      <c r="F1254" s="147">
        <f>USD_CNY!B1041</f>
        <v>6.6854300000000002</v>
      </c>
      <c r="G1254" s="159">
        <f t="shared" si="52"/>
        <v>-5</v>
      </c>
    </row>
    <row r="1255" spans="1:7" x14ac:dyDescent="0.25">
      <c r="A1255" s="199">
        <v>43524</v>
      </c>
      <c r="B1255" s="20">
        <f t="shared" si="40"/>
        <v>552.83428590242636</v>
      </c>
      <c r="C1255" s="212">
        <v>3694</v>
      </c>
      <c r="D1255" s="20">
        <f t="shared" si="41"/>
        <v>472.50793666874051</v>
      </c>
      <c r="E1255" s="20">
        <v>505.73</v>
      </c>
      <c r="F1255" s="147">
        <f>USD_CNY!B1042</f>
        <v>6.6819300000000004</v>
      </c>
      <c r="G1255" s="159">
        <f t="shared" si="52"/>
        <v>8</v>
      </c>
    </row>
    <row r="1256" spans="1:7" x14ac:dyDescent="0.25">
      <c r="A1256" s="199">
        <v>43526</v>
      </c>
      <c r="B1256" s="20">
        <f t="shared" si="40"/>
        <v>543.92443570078785</v>
      </c>
      <c r="C1256" s="212">
        <v>3644</v>
      </c>
      <c r="D1256" s="20">
        <f t="shared" si="41"/>
        <v>464.89268008614351</v>
      </c>
      <c r="E1256" s="20">
        <v>501.55500000000001</v>
      </c>
      <c r="F1256" s="147">
        <f>USD_CNY!B1043</f>
        <v>6.6994600000000002</v>
      </c>
      <c r="G1256" s="159">
        <f t="shared" si="52"/>
        <v>-50</v>
      </c>
    </row>
    <row r="1257" spans="1:7" x14ac:dyDescent="0.25">
      <c r="A1257" s="199">
        <v>43528</v>
      </c>
      <c r="B1257" s="20">
        <f t="shared" si="40"/>
        <v>533.94321314762431</v>
      </c>
      <c r="C1257" s="212">
        <v>3579</v>
      </c>
      <c r="D1257" s="20">
        <f t="shared" si="41"/>
        <v>456.36172063899517</v>
      </c>
      <c r="E1257" s="20">
        <v>490.46</v>
      </c>
      <c r="F1257" s="147">
        <f>USD_CNY!B1044</f>
        <v>6.70296</v>
      </c>
      <c r="G1257" s="159">
        <f t="shared" si="52"/>
        <v>-65</v>
      </c>
    </row>
    <row r="1258" spans="1:7" x14ac:dyDescent="0.25">
      <c r="A1258" s="199">
        <v>43529</v>
      </c>
      <c r="B1258" s="20">
        <f t="shared" si="40"/>
        <v>530.14391751593121</v>
      </c>
      <c r="C1258" s="212">
        <v>3554</v>
      </c>
      <c r="D1258" s="20">
        <f t="shared" si="41"/>
        <v>453.11445941532583</v>
      </c>
      <c r="E1258" s="20">
        <v>486.12</v>
      </c>
      <c r="F1258" s="147">
        <f>USD_CNY!B1045</f>
        <v>6.7038399999999996</v>
      </c>
      <c r="G1258" s="159">
        <f t="shared" si="52"/>
        <v>-25</v>
      </c>
    </row>
    <row r="1259" spans="1:7" x14ac:dyDescent="0.25">
      <c r="A1259" s="199">
        <v>43530</v>
      </c>
      <c r="B1259" s="20">
        <f t="shared" si="40"/>
        <v>531.37633011345645</v>
      </c>
      <c r="C1259" s="212">
        <v>3574</v>
      </c>
      <c r="D1259" s="20">
        <f t="shared" si="41"/>
        <v>454.16780351577478</v>
      </c>
      <c r="E1259" s="20">
        <v>486.12</v>
      </c>
      <c r="F1259" s="147">
        <f>USD_CNY!B1046</f>
        <v>6.72593</v>
      </c>
      <c r="G1259" s="159">
        <f t="shared" si="52"/>
        <v>20</v>
      </c>
    </row>
    <row r="1260" spans="1:7" x14ac:dyDescent="0.25">
      <c r="A1260" s="199">
        <v>43531</v>
      </c>
      <c r="B1260" s="20">
        <f t="shared" si="40"/>
        <v>535.63874473447459</v>
      </c>
      <c r="C1260" s="212">
        <v>3596</v>
      </c>
      <c r="D1260" s="20">
        <f t="shared" si="41"/>
        <v>457.81089293544841</v>
      </c>
      <c r="E1260" s="20">
        <v>485.16</v>
      </c>
      <c r="F1260" s="147">
        <f>USD_CNY!B1047</f>
        <v>6.7134799999999997</v>
      </c>
      <c r="G1260" s="159">
        <f t="shared" si="52"/>
        <v>22</v>
      </c>
    </row>
    <row r="1261" spans="1:7" x14ac:dyDescent="0.25">
      <c r="A1261" s="199">
        <v>43532</v>
      </c>
      <c r="B1261" s="20">
        <f t="shared" si="40"/>
        <v>533.53024378068062</v>
      </c>
      <c r="C1261" s="212">
        <v>3591</v>
      </c>
      <c r="D1261" s="20">
        <f t="shared" si="41"/>
        <v>456.0087553681031</v>
      </c>
      <c r="E1261" s="20">
        <v>483.70499999999998</v>
      </c>
      <c r="F1261" s="147">
        <f>USD_CNY!B1048</f>
        <v>6.7306400000000002</v>
      </c>
      <c r="G1261" s="159">
        <f t="shared" si="52"/>
        <v>-5</v>
      </c>
    </row>
    <row r="1262" spans="1:7" x14ac:dyDescent="0.25">
      <c r="A1262" s="199">
        <v>43535</v>
      </c>
      <c r="B1262" s="20">
        <f t="shared" si="40"/>
        <v>538.26365413292615</v>
      </c>
      <c r="C1262" s="212">
        <v>3624</v>
      </c>
      <c r="D1262" s="20">
        <f t="shared" si="41"/>
        <v>460.05440524181722</v>
      </c>
      <c r="E1262" s="20">
        <v>492.065</v>
      </c>
      <c r="F1262" s="147">
        <f>USD_CNY!B1049</f>
        <v>6.7327599999999999</v>
      </c>
      <c r="G1262" s="159">
        <f t="shared" si="52"/>
        <v>33</v>
      </c>
    </row>
    <row r="1263" spans="1:7" x14ac:dyDescent="0.25">
      <c r="A1263" s="199">
        <v>43536</v>
      </c>
      <c r="B1263" s="20">
        <f t="shared" si="40"/>
        <v>539.82593367852814</v>
      </c>
      <c r="C1263" s="212">
        <v>3626</v>
      </c>
      <c r="D1263" s="20">
        <f t="shared" si="41"/>
        <v>461.38968690472495</v>
      </c>
      <c r="E1263" s="20">
        <v>493.83499999999998</v>
      </c>
      <c r="F1263" s="147">
        <f>USD_CNY!B1050</f>
        <v>6.7169800000000004</v>
      </c>
      <c r="G1263" s="159">
        <f t="shared" si="52"/>
        <v>2</v>
      </c>
    </row>
    <row r="1264" spans="1:7" x14ac:dyDescent="0.25">
      <c r="A1264" s="199">
        <v>43537</v>
      </c>
      <c r="B1264" s="20">
        <f t="shared" si="40"/>
        <v>542.2003416115308</v>
      </c>
      <c r="C1264" s="212">
        <v>3641</v>
      </c>
      <c r="D1264" s="20">
        <f t="shared" si="41"/>
        <v>463.41909539447079</v>
      </c>
      <c r="E1264" s="20">
        <v>497.05500000000001</v>
      </c>
      <c r="F1264" s="147">
        <f>USD_CNY!B1051</f>
        <v>6.71523</v>
      </c>
      <c r="G1264" s="159">
        <f t="shared" si="52"/>
        <v>15</v>
      </c>
    </row>
    <row r="1265" spans="1:7" x14ac:dyDescent="0.25">
      <c r="A1265" s="199">
        <v>43538</v>
      </c>
      <c r="B1265" s="20">
        <f t="shared" si="40"/>
        <v>537.48307799536235</v>
      </c>
      <c r="C1265" s="212">
        <v>3609</v>
      </c>
      <c r="D1265" s="20">
        <f t="shared" si="41"/>
        <v>459.3872461498824</v>
      </c>
      <c r="E1265" s="20">
        <v>495.92500000000001</v>
      </c>
      <c r="F1265" s="147">
        <f>USD_CNY!B1052</f>
        <v>6.7146299999999997</v>
      </c>
      <c r="G1265" s="159">
        <f t="shared" si="52"/>
        <v>-32</v>
      </c>
    </row>
    <row r="1266" spans="1:7" x14ac:dyDescent="0.25">
      <c r="A1266" s="199">
        <v>43539</v>
      </c>
      <c r="B1266" s="20">
        <f t="shared" si="40"/>
        <v>532.2724568709101</v>
      </c>
      <c r="C1266" s="212">
        <v>3579</v>
      </c>
      <c r="D1266" s="20">
        <f t="shared" si="41"/>
        <v>454.9337238212907</v>
      </c>
      <c r="E1266" s="20">
        <v>489.98</v>
      </c>
      <c r="F1266" s="147">
        <f>USD_CNY!B1053</f>
        <v>6.7240000000000002</v>
      </c>
      <c r="G1266" s="159">
        <f t="shared" si="52"/>
        <v>-30</v>
      </c>
    </row>
    <row r="1267" spans="1:7" x14ac:dyDescent="0.25">
      <c r="A1267" s="199">
        <v>43542</v>
      </c>
      <c r="B1267" s="20">
        <f t="shared" si="40"/>
        <v>533.48866727648146</v>
      </c>
      <c r="C1267" s="212">
        <v>3581</v>
      </c>
      <c r="D1267" s="20">
        <f t="shared" si="41"/>
        <v>455.97321989442861</v>
      </c>
      <c r="E1267" s="20">
        <v>491.10500000000002</v>
      </c>
      <c r="F1267" s="147">
        <f>USD_CNY!B1054</f>
        <v>6.7124199999999998</v>
      </c>
      <c r="G1267" s="159">
        <f t="shared" si="52"/>
        <v>2</v>
      </c>
    </row>
    <row r="1268" spans="1:7" x14ac:dyDescent="0.25">
      <c r="A1268" s="199">
        <v>43543</v>
      </c>
      <c r="B1268" s="20">
        <f t="shared" si="40"/>
        <v>541.98807358295653</v>
      </c>
      <c r="C1268" s="212">
        <v>3641</v>
      </c>
      <c r="D1268" s="20">
        <f t="shared" si="41"/>
        <v>463.23766972902268</v>
      </c>
      <c r="E1268" s="20">
        <v>494.15499999999997</v>
      </c>
      <c r="F1268" s="147">
        <f>USD_CNY!B1055</f>
        <v>6.7178599999999999</v>
      </c>
      <c r="G1268" s="159">
        <f t="shared" si="52"/>
        <v>60</v>
      </c>
    </row>
    <row r="1269" spans="1:7" x14ac:dyDescent="0.25">
      <c r="A1269" s="199">
        <v>43549</v>
      </c>
      <c r="B1269" s="20">
        <f t="shared" si="40"/>
        <v>548.70133736647176</v>
      </c>
      <c r="C1269" s="212">
        <v>3686</v>
      </c>
      <c r="D1269" s="20">
        <f t="shared" si="41"/>
        <v>468.97550202262545</v>
      </c>
      <c r="E1269" s="20">
        <v>496.08499999999998</v>
      </c>
      <c r="F1269" s="147">
        <f>USD_CNY!B1056</f>
        <v>6.7176799999999997</v>
      </c>
      <c r="G1269" s="159">
        <f t="shared" si="52"/>
        <v>45</v>
      </c>
    </row>
    <row r="1270" spans="1:7" x14ac:dyDescent="0.25">
      <c r="A1270" s="199">
        <v>43550</v>
      </c>
      <c r="B1270" s="20">
        <f t="shared" si="40"/>
        <v>549.54631517948519</v>
      </c>
      <c r="C1270" s="212">
        <v>3689</v>
      </c>
      <c r="D1270" s="20">
        <f t="shared" si="41"/>
        <v>469.69770528161132</v>
      </c>
      <c r="E1270" s="20">
        <v>499.78500000000003</v>
      </c>
      <c r="F1270" s="147">
        <f>USD_CNY!B1057</f>
        <v>6.7128100000000002</v>
      </c>
      <c r="G1270" s="159">
        <f t="shared" si="52"/>
        <v>3</v>
      </c>
    </row>
    <row r="1271" spans="1:7" x14ac:dyDescent="0.25">
      <c r="A1271" s="199">
        <v>43551</v>
      </c>
      <c r="B1271" s="20">
        <f t="shared" si="40"/>
        <v>547.48189561702145</v>
      </c>
      <c r="C1271" s="212">
        <v>3681</v>
      </c>
      <c r="D1271" s="20">
        <f t="shared" si="41"/>
        <v>467.93324411711239</v>
      </c>
      <c r="E1271" s="20">
        <v>496.89</v>
      </c>
      <c r="F1271" s="147">
        <f>USD_CNY!B1058</f>
        <v>6.7235100000000001</v>
      </c>
      <c r="G1271" s="159">
        <f t="shared" si="52"/>
        <v>-8</v>
      </c>
    </row>
    <row r="1272" spans="1:7" x14ac:dyDescent="0.25">
      <c r="A1272" s="199">
        <v>43552</v>
      </c>
      <c r="B1272" s="20">
        <f t="shared" si="40"/>
        <v>540.11211890481468</v>
      </c>
      <c r="C1272" s="212">
        <v>3639</v>
      </c>
      <c r="D1272" s="20">
        <f t="shared" si="41"/>
        <v>461.63428966223478</v>
      </c>
      <c r="E1272" s="20">
        <v>491.42500000000001</v>
      </c>
      <c r="F1272" s="147">
        <f>USD_CNY!B1059</f>
        <v>6.7374900000000002</v>
      </c>
      <c r="G1272" s="159">
        <f t="shared" si="52"/>
        <v>-42</v>
      </c>
    </row>
    <row r="1273" spans="1:7" x14ac:dyDescent="0.25">
      <c r="A1273" s="199">
        <v>43553</v>
      </c>
      <c r="B1273" s="20">
        <f t="shared" si="40"/>
        <v>533.27274428302212</v>
      </c>
      <c r="C1273" s="212">
        <v>3591</v>
      </c>
      <c r="D1273" s="20">
        <f t="shared" si="41"/>
        <v>455.78867032736935</v>
      </c>
      <c r="E1273" s="20">
        <v>483.065</v>
      </c>
      <c r="F1273" s="147">
        <f>USD_CNY!B1060</f>
        <v>6.7338899999999997</v>
      </c>
      <c r="G1273" s="159">
        <f t="shared" si="52"/>
        <v>-48</v>
      </c>
    </row>
    <row r="1274" spans="1:7" x14ac:dyDescent="0.25">
      <c r="A1274" s="199">
        <v>43556</v>
      </c>
      <c r="B1274" s="20">
        <f t="shared" si="40"/>
        <v>524.55683220740195</v>
      </c>
      <c r="C1274" s="212">
        <v>3519</v>
      </c>
      <c r="D1274" s="20">
        <f t="shared" si="41"/>
        <v>448.33917282683933</v>
      </c>
      <c r="E1274" s="20">
        <v>486.92500000000001</v>
      </c>
      <c r="F1274" s="147">
        <f>USD_CNY!B1061</f>
        <v>6.70852</v>
      </c>
      <c r="G1274" s="159">
        <f t="shared" si="52"/>
        <v>-72</v>
      </c>
    </row>
    <row r="1275" spans="1:7" x14ac:dyDescent="0.25">
      <c r="A1275" s="199">
        <v>43557</v>
      </c>
      <c r="B1275" s="20">
        <f t="shared" si="40"/>
        <v>523.63028519335353</v>
      </c>
      <c r="C1275" s="212">
        <v>3521</v>
      </c>
      <c r="D1275" s="20">
        <f t="shared" si="41"/>
        <v>447.5472523020116</v>
      </c>
      <c r="E1275" s="20">
        <v>485.63499999999999</v>
      </c>
      <c r="F1275" s="147">
        <f>USD_CNY!B1062</f>
        <v>6.7242100000000002</v>
      </c>
      <c r="G1275" s="159">
        <f t="shared" si="52"/>
        <v>2</v>
      </c>
    </row>
    <row r="1276" spans="1:7" x14ac:dyDescent="0.25">
      <c r="A1276" s="199">
        <v>43559</v>
      </c>
      <c r="B1276" s="20">
        <f t="shared" si="40"/>
        <v>526.95020685139434</v>
      </c>
      <c r="C1276" s="212">
        <v>3541</v>
      </c>
      <c r="D1276" s="20">
        <f t="shared" si="41"/>
        <v>450.38479218067897</v>
      </c>
      <c r="E1276" s="20">
        <v>486.92500000000001</v>
      </c>
      <c r="F1276" s="147">
        <f>USD_CNY!B1063</f>
        <v>6.7198000000000002</v>
      </c>
      <c r="G1276" s="159">
        <f t="shared" si="52"/>
        <v>20</v>
      </c>
    </row>
    <row r="1277" spans="1:7" x14ac:dyDescent="0.25">
      <c r="A1277" s="199">
        <v>43560</v>
      </c>
      <c r="B1277" s="20">
        <f t="shared" si="40"/>
        <v>527.54056743759202</v>
      </c>
      <c r="C1277" s="212">
        <v>3541</v>
      </c>
      <c r="D1277" s="20">
        <f t="shared" si="41"/>
        <v>450.88937387828378</v>
      </c>
      <c r="E1277" s="20">
        <v>487.565</v>
      </c>
      <c r="F1277" s="147">
        <f>USD_CNY!B1064</f>
        <v>6.7122799999999998</v>
      </c>
      <c r="G1277" s="159">
        <f t="shared" si="52"/>
        <v>0</v>
      </c>
    </row>
    <row r="1278" spans="1:7" x14ac:dyDescent="0.25">
      <c r="A1278" s="199">
        <v>43563</v>
      </c>
      <c r="B1278" s="20">
        <f t="shared" si="40"/>
        <v>529.1824161433376</v>
      </c>
      <c r="C1278" s="212">
        <v>3556</v>
      </c>
      <c r="D1278" s="20">
        <f t="shared" si="41"/>
        <v>452.29266337037404</v>
      </c>
      <c r="E1278" s="20">
        <v>487.245</v>
      </c>
      <c r="F1278" s="147">
        <f>USD_CNY!B1065</f>
        <v>6.7198000000000002</v>
      </c>
      <c r="G1278" s="159">
        <f t="shared" si="52"/>
        <v>15</v>
      </c>
    </row>
    <row r="1279" spans="1:7" x14ac:dyDescent="0.25">
      <c r="A1279" s="199">
        <v>43564</v>
      </c>
      <c r="B1279" s="20">
        <f t="shared" si="40"/>
        <v>531.48897283170061</v>
      </c>
      <c r="C1279" s="336">
        <v>3571</v>
      </c>
      <c r="D1279" s="20">
        <f t="shared" si="41"/>
        <v>454.26407934333389</v>
      </c>
      <c r="E1279" s="20">
        <v>490.3</v>
      </c>
      <c r="F1279" s="147">
        <f>USD_CNY!B1066</f>
        <v>6.7188600000000003</v>
      </c>
      <c r="G1279" s="159">
        <f t="shared" si="52"/>
        <v>15</v>
      </c>
    </row>
    <row r="1280" spans="1:7" x14ac:dyDescent="0.25">
      <c r="A1280" s="199">
        <v>43565</v>
      </c>
      <c r="B1280" s="20">
        <f t="shared" si="40"/>
        <v>529.95093377622402</v>
      </c>
      <c r="C1280" s="336">
        <v>3561</v>
      </c>
      <c r="D1280" s="20">
        <f t="shared" si="41"/>
        <v>452.94951604805476</v>
      </c>
      <c r="E1280" s="20">
        <v>488.53</v>
      </c>
      <c r="F1280" s="147">
        <f>USD_CNY!B1067</f>
        <v>6.7194900000000004</v>
      </c>
      <c r="G1280" s="159">
        <f t="shared" si="52"/>
        <v>-10</v>
      </c>
    </row>
    <row r="1281" spans="1:7" x14ac:dyDescent="0.25">
      <c r="A1281" s="199">
        <v>43567</v>
      </c>
      <c r="B1281" s="20">
        <f t="shared" si="40"/>
        <v>523.44968356641539</v>
      </c>
      <c r="C1281" s="336">
        <v>3521</v>
      </c>
      <c r="D1281" s="20">
        <f t="shared" si="41"/>
        <v>447.39289193710721</v>
      </c>
      <c r="E1281" s="20">
        <v>481.45499999999998</v>
      </c>
      <c r="F1281" s="147">
        <f>USD_CNY!B1068</f>
        <v>6.7265300000000003</v>
      </c>
      <c r="G1281" s="159">
        <f t="shared" si="52"/>
        <v>-40</v>
      </c>
    </row>
    <row r="1282" spans="1:7" x14ac:dyDescent="0.25">
      <c r="A1282" s="199">
        <v>43571</v>
      </c>
      <c r="B1282" s="20">
        <f t="shared" si="40"/>
        <v>521.40455867626724</v>
      </c>
      <c r="C1282" s="336">
        <v>3499</v>
      </c>
      <c r="D1282" s="20">
        <f t="shared" si="41"/>
        <v>445.64492194552759</v>
      </c>
      <c r="E1282" s="20">
        <v>481.94</v>
      </c>
      <c r="F1282" s="147">
        <f>USD_CNY!B1069</f>
        <v>6.7107200000000002</v>
      </c>
      <c r="G1282" s="159">
        <f t="shared" si="52"/>
        <v>-22</v>
      </c>
    </row>
    <row r="1283" spans="1:7" x14ac:dyDescent="0.25">
      <c r="A1283" s="199">
        <v>43572</v>
      </c>
      <c r="B1283" s="20">
        <f t="shared" si="40"/>
        <v>521.98338777804452</v>
      </c>
      <c r="C1283" s="336">
        <v>3501</v>
      </c>
      <c r="D1283" s="20">
        <f t="shared" si="41"/>
        <v>446.13964767354236</v>
      </c>
      <c r="E1283" s="20">
        <v>482.90499999999997</v>
      </c>
      <c r="F1283" s="147">
        <f>USD_CNY!B1070</f>
        <v>6.7071100000000001</v>
      </c>
      <c r="G1283" s="159">
        <f t="shared" si="52"/>
        <v>2</v>
      </c>
    </row>
    <row r="1284" spans="1:7" x14ac:dyDescent="0.25">
      <c r="A1284" s="199">
        <v>43573</v>
      </c>
      <c r="B1284" s="20">
        <f t="shared" si="40"/>
        <v>523.10257651551831</v>
      </c>
      <c r="C1284" s="336">
        <v>3501</v>
      </c>
      <c r="D1284" s="20">
        <f t="shared" si="41"/>
        <v>447.0962192440328</v>
      </c>
      <c r="E1284" s="20">
        <v>481.61500000000001</v>
      </c>
      <c r="F1284" s="147">
        <f>USD_CNY!B1071</f>
        <v>6.6927599999999998</v>
      </c>
      <c r="G1284" s="159">
        <f t="shared" si="52"/>
        <v>0</v>
      </c>
    </row>
    <row r="1285" spans="1:7" x14ac:dyDescent="0.25">
      <c r="A1285" s="199">
        <v>43577</v>
      </c>
      <c r="B1285" s="20">
        <f t="shared" si="40"/>
        <v>524.40482142031033</v>
      </c>
      <c r="C1285" s="336">
        <v>3514</v>
      </c>
      <c r="D1285" s="20">
        <f t="shared" si="41"/>
        <v>448.20924907718836</v>
      </c>
      <c r="E1285" s="341">
        <v>483.70499999999998</v>
      </c>
      <c r="F1285" s="147">
        <f>USD_CNY!B1072</f>
        <v>6.7009299999999996</v>
      </c>
      <c r="G1285" s="159">
        <f t="shared" si="52"/>
        <v>13</v>
      </c>
    </row>
    <row r="1286" spans="1:7" x14ac:dyDescent="0.25">
      <c r="A1286" s="199">
        <v>43578</v>
      </c>
      <c r="B1286" s="20">
        <f t="shared" si="40"/>
        <v>524.58341904957831</v>
      </c>
      <c r="C1286" s="336">
        <v>3519</v>
      </c>
      <c r="D1286" s="20">
        <f t="shared" si="41"/>
        <v>448.36189662357123</v>
      </c>
      <c r="E1286" s="341">
        <v>483.71</v>
      </c>
      <c r="F1286" s="147">
        <f>USD_CNY!B1073</f>
        <v>6.7081799999999996</v>
      </c>
      <c r="G1286" s="159">
        <f t="shared" si="52"/>
        <v>5</v>
      </c>
    </row>
    <row r="1287" spans="1:7" x14ac:dyDescent="0.25">
      <c r="A1287" s="199">
        <v>43579</v>
      </c>
      <c r="B1287" s="20">
        <f t="shared" si="40"/>
        <v>518.24817518248176</v>
      </c>
      <c r="C1287" s="336">
        <v>3479</v>
      </c>
      <c r="D1287" s="20">
        <f t="shared" si="41"/>
        <v>442.94715827562544</v>
      </c>
      <c r="E1287" s="341">
        <v>476.95499999999998</v>
      </c>
      <c r="F1287" s="147">
        <f>USD_CNY!B1074</f>
        <v>6.7130000000000001</v>
      </c>
      <c r="G1287" s="159">
        <f t="shared" si="52"/>
        <v>-40</v>
      </c>
    </row>
    <row r="1288" spans="1:7" x14ac:dyDescent="0.25">
      <c r="A1288" s="199">
        <v>43580</v>
      </c>
      <c r="B1288" s="20">
        <f t="shared" si="40"/>
        <v>520.22390889019391</v>
      </c>
      <c r="C1288" s="336">
        <v>3499</v>
      </c>
      <c r="D1288" s="20">
        <f t="shared" si="41"/>
        <v>444.63581956426833</v>
      </c>
      <c r="E1288" s="341">
        <v>480.815</v>
      </c>
      <c r="F1288" s="147">
        <f>USD_CNY!B1075</f>
        <v>6.7259500000000001</v>
      </c>
      <c r="G1288" s="159">
        <f t="shared" si="52"/>
        <v>20</v>
      </c>
    </row>
    <row r="1289" spans="1:7" x14ac:dyDescent="0.25">
      <c r="A1289" s="199">
        <v>43581</v>
      </c>
      <c r="B1289" s="20">
        <f t="shared" si="40"/>
        <v>521.79387805406816</v>
      </c>
      <c r="C1289" s="336">
        <v>3514</v>
      </c>
      <c r="D1289" s="20">
        <f t="shared" si="41"/>
        <v>445.97767355048563</v>
      </c>
      <c r="E1289" s="341">
        <v>481.45499999999998</v>
      </c>
      <c r="F1289" s="147">
        <f>USD_CNY!B1076</f>
        <v>6.7344600000000003</v>
      </c>
      <c r="G1289" s="159">
        <f t="shared" si="52"/>
        <v>15</v>
      </c>
    </row>
    <row r="1290" spans="1:7" x14ac:dyDescent="0.25">
      <c r="A1290" s="199">
        <v>43587</v>
      </c>
      <c r="B1290" s="20">
        <f t="shared" si="40"/>
        <v>520.43439795270081</v>
      </c>
      <c r="C1290" s="336">
        <v>3506</v>
      </c>
      <c r="D1290" s="20">
        <f t="shared" si="41"/>
        <v>444.81572474589814</v>
      </c>
      <c r="E1290" s="341">
        <v>471.01</v>
      </c>
      <c r="F1290" s="147">
        <f>USD_CNY!B1077</f>
        <v>6.7366799999999998</v>
      </c>
      <c r="G1290" s="159">
        <f t="shared" si="52"/>
        <v>-8</v>
      </c>
    </row>
    <row r="1291" spans="1:7" x14ac:dyDescent="0.25">
      <c r="A1291" s="199">
        <v>43588</v>
      </c>
      <c r="B1291" s="20">
        <f t="shared" si="40"/>
        <v>520.45525732548936</v>
      </c>
      <c r="C1291" s="336">
        <v>3506</v>
      </c>
      <c r="D1291" s="20">
        <f t="shared" si="41"/>
        <v>444.83355326964903</v>
      </c>
      <c r="E1291" s="341">
        <v>469.24</v>
      </c>
      <c r="F1291" s="147">
        <f>USD_CNY!B1078</f>
        <v>6.7364100000000002</v>
      </c>
      <c r="G1291" s="159">
        <f t="shared" si="52"/>
        <v>0</v>
      </c>
    </row>
    <row r="1292" spans="1:7" x14ac:dyDescent="0.25">
      <c r="A1292" s="199">
        <v>43591</v>
      </c>
      <c r="B1292" s="20">
        <f t="shared" si="40"/>
        <v>521.44587032964102</v>
      </c>
      <c r="C1292" s="336">
        <v>3516</v>
      </c>
      <c r="D1292" s="20">
        <f t="shared" si="41"/>
        <v>445.68023105097524</v>
      </c>
      <c r="E1292" s="341">
        <v>478.72500000000002</v>
      </c>
      <c r="F1292" s="147">
        <f>USD_CNY!B1079</f>
        <v>6.7427900000000003</v>
      </c>
      <c r="G1292" s="159">
        <f t="shared" si="52"/>
        <v>10</v>
      </c>
    </row>
    <row r="1293" spans="1:7" x14ac:dyDescent="0.25">
      <c r="A1293" s="199">
        <v>43592</v>
      </c>
      <c r="B1293" s="20">
        <f t="shared" si="40"/>
        <v>516.26150189442967</v>
      </c>
      <c r="C1293" s="336">
        <v>3510</v>
      </c>
      <c r="D1293" s="20">
        <f t="shared" si="41"/>
        <v>441.249146918316</v>
      </c>
      <c r="E1293" s="341">
        <v>478.40499999999997</v>
      </c>
      <c r="F1293" s="147">
        <f>USD_CNY!B1080</f>
        <v>6.7988799999999996</v>
      </c>
      <c r="G1293" s="159">
        <f t="shared" si="52"/>
        <v>-6</v>
      </c>
    </row>
    <row r="1294" spans="1:7" x14ac:dyDescent="0.25">
      <c r="A1294" s="199">
        <v>43593</v>
      </c>
      <c r="B1294" s="20">
        <f t="shared" si="40"/>
        <v>518.62467981812051</v>
      </c>
      <c r="C1294" s="336">
        <v>3521</v>
      </c>
      <c r="D1294" s="20">
        <f t="shared" si="41"/>
        <v>443.26895710950475</v>
      </c>
      <c r="E1294" s="20">
        <v>478.88499999999999</v>
      </c>
      <c r="F1294" s="147">
        <f>USD_CNY!B1081</f>
        <v>6.78911</v>
      </c>
      <c r="G1294" s="159">
        <f t="shared" si="52"/>
        <v>11</v>
      </c>
    </row>
    <row r="1295" spans="1:7" x14ac:dyDescent="0.25">
      <c r="A1295" s="199">
        <v>43594</v>
      </c>
      <c r="B1295" s="20">
        <f t="shared" ref="B1295:B1311" si="53">+IF(F1295=0,"",C1295/F1295)</f>
        <v>517.46652164044701</v>
      </c>
      <c r="C1295" s="336">
        <v>3511</v>
      </c>
      <c r="D1295" s="20">
        <f t="shared" ref="D1295:D1358" si="54">+B1295/1.17</f>
        <v>442.27907832516843</v>
      </c>
      <c r="E1295" s="20">
        <v>475.83</v>
      </c>
      <c r="F1295" s="147">
        <f>USD_CNY!B1082</f>
        <v>6.78498</v>
      </c>
      <c r="G1295" s="159">
        <f t="shared" si="52"/>
        <v>-10</v>
      </c>
    </row>
    <row r="1296" spans="1:7" x14ac:dyDescent="0.25">
      <c r="A1296" s="199">
        <v>43595</v>
      </c>
      <c r="B1296" s="20">
        <f t="shared" si="53"/>
        <v>515.12643812843737</v>
      </c>
      <c r="C1296" s="336">
        <v>3517</v>
      </c>
      <c r="D1296" s="20">
        <f t="shared" si="54"/>
        <v>440.27900694738241</v>
      </c>
      <c r="E1296" s="20">
        <v>474.70499999999998</v>
      </c>
      <c r="F1296" s="147">
        <f>USD_CNY!B1083</f>
        <v>6.8274499999999998</v>
      </c>
      <c r="G1296" s="159">
        <f t="shared" si="52"/>
        <v>6</v>
      </c>
    </row>
    <row r="1297" spans="1:7" x14ac:dyDescent="0.25">
      <c r="A1297" s="199">
        <v>43598</v>
      </c>
      <c r="B1297" s="20">
        <f t="shared" si="53"/>
        <v>514.24484548521991</v>
      </c>
      <c r="C1297" s="336">
        <v>3516</v>
      </c>
      <c r="D1297" s="20">
        <f t="shared" si="54"/>
        <v>439.52550896172647</v>
      </c>
      <c r="E1297" s="20">
        <v>472.94</v>
      </c>
      <c r="F1297" s="147">
        <f>USD_CNY!B1084</f>
        <v>6.8372099999999998</v>
      </c>
      <c r="G1297" s="159">
        <f t="shared" si="52"/>
        <v>-1</v>
      </c>
    </row>
    <row r="1298" spans="1:7" x14ac:dyDescent="0.25">
      <c r="A1298" s="199">
        <v>43599</v>
      </c>
      <c r="B1298" s="20">
        <f t="shared" si="53"/>
        <v>517.66498929195518</v>
      </c>
      <c r="C1298" s="212">
        <v>3546</v>
      </c>
      <c r="D1298" s="20">
        <f t="shared" si="54"/>
        <v>442.44870879654292</v>
      </c>
      <c r="E1298" s="20">
        <v>475.19</v>
      </c>
      <c r="F1298" s="147">
        <f>USD_CNY!B1085</f>
        <v>6.84999</v>
      </c>
      <c r="G1298" s="159">
        <f t="shared" si="52"/>
        <v>30</v>
      </c>
    </row>
    <row r="1299" spans="1:7" x14ac:dyDescent="0.25">
      <c r="A1299" s="199">
        <v>43600</v>
      </c>
      <c r="B1299" s="20">
        <f t="shared" si="53"/>
        <v>514.0381438349508</v>
      </c>
      <c r="C1299" s="212">
        <v>3544</v>
      </c>
      <c r="D1299" s="20">
        <f t="shared" si="54"/>
        <v>439.34884088457335</v>
      </c>
      <c r="E1299" s="20">
        <v>474.86500000000001</v>
      </c>
      <c r="F1299" s="147">
        <f>USD_CNY!B1086</f>
        <v>6.8944299999999998</v>
      </c>
      <c r="G1299" s="159">
        <f t="shared" si="52"/>
        <v>-2</v>
      </c>
    </row>
    <row r="1300" spans="1:7" x14ac:dyDescent="0.25">
      <c r="A1300" s="199">
        <v>43601</v>
      </c>
      <c r="B1300" s="20">
        <f t="shared" si="53"/>
        <v>512.64881599429521</v>
      </c>
      <c r="C1300" s="212">
        <v>3537</v>
      </c>
      <c r="D1300" s="20">
        <f t="shared" si="54"/>
        <v>438.16138119170535</v>
      </c>
      <c r="E1300" s="20">
        <v>474.54500000000002</v>
      </c>
      <c r="F1300" s="147">
        <f>USD_CNY!B1087</f>
        <v>6.8994600000000004</v>
      </c>
      <c r="G1300" s="159">
        <f t="shared" si="52"/>
        <v>-7</v>
      </c>
    </row>
    <row r="1301" spans="1:7" x14ac:dyDescent="0.25">
      <c r="A1301" s="199">
        <v>43602</v>
      </c>
      <c r="B1301" s="20">
        <f t="shared" si="53"/>
        <v>506.01251715174004</v>
      </c>
      <c r="C1301" s="212">
        <v>3496</v>
      </c>
      <c r="D1301" s="20">
        <f t="shared" si="54"/>
        <v>432.48933089892313</v>
      </c>
      <c r="E1301" s="20">
        <v>466.83</v>
      </c>
      <c r="F1301" s="147">
        <f>USD_CNY!B1088</f>
        <v>6.9089200000000002</v>
      </c>
      <c r="G1301" s="159">
        <f t="shared" si="52"/>
        <v>-41</v>
      </c>
    </row>
    <row r="1302" spans="1:7" x14ac:dyDescent="0.25">
      <c r="A1302" s="199">
        <v>43605</v>
      </c>
      <c r="B1302" s="20">
        <f t="shared" si="53"/>
        <v>502.96373905261231</v>
      </c>
      <c r="C1302" s="212">
        <v>3490</v>
      </c>
      <c r="D1302" s="20">
        <f t="shared" si="54"/>
        <v>429.8835376518054</v>
      </c>
      <c r="E1302" s="20">
        <v>463.45499999999998</v>
      </c>
      <c r="F1302" s="147">
        <f>USD_CNY!B1089</f>
        <v>6.9388699999999996</v>
      </c>
      <c r="G1302" s="159">
        <f t="shared" si="52"/>
        <v>-6</v>
      </c>
    </row>
    <row r="1303" spans="1:7" x14ac:dyDescent="0.25">
      <c r="A1303" s="199">
        <v>43606</v>
      </c>
      <c r="B1303" s="20">
        <f t="shared" si="53"/>
        <v>502.78137445172752</v>
      </c>
      <c r="C1303" s="212">
        <v>3487</v>
      </c>
      <c r="D1303" s="20">
        <f t="shared" si="54"/>
        <v>429.72767047156202</v>
      </c>
      <c r="E1303" s="20">
        <v>464.09500000000003</v>
      </c>
      <c r="F1303" s="147">
        <f>USD_CNY!B1090</f>
        <v>6.9354199999999997</v>
      </c>
      <c r="G1303" s="159">
        <f t="shared" si="52"/>
        <v>-3</v>
      </c>
    </row>
    <row r="1304" spans="1:7" x14ac:dyDescent="0.25">
      <c r="A1304" s="199">
        <v>43608</v>
      </c>
      <c r="B1304" s="20">
        <f t="shared" si="53"/>
        <v>504.31797891427891</v>
      </c>
      <c r="C1304" s="212">
        <v>3491</v>
      </c>
      <c r="D1304" s="20">
        <f t="shared" si="54"/>
        <v>431.04100761904181</v>
      </c>
      <c r="E1304" s="20">
        <v>463.61500000000001</v>
      </c>
      <c r="F1304" s="147">
        <f>USD_CNY!B1091</f>
        <v>6.9222200000000003</v>
      </c>
      <c r="G1304" s="159">
        <f t="shared" si="52"/>
        <v>4</v>
      </c>
    </row>
    <row r="1305" spans="1:7" x14ac:dyDescent="0.25">
      <c r="A1305" s="199">
        <v>43609</v>
      </c>
      <c r="B1305" s="20">
        <f t="shared" si="53"/>
        <v>505.71578455844627</v>
      </c>
      <c r="C1305" s="212">
        <v>3509</v>
      </c>
      <c r="D1305" s="20">
        <f t="shared" si="54"/>
        <v>432.23571329781737</v>
      </c>
      <c r="E1305" s="20">
        <v>469.4</v>
      </c>
      <c r="F1305" s="147">
        <f>USD_CNY!B1092</f>
        <v>6.9386799999999997</v>
      </c>
      <c r="G1305" s="159">
        <f t="shared" si="52"/>
        <v>18</v>
      </c>
    </row>
    <row r="1306" spans="1:7" x14ac:dyDescent="0.25">
      <c r="A1306" s="199">
        <v>43612</v>
      </c>
      <c r="B1306" s="20">
        <f t="shared" si="53"/>
        <v>506.1965438994589</v>
      </c>
      <c r="C1306" s="212">
        <v>3509</v>
      </c>
      <c r="D1306" s="20">
        <f t="shared" si="54"/>
        <v>432.64661871748626</v>
      </c>
      <c r="E1306" s="20">
        <v>468.6</v>
      </c>
      <c r="F1306" s="147">
        <f>USD_CNY!B1093</f>
        <v>6.9320899999999996</v>
      </c>
      <c r="G1306" s="159">
        <f t="shared" si="52"/>
        <v>0</v>
      </c>
    </row>
    <row r="1307" spans="1:7" x14ac:dyDescent="0.25">
      <c r="A1307" s="199">
        <v>43613</v>
      </c>
      <c r="B1307" s="20">
        <f t="shared" si="53"/>
        <v>506.7247104688833</v>
      </c>
      <c r="C1307" s="212">
        <v>3499</v>
      </c>
      <c r="D1307" s="20">
        <f t="shared" si="54"/>
        <v>433.0980431357977</v>
      </c>
      <c r="E1307" s="20">
        <v>467.79</v>
      </c>
      <c r="F1307" s="147">
        <f>USD_CNY!B1094</f>
        <v>6.9051299999999998</v>
      </c>
      <c r="G1307" s="159">
        <f t="shared" si="52"/>
        <v>-10</v>
      </c>
    </row>
    <row r="1308" spans="1:7" x14ac:dyDescent="0.25">
      <c r="A1308" s="199">
        <v>43614</v>
      </c>
      <c r="B1308" s="20">
        <f t="shared" si="53"/>
        <v>502.02021953630327</v>
      </c>
      <c r="C1308" s="212">
        <v>3474</v>
      </c>
      <c r="D1308" s="20">
        <f t="shared" si="54"/>
        <v>429.07711071478917</v>
      </c>
      <c r="E1308" s="20">
        <v>462.17</v>
      </c>
      <c r="F1308" s="147">
        <f>USD_CNY!B1095</f>
        <v>6.9200400000000002</v>
      </c>
      <c r="G1308" s="159">
        <f t="shared" si="52"/>
        <v>-25</v>
      </c>
    </row>
    <row r="1309" spans="1:7" x14ac:dyDescent="0.25">
      <c r="A1309" s="199">
        <v>43615</v>
      </c>
      <c r="B1309" s="20">
        <f t="shared" si="53"/>
        <v>501.35579530375583</v>
      </c>
      <c r="C1309" s="212">
        <v>3476</v>
      </c>
      <c r="D1309" s="20">
        <f t="shared" si="54"/>
        <v>428.5092267553469</v>
      </c>
      <c r="E1309" s="20">
        <v>462.49</v>
      </c>
      <c r="F1309" s="147">
        <f>USD_CNY!B1096</f>
        <v>6.9332000000000003</v>
      </c>
      <c r="G1309" s="159">
        <f t="shared" si="52"/>
        <v>2</v>
      </c>
    </row>
    <row r="1310" spans="1:7" x14ac:dyDescent="0.25">
      <c r="A1310" s="199">
        <v>43620</v>
      </c>
      <c r="B1310" s="20">
        <f t="shared" si="53"/>
        <v>510.26813609266793</v>
      </c>
      <c r="C1310" s="212">
        <v>3536</v>
      </c>
      <c r="D1310" s="20">
        <f t="shared" si="54"/>
        <v>436.12661204501535</v>
      </c>
      <c r="E1310" s="20">
        <v>474.54500000000002</v>
      </c>
      <c r="F1310" s="147">
        <f>USD_CNY!B1097</f>
        <v>6.9296899999999999</v>
      </c>
      <c r="G1310" s="159">
        <f t="shared" si="52"/>
        <v>60</v>
      </c>
    </row>
    <row r="1311" spans="1:7" x14ac:dyDescent="0.25">
      <c r="A1311" s="199">
        <v>43621</v>
      </c>
      <c r="B1311" s="20">
        <f t="shared" si="53"/>
        <v>510.72065631070768</v>
      </c>
      <c r="C1311" s="212">
        <v>3536</v>
      </c>
      <c r="D1311" s="20">
        <f t="shared" si="54"/>
        <v>436.51338146214334</v>
      </c>
      <c r="E1311" s="20">
        <v>476.15</v>
      </c>
      <c r="F1311" s="147">
        <f>USD_CNY!B1098</f>
        <v>6.9235499999999996</v>
      </c>
      <c r="G1311" s="159">
        <f t="shared" si="52"/>
        <v>0</v>
      </c>
    </row>
    <row r="1312" spans="1:7" x14ac:dyDescent="0.25">
      <c r="A1312" s="199">
        <v>43622</v>
      </c>
      <c r="B1312" s="20">
        <f t="shared" ref="B1312:B1358" si="55">+IF(F1312=0,"",C1312/F1312)</f>
        <v>511.45432557011856</v>
      </c>
      <c r="C1312" s="212">
        <v>3544</v>
      </c>
      <c r="D1312" s="20">
        <f t="shared" si="54"/>
        <v>437.14044920522957</v>
      </c>
      <c r="E1312" s="20">
        <v>476.96</v>
      </c>
      <c r="F1312" s="147">
        <f>USD_CNY!B1100</f>
        <v>6.9292600000000002</v>
      </c>
      <c r="G1312" s="159">
        <f t="shared" si="52"/>
        <v>8</v>
      </c>
    </row>
    <row r="1313" spans="1:8" x14ac:dyDescent="0.25">
      <c r="A1313" s="199">
        <v>43623</v>
      </c>
      <c r="B1313" s="20">
        <f t="shared" si="55"/>
        <v>510.73788943043502</v>
      </c>
      <c r="C1313" s="212">
        <v>3544</v>
      </c>
      <c r="D1313" s="20">
        <f t="shared" si="54"/>
        <v>436.52811062430345</v>
      </c>
      <c r="E1313" s="20">
        <v>478.08499999999998</v>
      </c>
      <c r="F1313" s="147">
        <f>USD_CNY!B1101</f>
        <v>6.9389799999999999</v>
      </c>
      <c r="G1313" s="159">
        <f t="shared" si="52"/>
        <v>0</v>
      </c>
    </row>
    <row r="1314" spans="1:8" x14ac:dyDescent="0.25">
      <c r="A1314" s="199">
        <v>43626</v>
      </c>
      <c r="B1314" s="20">
        <f t="shared" si="55"/>
        <v>512.37041460133378</v>
      </c>
      <c r="C1314" s="212">
        <v>3561</v>
      </c>
      <c r="D1314" s="20">
        <f t="shared" si="54"/>
        <v>437.92343128319129</v>
      </c>
      <c r="E1314" s="20">
        <v>477.11500000000001</v>
      </c>
      <c r="F1314" s="147">
        <f>USD_CNY!B1102</f>
        <v>6.9500500000000001</v>
      </c>
      <c r="G1314" s="159">
        <f t="shared" si="52"/>
        <v>17</v>
      </c>
    </row>
    <row r="1315" spans="1:8" x14ac:dyDescent="0.25">
      <c r="A1315" s="199">
        <v>43627</v>
      </c>
      <c r="B1315" s="20">
        <f t="shared" si="55"/>
        <v>512.89600073889346</v>
      </c>
      <c r="C1315" s="212">
        <v>3554</v>
      </c>
      <c r="D1315" s="20">
        <f t="shared" si="54"/>
        <v>438.37265020418249</v>
      </c>
      <c r="E1315" s="20">
        <v>471.97</v>
      </c>
      <c r="F1315" s="147">
        <f>USD_CNY!B1103</f>
        <v>6.9292800000000003</v>
      </c>
      <c r="G1315" s="159">
        <f t="shared" si="52"/>
        <v>-7</v>
      </c>
    </row>
    <row r="1316" spans="1:8" x14ac:dyDescent="0.25">
      <c r="A1316" s="199">
        <v>43628</v>
      </c>
      <c r="B1316" s="20">
        <f t="shared" si="55"/>
        <v>512.67761803424014</v>
      </c>
      <c r="C1316" s="212">
        <v>3551</v>
      </c>
      <c r="D1316" s="20">
        <f t="shared" si="54"/>
        <v>438.18599831986342</v>
      </c>
      <c r="E1316" s="20">
        <v>474.54500000000002</v>
      </c>
      <c r="F1316" s="147">
        <f>USD_CNY!B1104</f>
        <v>6.92638</v>
      </c>
      <c r="G1316" s="159">
        <f t="shared" si="52"/>
        <v>-3</v>
      </c>
    </row>
    <row r="1317" spans="1:8" x14ac:dyDescent="0.25">
      <c r="A1317" s="199">
        <v>43629</v>
      </c>
      <c r="B1317" s="20">
        <f t="shared" si="55"/>
        <v>512.77537870207516</v>
      </c>
      <c r="C1317" s="212">
        <v>3554</v>
      </c>
      <c r="D1317" s="20">
        <f t="shared" si="54"/>
        <v>438.26955444621814</v>
      </c>
      <c r="E1317" s="20">
        <v>474.87</v>
      </c>
      <c r="F1317" s="147">
        <f>USD_CNY!B1105</f>
        <v>6.9309099999999999</v>
      </c>
      <c r="G1317" s="159">
        <f t="shared" si="52"/>
        <v>3</v>
      </c>
    </row>
    <row r="1318" spans="1:8" x14ac:dyDescent="0.25">
      <c r="A1318" s="199">
        <v>43630</v>
      </c>
      <c r="B1318" s="20">
        <f t="shared" si="55"/>
        <v>515.63784228057273</v>
      </c>
      <c r="C1318" s="212">
        <v>3576</v>
      </c>
      <c r="D1318" s="20">
        <f t="shared" si="54"/>
        <v>440.71610451331003</v>
      </c>
      <c r="E1318" s="20">
        <v>480.01</v>
      </c>
      <c r="F1318" s="147">
        <f>USD_CNY!B1106</f>
        <v>6.9351000000000003</v>
      </c>
      <c r="G1318" s="159">
        <f t="shared" si="52"/>
        <v>22</v>
      </c>
    </row>
    <row r="1319" spans="1:8" x14ac:dyDescent="0.25">
      <c r="A1319" s="199">
        <v>43633</v>
      </c>
      <c r="B1319" s="20">
        <f t="shared" si="55"/>
        <v>515.2556655036982</v>
      </c>
      <c r="C1319" s="212">
        <v>3571</v>
      </c>
      <c r="D1319" s="20">
        <f t="shared" si="54"/>
        <v>440.38945769546859</v>
      </c>
      <c r="E1319" s="20">
        <v>476.47</v>
      </c>
      <c r="F1319" s="147">
        <f>USD_CNY!B1107</f>
        <v>6.9305399999999997</v>
      </c>
      <c r="G1319" s="159">
        <f t="shared" si="52"/>
        <v>-5</v>
      </c>
    </row>
    <row r="1320" spans="1:8" x14ac:dyDescent="0.25">
      <c r="A1320" s="199">
        <v>43634</v>
      </c>
      <c r="B1320" s="20">
        <f t="shared" si="55"/>
        <v>514.98518930861326</v>
      </c>
      <c r="C1320" s="212">
        <v>3571</v>
      </c>
      <c r="D1320" s="20">
        <f t="shared" si="54"/>
        <v>440.15828146035324</v>
      </c>
      <c r="E1320" s="20">
        <v>476.63499999999999</v>
      </c>
      <c r="F1320" s="147">
        <f>USD_CNY!B1108</f>
        <v>6.9341799999999996</v>
      </c>
      <c r="G1320" s="159">
        <f t="shared" si="52"/>
        <v>0</v>
      </c>
    </row>
    <row r="1321" spans="1:8" x14ac:dyDescent="0.25">
      <c r="A1321" s="199">
        <v>43635</v>
      </c>
      <c r="B1321" s="20">
        <f t="shared" si="55"/>
        <v>517.46629736503382</v>
      </c>
      <c r="C1321" s="212">
        <v>3574</v>
      </c>
      <c r="D1321" s="20">
        <f t="shared" si="54"/>
        <v>442.27888663678107</v>
      </c>
      <c r="E1321" s="20">
        <v>480.65</v>
      </c>
      <c r="F1321" s="147">
        <f>USD_CNY!B1109</f>
        <v>6.9067299999999996</v>
      </c>
      <c r="G1321" s="159">
        <f t="shared" si="52"/>
        <v>3</v>
      </c>
    </row>
    <row r="1322" spans="1:8" x14ac:dyDescent="0.25">
      <c r="A1322" s="199">
        <v>43636</v>
      </c>
      <c r="B1322" s="20">
        <f t="shared" si="55"/>
        <v>527.70256711521631</v>
      </c>
      <c r="C1322" s="212">
        <v>3629</v>
      </c>
      <c r="D1322" s="20">
        <f t="shared" si="54"/>
        <v>451.02783514121057</v>
      </c>
      <c r="E1322" s="20">
        <v>488.69</v>
      </c>
      <c r="F1322" s="147">
        <f>USD_CNY!B1110</f>
        <v>6.8769799999999996</v>
      </c>
      <c r="G1322" s="159">
        <f t="shared" si="52"/>
        <v>55</v>
      </c>
    </row>
    <row r="1323" spans="1:8" x14ac:dyDescent="0.25">
      <c r="A1323" s="199">
        <v>43637</v>
      </c>
      <c r="B1323" s="20">
        <f t="shared" si="55"/>
        <v>533.4160922353791</v>
      </c>
      <c r="C1323" s="212">
        <v>3661</v>
      </c>
      <c r="D1323" s="20">
        <f t="shared" si="54"/>
        <v>455.91118994476847</v>
      </c>
      <c r="E1323" s="20">
        <v>497.375</v>
      </c>
      <c r="F1323" s="147">
        <f>USD_CNY!B1111</f>
        <v>6.8633100000000002</v>
      </c>
      <c r="G1323" s="159">
        <f t="shared" si="52"/>
        <v>32</v>
      </c>
    </row>
    <row r="1324" spans="1:8" x14ac:dyDescent="0.25">
      <c r="A1324" s="199">
        <v>43640</v>
      </c>
      <c r="B1324" s="20">
        <f t="shared" si="55"/>
        <v>532.27857124153718</v>
      </c>
      <c r="C1324" s="212">
        <v>3659</v>
      </c>
      <c r="D1324" s="20">
        <f t="shared" si="54"/>
        <v>454.93894977909162</v>
      </c>
      <c r="E1324" s="20">
        <v>493.83499999999998</v>
      </c>
      <c r="F1324" s="147">
        <f>USD_CNY!B1112</f>
        <v>6.8742200000000002</v>
      </c>
      <c r="G1324" s="159">
        <f t="shared" si="52"/>
        <v>-2</v>
      </c>
      <c r="H1324" s="159">
        <f t="shared" ref="H1324:H1448" si="56">E1324-E1323</f>
        <v>-3.5400000000000205</v>
      </c>
    </row>
    <row r="1325" spans="1:8" x14ac:dyDescent="0.25">
      <c r="A1325" s="199">
        <v>43641</v>
      </c>
      <c r="B1325" s="20">
        <f t="shared" si="55"/>
        <v>534.48200717679015</v>
      </c>
      <c r="C1325" s="212">
        <v>3679</v>
      </c>
      <c r="D1325" s="20">
        <f t="shared" si="54"/>
        <v>456.82222835623094</v>
      </c>
      <c r="E1325" s="20">
        <v>496.57</v>
      </c>
      <c r="F1325" s="147">
        <f>USD_CNY!B1113</f>
        <v>6.8833000000000002</v>
      </c>
      <c r="G1325" s="159">
        <f t="shared" si="52"/>
        <v>20</v>
      </c>
      <c r="H1325" s="159">
        <f t="shared" si="56"/>
        <v>2.7350000000000136</v>
      </c>
    </row>
    <row r="1326" spans="1:8" x14ac:dyDescent="0.25">
      <c r="A1326" s="199">
        <v>43643</v>
      </c>
      <c r="B1326" s="20">
        <f t="shared" si="55"/>
        <v>528.29288999761582</v>
      </c>
      <c r="C1326" s="212">
        <v>3634</v>
      </c>
      <c r="D1326" s="20">
        <f t="shared" si="54"/>
        <v>451.53238461334689</v>
      </c>
      <c r="E1326" s="20">
        <v>490.14</v>
      </c>
      <c r="F1326" s="147">
        <f>USD_CNY!B1114</f>
        <v>6.8787599999999998</v>
      </c>
      <c r="G1326" s="159">
        <f t="shared" si="52"/>
        <v>-45</v>
      </c>
      <c r="H1326" s="159">
        <f t="shared" si="56"/>
        <v>-6.4300000000000068</v>
      </c>
    </row>
    <row r="1327" spans="1:8" x14ac:dyDescent="0.25">
      <c r="A1327" s="199">
        <v>43644</v>
      </c>
      <c r="B1327" s="20">
        <f t="shared" si="55"/>
        <v>529.2998522207613</v>
      </c>
      <c r="C1327" s="212">
        <v>3639</v>
      </c>
      <c r="D1327" s="20">
        <f t="shared" si="54"/>
        <v>452.39303608612079</v>
      </c>
      <c r="E1327" s="20">
        <v>490.94</v>
      </c>
      <c r="F1327" s="147">
        <f>USD_CNY!B1115</f>
        <v>6.8751199999999999</v>
      </c>
      <c r="G1327" s="159">
        <f t="shared" si="52"/>
        <v>5</v>
      </c>
      <c r="H1327" s="159">
        <f t="shared" si="56"/>
        <v>0.80000000000001137</v>
      </c>
    </row>
    <row r="1328" spans="1:8" x14ac:dyDescent="0.25">
      <c r="A1328" s="199">
        <v>43647</v>
      </c>
      <c r="B1328" s="20">
        <f t="shared" si="55"/>
        <v>527.1340959518617</v>
      </c>
      <c r="C1328" s="212">
        <v>3604</v>
      </c>
      <c r="D1328" s="20">
        <f t="shared" si="54"/>
        <v>450.54196235201857</v>
      </c>
      <c r="E1328" s="20">
        <v>487.88499999999999</v>
      </c>
      <c r="F1328" s="147">
        <f>USD_CNY!B1116</f>
        <v>6.83697</v>
      </c>
      <c r="G1328" s="159">
        <f t="shared" si="52"/>
        <v>-35</v>
      </c>
      <c r="H1328" s="159">
        <f t="shared" si="56"/>
        <v>-3.0550000000000068</v>
      </c>
    </row>
    <row r="1329" spans="1:8" x14ac:dyDescent="0.25">
      <c r="A1329" s="199">
        <v>43648</v>
      </c>
      <c r="B1329" s="20">
        <f t="shared" si="55"/>
        <v>523.96571729727452</v>
      </c>
      <c r="C1329" s="212">
        <v>3599</v>
      </c>
      <c r="D1329" s="20">
        <f t="shared" si="54"/>
        <v>447.83394640792699</v>
      </c>
      <c r="E1329" s="20">
        <v>486.76</v>
      </c>
      <c r="F1329" s="147">
        <f>USD_CNY!B1117</f>
        <v>6.8687699999999996</v>
      </c>
      <c r="G1329" s="159">
        <f t="shared" si="52"/>
        <v>-5</v>
      </c>
      <c r="H1329" s="159">
        <f t="shared" si="56"/>
        <v>-1.125</v>
      </c>
    </row>
    <row r="1330" spans="1:8" x14ac:dyDescent="0.25">
      <c r="A1330" s="199">
        <v>43649</v>
      </c>
      <c r="B1330" s="20">
        <f t="shared" si="55"/>
        <v>531.72638966350621</v>
      </c>
      <c r="C1330" s="212">
        <v>3661</v>
      </c>
      <c r="D1330" s="20">
        <f t="shared" si="54"/>
        <v>454.46699971239849</v>
      </c>
      <c r="E1330" s="20">
        <v>493.995</v>
      </c>
      <c r="F1330" s="147">
        <f>USD_CNY!B1118</f>
        <v>6.8851199999999997</v>
      </c>
      <c r="G1330" s="159">
        <f t="shared" si="52"/>
        <v>62</v>
      </c>
      <c r="H1330" s="159">
        <f t="shared" si="56"/>
        <v>7.2350000000000136</v>
      </c>
    </row>
    <row r="1331" spans="1:8" x14ac:dyDescent="0.25">
      <c r="A1331" s="199">
        <v>43650</v>
      </c>
      <c r="B1331" s="20">
        <f t="shared" si="55"/>
        <v>532.80285712623822</v>
      </c>
      <c r="C1331" s="212">
        <v>3664</v>
      </c>
      <c r="D1331" s="20">
        <f t="shared" si="54"/>
        <v>455.38705737285323</v>
      </c>
      <c r="E1331" s="20">
        <v>491.26499999999999</v>
      </c>
      <c r="F1331" s="147">
        <f>USD_CNY!B1119</f>
        <v>6.8768399999999996</v>
      </c>
      <c r="G1331" s="159">
        <f t="shared" si="52"/>
        <v>3</v>
      </c>
      <c r="H1331" s="159">
        <f t="shared" si="56"/>
        <v>-2.7300000000000182</v>
      </c>
    </row>
    <row r="1332" spans="1:8" x14ac:dyDescent="0.25">
      <c r="A1332" s="199">
        <v>43651</v>
      </c>
      <c r="B1332" s="20">
        <f t="shared" si="55"/>
        <v>529.67656878890989</v>
      </c>
      <c r="C1332" s="212">
        <v>3644</v>
      </c>
      <c r="D1332" s="20">
        <f t="shared" si="54"/>
        <v>452.71501605889739</v>
      </c>
      <c r="E1332" s="20">
        <v>490.62</v>
      </c>
      <c r="F1332" s="147">
        <f>USD_CNY!B1120</f>
        <v>6.87967</v>
      </c>
      <c r="G1332" s="159">
        <f t="shared" si="52"/>
        <v>-20</v>
      </c>
      <c r="H1332" s="159">
        <f t="shared" si="56"/>
        <v>-0.64499999999998181</v>
      </c>
    </row>
    <row r="1333" spans="1:8" x14ac:dyDescent="0.25">
      <c r="A1333" s="199">
        <v>43654</v>
      </c>
      <c r="B1333" s="20">
        <f t="shared" si="55"/>
        <v>522.2390291371961</v>
      </c>
      <c r="C1333" s="212">
        <v>3601</v>
      </c>
      <c r="D1333" s="20">
        <f t="shared" si="54"/>
        <v>446.35814456170607</v>
      </c>
      <c r="E1333" s="20">
        <v>481.46</v>
      </c>
      <c r="F1333" s="147">
        <f>USD_CNY!B1121</f>
        <v>6.8953100000000003</v>
      </c>
      <c r="G1333" s="159">
        <f t="shared" si="52"/>
        <v>-43</v>
      </c>
      <c r="H1333" s="159">
        <f t="shared" si="56"/>
        <v>-9.160000000000025</v>
      </c>
    </row>
    <row r="1334" spans="1:8" x14ac:dyDescent="0.25">
      <c r="A1334" s="199">
        <v>43655</v>
      </c>
      <c r="B1334" s="20">
        <f t="shared" si="55"/>
        <v>521.06320704313691</v>
      </c>
      <c r="C1334" s="212">
        <v>3589</v>
      </c>
      <c r="D1334" s="20">
        <f t="shared" si="54"/>
        <v>445.35316841293758</v>
      </c>
      <c r="E1334" s="20">
        <v>482.1</v>
      </c>
      <c r="F1334" s="147">
        <f>USD_CNY!B1122</f>
        <v>6.8878399999999997</v>
      </c>
      <c r="G1334" s="159">
        <f t="shared" si="52"/>
        <v>-12</v>
      </c>
      <c r="H1334" s="159">
        <f t="shared" si="56"/>
        <v>0.6400000000000432</v>
      </c>
    </row>
    <row r="1335" spans="1:8" x14ac:dyDescent="0.25">
      <c r="A1335" s="199">
        <v>43656</v>
      </c>
      <c r="B1335" s="20">
        <f t="shared" si="55"/>
        <v>522.37701134743952</v>
      </c>
      <c r="C1335" s="212">
        <v>3599</v>
      </c>
      <c r="D1335" s="20">
        <f t="shared" si="54"/>
        <v>446.47607807473469</v>
      </c>
      <c r="E1335" s="20">
        <v>484.19</v>
      </c>
      <c r="F1335" s="147">
        <f>USD_CNY!B1123</f>
        <v>6.8896600000000001</v>
      </c>
      <c r="G1335" s="159">
        <f t="shared" si="52"/>
        <v>10</v>
      </c>
      <c r="H1335" s="159">
        <f t="shared" si="56"/>
        <v>2.089999999999975</v>
      </c>
    </row>
    <row r="1336" spans="1:8" x14ac:dyDescent="0.25">
      <c r="A1336" s="199">
        <v>43657</v>
      </c>
      <c r="B1336" s="20">
        <f t="shared" si="55"/>
        <v>528.61344213438053</v>
      </c>
      <c r="C1336" s="212">
        <v>3629</v>
      </c>
      <c r="D1336" s="20">
        <f t="shared" si="54"/>
        <v>451.80636079861586</v>
      </c>
      <c r="E1336" s="20">
        <v>490.46</v>
      </c>
      <c r="F1336" s="147">
        <f>USD_CNY!B1124</f>
        <v>6.8651299999999997</v>
      </c>
      <c r="G1336" s="159">
        <f t="shared" si="52"/>
        <v>30</v>
      </c>
      <c r="H1336" s="159">
        <f t="shared" si="56"/>
        <v>6.2699999999999818</v>
      </c>
    </row>
    <row r="1337" spans="1:8" x14ac:dyDescent="0.25">
      <c r="A1337" s="199">
        <v>43658</v>
      </c>
      <c r="B1337" s="20">
        <f t="shared" si="55"/>
        <v>525.22719603439646</v>
      </c>
      <c r="C1337" s="212">
        <v>3611</v>
      </c>
      <c r="D1337" s="20">
        <f t="shared" si="54"/>
        <v>448.91213336273205</v>
      </c>
      <c r="E1337" s="20">
        <v>485.8</v>
      </c>
      <c r="F1337" s="147">
        <f>USD_CNY!B1125</f>
        <v>6.8751199999999999</v>
      </c>
      <c r="G1337" s="159">
        <f t="shared" si="52"/>
        <v>-18</v>
      </c>
      <c r="H1337" s="159">
        <f t="shared" si="56"/>
        <v>-4.6599999999999682</v>
      </c>
    </row>
    <row r="1338" spans="1:8" x14ac:dyDescent="0.25">
      <c r="A1338" s="199">
        <v>43661</v>
      </c>
      <c r="B1338" s="20">
        <f t="shared" si="55"/>
        <v>526.23230187339288</v>
      </c>
      <c r="C1338" s="212">
        <v>3616</v>
      </c>
      <c r="D1338" s="20">
        <f t="shared" si="54"/>
        <v>449.77119818238708</v>
      </c>
      <c r="E1338" s="20">
        <v>488.69</v>
      </c>
      <c r="F1338" s="147">
        <f>USD_CNY!B1126</f>
        <v>6.8714899999999997</v>
      </c>
      <c r="G1338" s="159">
        <f t="shared" si="52"/>
        <v>5</v>
      </c>
      <c r="H1338" s="159">
        <f t="shared" si="56"/>
        <v>2.8899999999999864</v>
      </c>
    </row>
    <row r="1339" spans="1:8" x14ac:dyDescent="0.25">
      <c r="A1339" s="199">
        <v>43662</v>
      </c>
      <c r="B1339" s="20">
        <f t="shared" si="55"/>
        <v>529.66009234502235</v>
      </c>
      <c r="C1339" s="212">
        <v>3641</v>
      </c>
      <c r="D1339" s="20">
        <f t="shared" si="54"/>
        <v>452.70093362822428</v>
      </c>
      <c r="E1339" s="20">
        <v>493.51499999999999</v>
      </c>
      <c r="F1339" s="147">
        <f>USD_CNY!B1127</f>
        <v>6.8742200000000002</v>
      </c>
      <c r="G1339" s="159">
        <f t="shared" si="52"/>
        <v>25</v>
      </c>
      <c r="H1339" s="159">
        <f t="shared" si="56"/>
        <v>4.8249999999999886</v>
      </c>
    </row>
    <row r="1340" spans="1:8" x14ac:dyDescent="0.25">
      <c r="A1340" s="199">
        <v>43663</v>
      </c>
      <c r="B1340" s="20">
        <f t="shared" si="55"/>
        <v>539.49545408986648</v>
      </c>
      <c r="C1340" s="212">
        <v>3714</v>
      </c>
      <c r="D1340" s="20">
        <f t="shared" si="54"/>
        <v>461.10722571783464</v>
      </c>
      <c r="E1340" s="20">
        <v>500.745</v>
      </c>
      <c r="F1340" s="147">
        <f>USD_CNY!B1128</f>
        <v>6.8842100000000004</v>
      </c>
      <c r="G1340" s="159">
        <f t="shared" si="52"/>
        <v>73</v>
      </c>
      <c r="H1340" s="159">
        <f t="shared" si="56"/>
        <v>7.2300000000000182</v>
      </c>
    </row>
    <row r="1341" spans="1:8" x14ac:dyDescent="0.25">
      <c r="A1341" s="199">
        <v>43664</v>
      </c>
      <c r="B1341" s="20">
        <f t="shared" si="55"/>
        <v>554.89796333834522</v>
      </c>
      <c r="C1341" s="212">
        <v>3816</v>
      </c>
      <c r="D1341" s="20">
        <f t="shared" si="54"/>
        <v>474.27176353704721</v>
      </c>
      <c r="E1341" s="20">
        <v>514.09</v>
      </c>
      <c r="F1341" s="147">
        <f>USD_CNY!B1129</f>
        <v>6.8769400000000003</v>
      </c>
      <c r="G1341" s="159">
        <f t="shared" si="52"/>
        <v>102</v>
      </c>
      <c r="H1341" s="159">
        <f t="shared" si="56"/>
        <v>13.345000000000027</v>
      </c>
    </row>
    <row r="1342" spans="1:8" x14ac:dyDescent="0.25">
      <c r="A1342" s="199">
        <v>43665</v>
      </c>
      <c r="B1342" s="20">
        <f t="shared" si="55"/>
        <v>565.66779053564619</v>
      </c>
      <c r="C1342" s="212">
        <v>3889</v>
      </c>
      <c r="D1342" s="20">
        <f t="shared" si="54"/>
        <v>483.47674404756089</v>
      </c>
      <c r="E1342" s="20">
        <v>525.34</v>
      </c>
      <c r="F1342" s="147">
        <f>USD_CNY!B1130</f>
        <v>6.8750600000000004</v>
      </c>
      <c r="G1342" s="159">
        <f t="shared" si="52"/>
        <v>73</v>
      </c>
      <c r="H1342" s="159">
        <f t="shared" si="56"/>
        <v>11.25</v>
      </c>
    </row>
    <row r="1343" spans="1:8" x14ac:dyDescent="0.25">
      <c r="A1343" s="199">
        <v>43668</v>
      </c>
      <c r="B1343" s="20">
        <f t="shared" si="55"/>
        <v>560.20128872460452</v>
      </c>
      <c r="C1343" s="212">
        <v>3854</v>
      </c>
      <c r="D1343" s="20">
        <f t="shared" si="54"/>
        <v>478.80452027743979</v>
      </c>
      <c r="E1343" s="20">
        <v>522.77</v>
      </c>
      <c r="F1343" s="147">
        <f>USD_CNY!B1131</f>
        <v>6.87967</v>
      </c>
      <c r="G1343" s="159">
        <f t="shared" si="52"/>
        <v>-35</v>
      </c>
      <c r="H1343" s="159">
        <f t="shared" si="56"/>
        <v>-2.57000000000005</v>
      </c>
    </row>
    <row r="1344" spans="1:8" x14ac:dyDescent="0.25">
      <c r="A1344" s="199">
        <v>43669</v>
      </c>
      <c r="B1344" s="20">
        <f t="shared" si="55"/>
        <v>559.97710703188886</v>
      </c>
      <c r="C1344" s="212">
        <v>3855</v>
      </c>
      <c r="D1344" s="20">
        <f t="shared" si="54"/>
        <v>478.61291199306743</v>
      </c>
      <c r="E1344" s="20">
        <v>522.61</v>
      </c>
      <c r="F1344" s="147">
        <f>USD_CNY!B1132</f>
        <v>6.8842100000000004</v>
      </c>
      <c r="G1344" s="159">
        <f t="shared" si="52"/>
        <v>1</v>
      </c>
      <c r="H1344" s="159">
        <f t="shared" si="56"/>
        <v>-0.15999999999996817</v>
      </c>
    </row>
    <row r="1345" spans="1:8" x14ac:dyDescent="0.25">
      <c r="A1345" s="199">
        <v>43670</v>
      </c>
      <c r="B1345" s="20">
        <f t="shared" si="55"/>
        <v>567.83764114229928</v>
      </c>
      <c r="C1345" s="212">
        <v>3909</v>
      </c>
      <c r="D1345" s="20">
        <f t="shared" si="54"/>
        <v>485.33131721564041</v>
      </c>
      <c r="E1345" s="20">
        <v>526.63</v>
      </c>
      <c r="F1345" s="147">
        <f>USD_CNY!B1133</f>
        <v>6.88401</v>
      </c>
      <c r="G1345" s="159">
        <f t="shared" si="52"/>
        <v>54</v>
      </c>
      <c r="H1345" s="159">
        <f t="shared" si="56"/>
        <v>4.0199999999999818</v>
      </c>
    </row>
    <row r="1346" spans="1:8" x14ac:dyDescent="0.25">
      <c r="A1346" s="199">
        <v>43671</v>
      </c>
      <c r="B1346" s="20">
        <f t="shared" si="55"/>
        <v>569.8001555718721</v>
      </c>
      <c r="C1346" s="212">
        <v>3919</v>
      </c>
      <c r="D1346" s="20">
        <f t="shared" si="54"/>
        <v>487.00867997595907</v>
      </c>
      <c r="E1346" s="20">
        <v>530.47500000000002</v>
      </c>
      <c r="F1346" s="147">
        <f>USD_CNY!B1134</f>
        <v>6.8778499999999996</v>
      </c>
      <c r="G1346" s="159">
        <f t="shared" si="52"/>
        <v>10</v>
      </c>
      <c r="H1346" s="159">
        <f t="shared" si="56"/>
        <v>3.8450000000000273</v>
      </c>
    </row>
    <row r="1347" spans="1:8" x14ac:dyDescent="0.25">
      <c r="A1347" s="199">
        <v>43672</v>
      </c>
      <c r="B1347" s="20">
        <f t="shared" si="55"/>
        <v>565.37503161971449</v>
      </c>
      <c r="C1347" s="212">
        <v>3889</v>
      </c>
      <c r="D1347" s="20">
        <f t="shared" si="54"/>
        <v>483.22652275189273</v>
      </c>
      <c r="E1347" s="20">
        <v>526.95000000000005</v>
      </c>
      <c r="F1347" s="147">
        <f>USD_CNY!B1135</f>
        <v>6.8786199999999997</v>
      </c>
      <c r="G1347" s="159">
        <f t="shared" si="52"/>
        <v>-30</v>
      </c>
      <c r="H1347" s="159">
        <f t="shared" si="56"/>
        <v>-3.5249999999999773</v>
      </c>
    </row>
    <row r="1348" spans="1:8" x14ac:dyDescent="0.25">
      <c r="A1348" s="199">
        <v>43675</v>
      </c>
      <c r="B1348" s="20">
        <f t="shared" si="55"/>
        <v>564.52454681465497</v>
      </c>
      <c r="C1348" s="212">
        <v>3894</v>
      </c>
      <c r="D1348" s="20">
        <f t="shared" si="54"/>
        <v>482.49961266209829</v>
      </c>
      <c r="E1348" s="20">
        <v>526.79</v>
      </c>
      <c r="F1348" s="147">
        <f>USD_CNY!B1136</f>
        <v>6.8978400000000004</v>
      </c>
      <c r="G1348" s="159">
        <f t="shared" si="52"/>
        <v>5</v>
      </c>
      <c r="H1348" s="159">
        <f t="shared" si="56"/>
        <v>-0.16000000000008185</v>
      </c>
    </row>
    <row r="1349" spans="1:8" x14ac:dyDescent="0.25">
      <c r="A1349" s="199">
        <v>43676</v>
      </c>
      <c r="B1349" s="20">
        <f t="shared" si="55"/>
        <v>565.19479916280341</v>
      </c>
      <c r="C1349" s="212">
        <v>3894</v>
      </c>
      <c r="D1349" s="20">
        <f t="shared" si="54"/>
        <v>483.072477916926</v>
      </c>
      <c r="E1349" s="20">
        <v>527.27</v>
      </c>
      <c r="F1349" s="147">
        <f>USD_CNY!B1137</f>
        <v>6.8896600000000001</v>
      </c>
      <c r="G1349" s="159">
        <f t="shared" si="52"/>
        <v>0</v>
      </c>
      <c r="H1349" s="159">
        <f t="shared" si="56"/>
        <v>0.48000000000001819</v>
      </c>
    </row>
    <row r="1350" spans="1:8" x14ac:dyDescent="0.25">
      <c r="A1350" s="199">
        <v>43677</v>
      </c>
      <c r="B1350" s="20">
        <f t="shared" si="55"/>
        <v>567.44692433315186</v>
      </c>
      <c r="C1350" s="212">
        <v>3909</v>
      </c>
      <c r="D1350" s="20">
        <f t="shared" si="54"/>
        <v>484.99737122491615</v>
      </c>
      <c r="E1350" s="20">
        <v>530.65</v>
      </c>
      <c r="F1350" s="147">
        <f>USD_CNY!B1138</f>
        <v>6.8887499999999999</v>
      </c>
      <c r="G1350" s="159">
        <f t="shared" si="52"/>
        <v>15</v>
      </c>
      <c r="H1350" s="159">
        <f t="shared" si="56"/>
        <v>3.3799999999999955</v>
      </c>
    </row>
    <row r="1351" spans="1:8" x14ac:dyDescent="0.25">
      <c r="A1351" s="199">
        <v>43678</v>
      </c>
      <c r="B1351" s="20">
        <f t="shared" si="55"/>
        <v>557.39778748829406</v>
      </c>
      <c r="C1351" s="212">
        <v>3851</v>
      </c>
      <c r="D1351" s="20">
        <f t="shared" si="54"/>
        <v>476.40836537461036</v>
      </c>
      <c r="E1351" s="20">
        <v>519.875</v>
      </c>
      <c r="F1351" s="147">
        <f>USD_CNY!B1139</f>
        <v>6.9088900000000004</v>
      </c>
      <c r="G1351" s="159">
        <f t="shared" si="52"/>
        <v>-58</v>
      </c>
      <c r="H1351" s="159">
        <f t="shared" si="56"/>
        <v>-10.774999999999977</v>
      </c>
    </row>
    <row r="1352" spans="1:8" x14ac:dyDescent="0.25">
      <c r="A1352" s="199">
        <v>43679</v>
      </c>
      <c r="B1352" s="20">
        <f t="shared" si="55"/>
        <v>555.98506643367693</v>
      </c>
      <c r="C1352" s="212">
        <v>3869</v>
      </c>
      <c r="D1352" s="20">
        <f t="shared" si="54"/>
        <v>475.20091148177517</v>
      </c>
      <c r="E1352" s="20">
        <v>521.48500000000001</v>
      </c>
      <c r="F1352" s="147">
        <f>USD_CNY!B1140</f>
        <v>6.9588200000000002</v>
      </c>
      <c r="G1352" s="159">
        <f t="shared" si="52"/>
        <v>18</v>
      </c>
      <c r="H1352" s="159">
        <f t="shared" si="56"/>
        <v>1.6100000000000136</v>
      </c>
    </row>
    <row r="1353" spans="1:8" x14ac:dyDescent="0.25">
      <c r="A1353" s="199">
        <v>43682</v>
      </c>
      <c r="B1353" s="20">
        <f t="shared" si="55"/>
        <v>552.89982822529612</v>
      </c>
      <c r="C1353" s="212">
        <v>3914</v>
      </c>
      <c r="D1353" s="20">
        <f t="shared" si="54"/>
        <v>472.56395574811637</v>
      </c>
      <c r="E1353" s="20">
        <v>524.05499999999995</v>
      </c>
      <c r="F1353" s="147">
        <f>USD_CNY!B1141</f>
        <v>7.07904</v>
      </c>
      <c r="G1353" s="159">
        <f t="shared" si="52"/>
        <v>45</v>
      </c>
      <c r="H1353" s="159">
        <f t="shared" si="56"/>
        <v>2.5699999999999363</v>
      </c>
    </row>
    <row r="1354" spans="1:8" x14ac:dyDescent="0.25">
      <c r="A1354" s="199">
        <v>43683</v>
      </c>
      <c r="B1354" s="20">
        <f t="shared" si="55"/>
        <v>563.87498392864461</v>
      </c>
      <c r="C1354" s="212">
        <v>3991</v>
      </c>
      <c r="D1354" s="20">
        <f t="shared" si="54"/>
        <v>481.94443070824326</v>
      </c>
      <c r="E1354" s="20">
        <v>527.755</v>
      </c>
      <c r="F1354" s="147">
        <f>USD_CNY!B1142</f>
        <v>7.0778100000000004</v>
      </c>
      <c r="G1354" s="159">
        <f t="shared" si="52"/>
        <v>77</v>
      </c>
      <c r="H1354" s="159">
        <f t="shared" si="56"/>
        <v>3.7000000000000455</v>
      </c>
    </row>
    <row r="1355" spans="1:8" x14ac:dyDescent="0.25">
      <c r="A1355" s="199">
        <v>43684</v>
      </c>
      <c r="B1355" s="20">
        <f t="shared" si="55"/>
        <v>575.67043856031546</v>
      </c>
      <c r="C1355" s="212">
        <v>4076</v>
      </c>
      <c r="D1355" s="20">
        <f t="shared" si="54"/>
        <v>492.0260158635175</v>
      </c>
      <c r="E1355" s="20">
        <v>534.02499999999998</v>
      </c>
      <c r="F1355" s="147">
        <f>USD_CNY!B1143</f>
        <v>7.0804400000000003</v>
      </c>
      <c r="G1355" s="159">
        <f t="shared" si="52"/>
        <v>85</v>
      </c>
      <c r="H1355" s="159">
        <f t="shared" si="56"/>
        <v>6.2699999999999818</v>
      </c>
    </row>
    <row r="1356" spans="1:8" x14ac:dyDescent="0.25">
      <c r="A1356" s="199">
        <v>43685</v>
      </c>
      <c r="B1356" s="20">
        <f t="shared" si="55"/>
        <v>585.69771717914625</v>
      </c>
      <c r="C1356" s="212">
        <v>4141</v>
      </c>
      <c r="D1356" s="20">
        <f t="shared" si="54"/>
        <v>500.59633946935583</v>
      </c>
      <c r="E1356" s="20">
        <v>549.13499999999999</v>
      </c>
      <c r="F1356" s="147">
        <f>USD_CNY!B1144</f>
        <v>7.0701999999999998</v>
      </c>
      <c r="G1356" s="159">
        <f t="shared" si="52"/>
        <v>65</v>
      </c>
      <c r="H1356" s="159">
        <f t="shared" si="56"/>
        <v>15.110000000000014</v>
      </c>
    </row>
    <row r="1357" spans="1:8" x14ac:dyDescent="0.25">
      <c r="A1357" s="199">
        <v>43686</v>
      </c>
      <c r="B1357" s="20">
        <f t="shared" si="55"/>
        <v>586.92958399211022</v>
      </c>
      <c r="C1357" s="212">
        <v>4154</v>
      </c>
      <c r="D1357" s="20">
        <f t="shared" si="54"/>
        <v>501.64921708727371</v>
      </c>
      <c r="E1357" s="20">
        <v>546.56500000000005</v>
      </c>
      <c r="F1357" s="147">
        <f>USD_CNY!B1145</f>
        <v>7.0775100000000002</v>
      </c>
      <c r="G1357" s="159">
        <f t="shared" si="52"/>
        <v>13</v>
      </c>
      <c r="H1357" s="159">
        <f t="shared" si="56"/>
        <v>-2.5699999999999363</v>
      </c>
    </row>
    <row r="1358" spans="1:8" x14ac:dyDescent="0.25">
      <c r="A1358" s="199">
        <v>43689</v>
      </c>
      <c r="B1358" s="20">
        <f t="shared" si="55"/>
        <v>581.18626307528064</v>
      </c>
      <c r="C1358" s="212">
        <v>4121</v>
      </c>
      <c r="D1358" s="20">
        <f t="shared" si="54"/>
        <v>496.74039579083819</v>
      </c>
      <c r="E1358" s="20">
        <v>544.15</v>
      </c>
      <c r="F1358" s="147">
        <f>USD_CNY!B1146</f>
        <v>7.0906700000000003</v>
      </c>
      <c r="G1358" s="159">
        <f t="shared" si="52"/>
        <v>-33</v>
      </c>
      <c r="H1358" s="159">
        <f t="shared" si="56"/>
        <v>-2.4150000000000773</v>
      </c>
    </row>
    <row r="1359" spans="1:8" x14ac:dyDescent="0.25">
      <c r="A1359" s="199">
        <v>43690</v>
      </c>
      <c r="B1359" s="20">
        <f t="shared" ref="B1359:B1448" si="57">+IF(F1359=0,"",C1359/F1359)</f>
        <v>595.09888728905969</v>
      </c>
      <c r="C1359" s="212">
        <v>4224</v>
      </c>
      <c r="D1359" s="20">
        <f t="shared" ref="D1359:D1441" si="58">+B1359/1.17</f>
        <v>508.63152759748692</v>
      </c>
      <c r="E1359" s="20">
        <v>552.51</v>
      </c>
      <c r="F1359" s="147">
        <f>USD_CNY!B1147</f>
        <v>7.0979799999999997</v>
      </c>
      <c r="G1359" s="159">
        <f t="shared" si="52"/>
        <v>103</v>
      </c>
      <c r="H1359" s="159">
        <f t="shared" si="56"/>
        <v>8.3600000000000136</v>
      </c>
    </row>
    <row r="1360" spans="1:8" x14ac:dyDescent="0.25">
      <c r="A1360" s="199">
        <v>43691</v>
      </c>
      <c r="B1360" s="20">
        <f t="shared" si="57"/>
        <v>581.90522080133496</v>
      </c>
      <c r="C1360" s="212">
        <v>4094</v>
      </c>
      <c r="D1360" s="20">
        <f t="shared" si="58"/>
        <v>497.35488957379062</v>
      </c>
      <c r="E1360" s="20">
        <v>543.83000000000004</v>
      </c>
      <c r="F1360" s="147">
        <f>USD_CNY!B1148</f>
        <v>7.0355100000000004</v>
      </c>
      <c r="G1360" s="159">
        <f t="shared" si="52"/>
        <v>-130</v>
      </c>
      <c r="H1360" s="159">
        <f t="shared" si="56"/>
        <v>-8.67999999999995</v>
      </c>
    </row>
    <row r="1361" spans="1:8" x14ac:dyDescent="0.25">
      <c r="A1361" s="199">
        <v>43692</v>
      </c>
      <c r="B1361" s="20">
        <f t="shared" si="57"/>
        <v>597.43990824776506</v>
      </c>
      <c r="C1361" s="212">
        <v>4209</v>
      </c>
      <c r="D1361" s="20">
        <f t="shared" si="58"/>
        <v>510.63240021176506</v>
      </c>
      <c r="E1361" s="20">
        <v>555.24</v>
      </c>
      <c r="F1361" s="147">
        <f>USD_CNY!B1149</f>
        <v>7.0450600000000003</v>
      </c>
      <c r="G1361" s="159">
        <f t="shared" si="52"/>
        <v>115</v>
      </c>
      <c r="H1361" s="159">
        <f t="shared" si="56"/>
        <v>11.409999999999968</v>
      </c>
    </row>
    <row r="1362" spans="1:8" x14ac:dyDescent="0.25">
      <c r="A1362" s="199">
        <v>43693</v>
      </c>
      <c r="B1362" s="20">
        <f t="shared" si="57"/>
        <v>592.57431639129481</v>
      </c>
      <c r="C1362" s="212">
        <v>4179</v>
      </c>
      <c r="D1362" s="20">
        <f t="shared" si="58"/>
        <v>506.47377469341438</v>
      </c>
      <c r="E1362" s="20">
        <v>554.27499999999998</v>
      </c>
      <c r="F1362" s="147">
        <f>USD_CNY!B1150</f>
        <v>7.0522799999999997</v>
      </c>
      <c r="G1362" s="159">
        <f t="shared" si="52"/>
        <v>-30</v>
      </c>
      <c r="H1362" s="159">
        <f t="shared" si="56"/>
        <v>-0.96500000000003183</v>
      </c>
    </row>
    <row r="1363" spans="1:8" x14ac:dyDescent="0.25">
      <c r="A1363" s="199">
        <v>43696</v>
      </c>
      <c r="B1363" s="20">
        <f t="shared" si="57"/>
        <v>583.99146332304042</v>
      </c>
      <c r="C1363" s="212">
        <v>4121</v>
      </c>
      <c r="D1363" s="20">
        <f t="shared" si="58"/>
        <v>499.1380028402055</v>
      </c>
      <c r="E1363" s="20">
        <v>548.16999999999996</v>
      </c>
      <c r="F1363" s="147">
        <f>USD_CNY!B1151</f>
        <v>7.05661</v>
      </c>
      <c r="G1363" s="159">
        <f t="shared" si="52"/>
        <v>-58</v>
      </c>
      <c r="H1363" s="159">
        <f t="shared" si="56"/>
        <v>-6.1050000000000182</v>
      </c>
    </row>
    <row r="1364" spans="1:8" x14ac:dyDescent="0.25">
      <c r="A1364" s="199">
        <v>43697</v>
      </c>
      <c r="B1364" s="20">
        <f t="shared" si="57"/>
        <v>581.63783219027505</v>
      </c>
      <c r="C1364" s="212">
        <v>4114</v>
      </c>
      <c r="D1364" s="20">
        <f t="shared" si="58"/>
        <v>497.12635229938041</v>
      </c>
      <c r="E1364" s="20">
        <v>542.22</v>
      </c>
      <c r="F1364" s="147">
        <f>USD_CNY!B1152</f>
        <v>7.0731299999999999</v>
      </c>
      <c r="G1364" s="159">
        <f t="shared" si="52"/>
        <v>-7</v>
      </c>
      <c r="H1364" s="159">
        <f t="shared" si="56"/>
        <v>-5.9499999999999318</v>
      </c>
    </row>
    <row r="1365" spans="1:8" x14ac:dyDescent="0.25">
      <c r="A1365" s="199">
        <v>43698</v>
      </c>
      <c r="B1365" s="20">
        <f t="shared" si="57"/>
        <v>588.63789983519837</v>
      </c>
      <c r="C1365" s="212">
        <v>4154</v>
      </c>
      <c r="D1365" s="20">
        <f t="shared" si="58"/>
        <v>503.10931609846017</v>
      </c>
      <c r="E1365" s="20">
        <v>548.97500000000002</v>
      </c>
      <c r="F1365" s="147">
        <f>USD_CNY!B1153</f>
        <v>7.0569699999999997</v>
      </c>
      <c r="G1365" s="159">
        <f t="shared" si="52"/>
        <v>40</v>
      </c>
      <c r="H1365" s="159">
        <f t="shared" si="56"/>
        <v>6.7549999999999955</v>
      </c>
    </row>
    <row r="1366" spans="1:8" x14ac:dyDescent="0.25">
      <c r="A1366" s="199">
        <v>43699</v>
      </c>
      <c r="B1366" s="20">
        <f t="shared" si="57"/>
        <v>585.13866346764519</v>
      </c>
      <c r="C1366" s="212">
        <v>4146</v>
      </c>
      <c r="D1366" s="20">
        <f t="shared" si="58"/>
        <v>500.11851578431214</v>
      </c>
      <c r="E1366" s="20">
        <v>548.97500000000002</v>
      </c>
      <c r="F1366" s="147">
        <f>USD_CNY!B1154</f>
        <v>7.0854999999999997</v>
      </c>
      <c r="G1366" s="159">
        <f t="shared" si="52"/>
        <v>-8</v>
      </c>
      <c r="H1366" s="159">
        <f t="shared" si="56"/>
        <v>0</v>
      </c>
    </row>
    <row r="1367" spans="1:8" x14ac:dyDescent="0.25">
      <c r="A1367" s="199">
        <v>43700</v>
      </c>
      <c r="B1367" s="20">
        <f t="shared" si="57"/>
        <v>584.06705642037059</v>
      </c>
      <c r="C1367" s="212">
        <v>4146</v>
      </c>
      <c r="D1367" s="20">
        <f t="shared" si="58"/>
        <v>499.20261232510308</v>
      </c>
      <c r="E1367" s="20">
        <v>546.4</v>
      </c>
      <c r="F1367" s="147">
        <f>USD_CNY!B1155</f>
        <v>7.0984999999999996</v>
      </c>
      <c r="G1367" s="159">
        <f t="shared" si="52"/>
        <v>0</v>
      </c>
      <c r="H1367" s="159">
        <f t="shared" si="56"/>
        <v>-2.5750000000000455</v>
      </c>
    </row>
    <row r="1368" spans="1:8" x14ac:dyDescent="0.25">
      <c r="A1368" s="199">
        <v>43703</v>
      </c>
      <c r="B1368" s="20">
        <f t="shared" si="57"/>
        <v>606.16808492217979</v>
      </c>
      <c r="C1368" s="212">
        <v>4341</v>
      </c>
      <c r="D1368" s="20">
        <f t="shared" si="58"/>
        <v>518.09238027536742</v>
      </c>
      <c r="E1368" s="20">
        <v>566.65499999999997</v>
      </c>
      <c r="F1368" s="147">
        <f>USD_CNY!B1156</f>
        <v>7.1613800000000003</v>
      </c>
      <c r="G1368" s="159">
        <f t="shared" si="52"/>
        <v>195</v>
      </c>
      <c r="H1368" s="159">
        <f t="shared" si="56"/>
        <v>20.254999999999995</v>
      </c>
    </row>
    <row r="1369" spans="1:8" x14ac:dyDescent="0.25">
      <c r="A1369" s="199">
        <v>43704</v>
      </c>
      <c r="B1369" s="20">
        <f t="shared" si="57"/>
        <v>606.194924633342</v>
      </c>
      <c r="C1369" s="212">
        <v>4349</v>
      </c>
      <c r="D1369" s="20">
        <f t="shared" si="58"/>
        <v>518.11532019943763</v>
      </c>
      <c r="E1369" s="20">
        <v>567.94000000000005</v>
      </c>
      <c r="F1369" s="147">
        <f>USD_CNY!B1157</f>
        <v>7.1742600000000003</v>
      </c>
      <c r="G1369" s="159">
        <f t="shared" si="52"/>
        <v>8</v>
      </c>
      <c r="H1369" s="159">
        <f t="shared" si="56"/>
        <v>1.2850000000000819</v>
      </c>
    </row>
    <row r="1370" spans="1:8" x14ac:dyDescent="0.25">
      <c r="A1370" s="199">
        <v>43705</v>
      </c>
      <c r="B1370" s="20">
        <f t="shared" si="57"/>
        <v>628.02390929877413</v>
      </c>
      <c r="C1370" s="212">
        <v>4499</v>
      </c>
      <c r="D1370" s="20">
        <f t="shared" si="58"/>
        <v>536.77257205023432</v>
      </c>
      <c r="E1370" s="20">
        <v>584.34</v>
      </c>
      <c r="F1370" s="147">
        <f>USD_CNY!B1158</f>
        <v>7.1637399999999998</v>
      </c>
      <c r="G1370" s="159">
        <f t="shared" si="52"/>
        <v>150</v>
      </c>
      <c r="H1370" s="159">
        <f t="shared" si="56"/>
        <v>16.399999999999977</v>
      </c>
    </row>
    <row r="1371" spans="1:8" x14ac:dyDescent="0.25">
      <c r="A1371" s="199">
        <v>43706</v>
      </c>
      <c r="B1371" s="20">
        <f t="shared" si="57"/>
        <v>628.91415760915027</v>
      </c>
      <c r="C1371" s="212">
        <v>4511</v>
      </c>
      <c r="D1371" s="20">
        <f t="shared" si="58"/>
        <v>537.53346804200885</v>
      </c>
      <c r="E1371" s="20">
        <v>589.48500000000001</v>
      </c>
      <c r="F1371" s="147">
        <f>USD_CNY!B1159</f>
        <v>7.1726799999999997</v>
      </c>
      <c r="G1371" s="159">
        <f t="shared" si="52"/>
        <v>12</v>
      </c>
      <c r="H1371" s="159">
        <f t="shared" si="56"/>
        <v>5.1449999999999818</v>
      </c>
    </row>
    <row r="1372" spans="1:8" x14ac:dyDescent="0.25">
      <c r="A1372" s="199">
        <v>43707</v>
      </c>
      <c r="B1372" s="20">
        <f t="shared" si="57"/>
        <v>624.15185365833202</v>
      </c>
      <c r="C1372" s="212">
        <v>4466</v>
      </c>
      <c r="D1372" s="20">
        <f t="shared" si="58"/>
        <v>533.46312278489916</v>
      </c>
      <c r="E1372" s="20">
        <v>583.21500000000003</v>
      </c>
      <c r="F1372" s="147">
        <f>USD_CNY!B1160</f>
        <v>7.1553100000000001</v>
      </c>
      <c r="G1372" s="159">
        <f t="shared" si="52"/>
        <v>-45</v>
      </c>
      <c r="H1372" s="159">
        <f t="shared" si="56"/>
        <v>-6.2699999999999818</v>
      </c>
    </row>
    <row r="1373" spans="1:8" x14ac:dyDescent="0.25">
      <c r="A1373" s="199">
        <v>43711</v>
      </c>
      <c r="B1373" s="20">
        <f t="shared" si="57"/>
        <v>628.88532475716067</v>
      </c>
      <c r="C1373" s="212">
        <v>4521</v>
      </c>
      <c r="D1373" s="20">
        <f t="shared" si="58"/>
        <v>537.5088245787698</v>
      </c>
      <c r="E1373" s="20">
        <v>590.60500000000002</v>
      </c>
      <c r="F1373" s="147">
        <f>USD_CNY!B1161</f>
        <v>7.1889099999999999</v>
      </c>
      <c r="G1373" s="159">
        <f t="shared" si="52"/>
        <v>55</v>
      </c>
      <c r="H1373" s="159">
        <f t="shared" si="56"/>
        <v>7.3899999999999864</v>
      </c>
    </row>
    <row r="1374" spans="1:8" x14ac:dyDescent="0.25">
      <c r="A1374" s="199">
        <v>43712</v>
      </c>
      <c r="B1374" s="20">
        <f t="shared" si="57"/>
        <v>665.81313160896934</v>
      </c>
      <c r="C1374" s="212">
        <v>4774</v>
      </c>
      <c r="D1374" s="20">
        <f t="shared" si="58"/>
        <v>569.07105265723874</v>
      </c>
      <c r="E1374" s="20">
        <v>622.76</v>
      </c>
      <c r="F1374" s="147">
        <f>USD_CNY!B1162</f>
        <v>7.1701800000000002</v>
      </c>
      <c r="G1374" s="159">
        <f t="shared" si="52"/>
        <v>253</v>
      </c>
      <c r="H1374" s="159">
        <f t="shared" si="56"/>
        <v>32.154999999999973</v>
      </c>
    </row>
    <row r="1375" spans="1:8" x14ac:dyDescent="0.25">
      <c r="A1375" s="199">
        <v>43713</v>
      </c>
      <c r="B1375" s="20">
        <f t="shared" si="57"/>
        <v>663.53745356359138</v>
      </c>
      <c r="C1375" s="212">
        <v>4734</v>
      </c>
      <c r="D1375" s="20">
        <f t="shared" si="58"/>
        <v>567.1260286868303</v>
      </c>
      <c r="E1375" s="20">
        <v>624.005</v>
      </c>
      <c r="F1375" s="147">
        <f>USD_CNY!B1163</f>
        <v>7.1344880000000002</v>
      </c>
      <c r="G1375" s="159">
        <f t="shared" si="52"/>
        <v>-40</v>
      </c>
      <c r="H1375" s="159">
        <f t="shared" si="56"/>
        <v>1.2450000000000045</v>
      </c>
    </row>
    <row r="1376" spans="1:8" x14ac:dyDescent="0.25">
      <c r="A1376" s="199">
        <v>43714</v>
      </c>
      <c r="B1376" s="20">
        <f t="shared" si="57"/>
        <v>642.50201963208394</v>
      </c>
      <c r="C1376" s="212">
        <v>4589</v>
      </c>
      <c r="D1376" s="20">
        <f t="shared" si="58"/>
        <v>549.14702532656747</v>
      </c>
      <c r="E1376" s="20">
        <v>597.20000000000005</v>
      </c>
      <c r="F1376" s="147">
        <f>USD_CNY!B1164</f>
        <v>7.1423899999999998</v>
      </c>
      <c r="G1376" s="159">
        <f t="shared" si="52"/>
        <v>-145</v>
      </c>
      <c r="H1376" s="159">
        <f t="shared" si="56"/>
        <v>-26.80499999999995</v>
      </c>
    </row>
    <row r="1377" spans="1:8" x14ac:dyDescent="0.25">
      <c r="A1377" s="199">
        <v>43717</v>
      </c>
      <c r="B1377" s="20">
        <f t="shared" si="57"/>
        <v>622.30094159156909</v>
      </c>
      <c r="C1377" s="212">
        <v>4434</v>
      </c>
      <c r="D1377" s="20">
        <f t="shared" si="58"/>
        <v>531.8811466594608</v>
      </c>
      <c r="E1377" s="20">
        <v>582.09</v>
      </c>
      <c r="F1377" s="147">
        <f>USD_CNY!B1165</f>
        <v>7.1251699999999998</v>
      </c>
      <c r="G1377" s="159">
        <f t="shared" si="52"/>
        <v>-155</v>
      </c>
      <c r="H1377" s="159">
        <f t="shared" si="56"/>
        <v>-15.110000000000014</v>
      </c>
    </row>
    <row r="1378" spans="1:8" x14ac:dyDescent="0.25">
      <c r="A1378" s="199">
        <v>43718</v>
      </c>
      <c r="B1378" s="20">
        <f t="shared" si="57"/>
        <v>611.20433534866334</v>
      </c>
      <c r="C1378" s="212">
        <v>4349</v>
      </c>
      <c r="D1378" s="20">
        <f t="shared" si="58"/>
        <v>522.39686781937041</v>
      </c>
      <c r="E1378" s="20">
        <v>575.01499999999999</v>
      </c>
      <c r="F1378" s="147">
        <f>USD_CNY!B1166</f>
        <v>7.1154599999999997</v>
      </c>
      <c r="G1378" s="159">
        <f t="shared" si="52"/>
        <v>-85</v>
      </c>
      <c r="H1378" s="159">
        <f t="shared" si="56"/>
        <v>-7.0750000000000455</v>
      </c>
    </row>
    <row r="1379" spans="1:8" x14ac:dyDescent="0.25">
      <c r="A1379" s="199">
        <v>43719</v>
      </c>
      <c r="B1379" s="20">
        <f t="shared" si="57"/>
        <v>621.41047950230939</v>
      </c>
      <c r="C1379" s="212">
        <v>4421</v>
      </c>
      <c r="D1379" s="20">
        <f t="shared" si="58"/>
        <v>531.1200679506918</v>
      </c>
      <c r="E1379" s="20">
        <v>580.48500000000001</v>
      </c>
      <c r="F1379" s="147">
        <f>USD_CNY!B1167</f>
        <v>7.1144600000000002</v>
      </c>
      <c r="G1379" s="159">
        <f t="shared" si="52"/>
        <v>72</v>
      </c>
      <c r="H1379" s="159">
        <f t="shared" si="56"/>
        <v>5.4700000000000273</v>
      </c>
    </row>
    <row r="1380" spans="1:8" x14ac:dyDescent="0.25">
      <c r="A1380" s="199">
        <v>43720</v>
      </c>
      <c r="B1380" s="20">
        <f t="shared" si="57"/>
        <v>621.6979799406696</v>
      </c>
      <c r="C1380" s="212">
        <v>4401</v>
      </c>
      <c r="D1380" s="20">
        <f t="shared" si="58"/>
        <v>531.36579482108516</v>
      </c>
      <c r="E1380" s="20">
        <v>580.64499999999998</v>
      </c>
      <c r="F1380" s="147">
        <f>USD_CNY!B1168</f>
        <v>7.0789999999999997</v>
      </c>
      <c r="G1380" s="159">
        <f t="shared" si="52"/>
        <v>-20</v>
      </c>
      <c r="H1380" s="159">
        <f t="shared" si="56"/>
        <v>0.15999999999996817</v>
      </c>
    </row>
    <row r="1381" spans="1:8" x14ac:dyDescent="0.25">
      <c r="A1381" s="199">
        <v>43721</v>
      </c>
      <c r="B1381" s="20">
        <f t="shared" si="57"/>
        <v>623.87214661066321</v>
      </c>
      <c r="C1381" s="212">
        <v>4401</v>
      </c>
      <c r="D1381" s="20">
        <f t="shared" si="58"/>
        <v>533.22405693219082</v>
      </c>
      <c r="E1381" s="20">
        <v>560.875</v>
      </c>
      <c r="F1381" s="147">
        <f>USD_CNY!B1169</f>
        <v>7.0543300000000002</v>
      </c>
      <c r="G1381" s="159">
        <f t="shared" si="52"/>
        <v>0</v>
      </c>
      <c r="H1381" s="159">
        <f t="shared" si="56"/>
        <v>-19.769999999999982</v>
      </c>
    </row>
    <row r="1382" spans="1:8" x14ac:dyDescent="0.25">
      <c r="A1382" s="199">
        <v>43724</v>
      </c>
      <c r="B1382" s="20">
        <f t="shared" si="57"/>
        <v>616.26480712015041</v>
      </c>
      <c r="C1382" s="212">
        <v>4356</v>
      </c>
      <c r="D1382" s="20">
        <f t="shared" si="58"/>
        <v>526.72205736765</v>
      </c>
      <c r="E1382" s="20">
        <v>570.51499999999999</v>
      </c>
      <c r="F1382" s="147">
        <f>USD_CNY!B1170</f>
        <v>7.06839</v>
      </c>
      <c r="G1382" s="159">
        <f t="shared" si="52"/>
        <v>-45</v>
      </c>
      <c r="H1382" s="159">
        <f t="shared" si="56"/>
        <v>9.6399999999999864</v>
      </c>
    </row>
    <row r="1383" spans="1:8" x14ac:dyDescent="0.25">
      <c r="A1383" s="199">
        <v>43725</v>
      </c>
      <c r="B1383" s="20">
        <f t="shared" si="57"/>
        <v>613.7526367768379</v>
      </c>
      <c r="C1383" s="212">
        <v>4344</v>
      </c>
      <c r="D1383" s="20">
        <f t="shared" si="58"/>
        <v>524.57490322806666</v>
      </c>
      <c r="E1383" s="20">
        <v>573.245</v>
      </c>
      <c r="F1383" s="147">
        <f>USD_CNY!B1171</f>
        <v>7.0777700000000001</v>
      </c>
      <c r="G1383" s="159">
        <f t="shared" si="52"/>
        <v>-12</v>
      </c>
      <c r="H1383" s="159">
        <f t="shared" si="56"/>
        <v>2.7300000000000182</v>
      </c>
    </row>
    <row r="1384" spans="1:8" x14ac:dyDescent="0.25">
      <c r="A1384" s="199">
        <v>43726</v>
      </c>
      <c r="B1384" s="20">
        <f t="shared" si="57"/>
        <v>616.09962630254108</v>
      </c>
      <c r="C1384" s="212">
        <v>4364</v>
      </c>
      <c r="D1384" s="20">
        <f t="shared" si="58"/>
        <v>526.58087718165905</v>
      </c>
      <c r="E1384" s="20">
        <v>576.94500000000005</v>
      </c>
      <c r="F1384" s="147">
        <f>USD_CNY!B1172</f>
        <v>7.0832699999999997</v>
      </c>
      <c r="G1384" s="159">
        <f t="shared" si="52"/>
        <v>20</v>
      </c>
      <c r="H1384" s="159">
        <f t="shared" si="56"/>
        <v>3.7000000000000455</v>
      </c>
    </row>
    <row r="1385" spans="1:8" x14ac:dyDescent="0.25">
      <c r="A1385" s="199">
        <v>43727</v>
      </c>
      <c r="B1385" s="20">
        <f t="shared" si="57"/>
        <v>606.67839005661301</v>
      </c>
      <c r="C1385" s="212">
        <v>4309</v>
      </c>
      <c r="D1385" s="20">
        <f t="shared" si="58"/>
        <v>518.52853850992574</v>
      </c>
      <c r="E1385" s="20">
        <v>549.94500000000005</v>
      </c>
      <c r="F1385" s="147">
        <f>USD_CNY!B1173</f>
        <v>7.1026100000000003</v>
      </c>
      <c r="G1385" s="159">
        <f t="shared" si="52"/>
        <v>-55</v>
      </c>
      <c r="H1385" s="159">
        <f t="shared" si="56"/>
        <v>-27</v>
      </c>
    </row>
    <row r="1386" spans="1:8" x14ac:dyDescent="0.25">
      <c r="A1386" s="199">
        <v>43728</v>
      </c>
      <c r="B1386" s="20">
        <f t="shared" si="57"/>
        <v>614.81717873190075</v>
      </c>
      <c r="C1386" s="212">
        <v>4354</v>
      </c>
      <c r="D1386" s="20">
        <f t="shared" si="58"/>
        <v>525.48476814692378</v>
      </c>
      <c r="E1386" s="20">
        <v>572.92499999999995</v>
      </c>
      <c r="F1386" s="147">
        <f>USD_CNY!B1174</f>
        <v>7.0817800000000002</v>
      </c>
      <c r="G1386" s="159">
        <f t="shared" si="52"/>
        <v>45</v>
      </c>
      <c r="H1386" s="159">
        <f t="shared" si="56"/>
        <v>22.979999999999905</v>
      </c>
    </row>
    <row r="1387" spans="1:8" x14ac:dyDescent="0.25">
      <c r="A1387" s="199">
        <v>43731</v>
      </c>
      <c r="B1387" s="20">
        <f t="shared" si="57"/>
        <v>624.12300805075097</v>
      </c>
      <c r="C1387" s="212">
        <v>4439</v>
      </c>
      <c r="D1387" s="20">
        <f t="shared" si="58"/>
        <v>533.43846841944526</v>
      </c>
      <c r="E1387" s="20">
        <v>582.89499999999998</v>
      </c>
      <c r="F1387" s="147">
        <f>USD_CNY!B1175</f>
        <v>7.1123799999999999</v>
      </c>
      <c r="G1387" s="159">
        <f t="shared" si="52"/>
        <v>85</v>
      </c>
      <c r="H1387" s="159">
        <f t="shared" si="56"/>
        <v>9.9700000000000273</v>
      </c>
    </row>
    <row r="1388" spans="1:8" x14ac:dyDescent="0.25">
      <c r="A1388" s="199">
        <v>43732</v>
      </c>
      <c r="B1388" s="20">
        <f t="shared" si="57"/>
        <v>637.57233155448682</v>
      </c>
      <c r="C1388" s="212">
        <v>4534</v>
      </c>
      <c r="D1388" s="20">
        <f t="shared" si="58"/>
        <v>544.93361671323669</v>
      </c>
      <c r="E1388" s="20">
        <v>598.65</v>
      </c>
      <c r="F1388" s="147">
        <f>USD_CNY!B1176</f>
        <v>7.1113499999999998</v>
      </c>
      <c r="G1388" s="159">
        <f t="shared" si="52"/>
        <v>95</v>
      </c>
      <c r="H1388" s="159">
        <f t="shared" si="56"/>
        <v>15.754999999999995</v>
      </c>
    </row>
    <row r="1389" spans="1:8" x14ac:dyDescent="0.25">
      <c r="A1389" s="199">
        <v>43733</v>
      </c>
      <c r="B1389" s="20">
        <f t="shared" si="57"/>
        <v>634.94338339536648</v>
      </c>
      <c r="C1389" s="212">
        <v>4519</v>
      </c>
      <c r="D1389" s="20">
        <f t="shared" si="58"/>
        <v>542.6866524746722</v>
      </c>
      <c r="E1389" s="20">
        <v>597.04</v>
      </c>
      <c r="F1389" s="147">
        <f>USD_CNY!B1177</f>
        <v>7.1171699999999998</v>
      </c>
      <c r="G1389" s="159">
        <f t="shared" si="52"/>
        <v>-15</v>
      </c>
      <c r="H1389" s="159">
        <f t="shared" si="56"/>
        <v>-1.6100000000000136</v>
      </c>
    </row>
    <row r="1390" spans="1:8" x14ac:dyDescent="0.25">
      <c r="A1390" s="199">
        <v>43734</v>
      </c>
      <c r="B1390" s="20">
        <f t="shared" si="57"/>
        <v>618.97555264170171</v>
      </c>
      <c r="C1390" s="212">
        <v>4409</v>
      </c>
      <c r="D1390" s="20">
        <f t="shared" si="58"/>
        <v>529.03893388179631</v>
      </c>
      <c r="E1390" s="20">
        <v>576.46500000000003</v>
      </c>
      <c r="F1390" s="147">
        <f>USD_CNY!B1178</f>
        <v>7.1230599999999997</v>
      </c>
      <c r="G1390" s="159">
        <f t="shared" si="52"/>
        <v>-110</v>
      </c>
      <c r="H1390" s="159">
        <f t="shared" si="56"/>
        <v>-20.574999999999932</v>
      </c>
    </row>
    <row r="1391" spans="1:8" x14ac:dyDescent="0.25">
      <c r="A1391" s="199">
        <v>43735</v>
      </c>
      <c r="B1391" s="20">
        <f t="shared" si="57"/>
        <v>611.55429350677775</v>
      </c>
      <c r="C1391" s="212">
        <v>4359</v>
      </c>
      <c r="D1391" s="20">
        <f t="shared" si="58"/>
        <v>522.69597735622028</v>
      </c>
      <c r="E1391" s="20">
        <v>573.09</v>
      </c>
      <c r="F1391" s="147">
        <f>USD_CNY!B1179</f>
        <v>7.1277400000000002</v>
      </c>
      <c r="G1391" s="159">
        <f t="shared" si="52"/>
        <v>-50</v>
      </c>
      <c r="H1391" s="159">
        <f t="shared" si="56"/>
        <v>-3.375</v>
      </c>
    </row>
    <row r="1392" spans="1:8" x14ac:dyDescent="0.25">
      <c r="A1392" s="199">
        <v>43738</v>
      </c>
      <c r="B1392" s="20">
        <f t="shared" si="57"/>
        <v>597.13644020213371</v>
      </c>
      <c r="C1392" s="212">
        <v>4254</v>
      </c>
      <c r="D1392" s="20">
        <f t="shared" si="58"/>
        <v>510.37302581378952</v>
      </c>
      <c r="E1392" s="20">
        <v>561.16499999999996</v>
      </c>
      <c r="F1392" s="147">
        <f>USD_CNY!B1180</f>
        <v>7.1239999999999997</v>
      </c>
      <c r="G1392" s="159">
        <f t="shared" si="52"/>
        <v>-105</v>
      </c>
      <c r="H1392" s="159">
        <f t="shared" si="56"/>
        <v>-11.925000000000068</v>
      </c>
    </row>
    <row r="1393" spans="1:8" x14ac:dyDescent="0.25">
      <c r="A1393" s="199">
        <v>43739</v>
      </c>
      <c r="B1393" s="20">
        <f t="shared" si="57"/>
        <v>595.20228342765995</v>
      </c>
      <c r="C1393" s="212">
        <v>4254</v>
      </c>
      <c r="D1393" s="20">
        <f t="shared" si="58"/>
        <v>508.71990036552137</v>
      </c>
      <c r="E1393" s="20">
        <v>545.27499999999998</v>
      </c>
      <c r="F1393" s="147">
        <f>USD_CNY!B1181</f>
        <v>7.1471499999999999</v>
      </c>
      <c r="G1393" s="159">
        <f t="shared" si="52"/>
        <v>0</v>
      </c>
      <c r="H1393" s="159">
        <f t="shared" si="56"/>
        <v>-15.889999999999986</v>
      </c>
    </row>
    <row r="1394" spans="1:8" x14ac:dyDescent="0.25">
      <c r="A1394" s="199">
        <v>43740</v>
      </c>
      <c r="B1394" s="20">
        <f t="shared" si="57"/>
        <v>595.27974229732649</v>
      </c>
      <c r="C1394" s="212">
        <v>4254</v>
      </c>
      <c r="D1394" s="20">
        <f t="shared" si="58"/>
        <v>508.7861045276295</v>
      </c>
      <c r="E1394" s="85">
        <v>554.6</v>
      </c>
      <c r="F1394" s="147">
        <f>USD_CNY!B1182</f>
        <v>7.1462199999999996</v>
      </c>
      <c r="G1394" s="159">
        <f t="shared" si="52"/>
        <v>0</v>
      </c>
      <c r="H1394" s="159">
        <f t="shared" si="56"/>
        <v>9.3250000000000455</v>
      </c>
    </row>
    <row r="1395" spans="1:8" x14ac:dyDescent="0.25">
      <c r="A1395" s="199">
        <v>43741</v>
      </c>
      <c r="B1395" s="20">
        <f t="shared" si="57"/>
        <v>595.73574204390297</v>
      </c>
      <c r="C1395" s="212">
        <v>4254</v>
      </c>
      <c r="D1395" s="20">
        <f t="shared" si="58"/>
        <v>509.17584790077183</v>
      </c>
      <c r="E1395" s="3">
        <v>564.89</v>
      </c>
      <c r="F1395" s="147">
        <f>USD_CNY!B1183</f>
        <v>7.1407499999999997</v>
      </c>
      <c r="G1395" s="159">
        <f t="shared" si="52"/>
        <v>0</v>
      </c>
      <c r="H1395" s="159">
        <f t="shared" si="56"/>
        <v>10.289999999999964</v>
      </c>
    </row>
    <row r="1396" spans="1:8" x14ac:dyDescent="0.25">
      <c r="A1396" s="199">
        <v>43742</v>
      </c>
      <c r="B1396" s="20">
        <f t="shared" si="57"/>
        <v>597.31838586430729</v>
      </c>
      <c r="C1396" s="212">
        <v>4254</v>
      </c>
      <c r="D1396" s="20">
        <f t="shared" si="58"/>
        <v>510.52853492675843</v>
      </c>
      <c r="E1396" s="3">
        <v>565.21</v>
      </c>
      <c r="F1396" s="147">
        <f>USD_CNY!B1184</f>
        <v>7.1218300000000001</v>
      </c>
      <c r="G1396" s="159">
        <f t="shared" si="52"/>
        <v>0</v>
      </c>
      <c r="H1396" s="159">
        <f t="shared" si="56"/>
        <v>0.32000000000005002</v>
      </c>
    </row>
    <row r="1397" spans="1:8" x14ac:dyDescent="0.25">
      <c r="A1397" s="199">
        <v>43745</v>
      </c>
      <c r="B1397" s="20">
        <f t="shared" si="57"/>
        <v>596.32950359143445</v>
      </c>
      <c r="C1397" s="212">
        <v>4254</v>
      </c>
      <c r="D1397" s="20">
        <f t="shared" si="58"/>
        <v>509.68333640293548</v>
      </c>
      <c r="E1397" s="3">
        <v>564.41</v>
      </c>
      <c r="F1397" s="147">
        <f>USD_CNY!B1185</f>
        <v>7.1336399999999998</v>
      </c>
      <c r="G1397" s="159">
        <f t="shared" si="52"/>
        <v>0</v>
      </c>
      <c r="H1397" s="159">
        <f t="shared" si="56"/>
        <v>-0.80000000000006821</v>
      </c>
    </row>
    <row r="1398" spans="1:8" x14ac:dyDescent="0.25">
      <c r="A1398" s="199">
        <v>43746</v>
      </c>
      <c r="B1398" s="20">
        <f t="shared" si="57"/>
        <v>597.72250743118263</v>
      </c>
      <c r="C1398" s="213">
        <v>4259</v>
      </c>
      <c r="D1398" s="20">
        <f t="shared" si="58"/>
        <v>510.87393797536981</v>
      </c>
      <c r="E1398" s="3">
        <v>558.14</v>
      </c>
      <c r="F1398" s="147">
        <f>USD_CNY!B1186</f>
        <v>7.1253799999999998</v>
      </c>
      <c r="G1398" s="159">
        <f t="shared" si="52"/>
        <v>5</v>
      </c>
      <c r="H1398" s="159">
        <f t="shared" si="56"/>
        <v>-6.2699999999999818</v>
      </c>
    </row>
    <row r="1399" spans="1:8" x14ac:dyDescent="0.25">
      <c r="A1399" s="199">
        <v>43747</v>
      </c>
      <c r="B1399" s="20">
        <f t="shared" si="57"/>
        <v>609.73562736046995</v>
      </c>
      <c r="C1399" s="213">
        <v>4359</v>
      </c>
      <c r="D1399" s="20">
        <f t="shared" si="58"/>
        <v>521.14156184655553</v>
      </c>
      <c r="E1399" s="3">
        <v>569.71500000000003</v>
      </c>
      <c r="F1399" s="147">
        <f>USD_CNY!B1187</f>
        <v>7.149</v>
      </c>
      <c r="G1399" s="159">
        <f t="shared" si="52"/>
        <v>100</v>
      </c>
      <c r="H1399" s="159">
        <f t="shared" si="56"/>
        <v>11.575000000000045</v>
      </c>
    </row>
    <row r="1400" spans="1:8" x14ac:dyDescent="0.25">
      <c r="A1400" s="199">
        <v>43748</v>
      </c>
      <c r="B1400" s="20">
        <f t="shared" si="57"/>
        <v>611.76516872719401</v>
      </c>
      <c r="C1400" s="213">
        <v>4354</v>
      </c>
      <c r="D1400" s="20">
        <f t="shared" si="58"/>
        <v>522.87621258734532</v>
      </c>
      <c r="E1400" s="3">
        <v>570.67499999999995</v>
      </c>
      <c r="F1400" s="147">
        <f>USD_CNY!B1188</f>
        <v>7.1171100000000003</v>
      </c>
      <c r="G1400" s="159">
        <f t="shared" si="52"/>
        <v>-5</v>
      </c>
      <c r="H1400" s="159">
        <f t="shared" si="56"/>
        <v>0.95999999999992269</v>
      </c>
    </row>
    <row r="1401" spans="1:8" x14ac:dyDescent="0.25">
      <c r="A1401" s="199">
        <v>43749</v>
      </c>
      <c r="B1401" s="20">
        <f t="shared" si="57"/>
        <v>602.32738513339461</v>
      </c>
      <c r="C1401" s="213">
        <v>4279</v>
      </c>
      <c r="D1401" s="20">
        <f t="shared" si="58"/>
        <v>514.80973088324333</v>
      </c>
      <c r="E1401" s="3">
        <v>563.28</v>
      </c>
      <c r="F1401" s="147">
        <f>USD_CNY!B1189</f>
        <v>7.1041100000000004</v>
      </c>
      <c r="G1401" s="159">
        <f t="shared" si="52"/>
        <v>-75</v>
      </c>
      <c r="H1401" s="159">
        <f t="shared" si="56"/>
        <v>-7.3949999999999818</v>
      </c>
    </row>
    <row r="1402" spans="1:8" x14ac:dyDescent="0.25">
      <c r="A1402" s="199">
        <v>43752</v>
      </c>
      <c r="B1402" s="20">
        <f t="shared" si="57"/>
        <v>606.56318661847047</v>
      </c>
      <c r="C1402" s="213">
        <v>4279</v>
      </c>
      <c r="D1402" s="20">
        <f t="shared" si="58"/>
        <v>518.43007403288073</v>
      </c>
      <c r="E1402" s="3">
        <v>567.31500000000005</v>
      </c>
      <c r="F1402" s="147">
        <f>USD_CNY!B1190</f>
        <v>7.0545</v>
      </c>
      <c r="G1402" s="159">
        <f t="shared" si="52"/>
        <v>0</v>
      </c>
      <c r="H1402" s="159">
        <f t="shared" si="56"/>
        <v>4.0350000000000819</v>
      </c>
    </row>
    <row r="1403" spans="1:8" x14ac:dyDescent="0.25">
      <c r="A1403" s="199">
        <v>43753</v>
      </c>
      <c r="B1403" s="20">
        <f t="shared" si="57"/>
        <v>605.83101753036931</v>
      </c>
      <c r="C1403" s="213">
        <v>4286</v>
      </c>
      <c r="D1403" s="20">
        <f t="shared" si="58"/>
        <v>517.80428848749511</v>
      </c>
      <c r="E1403" s="3">
        <v>567.62</v>
      </c>
      <c r="F1403" s="147">
        <f>USD_CNY!B1191</f>
        <v>7.0745800000000001</v>
      </c>
      <c r="G1403" s="159">
        <f t="shared" si="52"/>
        <v>7</v>
      </c>
      <c r="H1403" s="159">
        <f t="shared" si="56"/>
        <v>0.30499999999994998</v>
      </c>
    </row>
    <row r="1404" spans="1:8" x14ac:dyDescent="0.25">
      <c r="A1404" s="199">
        <v>43754</v>
      </c>
      <c r="B1404" s="20">
        <f t="shared" si="57"/>
        <v>599.81100108864496</v>
      </c>
      <c r="C1404" s="213">
        <v>4259</v>
      </c>
      <c r="D1404" s="20">
        <f t="shared" si="58"/>
        <v>512.65897528944015</v>
      </c>
      <c r="E1404" s="3">
        <v>559.1</v>
      </c>
      <c r="F1404" s="147">
        <f>USD_CNY!B1192</f>
        <v>7.1005700000000003</v>
      </c>
      <c r="G1404" s="159">
        <f t="shared" si="52"/>
        <v>-27</v>
      </c>
      <c r="H1404" s="159">
        <f t="shared" si="56"/>
        <v>-8.5199999999999818</v>
      </c>
    </row>
    <row r="1405" spans="1:8" x14ac:dyDescent="0.25">
      <c r="A1405" s="199">
        <v>43755</v>
      </c>
      <c r="B1405" s="20">
        <f t="shared" si="57"/>
        <v>596.12602560357061</v>
      </c>
      <c r="C1405" s="213">
        <v>4234</v>
      </c>
      <c r="D1405" s="20">
        <f t="shared" si="58"/>
        <v>509.50942359279543</v>
      </c>
      <c r="E1405" s="3">
        <v>557.495</v>
      </c>
      <c r="F1405" s="147">
        <f>USD_CNY!B1193</f>
        <v>7.102525</v>
      </c>
      <c r="G1405" s="159">
        <f t="shared" si="52"/>
        <v>-25</v>
      </c>
      <c r="H1405" s="159">
        <f t="shared" si="56"/>
        <v>-1.6050000000000182</v>
      </c>
    </row>
    <row r="1406" spans="1:8" x14ac:dyDescent="0.25">
      <c r="A1406" s="199">
        <v>43756</v>
      </c>
      <c r="B1406" s="20">
        <f t="shared" si="57"/>
        <v>601.71344933400394</v>
      </c>
      <c r="C1406" s="213">
        <v>4259</v>
      </c>
      <c r="D1406" s="20">
        <f t="shared" si="58"/>
        <v>514.28499943077259</v>
      </c>
      <c r="E1406" s="3">
        <v>562.96</v>
      </c>
      <c r="F1406" s="147">
        <f>USD_CNY!B1194</f>
        <v>7.0781200000000002</v>
      </c>
      <c r="G1406" s="159">
        <f t="shared" si="52"/>
        <v>25</v>
      </c>
      <c r="H1406" s="159">
        <f t="shared" si="56"/>
        <v>5.4650000000000318</v>
      </c>
    </row>
    <row r="1407" spans="1:8" x14ac:dyDescent="0.25">
      <c r="A1407" s="199">
        <v>43759</v>
      </c>
      <c r="B1407" s="20">
        <f t="shared" si="57"/>
        <v>602.09346312672676</v>
      </c>
      <c r="C1407" s="213">
        <v>4256</v>
      </c>
      <c r="D1407" s="20">
        <f t="shared" si="58"/>
        <v>514.60979754421089</v>
      </c>
      <c r="E1407" s="3">
        <v>563.28</v>
      </c>
      <c r="F1407" s="147">
        <f>USD_CNY!B1195</f>
        <v>7.06867</v>
      </c>
      <c r="G1407" s="159">
        <f t="shared" si="52"/>
        <v>-3</v>
      </c>
      <c r="H1407" s="159">
        <f t="shared" si="56"/>
        <v>0.31999999999993634</v>
      </c>
    </row>
    <row r="1408" spans="1:8" x14ac:dyDescent="0.25">
      <c r="A1408" s="199">
        <v>43760</v>
      </c>
      <c r="B1408" s="20">
        <f t="shared" si="57"/>
        <v>603.52871320722704</v>
      </c>
      <c r="C1408" s="213">
        <v>4269</v>
      </c>
      <c r="D1408" s="20">
        <f t="shared" si="58"/>
        <v>515.83650701472402</v>
      </c>
      <c r="E1408" s="3">
        <v>526.47500000000002</v>
      </c>
      <c r="F1408" s="147">
        <f>USD_CNY!B1196</f>
        <v>7.0734000000000004</v>
      </c>
      <c r="G1408" s="159">
        <f t="shared" si="52"/>
        <v>13</v>
      </c>
      <c r="H1408" s="159">
        <f t="shared" si="56"/>
        <v>-36.80499999999995</v>
      </c>
    </row>
    <row r="1409" spans="1:8" x14ac:dyDescent="0.25">
      <c r="A1409" s="199">
        <v>43761</v>
      </c>
      <c r="B1409" s="20">
        <f t="shared" si="57"/>
        <v>603.30823669006827</v>
      </c>
      <c r="C1409" s="213">
        <v>4271</v>
      </c>
      <c r="D1409" s="20">
        <f t="shared" si="58"/>
        <v>515.64806554706695</v>
      </c>
      <c r="E1409" s="3">
        <v>563.44000000000005</v>
      </c>
      <c r="F1409" s="147">
        <f>USD_CNY!B1197</f>
        <v>7.0792999999999999</v>
      </c>
      <c r="G1409" s="159">
        <f t="shared" si="52"/>
        <v>2</v>
      </c>
      <c r="H1409" s="159">
        <f t="shared" si="56"/>
        <v>36.965000000000032</v>
      </c>
    </row>
    <row r="1410" spans="1:8" x14ac:dyDescent="0.25">
      <c r="A1410" s="199">
        <v>43762</v>
      </c>
      <c r="B1410" s="20">
        <f t="shared" si="57"/>
        <v>602.31943836254993</v>
      </c>
      <c r="C1410" s="213">
        <v>4264</v>
      </c>
      <c r="D1410" s="20">
        <f t="shared" si="58"/>
        <v>514.80293877141025</v>
      </c>
      <c r="E1410" s="3">
        <v>563.12</v>
      </c>
      <c r="F1410" s="147">
        <f>USD_CNY!B1198</f>
        <v>7.0792999999999999</v>
      </c>
      <c r="G1410" s="159">
        <f t="shared" si="52"/>
        <v>-7</v>
      </c>
      <c r="H1410" s="159">
        <f t="shared" si="56"/>
        <v>-0.32000000000005002</v>
      </c>
    </row>
    <row r="1411" spans="1:8" x14ac:dyDescent="0.25">
      <c r="A1411" s="199">
        <v>43763</v>
      </c>
      <c r="B1411" s="20">
        <f t="shared" si="57"/>
        <v>612.81510347440997</v>
      </c>
      <c r="C1411" s="213">
        <v>4334</v>
      </c>
      <c r="D1411" s="20">
        <f t="shared" si="58"/>
        <v>523.77359271317096</v>
      </c>
      <c r="E1411" s="3">
        <v>572.44000000000005</v>
      </c>
      <c r="F1411" s="147">
        <f>USD_CNY!B1199</f>
        <v>7.0722800000000001</v>
      </c>
      <c r="G1411" s="159">
        <f t="shared" si="52"/>
        <v>70</v>
      </c>
      <c r="H1411" s="159">
        <f t="shared" si="56"/>
        <v>9.32000000000005</v>
      </c>
    </row>
    <row r="1412" spans="1:8" x14ac:dyDescent="0.25">
      <c r="A1412" s="199">
        <v>43766</v>
      </c>
      <c r="B1412" s="20">
        <f t="shared" si="57"/>
        <v>618.86570090188093</v>
      </c>
      <c r="C1412" s="213">
        <v>4369</v>
      </c>
      <c r="D1412" s="20">
        <f t="shared" si="58"/>
        <v>528.94504350588113</v>
      </c>
      <c r="E1412" s="3">
        <v>579.36</v>
      </c>
      <c r="F1412" s="147">
        <f>USD_CNY!B1200</f>
        <v>7.0596899999999998</v>
      </c>
      <c r="G1412" s="159">
        <f t="shared" si="52"/>
        <v>35</v>
      </c>
      <c r="H1412" s="159">
        <f t="shared" si="56"/>
        <v>6.9199999999999591</v>
      </c>
    </row>
    <row r="1413" spans="1:8" x14ac:dyDescent="0.25">
      <c r="A1413" s="199">
        <v>43767</v>
      </c>
      <c r="B1413" s="20">
        <f t="shared" si="57"/>
        <v>611.11567566954989</v>
      </c>
      <c r="C1413" s="213">
        <v>4314</v>
      </c>
      <c r="D1413" s="20">
        <f t="shared" si="58"/>
        <v>522.32109031585469</v>
      </c>
      <c r="E1413" s="3">
        <v>570.995</v>
      </c>
      <c r="F1413" s="147">
        <f>USD_CNY!B1201</f>
        <v>7.0592199999999998</v>
      </c>
      <c r="G1413" s="159">
        <f t="shared" si="52"/>
        <v>-55</v>
      </c>
      <c r="H1413" s="159">
        <f t="shared" si="56"/>
        <v>-8.3650000000000091</v>
      </c>
    </row>
    <row r="1414" spans="1:8" x14ac:dyDescent="0.25">
      <c r="A1414" s="199">
        <v>43768</v>
      </c>
      <c r="B1414" s="20">
        <f t="shared" si="57"/>
        <v>612.42989065775316</v>
      </c>
      <c r="C1414" s="213">
        <v>4324</v>
      </c>
      <c r="D1414" s="20">
        <f t="shared" si="58"/>
        <v>523.44435098953261</v>
      </c>
      <c r="E1414" s="3">
        <v>571.79999999999995</v>
      </c>
      <c r="F1414" s="147">
        <f>USD_CNY!B1202</f>
        <v>7.0603999999999996</v>
      </c>
      <c r="G1414" s="159">
        <f t="shared" si="52"/>
        <v>10</v>
      </c>
      <c r="H1414" s="159">
        <f t="shared" si="56"/>
        <v>0.80499999999994998</v>
      </c>
    </row>
    <row r="1415" spans="1:8" x14ac:dyDescent="0.25">
      <c r="A1415" s="199">
        <v>43769</v>
      </c>
      <c r="B1415" s="20">
        <f t="shared" si="57"/>
        <v>615.8191929841513</v>
      </c>
      <c r="C1415" s="213">
        <v>4334</v>
      </c>
      <c r="D1415" s="20">
        <f t="shared" si="58"/>
        <v>526.34119058474471</v>
      </c>
      <c r="E1415" s="3">
        <v>574.21</v>
      </c>
      <c r="F1415" s="147">
        <f>USD_CNY!B1203</f>
        <v>7.0377799999999997</v>
      </c>
      <c r="G1415" s="159">
        <f t="shared" si="52"/>
        <v>10</v>
      </c>
      <c r="H1415" s="159">
        <f t="shared" si="56"/>
        <v>2.4100000000000819</v>
      </c>
    </row>
    <row r="1416" spans="1:8" x14ac:dyDescent="0.25">
      <c r="A1416" s="199">
        <v>43770</v>
      </c>
      <c r="B1416" s="20">
        <f t="shared" si="57"/>
        <v>619.22449976429425</v>
      </c>
      <c r="C1416" s="213">
        <v>4361</v>
      </c>
      <c r="D1416" s="20">
        <f t="shared" si="58"/>
        <v>529.25170920025153</v>
      </c>
      <c r="E1416" s="3">
        <v>580.48</v>
      </c>
      <c r="F1416" s="147">
        <f>USD_CNY!B1204</f>
        <v>7.0426799999999998</v>
      </c>
      <c r="G1416" s="159">
        <f t="shared" si="52"/>
        <v>27</v>
      </c>
      <c r="H1416" s="159">
        <f t="shared" si="56"/>
        <v>6.2699999999999818</v>
      </c>
    </row>
    <row r="1417" spans="1:8" x14ac:dyDescent="0.25">
      <c r="A1417" s="199">
        <v>43773</v>
      </c>
      <c r="B1417" s="20">
        <f t="shared" si="57"/>
        <v>620.57708973393881</v>
      </c>
      <c r="C1417" s="213">
        <v>4361</v>
      </c>
      <c r="D1417" s="20">
        <f t="shared" si="58"/>
        <v>530.40776900336652</v>
      </c>
      <c r="E1417" s="3">
        <v>581.125</v>
      </c>
      <c r="F1417" s="147">
        <f>USD_CNY!B1205</f>
        <v>7.0273300000000001</v>
      </c>
      <c r="G1417" s="159">
        <f t="shared" si="52"/>
        <v>0</v>
      </c>
      <c r="H1417" s="159">
        <f t="shared" si="56"/>
        <v>0.64499999999998181</v>
      </c>
    </row>
    <row r="1418" spans="1:8" x14ac:dyDescent="0.25">
      <c r="A1418" s="199">
        <v>43774</v>
      </c>
      <c r="B1418" s="20">
        <f t="shared" si="57"/>
        <v>617.93946157700543</v>
      </c>
      <c r="C1418" s="213">
        <v>4341</v>
      </c>
      <c r="D1418" s="20">
        <f t="shared" si="58"/>
        <v>528.1533859632525</v>
      </c>
      <c r="E1418" s="3">
        <v>579.20000000000005</v>
      </c>
      <c r="F1418" s="147">
        <f>USD_CNY!B1206</f>
        <v>7.0249600000000001</v>
      </c>
      <c r="G1418" s="159">
        <f t="shared" si="52"/>
        <v>-20</v>
      </c>
      <c r="H1418" s="159">
        <f t="shared" si="56"/>
        <v>-1.9249999999999545</v>
      </c>
    </row>
    <row r="1419" spans="1:8" x14ac:dyDescent="0.25">
      <c r="A1419" s="199">
        <v>43775</v>
      </c>
      <c r="B1419" s="20">
        <f t="shared" si="57"/>
        <v>603.13613644222551</v>
      </c>
      <c r="C1419" s="213">
        <v>4221</v>
      </c>
      <c r="D1419" s="20">
        <f t="shared" si="58"/>
        <v>515.50097131814152</v>
      </c>
      <c r="E1419" s="3">
        <v>564.57000000000005</v>
      </c>
      <c r="F1419" s="147">
        <f>USD_CNY!B1207</f>
        <v>6.9984200000000003</v>
      </c>
      <c r="G1419" s="159">
        <f t="shared" si="52"/>
        <v>-120</v>
      </c>
      <c r="H1419" s="159">
        <f t="shared" si="56"/>
        <v>-14.629999999999995</v>
      </c>
    </row>
    <row r="1420" spans="1:8" x14ac:dyDescent="0.25">
      <c r="A1420" s="199">
        <v>43776</v>
      </c>
      <c r="B1420" s="20">
        <f t="shared" si="57"/>
        <v>604.11758330148268</v>
      </c>
      <c r="C1420" s="213">
        <v>4236</v>
      </c>
      <c r="D1420" s="20">
        <f t="shared" si="58"/>
        <v>516.3398147875921</v>
      </c>
      <c r="E1420" s="3">
        <v>565.85</v>
      </c>
      <c r="F1420" s="147">
        <f>USD_CNY!B1208</f>
        <v>7.0118799999999997</v>
      </c>
      <c r="G1420" s="159">
        <f t="shared" si="52"/>
        <v>15</v>
      </c>
      <c r="H1420" s="159">
        <f t="shared" si="56"/>
        <v>1.2799999999999727</v>
      </c>
    </row>
    <row r="1421" spans="1:8" x14ac:dyDescent="0.25">
      <c r="A1421" s="199">
        <v>43777</v>
      </c>
      <c r="B1421" s="20">
        <f t="shared" si="57"/>
        <v>583.74044126819797</v>
      </c>
      <c r="C1421" s="213">
        <v>4071</v>
      </c>
      <c r="D1421" s="20">
        <f t="shared" si="58"/>
        <v>498.92345407538289</v>
      </c>
      <c r="E1421" s="3">
        <v>547.20500000000004</v>
      </c>
      <c r="F1421" s="147">
        <f>USD_CNY!B1209</f>
        <v>6.9739899999999997</v>
      </c>
      <c r="G1421" s="159">
        <f t="shared" si="52"/>
        <v>-165</v>
      </c>
      <c r="H1421" s="159">
        <f t="shared" si="56"/>
        <v>-18.644999999999982</v>
      </c>
    </row>
    <row r="1422" spans="1:8" x14ac:dyDescent="0.25">
      <c r="A1422" s="199">
        <v>43780</v>
      </c>
      <c r="B1422" s="20">
        <f t="shared" si="57"/>
        <v>580.55815867065894</v>
      </c>
      <c r="C1422" s="213">
        <v>4064</v>
      </c>
      <c r="D1422" s="20">
        <f t="shared" si="58"/>
        <v>496.20355441936664</v>
      </c>
      <c r="E1422" s="3">
        <v>645.59</v>
      </c>
      <c r="F1422" s="147">
        <f>USD_CNY!B1210</f>
        <v>7.0001600000000002</v>
      </c>
      <c r="G1422" s="159">
        <f t="shared" si="52"/>
        <v>-7</v>
      </c>
      <c r="H1422" s="159">
        <f t="shared" si="56"/>
        <v>98.384999999999991</v>
      </c>
    </row>
    <row r="1423" spans="1:8" x14ac:dyDescent="0.25">
      <c r="A1423" s="199">
        <v>43781</v>
      </c>
      <c r="B1423" s="20">
        <f t="shared" si="57"/>
        <v>580.84602380468721</v>
      </c>
      <c r="C1423" s="213">
        <v>4066</v>
      </c>
      <c r="D1423" s="20">
        <f t="shared" si="58"/>
        <v>496.44959299545917</v>
      </c>
      <c r="E1423" s="3">
        <v>541.9</v>
      </c>
      <c r="F1423" s="147">
        <f>USD_CNY!B1211</f>
        <v>7.0001340000000001</v>
      </c>
      <c r="G1423" s="159">
        <f t="shared" si="52"/>
        <v>2</v>
      </c>
      <c r="H1423" s="159">
        <f t="shared" si="56"/>
        <v>-103.69000000000005</v>
      </c>
    </row>
    <row r="1424" spans="1:8" x14ac:dyDescent="0.25">
      <c r="A1424" s="199">
        <v>43782</v>
      </c>
      <c r="B1424" s="20">
        <f t="shared" si="57"/>
        <v>577.96307529325327</v>
      </c>
      <c r="C1424" s="213">
        <v>4059</v>
      </c>
      <c r="D1424" s="20">
        <f t="shared" si="58"/>
        <v>493.98553443867803</v>
      </c>
      <c r="E1424" s="3">
        <v>540.61500000000001</v>
      </c>
      <c r="F1424" s="147">
        <f>USD_CNY!B1212</f>
        <v>7.0229400000000002</v>
      </c>
      <c r="G1424" s="159">
        <f t="shared" si="52"/>
        <v>-7</v>
      </c>
      <c r="H1424" s="159">
        <f t="shared" si="56"/>
        <v>-1.2849999999999682</v>
      </c>
    </row>
    <row r="1425" spans="1:8" x14ac:dyDescent="0.25">
      <c r="A1425" s="199">
        <v>43783</v>
      </c>
      <c r="B1425" s="20">
        <f t="shared" si="57"/>
        <v>580.74142413344373</v>
      </c>
      <c r="C1425" s="213">
        <v>4079</v>
      </c>
      <c r="D1425" s="20">
        <f t="shared" si="58"/>
        <v>496.36019156704594</v>
      </c>
      <c r="E1425" s="3">
        <v>544.31500000000005</v>
      </c>
      <c r="F1425" s="147">
        <f>USD_CNY!B1213</f>
        <v>7.0237800000000004</v>
      </c>
      <c r="G1425" s="159">
        <f t="shared" si="52"/>
        <v>20</v>
      </c>
      <c r="H1425" s="159">
        <f t="shared" si="56"/>
        <v>3.7000000000000455</v>
      </c>
    </row>
    <row r="1426" spans="1:8" x14ac:dyDescent="0.25">
      <c r="A1426" s="199">
        <v>43784</v>
      </c>
      <c r="B1426" s="20">
        <f t="shared" si="57"/>
        <v>583.95973518403787</v>
      </c>
      <c r="C1426" s="213">
        <v>4091</v>
      </c>
      <c r="D1426" s="20">
        <f t="shared" si="58"/>
        <v>499.11088477268197</v>
      </c>
      <c r="E1426" s="3">
        <v>545.28</v>
      </c>
      <c r="F1426" s="147">
        <f>USD_CNY!B1214</f>
        <v>7.0056200000000004</v>
      </c>
      <c r="G1426" s="159">
        <f t="shared" si="52"/>
        <v>12</v>
      </c>
      <c r="H1426" s="159">
        <f t="shared" si="56"/>
        <v>0.96499999999991815</v>
      </c>
    </row>
    <row r="1427" spans="1:8" x14ac:dyDescent="0.25">
      <c r="A1427" s="199">
        <v>43787</v>
      </c>
      <c r="B1427" s="20">
        <f t="shared" si="57"/>
        <v>579.96317105490255</v>
      </c>
      <c r="C1427" s="213">
        <v>4066</v>
      </c>
      <c r="D1427" s="20">
        <f t="shared" si="58"/>
        <v>495.69501799564324</v>
      </c>
      <c r="E1427" s="3">
        <v>543.83000000000004</v>
      </c>
      <c r="F1427" s="147">
        <f>USD_CNY!B1215</f>
        <v>7.0107900000000001</v>
      </c>
      <c r="G1427" s="159">
        <f t="shared" si="52"/>
        <v>-25</v>
      </c>
      <c r="H1427" s="159">
        <f t="shared" si="56"/>
        <v>-1.4499999999999318</v>
      </c>
    </row>
    <row r="1428" spans="1:8" x14ac:dyDescent="0.25">
      <c r="A1428" s="199">
        <v>43788</v>
      </c>
      <c r="B1428" s="20">
        <f t="shared" si="57"/>
        <v>582.48476561888651</v>
      </c>
      <c r="C1428" s="213">
        <v>4094</v>
      </c>
      <c r="D1428" s="20">
        <f t="shared" si="58"/>
        <v>497.85022702468933</v>
      </c>
      <c r="E1428" s="3">
        <v>547.37</v>
      </c>
      <c r="F1428" s="147">
        <f>USD_CNY!B1216</f>
        <v>7.0285099999999998</v>
      </c>
      <c r="G1428" s="159">
        <f t="shared" si="52"/>
        <v>28</v>
      </c>
      <c r="H1428" s="159">
        <f t="shared" si="56"/>
        <v>3.5399999999999636</v>
      </c>
    </row>
    <row r="1429" spans="1:8" x14ac:dyDescent="0.25">
      <c r="A1429" s="199">
        <v>43789</v>
      </c>
      <c r="B1429" s="20">
        <f t="shared" si="57"/>
        <v>584.93750382114627</v>
      </c>
      <c r="C1429" s="213">
        <v>4114</v>
      </c>
      <c r="D1429" s="20">
        <f t="shared" si="58"/>
        <v>499.94658446251822</v>
      </c>
      <c r="E1429" s="3">
        <v>550.58000000000004</v>
      </c>
      <c r="F1429" s="147">
        <f>USD_CNY!B1217</f>
        <v>7.0332299999999996</v>
      </c>
      <c r="G1429" s="159">
        <f t="shared" si="52"/>
        <v>20</v>
      </c>
      <c r="H1429" s="159">
        <f t="shared" si="56"/>
        <v>3.2100000000000364</v>
      </c>
    </row>
    <row r="1430" spans="1:8" x14ac:dyDescent="0.25">
      <c r="A1430" s="199">
        <v>43790</v>
      </c>
      <c r="B1430" s="20">
        <f t="shared" si="57"/>
        <v>585.25958201019125</v>
      </c>
      <c r="C1430" s="213">
        <v>4121</v>
      </c>
      <c r="D1430" s="20">
        <f t="shared" si="58"/>
        <v>500.22186496597544</v>
      </c>
      <c r="E1430" s="3">
        <v>550.58000000000004</v>
      </c>
      <c r="F1430" s="147">
        <f>USD_CNY!B1218</f>
        <v>7.0413199999999998</v>
      </c>
      <c r="G1430" s="159">
        <f t="shared" si="52"/>
        <v>7</v>
      </c>
      <c r="H1430" s="159">
        <f t="shared" si="56"/>
        <v>0</v>
      </c>
    </row>
    <row r="1431" spans="1:8" x14ac:dyDescent="0.25">
      <c r="A1431" s="199">
        <v>43791</v>
      </c>
      <c r="B1431" s="20">
        <f t="shared" si="57"/>
        <v>582.39561383303339</v>
      </c>
      <c r="C1431" s="213">
        <v>4096</v>
      </c>
      <c r="D1431" s="20">
        <f t="shared" si="58"/>
        <v>497.77402891712256</v>
      </c>
      <c r="E1431" s="3">
        <v>548.49</v>
      </c>
      <c r="F1431" s="147">
        <f>USD_CNY!B1219</f>
        <v>7.0330199999999996</v>
      </c>
      <c r="G1431" s="159">
        <f t="shared" si="52"/>
        <v>-25</v>
      </c>
      <c r="H1431" s="159">
        <f t="shared" si="56"/>
        <v>-2.0900000000000318</v>
      </c>
    </row>
    <row r="1432" spans="1:8" x14ac:dyDescent="0.25">
      <c r="A1432" s="199">
        <v>43794</v>
      </c>
      <c r="B1432" s="20">
        <f t="shared" si="57"/>
        <v>579.50729078207883</v>
      </c>
      <c r="C1432" s="213">
        <v>4074</v>
      </c>
      <c r="D1432" s="20">
        <f t="shared" si="58"/>
        <v>495.30537673681954</v>
      </c>
      <c r="E1432" s="3">
        <v>561.83000000000004</v>
      </c>
      <c r="F1432" s="147">
        <f>USD_CNY!B1220</f>
        <v>7.0301099999999996</v>
      </c>
      <c r="G1432" s="159">
        <f t="shared" si="52"/>
        <v>-22</v>
      </c>
      <c r="H1432" s="159">
        <f t="shared" si="56"/>
        <v>13.340000000000032</v>
      </c>
    </row>
    <row r="1433" spans="1:8" x14ac:dyDescent="0.25">
      <c r="A1433" s="199">
        <v>43795</v>
      </c>
      <c r="B1433" s="20">
        <f t="shared" si="57"/>
        <v>575.95115865896832</v>
      </c>
      <c r="C1433" s="213">
        <v>4049</v>
      </c>
      <c r="D1433" s="20">
        <f t="shared" si="58"/>
        <v>492.26594757176781</v>
      </c>
      <c r="E1433" s="3">
        <v>541.74</v>
      </c>
      <c r="F1433" s="147">
        <f>USD_CNY!B1221</f>
        <v>7.0301099999999996</v>
      </c>
      <c r="G1433" s="159">
        <f t="shared" si="52"/>
        <v>-25</v>
      </c>
      <c r="H1433" s="159">
        <f t="shared" si="56"/>
        <v>-20.090000000000032</v>
      </c>
    </row>
    <row r="1434" spans="1:8" x14ac:dyDescent="0.25">
      <c r="A1434" s="199">
        <v>43796</v>
      </c>
      <c r="B1434" s="20">
        <f t="shared" si="57"/>
        <v>576.36026146172594</v>
      </c>
      <c r="C1434" s="213">
        <v>4049</v>
      </c>
      <c r="D1434" s="20">
        <f t="shared" si="58"/>
        <v>492.61560808694526</v>
      </c>
      <c r="E1434" s="3">
        <v>546.88499999999999</v>
      </c>
      <c r="F1434" s="147">
        <f>USD_CNY!B1222</f>
        <v>7.0251200000000003</v>
      </c>
      <c r="G1434" s="159">
        <f t="shared" si="52"/>
        <v>0</v>
      </c>
      <c r="H1434" s="159">
        <f t="shared" si="56"/>
        <v>5.1449999999999818</v>
      </c>
    </row>
    <row r="1435" spans="1:8" x14ac:dyDescent="0.25">
      <c r="A1435" s="199">
        <v>43797</v>
      </c>
      <c r="B1435" s="20">
        <f t="shared" si="57"/>
        <v>582.05411437811733</v>
      </c>
      <c r="C1435" s="213">
        <v>4089</v>
      </c>
      <c r="D1435" s="20">
        <f t="shared" si="58"/>
        <v>497.48214904112598</v>
      </c>
      <c r="E1435" s="3">
        <v>545.11500000000001</v>
      </c>
      <c r="F1435" s="147">
        <f>USD_CNY!B1223</f>
        <v>7.0251200000000003</v>
      </c>
      <c r="G1435" s="159">
        <f t="shared" si="52"/>
        <v>40</v>
      </c>
      <c r="H1435" s="159">
        <f t="shared" si="56"/>
        <v>-1.7699999999999818</v>
      </c>
    </row>
    <row r="1436" spans="1:8" x14ac:dyDescent="0.25">
      <c r="A1436" s="199">
        <v>43798</v>
      </c>
      <c r="B1436" s="20">
        <f t="shared" si="57"/>
        <v>580.33873238435183</v>
      </c>
      <c r="C1436" s="213">
        <v>4081</v>
      </c>
      <c r="D1436" s="20">
        <f t="shared" si="58"/>
        <v>496.0160105849161</v>
      </c>
      <c r="E1436" s="3">
        <v>543.99</v>
      </c>
      <c r="F1436" s="147">
        <f>USD_CNY!B1224</f>
        <v>7.0320999999999998</v>
      </c>
      <c r="G1436" s="159">
        <f t="shared" si="52"/>
        <v>-8</v>
      </c>
      <c r="H1436" s="159">
        <f t="shared" si="56"/>
        <v>-1.125</v>
      </c>
    </row>
    <row r="1437" spans="1:8" x14ac:dyDescent="0.25">
      <c r="A1437" s="199">
        <v>43801</v>
      </c>
      <c r="B1437" s="20">
        <f t="shared" si="57"/>
        <v>580.21851720670088</v>
      </c>
      <c r="C1437" s="213">
        <v>4079</v>
      </c>
      <c r="D1437" s="20">
        <f t="shared" si="58"/>
        <v>495.91326256982984</v>
      </c>
      <c r="E1437" s="3">
        <v>545.11500000000001</v>
      </c>
      <c r="F1437" s="147">
        <f>USD_CNY!B1225</f>
        <v>7.0301099999999996</v>
      </c>
      <c r="G1437" s="159">
        <f t="shared" si="52"/>
        <v>-2</v>
      </c>
      <c r="H1437" s="159">
        <f t="shared" si="56"/>
        <v>1.125</v>
      </c>
    </row>
    <row r="1438" spans="1:8" x14ac:dyDescent="0.25">
      <c r="A1438" s="199">
        <v>43802</v>
      </c>
      <c r="B1438" s="20">
        <f t="shared" si="57"/>
        <v>579.7632645175222</v>
      </c>
      <c r="C1438" s="213">
        <v>4081</v>
      </c>
      <c r="D1438" s="20">
        <f t="shared" si="58"/>
        <v>495.52415770728396</v>
      </c>
      <c r="E1438" s="3">
        <v>542.86500000000001</v>
      </c>
      <c r="F1438" s="147">
        <f>USD_CNY!B1226</f>
        <v>7.0390800000000002</v>
      </c>
      <c r="G1438" s="159">
        <f t="shared" si="52"/>
        <v>2</v>
      </c>
      <c r="H1438" s="159">
        <f t="shared" si="56"/>
        <v>-2.25</v>
      </c>
    </row>
    <row r="1439" spans="1:8" x14ac:dyDescent="0.25">
      <c r="A1439" s="199">
        <v>43803</v>
      </c>
      <c r="B1439" s="20">
        <f t="shared" si="57"/>
        <v>587.04567953613355</v>
      </c>
      <c r="C1439" s="213">
        <v>4151</v>
      </c>
      <c r="D1439" s="20">
        <f t="shared" si="58"/>
        <v>501.74844404797744</v>
      </c>
      <c r="E1439" s="3">
        <v>551.05999999999995</v>
      </c>
      <c r="F1439" s="147">
        <f>USD_CNY!B1227</f>
        <v>7.0709999999999997</v>
      </c>
      <c r="G1439" s="159">
        <f t="shared" si="52"/>
        <v>70</v>
      </c>
      <c r="H1439" s="159">
        <f t="shared" si="56"/>
        <v>8.1949999999999363</v>
      </c>
    </row>
    <row r="1440" spans="1:8" x14ac:dyDescent="0.25">
      <c r="A1440" s="199">
        <v>43804</v>
      </c>
      <c r="B1440" s="20">
        <f t="shared" si="57"/>
        <v>583.4945882152806</v>
      </c>
      <c r="C1440" s="213">
        <v>4116</v>
      </c>
      <c r="D1440" s="20">
        <f t="shared" si="58"/>
        <v>498.71332326092363</v>
      </c>
      <c r="E1440" s="3">
        <v>542.22</v>
      </c>
      <c r="F1440" s="147">
        <f>USD_CNY!B1228</f>
        <v>7.0540500000000002</v>
      </c>
      <c r="G1440" s="159">
        <f t="shared" si="52"/>
        <v>-35</v>
      </c>
      <c r="H1440" s="159">
        <f t="shared" si="56"/>
        <v>-8.8399999999999181</v>
      </c>
    </row>
    <row r="1441" spans="1:8" x14ac:dyDescent="0.25">
      <c r="A1441" s="199">
        <v>43805</v>
      </c>
      <c r="B1441" s="20">
        <f t="shared" si="57"/>
        <v>584.23309110997184</v>
      </c>
      <c r="C1441" s="213">
        <v>4114</v>
      </c>
      <c r="D1441" s="20">
        <f t="shared" si="58"/>
        <v>499.34452231621526</v>
      </c>
      <c r="E1441" s="3">
        <v>543.02499999999998</v>
      </c>
      <c r="F1441" s="147">
        <f>USD_CNY!B1229</f>
        <v>7.0417100000000001</v>
      </c>
      <c r="G1441" s="159">
        <f t="shared" si="52"/>
        <v>-2</v>
      </c>
      <c r="H1441" s="159">
        <f t="shared" si="56"/>
        <v>0.80499999999994998</v>
      </c>
    </row>
    <row r="1442" spans="1:8" x14ac:dyDescent="0.25">
      <c r="A1442" s="199">
        <v>43808</v>
      </c>
      <c r="B1442" s="20">
        <f t="shared" si="57"/>
        <v>572.23304560515351</v>
      </c>
      <c r="C1442" s="213">
        <v>4024</v>
      </c>
      <c r="D1442" s="20">
        <f t="shared" ref="D1442:D1448" si="59">+B1442/1.17</f>
        <v>489.08807316679793</v>
      </c>
      <c r="E1442" s="3">
        <v>532.25</v>
      </c>
      <c r="F1442" s="147">
        <f>USD_CNY!B1230</f>
        <v>7.0320999999999998</v>
      </c>
      <c r="G1442" s="159">
        <f t="shared" si="52"/>
        <v>-90</v>
      </c>
      <c r="H1442" s="159">
        <f t="shared" si="56"/>
        <v>-10.774999999999977</v>
      </c>
    </row>
    <row r="1443" spans="1:8" x14ac:dyDescent="0.25">
      <c r="A1443" s="199">
        <v>43809</v>
      </c>
      <c r="B1443" s="20">
        <f t="shared" si="57"/>
        <v>572.61509861941352</v>
      </c>
      <c r="C1443" s="213">
        <v>4029</v>
      </c>
      <c r="D1443" s="20">
        <f t="shared" si="59"/>
        <v>489.41461420462696</v>
      </c>
      <c r="E1443" s="3">
        <v>532.74</v>
      </c>
      <c r="F1443" s="147">
        <f>USD_CNY!B1231</f>
        <v>7.0361399999999996</v>
      </c>
      <c r="G1443" s="159">
        <f t="shared" si="52"/>
        <v>5</v>
      </c>
      <c r="H1443" s="159">
        <f t="shared" si="56"/>
        <v>0.49000000000000909</v>
      </c>
    </row>
    <row r="1444" spans="1:8" x14ac:dyDescent="0.25">
      <c r="A1444" s="199">
        <v>43810</v>
      </c>
      <c r="B1444" s="20">
        <f t="shared" si="57"/>
        <v>572.68509568915522</v>
      </c>
      <c r="C1444" s="213">
        <v>4029</v>
      </c>
      <c r="D1444" s="20">
        <f t="shared" si="59"/>
        <v>489.47444075996174</v>
      </c>
      <c r="E1444" s="3">
        <v>534.51</v>
      </c>
      <c r="F1444" s="147">
        <f>USD_CNY!B1232</f>
        <v>7.0352800000000002</v>
      </c>
      <c r="G1444" s="159">
        <f t="shared" si="52"/>
        <v>0</v>
      </c>
      <c r="H1444" s="159">
        <f t="shared" si="56"/>
        <v>1.7699999999999818</v>
      </c>
    </row>
    <row r="1445" spans="1:8" x14ac:dyDescent="0.25">
      <c r="A1445" s="199">
        <v>43811</v>
      </c>
      <c r="B1445" s="20">
        <f t="shared" si="57"/>
        <v>581.6409700559451</v>
      </c>
      <c r="C1445" s="213">
        <v>4089</v>
      </c>
      <c r="D1445" s="20">
        <f t="shared" si="59"/>
        <v>497.12903423585055</v>
      </c>
      <c r="E1445" s="3">
        <v>542.22</v>
      </c>
      <c r="F1445" s="147">
        <f>USD_CNY!B1233</f>
        <v>7.0301099999999996</v>
      </c>
      <c r="G1445" s="159">
        <f t="shared" si="52"/>
        <v>60</v>
      </c>
      <c r="H1445" s="159">
        <f t="shared" si="56"/>
        <v>7.7100000000000364</v>
      </c>
    </row>
    <row r="1446" spans="1:8" x14ac:dyDescent="0.25">
      <c r="A1446" s="199">
        <v>43812</v>
      </c>
      <c r="B1446" s="20">
        <f t="shared" si="57"/>
        <v>582.36499949003564</v>
      </c>
      <c r="C1446" s="213">
        <v>4054</v>
      </c>
      <c r="D1446" s="20">
        <f t="shared" si="59"/>
        <v>497.7478628119963</v>
      </c>
      <c r="E1446" s="3">
        <v>542.87</v>
      </c>
      <c r="F1446" s="147">
        <f>USD_CNY!B1234</f>
        <v>6.9612699999999998</v>
      </c>
      <c r="G1446" s="159">
        <f t="shared" si="52"/>
        <v>-35</v>
      </c>
      <c r="H1446" s="159">
        <f t="shared" si="56"/>
        <v>0.64999999999997726</v>
      </c>
    </row>
    <row r="1447" spans="1:8" x14ac:dyDescent="0.25">
      <c r="A1447" s="199">
        <v>43815</v>
      </c>
      <c r="B1447" s="20">
        <f t="shared" si="57"/>
        <v>582.31694679532711</v>
      </c>
      <c r="C1447" s="213">
        <v>4074</v>
      </c>
      <c r="D1447" s="20">
        <f t="shared" si="59"/>
        <v>497.70679213275827</v>
      </c>
      <c r="E1447" s="3">
        <v>543.83000000000004</v>
      </c>
      <c r="F1447" s="147">
        <f>USD_CNY!B1235</f>
        <v>6.9961900000000004</v>
      </c>
      <c r="G1447" s="159">
        <f t="shared" si="52"/>
        <v>20</v>
      </c>
      <c r="H1447" s="159">
        <f t="shared" si="56"/>
        <v>0.96000000000003638</v>
      </c>
    </row>
    <row r="1448" spans="1:8" x14ac:dyDescent="0.25">
      <c r="A1448" s="199">
        <v>43816</v>
      </c>
      <c r="B1448" s="20">
        <f t="shared" si="57"/>
        <v>585.08051829181079</v>
      </c>
      <c r="C1448" s="213">
        <v>4091</v>
      </c>
      <c r="D1448" s="20">
        <f t="shared" si="59"/>
        <v>500.06881905282978</v>
      </c>
      <c r="E1448" s="3">
        <v>547.04499999999996</v>
      </c>
      <c r="F1448" s="147">
        <f>USD_CNY!B1236</f>
        <v>6.9922000000000004</v>
      </c>
      <c r="G1448" s="159">
        <f t="shared" si="52"/>
        <v>17</v>
      </c>
      <c r="H1448" s="159">
        <f t="shared" si="56"/>
        <v>3.2149999999999181</v>
      </c>
    </row>
    <row r="1449" spans="1:8" x14ac:dyDescent="0.25">
      <c r="F1449" s="43"/>
    </row>
    <row r="1450" spans="1:8" x14ac:dyDescent="0.25">
      <c r="F1450" s="43"/>
    </row>
    <row r="1451" spans="1:8" x14ac:dyDescent="0.25">
      <c r="F1451" s="43"/>
    </row>
    <row r="1452" spans="1:8" x14ac:dyDescent="0.25">
      <c r="F1452" s="43"/>
    </row>
    <row r="1453" spans="1:8" x14ac:dyDescent="0.25">
      <c r="F1453" s="43"/>
    </row>
    <row r="1454" spans="1:8" x14ac:dyDescent="0.25">
      <c r="F1454" s="43"/>
    </row>
    <row r="1455" spans="1:8" x14ac:dyDescent="0.25">
      <c r="F1455" s="43"/>
    </row>
    <row r="1456" spans="1:8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5"/>
  <sheetViews>
    <sheetView zoomScale="85" zoomScaleNormal="85" workbookViewId="0">
      <pane ySplit="4" topLeftCell="A1433" activePane="bottomLeft" state="frozen"/>
      <selection pane="bottomLeft" activeCell="M1444" sqref="M1444"/>
    </sheetView>
  </sheetViews>
  <sheetFormatPr defaultColWidth="9.140625" defaultRowHeight="15.75" x14ac:dyDescent="0.25"/>
  <cols>
    <col min="1" max="1" width="12.5703125" style="200" customWidth="1"/>
    <col min="2" max="2" width="13.42578125" style="3" customWidth="1"/>
    <col min="3" max="3" width="11.5703125" style="213" customWidth="1"/>
    <col min="4" max="4" width="11.7109375" style="3" bestFit="1" customWidth="1"/>
    <col min="5" max="5" width="11.5703125" style="213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7" t="s">
        <v>749</v>
      </c>
      <c r="B1" s="417"/>
      <c r="C1" s="417"/>
      <c r="D1" s="417"/>
      <c r="E1" s="417"/>
      <c r="F1" s="417"/>
    </row>
    <row r="2" spans="1:6" s="86" customFormat="1" ht="31.5" x14ac:dyDescent="0.25">
      <c r="A2" s="385" t="s">
        <v>21</v>
      </c>
      <c r="B2" s="5" t="s">
        <v>756</v>
      </c>
      <c r="C2" s="223" t="s">
        <v>755</v>
      </c>
      <c r="D2" s="5"/>
      <c r="E2" s="223"/>
      <c r="F2" s="5" t="s">
        <v>753</v>
      </c>
    </row>
    <row r="3" spans="1:6" s="86" customFormat="1" ht="47.25" x14ac:dyDescent="0.25">
      <c r="A3" s="385"/>
      <c r="B3" s="5" t="s">
        <v>754</v>
      </c>
      <c r="C3" s="223" t="s">
        <v>723</v>
      </c>
      <c r="D3" s="5" t="s">
        <v>11</v>
      </c>
      <c r="E3" s="229" t="s">
        <v>1</v>
      </c>
      <c r="F3" s="5" t="s">
        <v>660</v>
      </c>
    </row>
    <row r="4" spans="1:6" s="86" customFormat="1" x14ac:dyDescent="0.25">
      <c r="A4" s="385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hidden="1" x14ac:dyDescent="0.25">
      <c r="A5" s="386" t="s">
        <v>24</v>
      </c>
      <c r="B5" s="6">
        <f>C5/F5</f>
        <v>2429.3813001356011</v>
      </c>
      <c r="C5" s="224">
        <v>14870</v>
      </c>
      <c r="D5" s="6"/>
      <c r="E5" s="224"/>
      <c r="F5" s="6">
        <v>6.1208999999999998</v>
      </c>
    </row>
    <row r="6" spans="1:6" hidden="1" x14ac:dyDescent="0.25">
      <c r="A6" s="192" t="s">
        <v>25</v>
      </c>
      <c r="B6" s="9">
        <f t="shared" ref="B6:B68" si="0">C6/F6</f>
        <v>2422.8463134506364</v>
      </c>
      <c r="C6" s="211">
        <v>14830</v>
      </c>
      <c r="D6" s="9"/>
      <c r="E6" s="211"/>
      <c r="F6" s="9">
        <v>6.1208999999999998</v>
      </c>
    </row>
    <row r="7" spans="1:6" hidden="1" x14ac:dyDescent="0.25">
      <c r="A7" s="192" t="s">
        <v>26</v>
      </c>
      <c r="B7" s="9">
        <f t="shared" si="0"/>
        <v>2423.7570686104664</v>
      </c>
      <c r="C7" s="211">
        <v>14830</v>
      </c>
      <c r="D7" s="9"/>
      <c r="E7" s="211"/>
      <c r="F7" s="9">
        <v>6.1185999999999998</v>
      </c>
    </row>
    <row r="8" spans="1:6" hidden="1" x14ac:dyDescent="0.25">
      <c r="A8" s="192" t="s">
        <v>27</v>
      </c>
      <c r="B8" s="9">
        <f t="shared" si="0"/>
        <v>2420.6465954038772</v>
      </c>
      <c r="C8" s="211">
        <v>14810</v>
      </c>
      <c r="D8" s="9"/>
      <c r="E8" s="211"/>
      <c r="F8" s="9">
        <v>6.1181999999999999</v>
      </c>
    </row>
    <row r="9" spans="1:6" hidden="1" x14ac:dyDescent="0.25">
      <c r="A9" s="192" t="s">
        <v>28</v>
      </c>
      <c r="B9" s="9">
        <f t="shared" si="0"/>
        <v>2422.4394390140246</v>
      </c>
      <c r="C9" s="211">
        <v>14820</v>
      </c>
      <c r="D9" s="9"/>
      <c r="E9" s="211"/>
      <c r="F9" s="9">
        <v>6.1177999999999999</v>
      </c>
    </row>
    <row r="10" spans="1:6" hidden="1" x14ac:dyDescent="0.25">
      <c r="A10" s="192" t="s">
        <v>29</v>
      </c>
      <c r="B10" s="9">
        <f t="shared" si="0"/>
        <v>2422.0435379486171</v>
      </c>
      <c r="C10" s="211">
        <v>14820</v>
      </c>
      <c r="D10" s="9"/>
      <c r="E10" s="211"/>
      <c r="F10" s="9">
        <v>6.1188000000000002</v>
      </c>
    </row>
    <row r="11" spans="1:6" hidden="1" x14ac:dyDescent="0.25">
      <c r="A11" s="192" t="s">
        <v>30</v>
      </c>
      <c r="B11" s="9">
        <f t="shared" si="0"/>
        <v>2418.3401689570092</v>
      </c>
      <c r="C11" s="211">
        <v>14800</v>
      </c>
      <c r="D11" s="9"/>
      <c r="E11" s="211"/>
      <c r="F11" s="9">
        <v>6.1199000000000003</v>
      </c>
    </row>
    <row r="12" spans="1:6" hidden="1" x14ac:dyDescent="0.25">
      <c r="A12" s="192" t="s">
        <v>31</v>
      </c>
      <c r="B12" s="9">
        <f t="shared" si="0"/>
        <v>2417.6290899586716</v>
      </c>
      <c r="C12" s="211">
        <v>14800</v>
      </c>
      <c r="D12" s="9"/>
      <c r="E12" s="211"/>
      <c r="F12" s="9">
        <v>6.1216999999999997</v>
      </c>
    </row>
    <row r="13" spans="1:6" hidden="1" x14ac:dyDescent="0.25">
      <c r="A13" s="192" t="s">
        <v>32</v>
      </c>
      <c r="B13" s="9">
        <f t="shared" si="0"/>
        <v>2421.8341182626896</v>
      </c>
      <c r="C13" s="211">
        <v>14810</v>
      </c>
      <c r="D13" s="9"/>
      <c r="E13" s="211"/>
      <c r="F13" s="9">
        <v>6.1151999999999997</v>
      </c>
    </row>
    <row r="14" spans="1:6" hidden="1" x14ac:dyDescent="0.25">
      <c r="A14" s="192" t="s">
        <v>33</v>
      </c>
      <c r="B14" s="9">
        <f t="shared" si="0"/>
        <v>2434.6803052337455</v>
      </c>
      <c r="C14" s="211">
        <v>14900</v>
      </c>
      <c r="D14" s="9"/>
      <c r="E14" s="211"/>
      <c r="F14" s="9">
        <v>6.1199000000000003</v>
      </c>
    </row>
    <row r="15" spans="1:6" hidden="1" x14ac:dyDescent="0.25">
      <c r="A15" s="192" t="s">
        <v>34</v>
      </c>
      <c r="B15" s="9">
        <f t="shared" si="0"/>
        <v>2435.3169998202115</v>
      </c>
      <c r="C15" s="211">
        <v>14900</v>
      </c>
      <c r="D15" s="9"/>
      <c r="E15" s="211"/>
      <c r="F15" s="10">
        <v>6.1182999999999996</v>
      </c>
    </row>
    <row r="16" spans="1:6" hidden="1" x14ac:dyDescent="0.25">
      <c r="A16" s="192" t="s">
        <v>35</v>
      </c>
      <c r="B16" s="9">
        <f t="shared" si="0"/>
        <v>2435.4762255022151</v>
      </c>
      <c r="C16" s="211">
        <v>14900</v>
      </c>
      <c r="D16" s="9"/>
      <c r="E16" s="211"/>
      <c r="F16" s="10">
        <v>6.1178999999999997</v>
      </c>
    </row>
    <row r="17" spans="1:6" hidden="1" x14ac:dyDescent="0.25">
      <c r="A17" s="192" t="s">
        <v>36</v>
      </c>
      <c r="B17" s="9">
        <f t="shared" si="0"/>
        <v>2431.372549019608</v>
      </c>
      <c r="C17" s="211">
        <v>14880</v>
      </c>
      <c r="D17" s="9"/>
      <c r="E17" s="211"/>
      <c r="F17" s="10">
        <v>6.12</v>
      </c>
    </row>
    <row r="18" spans="1:6" hidden="1" x14ac:dyDescent="0.25">
      <c r="A18" s="192" t="s">
        <v>37</v>
      </c>
      <c r="B18" s="9">
        <f t="shared" si="0"/>
        <v>2439.5424836601305</v>
      </c>
      <c r="C18" s="211">
        <v>14930</v>
      </c>
      <c r="D18" s="9"/>
      <c r="E18" s="211"/>
      <c r="F18" s="10">
        <v>6.12</v>
      </c>
    </row>
    <row r="19" spans="1:6" hidden="1" x14ac:dyDescent="0.25">
      <c r="A19" s="192" t="s">
        <v>38</v>
      </c>
      <c r="B19" s="9">
        <f t="shared" si="0"/>
        <v>2434.7200888917941</v>
      </c>
      <c r="C19" s="211">
        <v>14900</v>
      </c>
      <c r="D19" s="9"/>
      <c r="E19" s="211"/>
      <c r="F19" s="10">
        <v>6.1197999999999997</v>
      </c>
    </row>
    <row r="20" spans="1:6" hidden="1" x14ac:dyDescent="0.25">
      <c r="A20" s="192" t="s">
        <v>39</v>
      </c>
      <c r="B20" s="9">
        <f t="shared" si="0"/>
        <v>2446.6082971933556</v>
      </c>
      <c r="C20" s="211">
        <v>14950</v>
      </c>
      <c r="D20" s="9"/>
      <c r="E20" s="211"/>
      <c r="F20" s="10">
        <v>6.1105</v>
      </c>
    </row>
    <row r="21" spans="1:6" hidden="1" x14ac:dyDescent="0.25">
      <c r="A21" s="192" t="s">
        <v>40</v>
      </c>
      <c r="B21" s="9">
        <f t="shared" si="0"/>
        <v>2443.089895903126</v>
      </c>
      <c r="C21" s="211">
        <v>14950</v>
      </c>
      <c r="D21" s="9"/>
      <c r="E21" s="211"/>
      <c r="F21" s="10">
        <v>6.1193</v>
      </c>
    </row>
    <row r="22" spans="1:6" hidden="1" x14ac:dyDescent="0.25">
      <c r="A22" s="192" t="s">
        <v>41</v>
      </c>
      <c r="B22" s="9">
        <f t="shared" si="0"/>
        <v>2462.7804742527496</v>
      </c>
      <c r="C22" s="211">
        <v>15070</v>
      </c>
      <c r="D22" s="9"/>
      <c r="E22" s="211"/>
      <c r="F22" s="10">
        <v>6.1191000000000004</v>
      </c>
    </row>
    <row r="23" spans="1:6" hidden="1" x14ac:dyDescent="0.25">
      <c r="A23" s="192" t="s">
        <v>42</v>
      </c>
      <c r="B23" s="9">
        <f t="shared" si="0"/>
        <v>2466.9761967041591</v>
      </c>
      <c r="C23" s="211">
        <v>15090</v>
      </c>
      <c r="D23" s="9"/>
      <c r="E23" s="211"/>
      <c r="F23" s="10">
        <v>6.1167999999999996</v>
      </c>
    </row>
    <row r="24" spans="1:6" hidden="1" x14ac:dyDescent="0.25">
      <c r="A24" s="193" t="s">
        <v>43</v>
      </c>
      <c r="B24" s="9">
        <f t="shared" si="0"/>
        <v>2470.5286048298749</v>
      </c>
      <c r="C24" s="211">
        <v>15110</v>
      </c>
      <c r="D24" s="9"/>
      <c r="E24" s="211"/>
      <c r="F24" s="10">
        <v>6.1161000000000003</v>
      </c>
    </row>
    <row r="25" spans="1:6" hidden="1" x14ac:dyDescent="0.25">
      <c r="A25" s="192" t="s">
        <v>44</v>
      </c>
      <c r="B25" s="9">
        <f t="shared" si="0"/>
        <v>2470.3897252756251</v>
      </c>
      <c r="C25" s="211">
        <v>15080</v>
      </c>
      <c r="D25" s="9"/>
      <c r="E25" s="211"/>
      <c r="F25" s="10">
        <v>6.1043000000000003</v>
      </c>
    </row>
    <row r="26" spans="1:6" hidden="1" x14ac:dyDescent="0.25">
      <c r="A26" s="192" t="s">
        <v>45</v>
      </c>
      <c r="B26" s="9">
        <f t="shared" si="0"/>
        <v>2472.6175641109726</v>
      </c>
      <c r="C26" s="211">
        <v>15080</v>
      </c>
      <c r="D26" s="9"/>
      <c r="E26" s="211"/>
      <c r="F26" s="10">
        <v>6.0987999999999998</v>
      </c>
    </row>
    <row r="27" spans="1:6" hidden="1" x14ac:dyDescent="0.25">
      <c r="A27" s="192" t="s">
        <v>46</v>
      </c>
      <c r="B27" s="9">
        <f t="shared" si="0"/>
        <v>2476.4653786859972</v>
      </c>
      <c r="C27" s="211">
        <v>15100</v>
      </c>
      <c r="D27" s="9"/>
      <c r="E27" s="211"/>
      <c r="F27" s="10">
        <v>6.0974000000000004</v>
      </c>
    </row>
    <row r="28" spans="1:6" hidden="1" x14ac:dyDescent="0.25">
      <c r="A28" s="192" t="s">
        <v>47</v>
      </c>
      <c r="B28" s="9">
        <f t="shared" si="0"/>
        <v>2484.4924349338671</v>
      </c>
      <c r="C28" s="211">
        <v>15140</v>
      </c>
      <c r="D28" s="9"/>
      <c r="E28" s="211"/>
      <c r="F28" s="10">
        <v>6.0937999999999999</v>
      </c>
    </row>
    <row r="29" spans="1:6" hidden="1" x14ac:dyDescent="0.25">
      <c r="A29" s="192" t="s">
        <v>48</v>
      </c>
      <c r="B29" s="9">
        <f t="shared" si="0"/>
        <v>2484.0847935945394</v>
      </c>
      <c r="C29" s="211">
        <v>15140</v>
      </c>
      <c r="D29" s="9"/>
      <c r="E29" s="211"/>
      <c r="F29" s="10">
        <v>6.0948000000000002</v>
      </c>
    </row>
    <row r="30" spans="1:6" hidden="1" x14ac:dyDescent="0.25">
      <c r="A30" s="192" t="s">
        <v>49</v>
      </c>
      <c r="B30" s="9">
        <f t="shared" si="0"/>
        <v>2487.6928126025596</v>
      </c>
      <c r="C30" s="211">
        <v>15160</v>
      </c>
      <c r="D30" s="9"/>
      <c r="E30" s="211"/>
      <c r="F30" s="10">
        <v>6.0940000000000003</v>
      </c>
    </row>
    <row r="31" spans="1:6" hidden="1" x14ac:dyDescent="0.25">
      <c r="A31" s="192" t="s">
        <v>50</v>
      </c>
      <c r="B31" s="9">
        <f t="shared" si="0"/>
        <v>2481.6463284444953</v>
      </c>
      <c r="C31" s="211">
        <v>15110</v>
      </c>
      <c r="D31" s="9"/>
      <c r="E31" s="211"/>
      <c r="F31" s="10">
        <v>6.0887000000000002</v>
      </c>
    </row>
    <row r="32" spans="1:6" hidden="1" x14ac:dyDescent="0.25">
      <c r="A32" s="193" t="s">
        <v>51</v>
      </c>
      <c r="B32" s="9">
        <f t="shared" si="0"/>
        <v>2489.3127260769484</v>
      </c>
      <c r="C32" s="211">
        <v>15140</v>
      </c>
      <c r="D32" s="9"/>
      <c r="E32" s="211"/>
      <c r="F32" s="10">
        <v>6.0819999999999999</v>
      </c>
    </row>
    <row r="33" spans="1:6" hidden="1" x14ac:dyDescent="0.25">
      <c r="A33" s="192" t="s">
        <v>52</v>
      </c>
      <c r="B33" s="9">
        <f t="shared" si="0"/>
        <v>2488.8216728037878</v>
      </c>
      <c r="C33" s="211">
        <v>15140</v>
      </c>
      <c r="D33" s="9"/>
      <c r="E33" s="211"/>
      <c r="F33" s="10">
        <v>6.0831999999999997</v>
      </c>
    </row>
    <row r="34" spans="1:6" hidden="1" x14ac:dyDescent="0.25">
      <c r="A34" s="192" t="s">
        <v>53</v>
      </c>
      <c r="B34" s="9">
        <f t="shared" si="0"/>
        <v>2492.1810699588477</v>
      </c>
      <c r="C34" s="211">
        <v>15140</v>
      </c>
      <c r="D34" s="9"/>
      <c r="E34" s="211"/>
      <c r="F34" s="10">
        <v>6.0750000000000002</v>
      </c>
    </row>
    <row r="35" spans="1:6" hidden="1" x14ac:dyDescent="0.25">
      <c r="A35" s="192" t="s">
        <v>54</v>
      </c>
      <c r="B35" s="9">
        <f t="shared" si="0"/>
        <v>2496.0152488620865</v>
      </c>
      <c r="C35" s="211">
        <v>15190</v>
      </c>
      <c r="D35" s="9"/>
      <c r="E35" s="211"/>
      <c r="F35" s="10">
        <v>6.0857000000000001</v>
      </c>
    </row>
    <row r="36" spans="1:6" hidden="1" x14ac:dyDescent="0.25">
      <c r="A36" s="192" t="s">
        <v>55</v>
      </c>
      <c r="B36" s="9">
        <f t="shared" si="0"/>
        <v>2481.0475534114403</v>
      </c>
      <c r="C36" s="211">
        <v>15120</v>
      </c>
      <c r="D36" s="9"/>
      <c r="E36" s="211"/>
      <c r="F36" s="10">
        <v>6.0941999999999998</v>
      </c>
    </row>
    <row r="37" spans="1:6" hidden="1" x14ac:dyDescent="0.25">
      <c r="A37" s="192" t="s">
        <v>56</v>
      </c>
      <c r="B37" s="9">
        <f t="shared" si="0"/>
        <v>2479.9488264527877</v>
      </c>
      <c r="C37" s="211">
        <v>15120</v>
      </c>
      <c r="D37" s="9"/>
      <c r="E37" s="211"/>
      <c r="F37" s="10">
        <v>6.0968999999999998</v>
      </c>
    </row>
    <row r="38" spans="1:6" hidden="1" x14ac:dyDescent="0.25">
      <c r="A38" s="192" t="s">
        <v>57</v>
      </c>
      <c r="B38" s="9">
        <f t="shared" si="0"/>
        <v>2477.4811727838028</v>
      </c>
      <c r="C38" s="211">
        <v>15100</v>
      </c>
      <c r="D38" s="9"/>
      <c r="E38" s="211"/>
      <c r="F38" s="10">
        <v>6.0949</v>
      </c>
    </row>
    <row r="39" spans="1:6" hidden="1" x14ac:dyDescent="0.25">
      <c r="A39" s="192" t="s">
        <v>58</v>
      </c>
      <c r="B39" s="9">
        <f t="shared" si="0"/>
        <v>2469.9249352607599</v>
      </c>
      <c r="C39" s="211">
        <v>15070</v>
      </c>
      <c r="D39" s="9"/>
      <c r="E39" s="211"/>
      <c r="F39" s="10">
        <v>6.1013999999999999</v>
      </c>
    </row>
    <row r="40" spans="1:6" hidden="1" x14ac:dyDescent="0.25">
      <c r="A40" s="192" t="s">
        <v>59</v>
      </c>
      <c r="B40" s="9">
        <f t="shared" si="0"/>
        <v>2471.5452487945681</v>
      </c>
      <c r="C40" s="211">
        <v>15070</v>
      </c>
      <c r="D40" s="9"/>
      <c r="E40" s="211"/>
      <c r="F40" s="10">
        <v>6.0974000000000004</v>
      </c>
    </row>
    <row r="41" spans="1:6" hidden="1" x14ac:dyDescent="0.25">
      <c r="A41" s="193" t="s">
        <v>60</v>
      </c>
      <c r="B41" s="9">
        <f t="shared" si="0"/>
        <v>2471.0804824021657</v>
      </c>
      <c r="C41" s="211">
        <v>15060</v>
      </c>
      <c r="D41" s="9"/>
      <c r="E41" s="211"/>
      <c r="F41" s="10">
        <v>6.0945</v>
      </c>
    </row>
    <row r="42" spans="1:6" hidden="1" x14ac:dyDescent="0.25">
      <c r="A42" s="192" t="s">
        <v>61</v>
      </c>
      <c r="B42" s="9">
        <f t="shared" si="0"/>
        <v>2469.8449167145318</v>
      </c>
      <c r="C42" s="211">
        <v>15050</v>
      </c>
      <c r="D42" s="9"/>
      <c r="E42" s="211"/>
      <c r="F42" s="10">
        <v>6.0934999999999997</v>
      </c>
    </row>
    <row r="43" spans="1:6" hidden="1" x14ac:dyDescent="0.25">
      <c r="A43" s="192" t="s">
        <v>62</v>
      </c>
      <c r="B43" s="9">
        <f t="shared" si="0"/>
        <v>2469.3790431156208</v>
      </c>
      <c r="C43" s="211">
        <v>15040</v>
      </c>
      <c r="D43" s="9"/>
      <c r="E43" s="211"/>
      <c r="F43" s="10">
        <v>6.0906000000000002</v>
      </c>
    </row>
    <row r="44" spans="1:6" hidden="1" x14ac:dyDescent="0.25">
      <c r="A44" s="192" t="s">
        <v>63</v>
      </c>
      <c r="B44" s="9">
        <f t="shared" si="0"/>
        <v>2462.7786460475445</v>
      </c>
      <c r="C44" s="211">
        <v>14970</v>
      </c>
      <c r="D44" s="9"/>
      <c r="E44" s="211"/>
      <c r="F44" s="10">
        <v>6.0785</v>
      </c>
    </row>
    <row r="45" spans="1:6" hidden="1" x14ac:dyDescent="0.25">
      <c r="A45" s="192" t="s">
        <v>64</v>
      </c>
      <c r="B45" s="9">
        <f t="shared" si="0"/>
        <v>2451.1574454112624</v>
      </c>
      <c r="C45" s="211">
        <v>14930</v>
      </c>
      <c r="D45" s="9"/>
      <c r="E45" s="211"/>
      <c r="F45" s="10">
        <v>6.0910000000000002</v>
      </c>
    </row>
    <row r="46" spans="1:6" hidden="1" x14ac:dyDescent="0.25">
      <c r="A46" s="192" t="s">
        <v>65</v>
      </c>
      <c r="B46" s="9">
        <f t="shared" si="0"/>
        <v>2450.5137379772182</v>
      </c>
      <c r="C46" s="211">
        <v>14930</v>
      </c>
      <c r="D46" s="9"/>
      <c r="E46" s="211"/>
      <c r="F46" s="10">
        <v>6.0926</v>
      </c>
    </row>
    <row r="47" spans="1:6" hidden="1" x14ac:dyDescent="0.25">
      <c r="A47" s="192" t="s">
        <v>66</v>
      </c>
      <c r="B47" s="9">
        <f t="shared" si="0"/>
        <v>2452.7589433764015</v>
      </c>
      <c r="C47" s="211">
        <v>14940</v>
      </c>
      <c r="D47" s="9"/>
      <c r="E47" s="211"/>
      <c r="F47" s="10">
        <v>6.0911</v>
      </c>
    </row>
    <row r="48" spans="1:6" hidden="1" x14ac:dyDescent="0.25">
      <c r="A48" s="192" t="s">
        <v>67</v>
      </c>
      <c r="B48" s="9">
        <f t="shared" si="0"/>
        <v>2452.51735968613</v>
      </c>
      <c r="C48" s="211">
        <v>14940</v>
      </c>
      <c r="D48" s="9"/>
      <c r="E48" s="211"/>
      <c r="F48" s="10">
        <v>6.0917000000000003</v>
      </c>
    </row>
    <row r="49" spans="1:6" hidden="1" x14ac:dyDescent="0.25">
      <c r="A49" s="192" t="s">
        <v>68</v>
      </c>
      <c r="B49" s="9">
        <f t="shared" si="0"/>
        <v>2448.9125974558883</v>
      </c>
      <c r="C49" s="211">
        <v>14920</v>
      </c>
      <c r="D49" s="9"/>
      <c r="E49" s="211"/>
      <c r="F49" s="10">
        <v>6.0925000000000002</v>
      </c>
    </row>
    <row r="50" spans="1:6" hidden="1" x14ac:dyDescent="0.25">
      <c r="A50" s="192" t="s">
        <v>69</v>
      </c>
      <c r="B50" s="9">
        <f t="shared" si="0"/>
        <v>2454.1589375707931</v>
      </c>
      <c r="C50" s="211">
        <v>14950</v>
      </c>
      <c r="D50" s="9"/>
      <c r="E50" s="211"/>
      <c r="F50" s="10">
        <v>6.0917000000000003</v>
      </c>
    </row>
    <row r="51" spans="1:6" hidden="1" x14ac:dyDescent="0.25">
      <c r="A51" s="192" t="s">
        <v>70</v>
      </c>
      <c r="B51" s="9">
        <f t="shared" si="0"/>
        <v>2448.6714480313799</v>
      </c>
      <c r="C51" s="211">
        <v>14920</v>
      </c>
      <c r="D51" s="9"/>
      <c r="E51" s="211"/>
      <c r="F51" s="10">
        <v>6.0930999999999997</v>
      </c>
    </row>
    <row r="52" spans="1:6" hidden="1" x14ac:dyDescent="0.25">
      <c r="A52" s="193" t="s">
        <v>71</v>
      </c>
      <c r="B52" s="9">
        <f t="shared" si="0"/>
        <v>2449.4352508536908</v>
      </c>
      <c r="C52" s="211">
        <v>14920</v>
      </c>
      <c r="D52" s="9"/>
      <c r="E52" s="211"/>
      <c r="F52" s="10">
        <v>6.0911999999999997</v>
      </c>
    </row>
    <row r="53" spans="1:6" hidden="1" x14ac:dyDescent="0.25">
      <c r="A53" s="192" t="s">
        <v>72</v>
      </c>
      <c r="B53" s="9">
        <f t="shared" si="0"/>
        <v>2453.7158613445376</v>
      </c>
      <c r="C53" s="211">
        <v>14950</v>
      </c>
      <c r="D53" s="9"/>
      <c r="E53" s="211"/>
      <c r="F53" s="10">
        <v>6.0928000000000004</v>
      </c>
    </row>
    <row r="54" spans="1:6" hidden="1" x14ac:dyDescent="0.25">
      <c r="A54" s="192" t="s">
        <v>73</v>
      </c>
      <c r="B54" s="9">
        <f t="shared" si="0"/>
        <v>2449.9105692390999</v>
      </c>
      <c r="C54" s="211">
        <v>14930</v>
      </c>
      <c r="D54" s="9"/>
      <c r="E54" s="211"/>
      <c r="F54" s="10">
        <v>6.0941000000000001</v>
      </c>
    </row>
    <row r="55" spans="1:6" hidden="1" x14ac:dyDescent="0.25">
      <c r="A55" s="192" t="s">
        <v>74</v>
      </c>
      <c r="B55" s="9">
        <f t="shared" si="0"/>
        <v>2449.2744106638652</v>
      </c>
      <c r="C55" s="211">
        <v>14920</v>
      </c>
      <c r="D55" s="9"/>
      <c r="E55" s="211"/>
      <c r="F55" s="10">
        <v>6.0915999999999997</v>
      </c>
    </row>
    <row r="56" spans="1:6" hidden="1" x14ac:dyDescent="0.25">
      <c r="A56" s="192" t="s">
        <v>75</v>
      </c>
      <c r="B56" s="9">
        <f t="shared" si="0"/>
        <v>2442.8684003152089</v>
      </c>
      <c r="C56" s="211">
        <v>14880</v>
      </c>
      <c r="D56" s="9"/>
      <c r="E56" s="211"/>
      <c r="F56" s="10">
        <v>6.0911999999999997</v>
      </c>
    </row>
    <row r="57" spans="1:6" hidden="1" x14ac:dyDescent="0.25">
      <c r="A57" s="193" t="s">
        <v>76</v>
      </c>
      <c r="B57" s="9">
        <f t="shared" si="0"/>
        <v>2442.026488109891</v>
      </c>
      <c r="C57" s="211">
        <v>14880</v>
      </c>
      <c r="D57" s="9"/>
      <c r="E57" s="211"/>
      <c r="F57" s="10">
        <v>6.0933000000000002</v>
      </c>
    </row>
    <row r="58" spans="1:6" hidden="1" x14ac:dyDescent="0.25">
      <c r="A58" s="192" t="s">
        <v>77</v>
      </c>
      <c r="B58" s="9">
        <f t="shared" si="0"/>
        <v>2442.1066452216442</v>
      </c>
      <c r="C58" s="211">
        <v>14880</v>
      </c>
      <c r="D58" s="9"/>
      <c r="E58" s="211"/>
      <c r="F58" s="10">
        <v>6.0930999999999997</v>
      </c>
    </row>
    <row r="59" spans="1:6" hidden="1" x14ac:dyDescent="0.25">
      <c r="A59" s="192" t="s">
        <v>78</v>
      </c>
      <c r="B59" s="9">
        <f t="shared" si="0"/>
        <v>2439.0644234714814</v>
      </c>
      <c r="C59" s="211">
        <v>14860</v>
      </c>
      <c r="D59" s="9"/>
      <c r="E59" s="211"/>
      <c r="F59" s="10">
        <v>6.0925000000000002</v>
      </c>
    </row>
    <row r="60" spans="1:6" hidden="1" x14ac:dyDescent="0.25">
      <c r="A60" s="192" t="s">
        <v>79</v>
      </c>
      <c r="B60" s="9">
        <f t="shared" si="0"/>
        <v>2438.6241302350004</v>
      </c>
      <c r="C60" s="211">
        <v>14860</v>
      </c>
      <c r="D60" s="9"/>
      <c r="E60" s="211"/>
      <c r="F60" s="10">
        <v>6.0936000000000003</v>
      </c>
    </row>
    <row r="61" spans="1:6" hidden="1" x14ac:dyDescent="0.25">
      <c r="A61" s="192" t="s">
        <v>80</v>
      </c>
      <c r="B61" s="9">
        <f t="shared" si="0"/>
        <v>2441.1064598210623</v>
      </c>
      <c r="C61" s="211">
        <v>14870</v>
      </c>
      <c r="D61" s="9"/>
      <c r="E61" s="211"/>
      <c r="F61" s="10">
        <v>6.0914999999999999</v>
      </c>
    </row>
    <row r="62" spans="1:6" hidden="1" x14ac:dyDescent="0.25">
      <c r="A62" s="192" t="s">
        <v>81</v>
      </c>
      <c r="B62" s="9">
        <f t="shared" si="0"/>
        <v>2441.2266876805884</v>
      </c>
      <c r="C62" s="211">
        <v>14870</v>
      </c>
      <c r="D62" s="9"/>
      <c r="E62" s="211"/>
      <c r="F62" s="10">
        <v>6.0911999999999997</v>
      </c>
    </row>
    <row r="63" spans="1:6" hidden="1" x14ac:dyDescent="0.25">
      <c r="A63" s="192" t="s">
        <v>82</v>
      </c>
      <c r="B63" s="9">
        <f t="shared" si="0"/>
        <v>2446.6389523324406</v>
      </c>
      <c r="C63" s="211">
        <v>14890</v>
      </c>
      <c r="D63" s="9"/>
      <c r="E63" s="211"/>
      <c r="F63" s="10">
        <v>6.0858999999999996</v>
      </c>
    </row>
    <row r="64" spans="1:6" hidden="1" x14ac:dyDescent="0.25">
      <c r="A64" s="192" t="s">
        <v>83</v>
      </c>
      <c r="B64" s="9">
        <f t="shared" si="0"/>
        <v>2462.1617615573377</v>
      </c>
      <c r="C64" s="211">
        <v>14950</v>
      </c>
      <c r="D64" s="9"/>
      <c r="E64" s="211"/>
      <c r="F64" s="10">
        <v>6.0719000000000003</v>
      </c>
    </row>
    <row r="65" spans="1:6" hidden="1" x14ac:dyDescent="0.25">
      <c r="A65" s="192" t="s">
        <v>84</v>
      </c>
      <c r="B65" s="9">
        <f t="shared" si="0"/>
        <v>2469.1154669741395</v>
      </c>
      <c r="C65" s="211">
        <v>14990</v>
      </c>
      <c r="D65" s="9"/>
      <c r="E65" s="211"/>
      <c r="F65" s="10">
        <v>6.0709999999999997</v>
      </c>
    </row>
    <row r="66" spans="1:6" hidden="1" x14ac:dyDescent="0.25">
      <c r="A66" s="193" t="s">
        <v>85</v>
      </c>
      <c r="B66" s="9">
        <f t="shared" si="0"/>
        <v>2477.9635884339732</v>
      </c>
      <c r="C66" s="211">
        <v>15040</v>
      </c>
      <c r="D66" s="9"/>
      <c r="E66" s="211"/>
      <c r="F66" s="10">
        <v>6.0694999999999997</v>
      </c>
    </row>
    <row r="67" spans="1:6" hidden="1" x14ac:dyDescent="0.25">
      <c r="A67" s="192" t="s">
        <v>86</v>
      </c>
      <c r="B67" s="9">
        <f t="shared" si="0"/>
        <v>2472.3058943591263</v>
      </c>
      <c r="C67" s="211">
        <v>15020</v>
      </c>
      <c r="D67" s="9"/>
      <c r="E67" s="211"/>
      <c r="F67" s="10">
        <v>6.0753000000000004</v>
      </c>
    </row>
    <row r="68" spans="1:6" hidden="1" x14ac:dyDescent="0.25">
      <c r="A68" s="192" t="s">
        <v>87</v>
      </c>
      <c r="B68" s="9">
        <f t="shared" si="0"/>
        <v>2478.71271637268</v>
      </c>
      <c r="C68" s="211">
        <v>15050</v>
      </c>
      <c r="D68" s="9"/>
      <c r="E68" s="211"/>
      <c r="F68" s="10">
        <v>6.0716999999999999</v>
      </c>
    </row>
    <row r="69" spans="1:6" hidden="1" x14ac:dyDescent="0.25">
      <c r="A69" s="192" t="s">
        <v>88</v>
      </c>
      <c r="B69" s="9">
        <f t="shared" ref="B69:B132" si="1">C69/F69</f>
        <v>2482.3746458456876</v>
      </c>
      <c r="C69" s="211">
        <v>15070</v>
      </c>
      <c r="D69" s="9"/>
      <c r="E69" s="211"/>
      <c r="F69" s="10">
        <v>6.0708000000000002</v>
      </c>
    </row>
    <row r="70" spans="1:6" hidden="1" x14ac:dyDescent="0.25">
      <c r="A70" s="192" t="s">
        <v>89</v>
      </c>
      <c r="B70" s="9">
        <f t="shared" si="1"/>
        <v>2480.6865538882207</v>
      </c>
      <c r="C70" s="211">
        <v>15060</v>
      </c>
      <c r="D70" s="9"/>
      <c r="E70" s="211"/>
      <c r="F70" s="10">
        <v>6.0709</v>
      </c>
    </row>
    <row r="71" spans="1:6" hidden="1" x14ac:dyDescent="0.25">
      <c r="A71" s="192" t="s">
        <v>90</v>
      </c>
      <c r="B71" s="9">
        <f t="shared" si="1"/>
        <v>2480.8500123548306</v>
      </c>
      <c r="C71" s="211">
        <v>15060</v>
      </c>
      <c r="D71" s="9"/>
      <c r="E71" s="211"/>
      <c r="F71" s="10">
        <v>6.0705</v>
      </c>
    </row>
    <row r="72" spans="1:6" hidden="1" x14ac:dyDescent="0.25">
      <c r="A72" s="192" t="s">
        <v>91</v>
      </c>
      <c r="B72" s="10">
        <f t="shared" si="1"/>
        <v>2479.2572105887002</v>
      </c>
      <c r="C72" s="211">
        <v>15060</v>
      </c>
      <c r="D72" s="9"/>
      <c r="E72" s="211"/>
      <c r="F72" s="10">
        <v>6.0743999999999998</v>
      </c>
    </row>
    <row r="73" spans="1:6" hidden="1" x14ac:dyDescent="0.25">
      <c r="A73" s="192" t="s">
        <v>92</v>
      </c>
      <c r="B73" s="10">
        <f t="shared" si="1"/>
        <v>2494.6895223040065</v>
      </c>
      <c r="C73" s="211">
        <v>15150</v>
      </c>
      <c r="D73" s="9"/>
      <c r="E73" s="211"/>
      <c r="F73" s="10">
        <v>6.0728999999999997</v>
      </c>
    </row>
    <row r="74" spans="1:6" hidden="1" x14ac:dyDescent="0.25">
      <c r="A74" s="192" t="s">
        <v>93</v>
      </c>
      <c r="B74" s="10">
        <f t="shared" si="1"/>
        <v>2496.2926347009393</v>
      </c>
      <c r="C74" s="211">
        <v>15150</v>
      </c>
      <c r="D74" s="9"/>
      <c r="E74" s="211"/>
      <c r="F74" s="10">
        <v>6.069</v>
      </c>
    </row>
    <row r="75" spans="1:6" hidden="1" x14ac:dyDescent="0.25">
      <c r="A75" s="192" t="s">
        <v>94</v>
      </c>
      <c r="B75" s="87">
        <f t="shared" si="1"/>
        <v>2517.0079233037372</v>
      </c>
      <c r="C75" s="211">
        <v>15280</v>
      </c>
      <c r="D75" s="9"/>
      <c r="E75" s="211"/>
      <c r="F75" s="10">
        <v>6.0707000000000004</v>
      </c>
    </row>
    <row r="76" spans="1:6" hidden="1" x14ac:dyDescent="0.25">
      <c r="A76" s="192" t="s">
        <v>95</v>
      </c>
      <c r="B76" s="10">
        <f t="shared" si="1"/>
        <v>2509.9640963141078</v>
      </c>
      <c r="C76" s="211">
        <v>15240</v>
      </c>
      <c r="D76" s="9"/>
      <c r="E76" s="211"/>
      <c r="F76" s="10">
        <v>6.0717999999999996</v>
      </c>
    </row>
    <row r="77" spans="1:6" hidden="1" x14ac:dyDescent="0.25">
      <c r="A77" s="192" t="s">
        <v>96</v>
      </c>
      <c r="B77" s="10">
        <f t="shared" si="1"/>
        <v>2495.7991499456361</v>
      </c>
      <c r="C77" s="211">
        <v>15150</v>
      </c>
      <c r="D77" s="9"/>
      <c r="E77" s="211"/>
      <c r="F77" s="10">
        <v>6.0701999999999998</v>
      </c>
    </row>
    <row r="78" spans="1:6" hidden="1" x14ac:dyDescent="0.25">
      <c r="A78" s="192" t="s">
        <v>97</v>
      </c>
      <c r="B78" s="10">
        <f t="shared" si="1"/>
        <v>2497.2015539606241</v>
      </c>
      <c r="C78" s="211">
        <v>15170</v>
      </c>
      <c r="D78" s="9"/>
      <c r="E78" s="211"/>
      <c r="F78" s="10">
        <v>6.0747999999999998</v>
      </c>
    </row>
    <row r="79" spans="1:6" hidden="1" x14ac:dyDescent="0.25">
      <c r="A79" s="192" t="s">
        <v>98</v>
      </c>
      <c r="B79" s="88">
        <f t="shared" si="1"/>
        <v>2501.1128880681913</v>
      </c>
      <c r="C79" s="211">
        <v>15170</v>
      </c>
      <c r="D79" s="9"/>
      <c r="E79" s="211"/>
      <c r="F79" s="10">
        <v>6.0652999999999997</v>
      </c>
    </row>
    <row r="80" spans="1:6" hidden="1" x14ac:dyDescent="0.25">
      <c r="A80" s="193" t="s">
        <v>99</v>
      </c>
      <c r="B80" s="10">
        <f t="shared" si="1"/>
        <v>2502.5999966984168</v>
      </c>
      <c r="C80" s="225">
        <v>15160</v>
      </c>
      <c r="D80" s="11"/>
      <c r="E80" s="225"/>
      <c r="F80" s="10">
        <v>6.0576999999999996</v>
      </c>
    </row>
    <row r="81" spans="1:6" hidden="1" x14ac:dyDescent="0.25">
      <c r="A81" s="192" t="s">
        <v>100</v>
      </c>
      <c r="B81" s="10">
        <f t="shared" si="1"/>
        <v>2503.5966464372532</v>
      </c>
      <c r="C81" s="211">
        <v>15140</v>
      </c>
      <c r="D81" s="9"/>
      <c r="E81" s="211"/>
      <c r="F81" s="10">
        <v>6.0472999999999999</v>
      </c>
    </row>
    <row r="82" spans="1:6" hidden="1" x14ac:dyDescent="0.25">
      <c r="A82" s="192" t="s">
        <v>101</v>
      </c>
      <c r="B82" s="10">
        <f t="shared" si="1"/>
        <v>2488.9682185532251</v>
      </c>
      <c r="C82" s="211">
        <v>15060</v>
      </c>
      <c r="D82" s="9"/>
      <c r="E82" s="211"/>
      <c r="F82" s="10">
        <v>6.0507</v>
      </c>
    </row>
    <row r="83" spans="1:6" hidden="1" x14ac:dyDescent="0.25">
      <c r="A83" s="192" t="s">
        <v>102</v>
      </c>
      <c r="B83" s="10">
        <f t="shared" si="1"/>
        <v>2488.1046788263279</v>
      </c>
      <c r="C83" s="211">
        <v>15060</v>
      </c>
      <c r="D83" s="9"/>
      <c r="E83" s="211"/>
      <c r="F83" s="10">
        <v>6.0528000000000004</v>
      </c>
    </row>
    <row r="84" spans="1:6" hidden="1" x14ac:dyDescent="0.25">
      <c r="A84" s="192" t="s">
        <v>103</v>
      </c>
      <c r="B84" s="10">
        <f t="shared" si="1"/>
        <v>2492.2324320750977</v>
      </c>
      <c r="C84" s="211">
        <v>15080</v>
      </c>
      <c r="D84" s="9"/>
      <c r="E84" s="211"/>
      <c r="F84" s="10">
        <v>6.0507999999999997</v>
      </c>
    </row>
    <row r="85" spans="1:6" hidden="1" x14ac:dyDescent="0.25">
      <c r="A85" s="192" t="s">
        <v>104</v>
      </c>
      <c r="B85" s="10">
        <f t="shared" si="1"/>
        <v>2487.5210736835147</v>
      </c>
      <c r="C85" s="211">
        <v>15050</v>
      </c>
      <c r="D85" s="9"/>
      <c r="E85" s="211"/>
      <c r="F85" s="10">
        <v>6.0502000000000002</v>
      </c>
    </row>
    <row r="86" spans="1:6" hidden="1" x14ac:dyDescent="0.25">
      <c r="A86" s="192" t="s">
        <v>105</v>
      </c>
      <c r="B86" s="10">
        <f t="shared" si="1"/>
        <v>2479.8861040294009</v>
      </c>
      <c r="C86" s="211">
        <v>14980</v>
      </c>
      <c r="D86" s="9"/>
      <c r="E86" s="211"/>
      <c r="F86" s="10">
        <v>6.0406000000000004</v>
      </c>
    </row>
    <row r="87" spans="1:6" hidden="1" x14ac:dyDescent="0.25">
      <c r="A87" s="192" t="s">
        <v>106</v>
      </c>
      <c r="B87" s="10">
        <f t="shared" si="1"/>
        <v>2491.7794411672367</v>
      </c>
      <c r="C87" s="211">
        <v>15080</v>
      </c>
      <c r="D87" s="9"/>
      <c r="E87" s="211"/>
      <c r="F87" s="10">
        <v>6.0518999999999998</v>
      </c>
    </row>
    <row r="88" spans="1:6" hidden="1" x14ac:dyDescent="0.25">
      <c r="A88" s="192" t="s">
        <v>107</v>
      </c>
      <c r="B88" s="10">
        <f t="shared" si="1"/>
        <v>2496.1540370204953</v>
      </c>
      <c r="C88" s="211">
        <v>15090</v>
      </c>
      <c r="D88" s="9"/>
      <c r="E88" s="211"/>
      <c r="F88" s="10">
        <v>6.0453000000000001</v>
      </c>
    </row>
    <row r="89" spans="1:6" hidden="1" x14ac:dyDescent="0.25">
      <c r="A89" s="193" t="s">
        <v>108</v>
      </c>
      <c r="B89" s="10">
        <f t="shared" si="1"/>
        <v>2497.4347092118765</v>
      </c>
      <c r="C89" s="211">
        <v>15090</v>
      </c>
      <c r="D89" s="9"/>
      <c r="E89" s="211"/>
      <c r="F89" s="10">
        <v>6.0422000000000002</v>
      </c>
    </row>
    <row r="90" spans="1:6" hidden="1" x14ac:dyDescent="0.25">
      <c r="A90" s="192" t="s">
        <v>109</v>
      </c>
      <c r="B90" s="10">
        <f t="shared" si="1"/>
        <v>2507.9874848941349</v>
      </c>
      <c r="C90" s="211">
        <v>15150</v>
      </c>
      <c r="D90" s="9"/>
      <c r="E90" s="211"/>
      <c r="F90" s="10">
        <v>6.0407000000000002</v>
      </c>
    </row>
    <row r="91" spans="1:6" hidden="1" x14ac:dyDescent="0.25">
      <c r="A91" s="192" t="s">
        <v>110</v>
      </c>
      <c r="B91" s="10">
        <f t="shared" si="1"/>
        <v>2501.4870134161656</v>
      </c>
      <c r="C91" s="211">
        <v>15140</v>
      </c>
      <c r="D91" s="9"/>
      <c r="E91" s="211"/>
      <c r="F91" s="10">
        <v>6.0523999999999996</v>
      </c>
    </row>
    <row r="92" spans="1:6" hidden="1" x14ac:dyDescent="0.25">
      <c r="A92" s="192" t="s">
        <v>111</v>
      </c>
      <c r="B92" s="10">
        <f t="shared" si="1"/>
        <v>2504.2949649795164</v>
      </c>
      <c r="C92" s="211">
        <v>15160</v>
      </c>
      <c r="D92" s="9"/>
      <c r="E92" s="211"/>
      <c r="F92" s="10">
        <v>6.0536000000000003</v>
      </c>
    </row>
    <row r="93" spans="1:6" hidden="1" x14ac:dyDescent="0.25">
      <c r="A93" s="192" t="s">
        <v>112</v>
      </c>
      <c r="B93" s="10">
        <f t="shared" si="1"/>
        <v>2501.3217023526299</v>
      </c>
      <c r="C93" s="211">
        <v>15140</v>
      </c>
      <c r="D93" s="9"/>
      <c r="E93" s="211"/>
      <c r="F93" s="10">
        <v>6.0528000000000004</v>
      </c>
    </row>
    <row r="94" spans="1:6" hidden="1" x14ac:dyDescent="0.25">
      <c r="A94" s="192" t="s">
        <v>113</v>
      </c>
      <c r="B94" s="87">
        <f t="shared" si="1"/>
        <v>2508.2617316589558</v>
      </c>
      <c r="C94" s="211">
        <v>15180</v>
      </c>
      <c r="D94" s="9"/>
      <c r="E94" s="211"/>
      <c r="F94" s="10">
        <v>6.0519999999999996</v>
      </c>
    </row>
    <row r="95" spans="1:6" hidden="1" x14ac:dyDescent="0.25">
      <c r="A95" s="192" t="s">
        <v>114</v>
      </c>
      <c r="B95" s="10">
        <f t="shared" si="1"/>
        <v>2503.966679888933</v>
      </c>
      <c r="C95" s="211">
        <v>15150</v>
      </c>
      <c r="D95" s="9"/>
      <c r="E95" s="211"/>
      <c r="F95" s="10">
        <v>6.0503999999999998</v>
      </c>
    </row>
    <row r="96" spans="1:6" hidden="1" x14ac:dyDescent="0.25">
      <c r="A96" s="192" t="s">
        <v>115</v>
      </c>
      <c r="B96" s="10">
        <f t="shared" si="1"/>
        <v>2496.6540539647394</v>
      </c>
      <c r="C96" s="211">
        <v>15110</v>
      </c>
      <c r="D96" s="9"/>
      <c r="E96" s="211"/>
      <c r="F96" s="10">
        <v>6.0521000000000003</v>
      </c>
    </row>
    <row r="97" spans="1:6" hidden="1" x14ac:dyDescent="0.25">
      <c r="A97" s="192" t="s">
        <v>116</v>
      </c>
      <c r="B97" s="10">
        <f t="shared" si="1"/>
        <v>2490.0793650793653</v>
      </c>
      <c r="C97" s="211">
        <v>15060</v>
      </c>
      <c r="D97" s="9"/>
      <c r="E97" s="211"/>
      <c r="F97" s="10">
        <v>6.048</v>
      </c>
    </row>
    <row r="98" spans="1:6" hidden="1" x14ac:dyDescent="0.25">
      <c r="A98" s="193" t="s">
        <v>117</v>
      </c>
      <c r="B98" s="10">
        <f t="shared" si="1"/>
        <v>2488.8226527570791</v>
      </c>
      <c r="C98" s="225">
        <v>15030</v>
      </c>
      <c r="D98" s="11"/>
      <c r="E98" s="225"/>
      <c r="F98" s="10">
        <v>6.0389999999999997</v>
      </c>
    </row>
    <row r="99" spans="1:6" hidden="1" x14ac:dyDescent="0.25">
      <c r="A99" s="192" t="s">
        <v>118</v>
      </c>
      <c r="B99" s="10">
        <f t="shared" si="1"/>
        <v>2482.2753639954385</v>
      </c>
      <c r="C99" s="211">
        <v>15020</v>
      </c>
      <c r="D99" s="9"/>
      <c r="E99" s="211"/>
      <c r="F99" s="9">
        <v>6.0509000000000004</v>
      </c>
    </row>
    <row r="100" spans="1:6" hidden="1" x14ac:dyDescent="0.25">
      <c r="A100" s="192" t="s">
        <v>119</v>
      </c>
      <c r="B100" s="10">
        <f t="shared" si="1"/>
        <v>2476.9233309664955</v>
      </c>
      <c r="C100" s="211">
        <v>15000</v>
      </c>
      <c r="D100" s="9"/>
      <c r="E100" s="211"/>
      <c r="F100" s="9">
        <v>6.0559000000000003</v>
      </c>
    </row>
    <row r="101" spans="1:6" hidden="1" x14ac:dyDescent="0.25">
      <c r="A101" s="194" t="s">
        <v>120</v>
      </c>
      <c r="B101" s="10">
        <f t="shared" si="1"/>
        <v>2478.7114661033734</v>
      </c>
      <c r="C101" s="226">
        <v>15020</v>
      </c>
      <c r="D101" s="12"/>
      <c r="E101" s="226"/>
      <c r="F101" s="9">
        <v>6.0595999999999997</v>
      </c>
    </row>
    <row r="102" spans="1:6" hidden="1" x14ac:dyDescent="0.25">
      <c r="A102" s="192" t="s">
        <v>121</v>
      </c>
      <c r="B102" s="10">
        <f t="shared" si="1"/>
        <v>2483.1295682159416</v>
      </c>
      <c r="C102" s="211">
        <v>15050</v>
      </c>
      <c r="D102" s="9"/>
      <c r="E102" s="211"/>
      <c r="F102" s="9">
        <v>6.0609000000000002</v>
      </c>
    </row>
    <row r="103" spans="1:6" hidden="1" x14ac:dyDescent="0.25">
      <c r="A103" s="192" t="s">
        <v>122</v>
      </c>
      <c r="B103" s="10">
        <f t="shared" si="1"/>
        <v>2480.238947837423</v>
      </c>
      <c r="C103" s="211">
        <v>15030</v>
      </c>
      <c r="D103" s="9"/>
      <c r="E103" s="211"/>
      <c r="F103" s="9">
        <v>6.0598999999999998</v>
      </c>
    </row>
    <row r="104" spans="1:6" hidden="1" x14ac:dyDescent="0.25">
      <c r="A104" s="194" t="s">
        <v>123</v>
      </c>
      <c r="B104" s="10">
        <f t="shared" si="1"/>
        <v>2478.0835713460237</v>
      </c>
      <c r="C104" s="211">
        <v>15010</v>
      </c>
      <c r="D104" s="9"/>
      <c r="E104" s="211"/>
      <c r="F104" s="9">
        <v>6.0571000000000002</v>
      </c>
    </row>
    <row r="105" spans="1:6" hidden="1" x14ac:dyDescent="0.25">
      <c r="A105" s="195" t="s">
        <v>124</v>
      </c>
      <c r="B105" s="10">
        <f t="shared" si="1"/>
        <v>2476.4073120834155</v>
      </c>
      <c r="C105" s="211">
        <v>15010</v>
      </c>
      <c r="D105" s="9"/>
      <c r="E105" s="211"/>
      <c r="F105" s="9">
        <v>6.0612000000000004</v>
      </c>
    </row>
    <row r="106" spans="1:6" hidden="1" x14ac:dyDescent="0.25">
      <c r="A106" s="195" t="s">
        <v>125</v>
      </c>
      <c r="B106" s="10">
        <f t="shared" si="1"/>
        <v>2472.0472311092058</v>
      </c>
      <c r="C106" s="211">
        <v>14990</v>
      </c>
      <c r="D106" s="9"/>
      <c r="E106" s="211"/>
      <c r="F106" s="9">
        <v>6.0637999999999996</v>
      </c>
    </row>
    <row r="107" spans="1:6" hidden="1" x14ac:dyDescent="0.25">
      <c r="A107" s="195" t="s">
        <v>126</v>
      </c>
      <c r="B107" s="10">
        <f t="shared" si="1"/>
        <v>2481.2340179823477</v>
      </c>
      <c r="C107" s="211">
        <v>15040</v>
      </c>
      <c r="D107" s="9"/>
      <c r="E107" s="211"/>
      <c r="F107" s="9">
        <v>6.0614999999999997</v>
      </c>
    </row>
    <row r="108" spans="1:6" hidden="1" x14ac:dyDescent="0.25">
      <c r="A108" s="195" t="s">
        <v>127</v>
      </c>
      <c r="B108" s="10">
        <f t="shared" si="1"/>
        <v>2478.8890354928089</v>
      </c>
      <c r="C108" s="211">
        <v>15030</v>
      </c>
      <c r="D108" s="9"/>
      <c r="E108" s="211"/>
      <c r="F108" s="9">
        <v>6.0632000000000001</v>
      </c>
    </row>
    <row r="109" spans="1:6" hidden="1" x14ac:dyDescent="0.25">
      <c r="A109" s="195" t="s">
        <v>128</v>
      </c>
      <c r="B109" s="10">
        <f t="shared" si="1"/>
        <v>2481.532779316713</v>
      </c>
      <c r="C109" s="211">
        <v>15050</v>
      </c>
      <c r="D109" s="9"/>
      <c r="E109" s="211"/>
      <c r="F109" s="9">
        <v>6.0648</v>
      </c>
    </row>
    <row r="110" spans="1:6" hidden="1" x14ac:dyDescent="0.25">
      <c r="A110" s="195" t="s">
        <v>129</v>
      </c>
      <c r="B110" s="10">
        <f t="shared" si="1"/>
        <v>2471.0666249609008</v>
      </c>
      <c r="C110" s="211">
        <v>15010</v>
      </c>
      <c r="D110" s="9"/>
      <c r="E110" s="211"/>
      <c r="F110" s="9">
        <v>6.0743</v>
      </c>
    </row>
    <row r="111" spans="1:6" hidden="1" x14ac:dyDescent="0.25">
      <c r="A111" s="195" t="s">
        <v>130</v>
      </c>
      <c r="B111" s="10">
        <f t="shared" si="1"/>
        <v>2477.9608412850398</v>
      </c>
      <c r="C111" s="211">
        <v>15010</v>
      </c>
      <c r="D111" s="9"/>
      <c r="E111" s="211"/>
      <c r="F111" s="9">
        <v>6.0574000000000003</v>
      </c>
    </row>
    <row r="112" spans="1:6" hidden="1" x14ac:dyDescent="0.25">
      <c r="A112" s="195" t="s">
        <v>131</v>
      </c>
      <c r="B112" s="10">
        <f t="shared" si="1"/>
        <v>2449.0733901281988</v>
      </c>
      <c r="C112" s="211">
        <v>14920</v>
      </c>
      <c r="D112" s="9"/>
      <c r="E112" s="211"/>
      <c r="F112" s="9">
        <v>6.0921000000000003</v>
      </c>
    </row>
    <row r="113" spans="1:6" hidden="1" x14ac:dyDescent="0.25">
      <c r="A113" s="195" t="s">
        <v>132</v>
      </c>
      <c r="B113" s="10">
        <f t="shared" si="1"/>
        <v>2449.3880631295733</v>
      </c>
      <c r="C113" s="211">
        <v>14930</v>
      </c>
      <c r="D113" s="9"/>
      <c r="E113" s="211"/>
      <c r="F113" s="9">
        <v>6.0953999999999997</v>
      </c>
    </row>
    <row r="114" spans="1:6" hidden="1" x14ac:dyDescent="0.25">
      <c r="A114" s="195" t="s">
        <v>133</v>
      </c>
      <c r="B114" s="10">
        <f t="shared" si="1"/>
        <v>2444.4153377648254</v>
      </c>
      <c r="C114" s="211">
        <v>14930</v>
      </c>
      <c r="D114" s="9"/>
      <c r="E114" s="211"/>
      <c r="F114" s="9">
        <v>6.1078000000000001</v>
      </c>
    </row>
    <row r="115" spans="1:6" hidden="1" x14ac:dyDescent="0.25">
      <c r="A115" s="195" t="s">
        <v>134</v>
      </c>
      <c r="B115" s="10">
        <f t="shared" si="1"/>
        <v>2437.1929022674221</v>
      </c>
      <c r="C115" s="211">
        <v>14930</v>
      </c>
      <c r="D115" s="9"/>
      <c r="E115" s="211"/>
      <c r="F115" s="9">
        <v>6.1258999999999997</v>
      </c>
    </row>
    <row r="116" spans="1:6" hidden="1" x14ac:dyDescent="0.25">
      <c r="A116" s="195" t="s">
        <v>135</v>
      </c>
      <c r="B116" s="10">
        <f t="shared" si="1"/>
        <v>2443.655171285006</v>
      </c>
      <c r="C116" s="211">
        <v>14930</v>
      </c>
      <c r="D116" s="9"/>
      <c r="E116" s="211"/>
      <c r="F116" s="9">
        <v>6.1097000000000001</v>
      </c>
    </row>
    <row r="117" spans="1:6" hidden="1" x14ac:dyDescent="0.25">
      <c r="A117" s="196" t="s">
        <v>136</v>
      </c>
      <c r="B117" s="10">
        <f t="shared" si="1"/>
        <v>2420.1937455301995</v>
      </c>
      <c r="C117" s="211">
        <v>14890</v>
      </c>
      <c r="D117" s="9"/>
      <c r="E117" s="211"/>
      <c r="F117" s="9">
        <v>6.1524000000000001</v>
      </c>
    </row>
    <row r="118" spans="1:6" hidden="1" x14ac:dyDescent="0.25">
      <c r="A118" s="195" t="s">
        <v>137</v>
      </c>
      <c r="B118" s="10">
        <f t="shared" si="1"/>
        <v>2420.8233075372309</v>
      </c>
      <c r="C118" s="211">
        <v>14890</v>
      </c>
      <c r="D118" s="9"/>
      <c r="E118" s="211"/>
      <c r="F118" s="9">
        <v>6.1508000000000003</v>
      </c>
    </row>
    <row r="119" spans="1:6" hidden="1" x14ac:dyDescent="0.25">
      <c r="A119" s="195" t="s">
        <v>138</v>
      </c>
      <c r="B119" s="10">
        <f t="shared" si="1"/>
        <v>2440.4926541171112</v>
      </c>
      <c r="C119" s="211">
        <v>15000</v>
      </c>
      <c r="D119" s="9"/>
      <c r="E119" s="211"/>
      <c r="F119" s="9">
        <v>6.1463000000000001</v>
      </c>
    </row>
    <row r="120" spans="1:6" hidden="1" x14ac:dyDescent="0.25">
      <c r="A120" s="195" t="s">
        <v>139</v>
      </c>
      <c r="B120" s="10">
        <f t="shared" si="1"/>
        <v>2434.8534201954399</v>
      </c>
      <c r="C120" s="211">
        <v>14950</v>
      </c>
      <c r="D120" s="9"/>
      <c r="E120" s="211"/>
      <c r="F120" s="9">
        <v>6.14</v>
      </c>
    </row>
    <row r="121" spans="1:6" hidden="1" x14ac:dyDescent="0.25">
      <c r="A121" s="195" t="s">
        <v>140</v>
      </c>
      <c r="B121" s="10">
        <f t="shared" si="1"/>
        <v>2444.7278911564626</v>
      </c>
      <c r="C121" s="211">
        <v>14950</v>
      </c>
      <c r="D121" s="9"/>
      <c r="E121" s="211"/>
      <c r="F121" s="9">
        <v>6.1151999999999997</v>
      </c>
    </row>
    <row r="122" spans="1:6" hidden="1" x14ac:dyDescent="0.25">
      <c r="A122" s="195" t="s">
        <v>141</v>
      </c>
      <c r="B122" s="10">
        <f t="shared" si="1"/>
        <v>2426.428395770145</v>
      </c>
      <c r="C122" s="211">
        <v>14800</v>
      </c>
      <c r="D122" s="9"/>
      <c r="E122" s="211"/>
      <c r="F122" s="9">
        <v>6.0994999999999999</v>
      </c>
    </row>
    <row r="123" spans="1:6" hidden="1" x14ac:dyDescent="0.25">
      <c r="A123" s="195" t="s">
        <v>142</v>
      </c>
      <c r="B123" s="10">
        <f t="shared" si="1"/>
        <v>2412.509793679812</v>
      </c>
      <c r="C123" s="211">
        <v>14780</v>
      </c>
      <c r="D123" s="9"/>
      <c r="E123" s="211"/>
      <c r="F123" s="9">
        <v>6.1264000000000003</v>
      </c>
    </row>
    <row r="124" spans="1:6" hidden="1" x14ac:dyDescent="0.25">
      <c r="A124" s="196" t="s">
        <v>143</v>
      </c>
      <c r="B124" s="10">
        <f t="shared" si="1"/>
        <v>2408.6948007441497</v>
      </c>
      <c r="C124" s="211">
        <v>14760</v>
      </c>
      <c r="D124" s="9"/>
      <c r="E124" s="211"/>
      <c r="F124" s="9">
        <v>6.1277999999999997</v>
      </c>
    </row>
    <row r="125" spans="1:6" hidden="1" x14ac:dyDescent="0.25">
      <c r="A125" s="195" t="s">
        <v>144</v>
      </c>
      <c r="B125" s="10">
        <f t="shared" si="1"/>
        <v>2399.4526706738993</v>
      </c>
      <c r="C125" s="211">
        <v>14730</v>
      </c>
      <c r="D125" s="9"/>
      <c r="E125" s="211"/>
      <c r="F125" s="9">
        <v>6.1388999999999996</v>
      </c>
    </row>
    <row r="126" spans="1:6" hidden="1" x14ac:dyDescent="0.25">
      <c r="A126" s="195" t="s">
        <v>145</v>
      </c>
      <c r="B126" s="10">
        <f t="shared" si="1"/>
        <v>2394.0888302979997</v>
      </c>
      <c r="C126" s="211">
        <v>14710</v>
      </c>
      <c r="D126" s="9"/>
      <c r="E126" s="211"/>
      <c r="F126" s="9">
        <v>6.1443000000000003</v>
      </c>
    </row>
    <row r="127" spans="1:6" hidden="1" x14ac:dyDescent="0.25">
      <c r="A127" s="195" t="s">
        <v>146</v>
      </c>
      <c r="B127" s="10">
        <f t="shared" si="1"/>
        <v>2385.7636399191706</v>
      </c>
      <c r="C127" s="211">
        <v>14640</v>
      </c>
      <c r="D127" s="9"/>
      <c r="E127" s="211"/>
      <c r="F127" s="9">
        <v>6.1364000000000001</v>
      </c>
    </row>
    <row r="128" spans="1:6" hidden="1" x14ac:dyDescent="0.25">
      <c r="A128" s="195" t="s">
        <v>147</v>
      </c>
      <c r="B128" s="10">
        <f t="shared" si="1"/>
        <v>2380.6426434239625</v>
      </c>
      <c r="C128" s="211">
        <v>14640</v>
      </c>
      <c r="D128" s="9"/>
      <c r="E128" s="211"/>
      <c r="F128" s="9">
        <v>6.1496000000000004</v>
      </c>
    </row>
    <row r="129" spans="1:6" hidden="1" x14ac:dyDescent="0.25">
      <c r="A129" s="195" t="s">
        <v>148</v>
      </c>
      <c r="B129" s="10">
        <f t="shared" si="1"/>
        <v>2369.775648289035</v>
      </c>
      <c r="C129" s="211">
        <v>14640</v>
      </c>
      <c r="D129" s="9"/>
      <c r="E129" s="211"/>
      <c r="F129" s="9">
        <v>6.1778000000000004</v>
      </c>
    </row>
    <row r="130" spans="1:6" hidden="1" x14ac:dyDescent="0.25">
      <c r="A130" s="192" t="s">
        <v>149</v>
      </c>
      <c r="B130" s="10">
        <f t="shared" si="1"/>
        <v>2367.1505385025271</v>
      </c>
      <c r="C130" s="211">
        <v>14660</v>
      </c>
      <c r="D130" s="9"/>
      <c r="E130" s="211"/>
      <c r="F130" s="9">
        <v>6.1931000000000003</v>
      </c>
    </row>
    <row r="131" spans="1:6" hidden="1" x14ac:dyDescent="0.25">
      <c r="A131" s="192" t="s">
        <v>150</v>
      </c>
      <c r="B131" s="89">
        <f t="shared" si="1"/>
        <v>2352.3555669738912</v>
      </c>
      <c r="C131" s="211">
        <v>14650</v>
      </c>
      <c r="D131" s="9"/>
      <c r="E131" s="211"/>
      <c r="F131" s="9">
        <v>6.2278000000000002</v>
      </c>
    </row>
    <row r="132" spans="1:6" hidden="1" x14ac:dyDescent="0.25">
      <c r="A132" s="192" t="s">
        <v>151</v>
      </c>
      <c r="B132" s="10">
        <f t="shared" si="1"/>
        <v>2351.2406649000241</v>
      </c>
      <c r="C132" s="211">
        <v>14640</v>
      </c>
      <c r="D132" s="9"/>
      <c r="E132" s="211"/>
      <c r="F132" s="9">
        <v>6.2264999999999997</v>
      </c>
    </row>
    <row r="133" spans="1:6" hidden="1" x14ac:dyDescent="0.25">
      <c r="A133" s="192" t="s">
        <v>152</v>
      </c>
      <c r="B133" s="10">
        <f t="shared" ref="B133:B196" si="2">C133/F133</f>
        <v>2362.7384525999805</v>
      </c>
      <c r="C133" s="211">
        <v>14640</v>
      </c>
      <c r="D133" s="9"/>
      <c r="E133" s="211"/>
      <c r="F133" s="9">
        <v>6.1962000000000002</v>
      </c>
    </row>
    <row r="134" spans="1:6" hidden="1" x14ac:dyDescent="0.25">
      <c r="A134" s="193" t="s">
        <v>153</v>
      </c>
      <c r="B134" s="10">
        <f t="shared" si="2"/>
        <v>2366.3962060232607</v>
      </c>
      <c r="C134" s="211">
        <v>14670</v>
      </c>
      <c r="D134" s="9"/>
      <c r="E134" s="211"/>
      <c r="F134" s="9">
        <v>6.1993</v>
      </c>
    </row>
    <row r="135" spans="1:6" hidden="1" x14ac:dyDescent="0.25">
      <c r="A135" s="193" t="s">
        <v>154</v>
      </c>
      <c r="B135" s="10">
        <f t="shared" si="2"/>
        <v>2362.3568817533292</v>
      </c>
      <c r="C135" s="211">
        <v>14670</v>
      </c>
      <c r="D135" s="9"/>
      <c r="E135" s="211"/>
      <c r="F135" s="9">
        <v>6.2099000000000002</v>
      </c>
    </row>
    <row r="136" spans="1:6" hidden="1" x14ac:dyDescent="0.25">
      <c r="A136" s="192" t="s">
        <v>155</v>
      </c>
      <c r="B136" s="10">
        <f t="shared" si="2"/>
        <v>2363.2321670210708</v>
      </c>
      <c r="C136" s="211">
        <v>14670</v>
      </c>
      <c r="D136" s="9"/>
      <c r="E136" s="211"/>
      <c r="F136" s="9">
        <v>6.2076000000000002</v>
      </c>
    </row>
    <row r="137" spans="1:6" hidden="1" x14ac:dyDescent="0.25">
      <c r="A137" s="192" t="s">
        <v>156</v>
      </c>
      <c r="B137" s="10">
        <f t="shared" si="2"/>
        <v>2366.3777827893941</v>
      </c>
      <c r="C137" s="211">
        <v>14690</v>
      </c>
      <c r="D137" s="9"/>
      <c r="E137" s="211"/>
      <c r="F137" s="9">
        <v>6.2077999999999998</v>
      </c>
    </row>
    <row r="138" spans="1:6" hidden="1" x14ac:dyDescent="0.25">
      <c r="A138" s="192" t="s">
        <v>157</v>
      </c>
      <c r="B138" s="10">
        <f t="shared" si="2"/>
        <v>2363.1040473585999</v>
      </c>
      <c r="C138" s="211">
        <v>14690</v>
      </c>
      <c r="D138" s="9"/>
      <c r="E138" s="211"/>
      <c r="F138" s="9">
        <v>6.2164000000000001</v>
      </c>
    </row>
    <row r="139" spans="1:6" hidden="1" x14ac:dyDescent="0.25">
      <c r="A139" s="192" t="s">
        <v>158</v>
      </c>
      <c r="B139" s="10">
        <f t="shared" si="2"/>
        <v>2367.2930028684696</v>
      </c>
      <c r="C139" s="211">
        <v>14690</v>
      </c>
      <c r="D139" s="9"/>
      <c r="E139" s="211"/>
      <c r="F139" s="9">
        <v>6.2054</v>
      </c>
    </row>
    <row r="140" spans="1:6" hidden="1" x14ac:dyDescent="0.25">
      <c r="A140" s="192" t="s">
        <v>159</v>
      </c>
      <c r="B140" s="10">
        <f t="shared" si="2"/>
        <v>2371.9624358601995</v>
      </c>
      <c r="C140" s="211">
        <v>14700</v>
      </c>
      <c r="D140" s="9"/>
      <c r="E140" s="211"/>
      <c r="F140" s="9">
        <v>6.1974</v>
      </c>
    </row>
    <row r="141" spans="1:6" hidden="1" x14ac:dyDescent="0.25">
      <c r="A141" s="192" t="s">
        <v>160</v>
      </c>
      <c r="B141" s="10">
        <f t="shared" si="2"/>
        <v>2372.0510506639166</v>
      </c>
      <c r="C141" s="211">
        <v>14720</v>
      </c>
      <c r="D141" s="9"/>
      <c r="E141" s="211"/>
      <c r="F141" s="9">
        <v>6.2055999999999996</v>
      </c>
    </row>
    <row r="142" spans="1:6" hidden="1" x14ac:dyDescent="0.25">
      <c r="A142" s="192" t="s">
        <v>161</v>
      </c>
      <c r="B142" s="10">
        <f t="shared" si="2"/>
        <v>2376.7733208805012</v>
      </c>
      <c r="C142" s="211">
        <v>14760</v>
      </c>
      <c r="D142" s="9"/>
      <c r="E142" s="211"/>
      <c r="F142" s="9">
        <v>6.2100999999999997</v>
      </c>
    </row>
    <row r="143" spans="1:6" hidden="1" x14ac:dyDescent="0.25">
      <c r="A143" s="192" t="s">
        <v>162</v>
      </c>
      <c r="B143" s="10">
        <f t="shared" si="2"/>
        <v>2389.904629734222</v>
      </c>
      <c r="C143" s="211">
        <v>14810</v>
      </c>
      <c r="D143" s="9"/>
      <c r="E143" s="211"/>
      <c r="F143" s="9">
        <v>6.1969000000000003</v>
      </c>
    </row>
    <row r="144" spans="1:6" hidden="1" x14ac:dyDescent="0.25">
      <c r="A144" s="192" t="s">
        <v>163</v>
      </c>
      <c r="B144" s="10">
        <f t="shared" si="2"/>
        <v>2389.5902868475787</v>
      </c>
      <c r="C144" s="211">
        <v>14820</v>
      </c>
      <c r="D144" s="9"/>
      <c r="E144" s="211"/>
      <c r="F144" s="9">
        <v>6.2019000000000002</v>
      </c>
    </row>
    <row r="145" spans="1:6" hidden="1" x14ac:dyDescent="0.25">
      <c r="A145" s="192" t="s">
        <v>164</v>
      </c>
      <c r="B145" s="10">
        <f t="shared" si="2"/>
        <v>2397.702336388279</v>
      </c>
      <c r="C145" s="211">
        <v>14860</v>
      </c>
      <c r="D145" s="9"/>
      <c r="E145" s="211"/>
      <c r="F145" s="9">
        <v>6.1976000000000004</v>
      </c>
    </row>
    <row r="146" spans="1:6" hidden="1" x14ac:dyDescent="0.25">
      <c r="A146" s="192" t="s">
        <v>165</v>
      </c>
      <c r="B146" s="10">
        <f t="shared" si="2"/>
        <v>2397.089363620265</v>
      </c>
      <c r="C146" s="211">
        <v>14890</v>
      </c>
      <c r="D146" s="9"/>
      <c r="E146" s="211"/>
      <c r="F146" s="9">
        <v>6.2117000000000004</v>
      </c>
    </row>
    <row r="147" spans="1:6" hidden="1" x14ac:dyDescent="0.25">
      <c r="A147" s="192" t="s">
        <v>166</v>
      </c>
      <c r="B147" s="10">
        <f t="shared" si="2"/>
        <v>2407.0585583409811</v>
      </c>
      <c r="C147" s="211">
        <v>14950</v>
      </c>
      <c r="D147" s="9"/>
      <c r="E147" s="211"/>
      <c r="F147" s="9">
        <v>6.2108999999999996</v>
      </c>
    </row>
    <row r="148" spans="1:6" hidden="1" x14ac:dyDescent="0.25">
      <c r="A148" s="192" t="s">
        <v>167</v>
      </c>
      <c r="B148" s="10">
        <f t="shared" si="2"/>
        <v>2402.6099254307019</v>
      </c>
      <c r="C148" s="211">
        <v>14950</v>
      </c>
      <c r="D148" s="9"/>
      <c r="E148" s="211"/>
      <c r="F148" s="9">
        <v>6.2224000000000004</v>
      </c>
    </row>
    <row r="149" spans="1:6" hidden="1" x14ac:dyDescent="0.25">
      <c r="A149" s="192" t="s">
        <v>168</v>
      </c>
      <c r="B149" s="10">
        <f t="shared" si="2"/>
        <v>2414.8845579138479</v>
      </c>
      <c r="C149" s="211">
        <v>15030</v>
      </c>
      <c r="D149" s="9"/>
      <c r="E149" s="211"/>
      <c r="F149" s="9">
        <v>6.2239000000000004</v>
      </c>
    </row>
    <row r="150" spans="1:6" hidden="1" x14ac:dyDescent="0.25">
      <c r="A150" s="192" t="s">
        <v>169</v>
      </c>
      <c r="B150" s="10">
        <f t="shared" si="2"/>
        <v>2413.6877482432019</v>
      </c>
      <c r="C150" s="211">
        <v>15010</v>
      </c>
      <c r="D150" s="9"/>
      <c r="E150" s="211"/>
      <c r="F150" s="9">
        <v>6.2187000000000001</v>
      </c>
    </row>
    <row r="151" spans="1:6" hidden="1" x14ac:dyDescent="0.25">
      <c r="A151" s="192" t="s">
        <v>170</v>
      </c>
      <c r="B151" s="10">
        <f t="shared" si="2"/>
        <v>2415.4278826838085</v>
      </c>
      <c r="C151" s="211">
        <v>15030</v>
      </c>
      <c r="D151" s="9"/>
      <c r="E151" s="211"/>
      <c r="F151" s="9">
        <v>6.2225000000000001</v>
      </c>
    </row>
    <row r="152" spans="1:6" hidden="1" x14ac:dyDescent="0.25">
      <c r="A152" s="192" t="s">
        <v>171</v>
      </c>
      <c r="B152" s="10">
        <f t="shared" si="2"/>
        <v>2419.8602072788626</v>
      </c>
      <c r="C152" s="211">
        <v>15060</v>
      </c>
      <c r="D152" s="9"/>
      <c r="E152" s="211"/>
      <c r="F152" s="9">
        <v>6.2234999999999996</v>
      </c>
    </row>
    <row r="153" spans="1:6" hidden="1" x14ac:dyDescent="0.25">
      <c r="A153" s="192" t="s">
        <v>172</v>
      </c>
      <c r="B153" s="10">
        <f t="shared" si="2"/>
        <v>2432.1811069069454</v>
      </c>
      <c r="C153" s="211">
        <v>15170</v>
      </c>
      <c r="D153" s="9"/>
      <c r="E153" s="211"/>
      <c r="F153" s="9">
        <v>6.2371999999999996</v>
      </c>
    </row>
    <row r="154" spans="1:6" hidden="1" x14ac:dyDescent="0.25">
      <c r="A154" s="192" t="s">
        <v>173</v>
      </c>
      <c r="B154" s="10">
        <f t="shared" si="2"/>
        <v>2429.052429052429</v>
      </c>
      <c r="C154" s="211">
        <v>15150</v>
      </c>
      <c r="D154" s="9"/>
      <c r="E154" s="211"/>
      <c r="F154" s="9">
        <v>6.2370000000000001</v>
      </c>
    </row>
    <row r="155" spans="1:6" hidden="1" x14ac:dyDescent="0.25">
      <c r="A155" s="192" t="s">
        <v>174</v>
      </c>
      <c r="B155" s="10">
        <f t="shared" si="2"/>
        <v>2427.3400198673376</v>
      </c>
      <c r="C155" s="211">
        <v>15150</v>
      </c>
      <c r="D155" s="9"/>
      <c r="E155" s="211"/>
      <c r="F155" s="9">
        <v>6.2413999999999996</v>
      </c>
    </row>
    <row r="156" spans="1:6" hidden="1" x14ac:dyDescent="0.25">
      <c r="A156" s="192" t="s">
        <v>175</v>
      </c>
      <c r="B156" s="10">
        <f t="shared" si="2"/>
        <v>2422.4496322353693</v>
      </c>
      <c r="C156" s="211">
        <v>15150</v>
      </c>
      <c r="D156" s="9"/>
      <c r="E156" s="211"/>
      <c r="F156" s="9">
        <v>6.2539999999999996</v>
      </c>
    </row>
    <row r="157" spans="1:6" hidden="1" x14ac:dyDescent="0.25">
      <c r="A157" s="192" t="s">
        <v>176</v>
      </c>
      <c r="B157" s="10">
        <f t="shared" si="2"/>
        <v>2423.2529850507381</v>
      </c>
      <c r="C157" s="211">
        <v>15140</v>
      </c>
      <c r="D157" s="9"/>
      <c r="E157" s="211"/>
      <c r="F157" s="9">
        <v>6.2477999999999998</v>
      </c>
    </row>
    <row r="158" spans="1:6" hidden="1" x14ac:dyDescent="0.25">
      <c r="A158" s="192" t="s">
        <v>177</v>
      </c>
      <c r="B158" s="10">
        <f t="shared" si="2"/>
        <v>2414.6864105926375</v>
      </c>
      <c r="C158" s="211">
        <v>15100</v>
      </c>
      <c r="D158" s="9"/>
      <c r="E158" s="211"/>
      <c r="F158" s="9">
        <v>6.2534000000000001</v>
      </c>
    </row>
    <row r="159" spans="1:6" hidden="1" x14ac:dyDescent="0.25">
      <c r="A159" s="192" t="s">
        <v>178</v>
      </c>
      <c r="B159" s="10">
        <f t="shared" si="2"/>
        <v>2415.798555633668</v>
      </c>
      <c r="C159" s="211">
        <v>15120</v>
      </c>
      <c r="D159" s="9"/>
      <c r="E159" s="211"/>
      <c r="F159" s="9">
        <v>6.2587999999999999</v>
      </c>
    </row>
    <row r="160" spans="1:6" hidden="1" x14ac:dyDescent="0.25">
      <c r="A160" s="192" t="s">
        <v>179</v>
      </c>
      <c r="B160" s="10">
        <f t="shared" si="2"/>
        <v>2415.9378347696784</v>
      </c>
      <c r="C160" s="211">
        <v>15110</v>
      </c>
      <c r="D160" s="9"/>
      <c r="E160" s="211"/>
      <c r="F160" s="9">
        <v>6.2542999999999997</v>
      </c>
    </row>
    <row r="161" spans="1:6" hidden="1" x14ac:dyDescent="0.25">
      <c r="A161" s="192" t="s">
        <v>180</v>
      </c>
      <c r="B161" s="10">
        <f t="shared" si="2"/>
        <v>2427.4880148791867</v>
      </c>
      <c r="C161" s="211">
        <v>15140</v>
      </c>
      <c r="D161" s="9"/>
      <c r="E161" s="211"/>
      <c r="F161" s="9">
        <v>6.2369000000000003</v>
      </c>
    </row>
    <row r="162" spans="1:6" hidden="1" x14ac:dyDescent="0.25">
      <c r="A162" s="192" t="s">
        <v>181</v>
      </c>
      <c r="B162" s="10">
        <f t="shared" si="2"/>
        <v>2427.730795202418</v>
      </c>
      <c r="C162" s="211">
        <v>15100</v>
      </c>
      <c r="D162" s="9"/>
      <c r="E162" s="211"/>
      <c r="F162" s="9">
        <v>6.2198000000000002</v>
      </c>
    </row>
    <row r="163" spans="1:6" hidden="1" x14ac:dyDescent="0.25">
      <c r="A163" s="192" t="s">
        <v>182</v>
      </c>
      <c r="B163" s="10">
        <f t="shared" si="2"/>
        <v>2424.54389371159</v>
      </c>
      <c r="C163" s="211">
        <v>15110</v>
      </c>
      <c r="D163" s="9"/>
      <c r="E163" s="211"/>
      <c r="F163" s="9">
        <v>6.2321</v>
      </c>
    </row>
    <row r="164" spans="1:6" hidden="1" x14ac:dyDescent="0.25">
      <c r="A164" s="192" t="s">
        <v>183</v>
      </c>
      <c r="B164" s="10">
        <f t="shared" si="2"/>
        <v>2427.5193736261972</v>
      </c>
      <c r="C164" s="211">
        <v>15130</v>
      </c>
      <c r="D164" s="9"/>
      <c r="E164" s="211"/>
      <c r="F164" s="9">
        <v>6.2327000000000004</v>
      </c>
    </row>
    <row r="165" spans="1:6" hidden="1" x14ac:dyDescent="0.25">
      <c r="A165" s="192" t="s">
        <v>184</v>
      </c>
      <c r="B165" s="10">
        <f t="shared" si="2"/>
        <v>2441.761659692495</v>
      </c>
      <c r="C165" s="211">
        <v>15230</v>
      </c>
      <c r="D165" s="9"/>
      <c r="E165" s="211"/>
      <c r="F165" s="9">
        <v>6.2373000000000003</v>
      </c>
    </row>
    <row r="166" spans="1:6" hidden="1" x14ac:dyDescent="0.25">
      <c r="A166" s="192" t="s">
        <v>185</v>
      </c>
      <c r="B166" s="10">
        <f t="shared" si="2"/>
        <v>2439.5727937043284</v>
      </c>
      <c r="C166" s="211">
        <v>15190</v>
      </c>
      <c r="D166" s="9"/>
      <c r="E166" s="211"/>
      <c r="F166" s="9">
        <v>6.2264999999999997</v>
      </c>
    </row>
    <row r="167" spans="1:6" hidden="1" x14ac:dyDescent="0.25">
      <c r="A167" s="192" t="s">
        <v>186</v>
      </c>
      <c r="B167" s="10">
        <f t="shared" si="2"/>
        <v>2444.4301683155595</v>
      </c>
      <c r="C167" s="211">
        <v>15220</v>
      </c>
      <c r="D167" s="9"/>
      <c r="E167" s="211"/>
      <c r="F167" s="9">
        <v>6.2263999999999999</v>
      </c>
    </row>
    <row r="168" spans="1:6" hidden="1" x14ac:dyDescent="0.25">
      <c r="A168" s="192" t="s">
        <v>187</v>
      </c>
      <c r="B168" s="10">
        <f t="shared" si="2"/>
        <v>2439.807383627608</v>
      </c>
      <c r="C168" s="211">
        <v>15200</v>
      </c>
      <c r="D168" s="9"/>
      <c r="E168" s="211"/>
      <c r="F168" s="9">
        <v>6.23</v>
      </c>
    </row>
    <row r="169" spans="1:6" hidden="1" x14ac:dyDescent="0.25">
      <c r="A169" s="192" t="s">
        <v>188</v>
      </c>
      <c r="B169" s="9">
        <f t="shared" si="2"/>
        <v>2440.43321299639</v>
      </c>
      <c r="C169" s="211">
        <v>15210</v>
      </c>
      <c r="D169" s="9"/>
      <c r="E169" s="211"/>
      <c r="F169" s="9">
        <v>6.2324999999999999</v>
      </c>
    </row>
    <row r="170" spans="1:6" hidden="1" x14ac:dyDescent="0.25">
      <c r="A170" s="192" t="s">
        <v>189</v>
      </c>
      <c r="B170" s="9">
        <f t="shared" si="2"/>
        <v>2441.8809863787324</v>
      </c>
      <c r="C170" s="211">
        <v>15220</v>
      </c>
      <c r="D170" s="9"/>
      <c r="E170" s="211"/>
      <c r="F170" s="9">
        <v>6.2328999999999999</v>
      </c>
    </row>
    <row r="171" spans="1:6" hidden="1" x14ac:dyDescent="0.25">
      <c r="A171" s="192" t="s">
        <v>190</v>
      </c>
      <c r="B171" s="9">
        <f t="shared" si="2"/>
        <v>2438.43786071566</v>
      </c>
      <c r="C171" s="211">
        <v>15210</v>
      </c>
      <c r="D171" s="9"/>
      <c r="E171" s="211"/>
      <c r="F171" s="9">
        <v>6.2375999999999996</v>
      </c>
    </row>
    <row r="172" spans="1:6" hidden="1" x14ac:dyDescent="0.25">
      <c r="A172" s="192" t="s">
        <v>191</v>
      </c>
      <c r="B172" s="9">
        <f t="shared" si="2"/>
        <v>2436.951886232825</v>
      </c>
      <c r="C172" s="211">
        <v>15200</v>
      </c>
      <c r="D172" s="9"/>
      <c r="E172" s="211"/>
      <c r="F172" s="9">
        <v>6.2373000000000003</v>
      </c>
    </row>
    <row r="173" spans="1:6" hidden="1" x14ac:dyDescent="0.25">
      <c r="A173" s="192" t="s">
        <v>192</v>
      </c>
      <c r="B173" s="9">
        <f t="shared" si="2"/>
        <v>2441.9985238905115</v>
      </c>
      <c r="C173" s="211">
        <v>15220</v>
      </c>
      <c r="D173" s="9"/>
      <c r="E173" s="211"/>
      <c r="F173" s="9">
        <v>6.2325999999999997</v>
      </c>
    </row>
    <row r="174" spans="1:6" hidden="1" x14ac:dyDescent="0.25">
      <c r="A174" s="192" t="s">
        <v>193</v>
      </c>
      <c r="B174" s="87">
        <f t="shared" si="2"/>
        <v>2440.1975245302383</v>
      </c>
      <c r="C174" s="211">
        <v>15220</v>
      </c>
      <c r="D174" s="9"/>
      <c r="E174" s="211"/>
      <c r="F174" s="9">
        <v>6.2371999999999996</v>
      </c>
    </row>
    <row r="175" spans="1:6" hidden="1" x14ac:dyDescent="0.25">
      <c r="A175" s="192" t="s">
        <v>194</v>
      </c>
      <c r="B175" s="10">
        <f t="shared" si="2"/>
        <v>2438.8288490523682</v>
      </c>
      <c r="C175" s="211">
        <v>15210</v>
      </c>
      <c r="D175" s="9"/>
      <c r="E175" s="211"/>
      <c r="F175" s="9">
        <v>6.2366000000000001</v>
      </c>
    </row>
    <row r="176" spans="1:6" hidden="1" x14ac:dyDescent="0.25">
      <c r="A176" s="192" t="s">
        <v>195</v>
      </c>
      <c r="B176" s="10">
        <f t="shared" si="2"/>
        <v>2436.5612426462339</v>
      </c>
      <c r="C176" s="211">
        <v>15200</v>
      </c>
      <c r="D176" s="9"/>
      <c r="E176" s="211"/>
      <c r="F176" s="9">
        <v>6.2382999999999997</v>
      </c>
    </row>
    <row r="177" spans="1:6" hidden="1" x14ac:dyDescent="0.25">
      <c r="A177" s="192" t="s">
        <v>196</v>
      </c>
      <c r="B177" s="10">
        <f t="shared" si="2"/>
        <v>2424.7651907226377</v>
      </c>
      <c r="C177" s="211">
        <v>15180</v>
      </c>
      <c r="D177" s="9"/>
      <c r="E177" s="211"/>
      <c r="F177" s="9">
        <v>6.2603999999999997</v>
      </c>
    </row>
    <row r="178" spans="1:6" hidden="1" x14ac:dyDescent="0.25">
      <c r="A178" s="192" t="s">
        <v>197</v>
      </c>
      <c r="B178" s="10">
        <f t="shared" si="2"/>
        <v>2428.8966556578061</v>
      </c>
      <c r="C178" s="211">
        <v>15150</v>
      </c>
      <c r="D178" s="9"/>
      <c r="E178" s="211"/>
      <c r="F178" s="9">
        <v>6.2374000000000001</v>
      </c>
    </row>
    <row r="179" spans="1:6" hidden="1" x14ac:dyDescent="0.25">
      <c r="A179" s="192" t="s">
        <v>198</v>
      </c>
      <c r="B179" s="10">
        <f t="shared" si="2"/>
        <v>2428.0935384221393</v>
      </c>
      <c r="C179" s="211">
        <v>15170</v>
      </c>
      <c r="D179" s="9"/>
      <c r="E179" s="211"/>
      <c r="F179" s="9">
        <v>6.2477</v>
      </c>
    </row>
    <row r="180" spans="1:6" hidden="1" x14ac:dyDescent="0.25">
      <c r="A180" s="192" t="s">
        <v>199</v>
      </c>
      <c r="B180" s="10">
        <f t="shared" si="2"/>
        <v>2425.8415287439034</v>
      </c>
      <c r="C180" s="211">
        <v>15170</v>
      </c>
      <c r="D180" s="9"/>
      <c r="E180" s="211"/>
      <c r="F180" s="9">
        <v>6.2534999999999998</v>
      </c>
    </row>
    <row r="181" spans="1:6" hidden="1" x14ac:dyDescent="0.25">
      <c r="A181" s="192" t="s">
        <v>200</v>
      </c>
      <c r="B181" s="10">
        <f t="shared" si="2"/>
        <v>2425.8328799564761</v>
      </c>
      <c r="C181" s="211">
        <v>15160</v>
      </c>
      <c r="D181" s="9"/>
      <c r="E181" s="211"/>
      <c r="F181" s="9">
        <v>6.2493999999999996</v>
      </c>
    </row>
    <row r="182" spans="1:6" hidden="1" x14ac:dyDescent="0.25">
      <c r="A182" s="192" t="s">
        <v>201</v>
      </c>
      <c r="B182" s="10">
        <f t="shared" si="2"/>
        <v>2426.9749148640226</v>
      </c>
      <c r="C182" s="211">
        <v>15180</v>
      </c>
      <c r="D182" s="9"/>
      <c r="E182" s="211"/>
      <c r="F182" s="9">
        <v>6.2546999999999997</v>
      </c>
    </row>
    <row r="183" spans="1:6" hidden="1" x14ac:dyDescent="0.25">
      <c r="A183" s="192" t="s">
        <v>202</v>
      </c>
      <c r="B183" s="10">
        <f t="shared" si="2"/>
        <v>2438.127518066125</v>
      </c>
      <c r="C183" s="211">
        <v>15250</v>
      </c>
      <c r="D183" s="9"/>
      <c r="E183" s="211"/>
      <c r="F183" s="9">
        <v>6.2548000000000004</v>
      </c>
    </row>
    <row r="184" spans="1:6" hidden="1" x14ac:dyDescent="0.25">
      <c r="A184" s="192" t="s">
        <v>203</v>
      </c>
      <c r="B184" s="10">
        <f t="shared" si="2"/>
        <v>2453.9680502983256</v>
      </c>
      <c r="C184" s="211">
        <v>15300</v>
      </c>
      <c r="D184" s="9"/>
      <c r="E184" s="211"/>
      <c r="F184" s="9">
        <v>6.2347999999999999</v>
      </c>
    </row>
    <row r="185" spans="1:6" hidden="1" x14ac:dyDescent="0.25">
      <c r="A185" s="192" t="s">
        <v>204</v>
      </c>
      <c r="B185" s="10">
        <f t="shared" si="2"/>
        <v>2503.0927172533457</v>
      </c>
      <c r="C185" s="211">
        <v>15580</v>
      </c>
      <c r="D185" s="9"/>
      <c r="E185" s="211"/>
      <c r="F185" s="9">
        <v>6.2243000000000004</v>
      </c>
    </row>
    <row r="186" spans="1:6" hidden="1" x14ac:dyDescent="0.25">
      <c r="A186" s="192" t="s">
        <v>205</v>
      </c>
      <c r="B186" s="10">
        <f t="shared" si="2"/>
        <v>2488.5206948591976</v>
      </c>
      <c r="C186" s="211">
        <v>15500</v>
      </c>
      <c r="D186" s="9"/>
      <c r="E186" s="211"/>
      <c r="F186" s="9">
        <v>6.2286000000000001</v>
      </c>
    </row>
    <row r="187" spans="1:6" hidden="1" x14ac:dyDescent="0.25">
      <c r="A187" s="192" t="s">
        <v>206</v>
      </c>
      <c r="B187" s="10">
        <f t="shared" si="2"/>
        <v>2462.6025414186906</v>
      </c>
      <c r="C187" s="211">
        <v>15310</v>
      </c>
      <c r="D187" s="9"/>
      <c r="E187" s="211"/>
      <c r="F187" s="9">
        <v>6.2169999999999996</v>
      </c>
    </row>
    <row r="188" spans="1:6" hidden="1" x14ac:dyDescent="0.25">
      <c r="A188" s="192" t="s">
        <v>207</v>
      </c>
      <c r="B188" s="10">
        <f t="shared" si="2"/>
        <v>2463.9665029390449</v>
      </c>
      <c r="C188" s="211">
        <v>15300</v>
      </c>
      <c r="D188" s="9"/>
      <c r="E188" s="211"/>
      <c r="F188" s="9">
        <v>6.2095000000000002</v>
      </c>
    </row>
    <row r="189" spans="1:6" hidden="1" x14ac:dyDescent="0.25">
      <c r="A189" s="192" t="s">
        <v>208</v>
      </c>
      <c r="B189" s="10">
        <f t="shared" si="2"/>
        <v>2472.018681053225</v>
      </c>
      <c r="C189" s="211">
        <v>15350</v>
      </c>
      <c r="D189" s="9"/>
      <c r="E189" s="211"/>
      <c r="F189" s="9">
        <v>6.2095000000000002</v>
      </c>
    </row>
    <row r="190" spans="1:6" hidden="1" x14ac:dyDescent="0.25">
      <c r="A190" s="192" t="s">
        <v>209</v>
      </c>
      <c r="B190" s="10">
        <f t="shared" si="2"/>
        <v>2481.0663922432504</v>
      </c>
      <c r="C190" s="211">
        <v>15430</v>
      </c>
      <c r="D190" s="9"/>
      <c r="E190" s="211"/>
      <c r="F190" s="9">
        <v>6.2191000000000001</v>
      </c>
    </row>
    <row r="191" spans="1:6" hidden="1" x14ac:dyDescent="0.25">
      <c r="A191" s="192" t="s">
        <v>210</v>
      </c>
      <c r="B191" s="10">
        <f t="shared" si="2"/>
        <v>2471.7910855015007</v>
      </c>
      <c r="C191" s="211">
        <v>15400</v>
      </c>
      <c r="D191" s="9"/>
      <c r="E191" s="211"/>
      <c r="F191" s="9">
        <v>6.2302999999999997</v>
      </c>
    </row>
    <row r="192" spans="1:6" hidden="1" x14ac:dyDescent="0.25">
      <c r="A192" s="192" t="s">
        <v>211</v>
      </c>
      <c r="B192" s="10">
        <f t="shared" si="2"/>
        <v>2496.3477869997273</v>
      </c>
      <c r="C192" s="211">
        <v>15550</v>
      </c>
      <c r="D192" s="9"/>
      <c r="E192" s="211"/>
      <c r="F192" s="9">
        <v>6.2290999999999999</v>
      </c>
    </row>
    <row r="193" spans="1:6" hidden="1" x14ac:dyDescent="0.25">
      <c r="A193" s="192" t="s">
        <v>212</v>
      </c>
      <c r="B193" s="10">
        <f t="shared" si="2"/>
        <v>2499.5986514689357</v>
      </c>
      <c r="C193" s="211">
        <v>15570</v>
      </c>
      <c r="D193" s="9"/>
      <c r="E193" s="211"/>
      <c r="F193" s="9">
        <v>6.2290000000000001</v>
      </c>
    </row>
    <row r="194" spans="1:6" hidden="1" x14ac:dyDescent="0.25">
      <c r="A194" s="192" t="s">
        <v>213</v>
      </c>
      <c r="B194" s="10">
        <f t="shared" si="2"/>
        <v>2501.7674657754355</v>
      </c>
      <c r="C194" s="211">
        <v>15570</v>
      </c>
      <c r="D194" s="9"/>
      <c r="E194" s="211"/>
      <c r="F194" s="9">
        <v>6.2236000000000002</v>
      </c>
    </row>
    <row r="195" spans="1:6" hidden="1" x14ac:dyDescent="0.25">
      <c r="A195" s="192" t="s">
        <v>214</v>
      </c>
      <c r="B195" s="10">
        <f t="shared" si="2"/>
        <v>2497.3099715740277</v>
      </c>
      <c r="C195" s="211">
        <v>15550</v>
      </c>
      <c r="D195" s="9"/>
      <c r="E195" s="211"/>
      <c r="F195" s="9">
        <v>6.2267000000000001</v>
      </c>
    </row>
    <row r="196" spans="1:6" hidden="1" x14ac:dyDescent="0.25">
      <c r="A196" s="192" t="s">
        <v>215</v>
      </c>
      <c r="B196" s="10">
        <f t="shared" si="2"/>
        <v>2498.476538695917</v>
      </c>
      <c r="C196" s="211">
        <v>15580</v>
      </c>
      <c r="D196" s="9"/>
      <c r="E196" s="211"/>
      <c r="F196" s="9">
        <v>6.2358000000000002</v>
      </c>
    </row>
    <row r="197" spans="1:6" hidden="1" x14ac:dyDescent="0.25">
      <c r="A197" s="192" t="s">
        <v>216</v>
      </c>
      <c r="B197" s="10">
        <f t="shared" ref="B197:B260" si="3">C197/F197</f>
        <v>2505.0180650341226</v>
      </c>
      <c r="C197" s="211">
        <v>15600</v>
      </c>
      <c r="D197" s="9"/>
      <c r="E197" s="211"/>
      <c r="F197" s="9">
        <v>6.2275</v>
      </c>
    </row>
    <row r="198" spans="1:6" hidden="1" x14ac:dyDescent="0.25">
      <c r="A198" s="192" t="s">
        <v>217</v>
      </c>
      <c r="B198" s="10">
        <f t="shared" si="3"/>
        <v>2511.6906908354626</v>
      </c>
      <c r="C198" s="211">
        <v>15630</v>
      </c>
      <c r="D198" s="9"/>
      <c r="E198" s="211"/>
      <c r="F198" s="9">
        <v>6.2229000000000001</v>
      </c>
    </row>
    <row r="199" spans="1:6" hidden="1" x14ac:dyDescent="0.25">
      <c r="A199" s="192" t="s">
        <v>218</v>
      </c>
      <c r="B199" s="10">
        <f t="shared" si="3"/>
        <v>2533.7865047276946</v>
      </c>
      <c r="C199" s="211">
        <v>15730</v>
      </c>
      <c r="D199" s="9"/>
      <c r="E199" s="211"/>
      <c r="F199" s="9">
        <v>6.2081</v>
      </c>
    </row>
    <row r="200" spans="1:6" hidden="1" x14ac:dyDescent="0.25">
      <c r="A200" s="192" t="s">
        <v>219</v>
      </c>
      <c r="B200" s="10">
        <f t="shared" si="3"/>
        <v>2528.1759404072814</v>
      </c>
      <c r="C200" s="211">
        <v>15680</v>
      </c>
      <c r="D200" s="9"/>
      <c r="E200" s="211"/>
      <c r="F200" s="9">
        <v>6.2020999999999997</v>
      </c>
    </row>
    <row r="201" spans="1:6" hidden="1" x14ac:dyDescent="0.25">
      <c r="A201" s="192" t="s">
        <v>220</v>
      </c>
      <c r="B201" s="10">
        <f t="shared" si="3"/>
        <v>2575.3283543651819</v>
      </c>
      <c r="C201" s="211">
        <v>16000</v>
      </c>
      <c r="D201" s="9"/>
      <c r="E201" s="211"/>
      <c r="F201" s="9">
        <v>6.2127999999999997</v>
      </c>
    </row>
    <row r="202" spans="1:6" hidden="1" x14ac:dyDescent="0.25">
      <c r="A202" s="192" t="s">
        <v>221</v>
      </c>
      <c r="B202" s="10">
        <f t="shared" si="3"/>
        <v>2566.1639386435991</v>
      </c>
      <c r="C202" s="211">
        <v>15960</v>
      </c>
      <c r="D202" s="9"/>
      <c r="E202" s="211"/>
      <c r="F202" s="9">
        <v>6.2194000000000003</v>
      </c>
    </row>
    <row r="203" spans="1:6" hidden="1" x14ac:dyDescent="0.25">
      <c r="A203" s="192" t="s">
        <v>222</v>
      </c>
      <c r="B203" s="10">
        <f t="shared" si="3"/>
        <v>2564.6392117719033</v>
      </c>
      <c r="C203" s="211">
        <v>15930</v>
      </c>
      <c r="D203" s="9"/>
      <c r="E203" s="211"/>
      <c r="F203" s="9">
        <v>6.2114000000000003</v>
      </c>
    </row>
    <row r="204" spans="1:6" hidden="1" x14ac:dyDescent="0.25">
      <c r="A204" s="192" t="s">
        <v>223</v>
      </c>
      <c r="B204" s="10">
        <f t="shared" si="3"/>
        <v>2589.4872621734926</v>
      </c>
      <c r="C204" s="211">
        <v>16060</v>
      </c>
      <c r="D204" s="9"/>
      <c r="E204" s="211"/>
      <c r="F204" s="9">
        <v>6.202</v>
      </c>
    </row>
    <row r="205" spans="1:6" hidden="1" x14ac:dyDescent="0.25">
      <c r="A205" s="192" t="s">
        <v>224</v>
      </c>
      <c r="B205" s="10">
        <f t="shared" si="3"/>
        <v>2598.7006496751624</v>
      </c>
      <c r="C205" s="211">
        <v>16120</v>
      </c>
      <c r="D205" s="9"/>
      <c r="E205" s="211"/>
      <c r="F205" s="9">
        <v>6.2031000000000001</v>
      </c>
    </row>
    <row r="206" spans="1:6" hidden="1" x14ac:dyDescent="0.25">
      <c r="A206" s="192" t="s">
        <v>225</v>
      </c>
      <c r="B206" s="10">
        <f t="shared" si="3"/>
        <v>2598.8901077627925</v>
      </c>
      <c r="C206" s="211">
        <v>16110</v>
      </c>
      <c r="D206" s="9"/>
      <c r="E206" s="211"/>
      <c r="F206" s="9">
        <v>6.1988000000000003</v>
      </c>
    </row>
    <row r="207" spans="1:6" hidden="1" x14ac:dyDescent="0.25">
      <c r="A207" s="192" t="s">
        <v>226</v>
      </c>
      <c r="B207" s="10">
        <f t="shared" si="3"/>
        <v>2601.6968289299657</v>
      </c>
      <c r="C207" s="211">
        <v>16130</v>
      </c>
      <c r="D207" s="9"/>
      <c r="E207" s="211"/>
      <c r="F207" s="9">
        <v>6.1997999999999998</v>
      </c>
    </row>
    <row r="208" spans="1:6" hidden="1" x14ac:dyDescent="0.25">
      <c r="A208" s="192" t="s">
        <v>227</v>
      </c>
      <c r="B208" s="10">
        <f t="shared" si="3"/>
        <v>2629.3742347103175</v>
      </c>
      <c r="C208" s="211">
        <v>16320</v>
      </c>
      <c r="D208" s="9"/>
      <c r="E208" s="211"/>
      <c r="F208" s="9">
        <v>6.2068000000000003</v>
      </c>
    </row>
    <row r="209" spans="1:6" hidden="1" x14ac:dyDescent="0.25">
      <c r="A209" s="192" t="s">
        <v>228</v>
      </c>
      <c r="B209" s="10">
        <f t="shared" si="3"/>
        <v>2627.5538954452513</v>
      </c>
      <c r="C209" s="211">
        <v>16320</v>
      </c>
      <c r="D209" s="9"/>
      <c r="E209" s="211"/>
      <c r="F209" s="9">
        <v>6.2111000000000001</v>
      </c>
    </row>
    <row r="210" spans="1:6" hidden="1" x14ac:dyDescent="0.25">
      <c r="A210" s="192" t="s">
        <v>229</v>
      </c>
      <c r="B210" s="10">
        <f t="shared" si="3"/>
        <v>2661.0215875979975</v>
      </c>
      <c r="C210" s="211">
        <v>16530</v>
      </c>
      <c r="D210" s="9"/>
      <c r="E210" s="211"/>
      <c r="F210" s="9">
        <v>6.2119</v>
      </c>
    </row>
    <row r="211" spans="1:6" hidden="1" x14ac:dyDescent="0.25">
      <c r="A211" s="192" t="s">
        <v>230</v>
      </c>
      <c r="B211" s="10">
        <f t="shared" si="3"/>
        <v>2661.2292267767048</v>
      </c>
      <c r="C211" s="211">
        <v>16510</v>
      </c>
      <c r="D211" s="9"/>
      <c r="E211" s="211"/>
      <c r="F211" s="9">
        <v>6.2039</v>
      </c>
    </row>
    <row r="212" spans="1:6" hidden="1" x14ac:dyDescent="0.25">
      <c r="A212" s="192" t="s">
        <v>231</v>
      </c>
      <c r="B212" s="9">
        <f t="shared" si="3"/>
        <v>2673.6675954708712</v>
      </c>
      <c r="C212" s="211">
        <v>16600</v>
      </c>
      <c r="D212" s="9"/>
      <c r="E212" s="211"/>
      <c r="F212" s="9">
        <v>6.2087000000000003</v>
      </c>
    </row>
    <row r="213" spans="1:6" hidden="1" x14ac:dyDescent="0.25">
      <c r="A213" s="192" t="s">
        <v>232</v>
      </c>
      <c r="B213" s="9">
        <f t="shared" si="3"/>
        <v>2681.6525300738545</v>
      </c>
      <c r="C213" s="211">
        <v>16630</v>
      </c>
      <c r="D213" s="9"/>
      <c r="E213" s="211"/>
      <c r="F213" s="9">
        <v>6.2013999999999996</v>
      </c>
    </row>
    <row r="214" spans="1:6" hidden="1" x14ac:dyDescent="0.25">
      <c r="A214" s="192" t="s">
        <v>233</v>
      </c>
      <c r="B214" s="9">
        <f t="shared" si="3"/>
        <v>2738.0492204612806</v>
      </c>
      <c r="C214" s="211">
        <v>17000</v>
      </c>
      <c r="D214" s="9"/>
      <c r="E214" s="211"/>
      <c r="F214" s="9">
        <v>6.2088000000000001</v>
      </c>
    </row>
    <row r="215" spans="1:6" hidden="1" x14ac:dyDescent="0.25">
      <c r="A215" s="192" t="s">
        <v>234</v>
      </c>
      <c r="B215" s="9">
        <f t="shared" si="3"/>
        <v>2731.5091023429059</v>
      </c>
      <c r="C215" s="211">
        <v>16940</v>
      </c>
      <c r="D215" s="9"/>
      <c r="E215" s="211"/>
      <c r="F215" s="9">
        <v>6.2016999999999998</v>
      </c>
    </row>
    <row r="216" spans="1:6" hidden="1" x14ac:dyDescent="0.25">
      <c r="A216" s="192" t="s">
        <v>235</v>
      </c>
      <c r="B216" s="9">
        <f t="shared" si="3"/>
        <v>2742.9972892732667</v>
      </c>
      <c r="C216" s="211">
        <v>17000</v>
      </c>
      <c r="D216" s="9"/>
      <c r="E216" s="211"/>
      <c r="F216" s="9">
        <v>6.1976000000000004</v>
      </c>
    </row>
    <row r="217" spans="1:6" hidden="1" x14ac:dyDescent="0.25">
      <c r="A217" s="192" t="s">
        <v>236</v>
      </c>
      <c r="B217" s="9">
        <f t="shared" si="3"/>
        <v>2768.8584106494554</v>
      </c>
      <c r="C217" s="211">
        <v>17160</v>
      </c>
      <c r="D217" s="9"/>
      <c r="E217" s="211"/>
      <c r="F217" s="9">
        <v>6.1974999999999998</v>
      </c>
    </row>
    <row r="218" spans="1:6" hidden="1" x14ac:dyDescent="0.25">
      <c r="A218" s="192" t="s">
        <v>237</v>
      </c>
      <c r="B218" s="9">
        <f t="shared" si="3"/>
        <v>2787.9629779192041</v>
      </c>
      <c r="C218" s="211">
        <v>17260</v>
      </c>
      <c r="D218" s="9"/>
      <c r="E218" s="211"/>
      <c r="F218" s="9">
        <v>6.1909000000000001</v>
      </c>
    </row>
    <row r="219" spans="1:6" hidden="1" x14ac:dyDescent="0.25">
      <c r="A219" s="192" t="s">
        <v>238</v>
      </c>
      <c r="B219" s="9">
        <f t="shared" si="3"/>
        <v>2794.714625349744</v>
      </c>
      <c r="C219" s="211">
        <v>17280</v>
      </c>
      <c r="D219" s="9"/>
      <c r="E219" s="211"/>
      <c r="F219" s="9">
        <v>6.1830999999999996</v>
      </c>
    </row>
    <row r="220" spans="1:6" hidden="1" x14ac:dyDescent="0.25">
      <c r="A220" s="192" t="s">
        <v>239</v>
      </c>
      <c r="B220" s="9">
        <f t="shared" si="3"/>
        <v>2733.6989049028648</v>
      </c>
      <c r="C220" s="211">
        <v>16900</v>
      </c>
      <c r="D220" s="9"/>
      <c r="E220" s="211"/>
      <c r="F220" s="9">
        <v>6.1821000000000002</v>
      </c>
    </row>
    <row r="221" spans="1:6" hidden="1" x14ac:dyDescent="0.25">
      <c r="A221" s="192" t="s">
        <v>240</v>
      </c>
      <c r="B221" s="9">
        <f t="shared" si="3"/>
        <v>2727.9497474420414</v>
      </c>
      <c r="C221" s="211">
        <v>16850</v>
      </c>
      <c r="D221" s="9"/>
      <c r="E221" s="211"/>
      <c r="F221" s="9">
        <v>6.1768000000000001</v>
      </c>
    </row>
    <row r="222" spans="1:6" hidden="1" x14ac:dyDescent="0.25">
      <c r="A222" s="192" t="s">
        <v>241</v>
      </c>
      <c r="B222" s="9">
        <f t="shared" si="3"/>
        <v>2719.6788188823416</v>
      </c>
      <c r="C222" s="211">
        <v>16800</v>
      </c>
      <c r="D222" s="9"/>
      <c r="E222" s="211"/>
      <c r="F222" s="9">
        <v>6.1772</v>
      </c>
    </row>
    <row r="223" spans="1:6" hidden="1" x14ac:dyDescent="0.25">
      <c r="A223" s="192" t="s">
        <v>242</v>
      </c>
      <c r="B223" s="9">
        <f t="shared" si="3"/>
        <v>2724.0943964261432</v>
      </c>
      <c r="C223" s="211">
        <v>16830</v>
      </c>
      <c r="D223" s="9"/>
      <c r="E223" s="211"/>
      <c r="F223" s="9">
        <v>6.1782000000000004</v>
      </c>
    </row>
    <row r="224" spans="1:6" hidden="1" x14ac:dyDescent="0.25">
      <c r="A224" s="192" t="s">
        <v>243</v>
      </c>
      <c r="B224" s="9">
        <f t="shared" si="3"/>
        <v>2761.2773740349285</v>
      </c>
      <c r="C224" s="211">
        <v>17060</v>
      </c>
      <c r="D224" s="9"/>
      <c r="E224" s="211"/>
      <c r="F224" s="9">
        <v>6.1783000000000001</v>
      </c>
    </row>
    <row r="225" spans="1:6" hidden="1" x14ac:dyDescent="0.25">
      <c r="A225" s="192" t="s">
        <v>244</v>
      </c>
      <c r="B225" s="9">
        <f t="shared" si="3"/>
        <v>2738.9267944832504</v>
      </c>
      <c r="C225" s="211">
        <v>16900</v>
      </c>
      <c r="D225" s="9"/>
      <c r="E225" s="211"/>
      <c r="F225" s="9">
        <v>6.1703000000000001</v>
      </c>
    </row>
    <row r="226" spans="1:6" hidden="1" x14ac:dyDescent="0.25">
      <c r="A226" s="192" t="s">
        <v>245</v>
      </c>
      <c r="B226" s="9">
        <f t="shared" si="3"/>
        <v>2758.3407744135075</v>
      </c>
      <c r="C226" s="211">
        <v>16990</v>
      </c>
      <c r="D226" s="9"/>
      <c r="E226" s="211"/>
      <c r="F226" s="9">
        <v>6.1595000000000004</v>
      </c>
    </row>
    <row r="227" spans="1:6" hidden="1" x14ac:dyDescent="0.25">
      <c r="A227" s="192" t="s">
        <v>246</v>
      </c>
      <c r="B227" s="9">
        <f t="shared" si="3"/>
        <v>2726.5059850131379</v>
      </c>
      <c r="C227" s="211">
        <v>16810</v>
      </c>
      <c r="D227" s="9"/>
      <c r="E227" s="211"/>
      <c r="F227" s="9">
        <v>6.1654</v>
      </c>
    </row>
    <row r="228" spans="1:6" hidden="1" x14ac:dyDescent="0.25">
      <c r="A228" s="192" t="s">
        <v>247</v>
      </c>
      <c r="B228" s="9">
        <f t="shared" si="3"/>
        <v>2705.6452923396923</v>
      </c>
      <c r="C228" s="211">
        <v>16650</v>
      </c>
      <c r="D228" s="9"/>
      <c r="E228" s="211"/>
      <c r="F228" s="9">
        <v>6.1538000000000004</v>
      </c>
    </row>
    <row r="229" spans="1:6" hidden="1" x14ac:dyDescent="0.25">
      <c r="A229" s="192" t="s">
        <v>248</v>
      </c>
      <c r="B229" s="9">
        <f t="shared" si="3"/>
        <v>2699.3247630177898</v>
      </c>
      <c r="C229" s="211">
        <v>16630</v>
      </c>
      <c r="D229" s="9"/>
      <c r="E229" s="211"/>
      <c r="F229" s="9">
        <v>6.1608000000000001</v>
      </c>
    </row>
    <row r="230" spans="1:6" hidden="1" x14ac:dyDescent="0.25">
      <c r="A230" s="192" t="s">
        <v>249</v>
      </c>
      <c r="B230" s="9">
        <f t="shared" si="3"/>
        <v>2712.4363258817039</v>
      </c>
      <c r="C230" s="211">
        <v>16720</v>
      </c>
      <c r="D230" s="9"/>
      <c r="E230" s="211"/>
      <c r="F230" s="9">
        <v>6.1642000000000001</v>
      </c>
    </row>
    <row r="231" spans="1:6" hidden="1" x14ac:dyDescent="0.25">
      <c r="A231" s="192" t="s">
        <v>250</v>
      </c>
      <c r="B231" s="9">
        <f t="shared" si="3"/>
        <v>2673.466735966736</v>
      </c>
      <c r="C231" s="211">
        <v>16460</v>
      </c>
      <c r="D231" s="9"/>
      <c r="E231" s="211"/>
      <c r="F231" s="9">
        <v>6.1567999999999996</v>
      </c>
    </row>
    <row r="232" spans="1:6" hidden="1" x14ac:dyDescent="0.25">
      <c r="A232" s="192" t="s">
        <v>251</v>
      </c>
      <c r="B232" s="9">
        <f t="shared" si="3"/>
        <v>2678.629477927313</v>
      </c>
      <c r="C232" s="211">
        <v>16480</v>
      </c>
      <c r="D232" s="9"/>
      <c r="E232" s="211"/>
      <c r="F232" s="9">
        <v>6.1524000000000001</v>
      </c>
    </row>
    <row r="233" spans="1:6" hidden="1" x14ac:dyDescent="0.25">
      <c r="A233" s="192" t="s">
        <v>252</v>
      </c>
      <c r="B233" s="9">
        <f t="shared" si="3"/>
        <v>2682.4348505059047</v>
      </c>
      <c r="C233" s="211">
        <v>16490</v>
      </c>
      <c r="D233" s="9"/>
      <c r="E233" s="211"/>
      <c r="F233" s="9">
        <v>6.1474000000000002</v>
      </c>
    </row>
    <row r="234" spans="1:6" hidden="1" x14ac:dyDescent="0.25">
      <c r="A234" s="192" t="s">
        <v>253</v>
      </c>
      <c r="B234" s="9">
        <f t="shared" si="3"/>
        <v>2688.6185614017945</v>
      </c>
      <c r="C234" s="211">
        <v>16510</v>
      </c>
      <c r="D234" s="9"/>
      <c r="E234" s="211"/>
      <c r="F234" s="9">
        <v>6.1406999999999998</v>
      </c>
    </row>
    <row r="235" spans="1:6" hidden="1" x14ac:dyDescent="0.25">
      <c r="A235" s="192" t="s">
        <v>254</v>
      </c>
      <c r="B235" s="9">
        <f t="shared" si="3"/>
        <v>2704.6819313577112</v>
      </c>
      <c r="C235" s="211">
        <v>16620</v>
      </c>
      <c r="D235" s="9"/>
      <c r="E235" s="211"/>
      <c r="F235" s="9">
        <v>6.1448999999999998</v>
      </c>
    </row>
    <row r="236" spans="1:6" hidden="1" x14ac:dyDescent="0.25">
      <c r="A236" s="192" t="s">
        <v>255</v>
      </c>
      <c r="B236" s="9">
        <f t="shared" si="3"/>
        <v>2745.9283387622149</v>
      </c>
      <c r="C236" s="211">
        <v>16860</v>
      </c>
      <c r="D236" s="9"/>
      <c r="E236" s="211"/>
      <c r="F236" s="9">
        <v>6.14</v>
      </c>
    </row>
    <row r="237" spans="1:6" hidden="1" x14ac:dyDescent="0.25">
      <c r="A237" s="192" t="s">
        <v>256</v>
      </c>
      <c r="B237" s="9">
        <f t="shared" si="3"/>
        <v>2742.6845506803938</v>
      </c>
      <c r="C237" s="211">
        <v>16890</v>
      </c>
      <c r="D237" s="9"/>
      <c r="E237" s="211"/>
      <c r="F237" s="9">
        <v>6.1581999999999999</v>
      </c>
    </row>
    <row r="238" spans="1:6" hidden="1" x14ac:dyDescent="0.25">
      <c r="A238" s="192" t="s">
        <v>257</v>
      </c>
      <c r="B238" s="9">
        <f t="shared" si="3"/>
        <v>2717.2236921129092</v>
      </c>
      <c r="C238" s="211">
        <v>16740</v>
      </c>
      <c r="D238" s="9"/>
      <c r="E238" s="211"/>
      <c r="F238" s="9">
        <v>6.1607000000000003</v>
      </c>
    </row>
    <row r="239" spans="1:6" hidden="1" x14ac:dyDescent="0.25">
      <c r="A239" s="192" t="s">
        <v>258</v>
      </c>
      <c r="B239" s="9">
        <f t="shared" si="3"/>
        <v>2720.5798703092751</v>
      </c>
      <c r="C239" s="211">
        <v>16740</v>
      </c>
      <c r="D239" s="9"/>
      <c r="E239" s="211"/>
      <c r="F239" s="9">
        <v>6.1531000000000002</v>
      </c>
    </row>
    <row r="240" spans="1:6" hidden="1" x14ac:dyDescent="0.25">
      <c r="A240" s="192" t="s">
        <v>259</v>
      </c>
      <c r="B240" s="9">
        <f t="shared" si="3"/>
        <v>2740.4385351819642</v>
      </c>
      <c r="C240" s="211">
        <v>16860</v>
      </c>
      <c r="D240" s="9"/>
      <c r="E240" s="211"/>
      <c r="F240" s="9">
        <v>6.1523000000000003</v>
      </c>
    </row>
    <row r="241" spans="1:6" hidden="1" x14ac:dyDescent="0.25">
      <c r="A241" s="192" t="s">
        <v>260</v>
      </c>
      <c r="B241" s="9">
        <f t="shared" si="3"/>
        <v>2744.6766946669272</v>
      </c>
      <c r="C241" s="211">
        <v>16860</v>
      </c>
      <c r="D241" s="9"/>
      <c r="E241" s="211"/>
      <c r="F241" s="9">
        <v>6.1428000000000003</v>
      </c>
    </row>
    <row r="242" spans="1:6" hidden="1" x14ac:dyDescent="0.25">
      <c r="A242" s="192" t="s">
        <v>261</v>
      </c>
      <c r="B242" s="9">
        <f t="shared" si="3"/>
        <v>2718.97424215305</v>
      </c>
      <c r="C242" s="211">
        <v>16710</v>
      </c>
      <c r="D242" s="9"/>
      <c r="E242" s="211"/>
      <c r="F242" s="9">
        <v>6.1456999999999997</v>
      </c>
    </row>
    <row r="243" spans="1:6" hidden="1" x14ac:dyDescent="0.25">
      <c r="A243" s="192" t="s">
        <v>262</v>
      </c>
      <c r="B243" s="9">
        <f t="shared" si="3"/>
        <v>2777.2806403852724</v>
      </c>
      <c r="C243" s="227">
        <v>17070</v>
      </c>
      <c r="D243" s="13"/>
      <c r="E243" s="227"/>
      <c r="F243" s="9">
        <v>6.1463000000000001</v>
      </c>
    </row>
    <row r="244" spans="1:6" hidden="1" x14ac:dyDescent="0.25">
      <c r="A244" s="192" t="s">
        <v>263</v>
      </c>
      <c r="B244" s="9">
        <f t="shared" si="3"/>
        <v>2778.9535375899459</v>
      </c>
      <c r="C244" s="227">
        <v>17070</v>
      </c>
      <c r="D244" s="13"/>
      <c r="E244" s="227"/>
      <c r="F244" s="9">
        <v>6.1425999999999998</v>
      </c>
    </row>
    <row r="245" spans="1:6" hidden="1" x14ac:dyDescent="0.25">
      <c r="A245" s="192" t="s">
        <v>264</v>
      </c>
      <c r="B245" s="9">
        <f t="shared" si="3"/>
        <v>2775.9257151220463</v>
      </c>
      <c r="C245" s="211">
        <v>17070</v>
      </c>
      <c r="D245" s="9"/>
      <c r="E245" s="211"/>
      <c r="F245" s="9">
        <v>6.1493000000000002</v>
      </c>
    </row>
    <row r="246" spans="1:6" hidden="1" x14ac:dyDescent="0.25">
      <c r="A246" s="192" t="s">
        <v>265</v>
      </c>
      <c r="B246" s="9">
        <f t="shared" si="3"/>
        <v>2776.5564186493398</v>
      </c>
      <c r="C246" s="211">
        <v>17050</v>
      </c>
      <c r="D246" s="9"/>
      <c r="E246" s="211"/>
      <c r="F246" s="9">
        <v>6.1406999999999998</v>
      </c>
    </row>
    <row r="247" spans="1:6" hidden="1" x14ac:dyDescent="0.25">
      <c r="A247" s="192" t="s">
        <v>266</v>
      </c>
      <c r="B247" s="9">
        <f t="shared" si="3"/>
        <v>2789.9860012371</v>
      </c>
      <c r="C247" s="211">
        <v>17140</v>
      </c>
      <c r="D247" s="9"/>
      <c r="E247" s="211"/>
      <c r="F247" s="9">
        <v>6.1433999999999997</v>
      </c>
    </row>
    <row r="248" spans="1:6" hidden="1" x14ac:dyDescent="0.25">
      <c r="A248" s="192" t="s">
        <v>267</v>
      </c>
      <c r="B248" s="9">
        <f t="shared" si="3"/>
        <v>2770.8506511499031</v>
      </c>
      <c r="C248" s="211">
        <v>17000</v>
      </c>
      <c r="D248" s="9"/>
      <c r="E248" s="211"/>
      <c r="F248" s="9">
        <v>6.1353</v>
      </c>
    </row>
    <row r="249" spans="1:6" hidden="1" x14ac:dyDescent="0.25">
      <c r="A249" s="192" t="s">
        <v>268</v>
      </c>
      <c r="B249" s="9">
        <f t="shared" si="3"/>
        <v>2701.8658844618267</v>
      </c>
      <c r="C249" s="211">
        <v>16580</v>
      </c>
      <c r="D249" s="9"/>
      <c r="E249" s="211"/>
      <c r="F249" s="9">
        <v>6.1364999999999998</v>
      </c>
    </row>
    <row r="250" spans="1:6" hidden="1" x14ac:dyDescent="0.25">
      <c r="A250" s="192" t="s">
        <v>269</v>
      </c>
      <c r="B250" s="9">
        <f t="shared" si="3"/>
        <v>2692.7465362673188</v>
      </c>
      <c r="C250" s="211">
        <v>16520</v>
      </c>
      <c r="D250" s="9"/>
      <c r="E250" s="211"/>
      <c r="F250" s="9">
        <v>6.1349999999999998</v>
      </c>
    </row>
    <row r="251" spans="1:6" hidden="1" x14ac:dyDescent="0.25">
      <c r="A251" s="192" t="s">
        <v>270</v>
      </c>
      <c r="B251" s="9">
        <f t="shared" si="3"/>
        <v>2680.1570620916632</v>
      </c>
      <c r="C251" s="211">
        <v>16450</v>
      </c>
      <c r="D251" s="9"/>
      <c r="E251" s="211"/>
      <c r="F251" s="9">
        <v>6.1376999999999997</v>
      </c>
    </row>
    <row r="252" spans="1:6" hidden="1" x14ac:dyDescent="0.25">
      <c r="A252" s="192" t="s">
        <v>271</v>
      </c>
      <c r="B252" s="9">
        <f t="shared" si="3"/>
        <v>2674.43184591108</v>
      </c>
      <c r="C252" s="211">
        <v>16440</v>
      </c>
      <c r="D252" s="9"/>
      <c r="E252" s="211"/>
      <c r="F252" s="9">
        <v>6.1471</v>
      </c>
    </row>
    <row r="253" spans="1:6" hidden="1" x14ac:dyDescent="0.25">
      <c r="A253" s="192" t="s">
        <v>272</v>
      </c>
      <c r="B253" s="9">
        <f t="shared" si="3"/>
        <v>2680.7909145558824</v>
      </c>
      <c r="C253" s="211">
        <v>16500</v>
      </c>
      <c r="D253" s="9"/>
      <c r="E253" s="211"/>
      <c r="F253" s="9">
        <v>6.1548999999999996</v>
      </c>
    </row>
    <row r="254" spans="1:6" hidden="1" x14ac:dyDescent="0.25">
      <c r="A254" s="192" t="s">
        <v>273</v>
      </c>
      <c r="B254" s="9">
        <f t="shared" si="3"/>
        <v>2705.6928558645036</v>
      </c>
      <c r="C254" s="211">
        <v>16630</v>
      </c>
      <c r="D254" s="9"/>
      <c r="E254" s="211"/>
      <c r="F254" s="9">
        <v>6.1463000000000001</v>
      </c>
    </row>
    <row r="255" spans="1:6" hidden="1" x14ac:dyDescent="0.25">
      <c r="A255" s="192" t="s">
        <v>274</v>
      </c>
      <c r="B255" s="9">
        <f t="shared" si="3"/>
        <v>2686.5963266901131</v>
      </c>
      <c r="C255" s="211">
        <v>16500</v>
      </c>
      <c r="D255" s="9"/>
      <c r="E255" s="211"/>
      <c r="F255" s="9">
        <v>6.1416000000000004</v>
      </c>
    </row>
    <row r="256" spans="1:6" hidden="1" x14ac:dyDescent="0.25">
      <c r="A256" s="192" t="s">
        <v>275</v>
      </c>
      <c r="B256" s="9">
        <f t="shared" si="3"/>
        <v>2698.6091658252176</v>
      </c>
      <c r="C256" s="211">
        <v>16570</v>
      </c>
      <c r="D256" s="9"/>
      <c r="E256" s="211"/>
      <c r="F256" s="9">
        <v>6.1402000000000001</v>
      </c>
    </row>
    <row r="257" spans="1:6" hidden="1" x14ac:dyDescent="0.25">
      <c r="A257" s="192" t="s">
        <v>276</v>
      </c>
      <c r="B257" s="9">
        <f t="shared" si="3"/>
        <v>2654.5934237740826</v>
      </c>
      <c r="C257" s="211">
        <v>16300</v>
      </c>
      <c r="D257" s="9"/>
      <c r="E257" s="211"/>
      <c r="F257" s="9">
        <v>6.1402999999999999</v>
      </c>
    </row>
    <row r="258" spans="1:6" hidden="1" x14ac:dyDescent="0.25">
      <c r="A258" s="192" t="s">
        <v>277</v>
      </c>
      <c r="B258" s="9">
        <f t="shared" si="3"/>
        <v>2667.0355062323038</v>
      </c>
      <c r="C258" s="211">
        <v>16390</v>
      </c>
      <c r="D258" s="9"/>
      <c r="E258" s="211"/>
      <c r="F258" s="9">
        <v>6.1454000000000004</v>
      </c>
    </row>
    <row r="259" spans="1:6" hidden="1" x14ac:dyDescent="0.25">
      <c r="A259" s="192" t="s">
        <v>278</v>
      </c>
      <c r="B259" s="9">
        <f t="shared" si="3"/>
        <v>2677.0293609671844</v>
      </c>
      <c r="C259" s="211">
        <v>16430</v>
      </c>
      <c r="D259" s="9"/>
      <c r="E259" s="211"/>
      <c r="F259" s="9">
        <v>6.1374000000000004</v>
      </c>
    </row>
    <row r="260" spans="1:6" hidden="1" x14ac:dyDescent="0.25">
      <c r="A260" s="192" t="s">
        <v>279</v>
      </c>
      <c r="B260" s="9">
        <f t="shared" si="3"/>
        <v>2713.5383562313596</v>
      </c>
      <c r="C260" s="211">
        <v>16650</v>
      </c>
      <c r="D260" s="9"/>
      <c r="E260" s="211"/>
      <c r="F260" s="9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2705.7405356095655</v>
      </c>
      <c r="C261" s="211">
        <v>16610</v>
      </c>
      <c r="D261" s="9"/>
      <c r="E261" s="211"/>
      <c r="F261" s="9">
        <v>6.1387999999999998</v>
      </c>
    </row>
    <row r="262" spans="1:6" hidden="1" x14ac:dyDescent="0.25">
      <c r="A262" s="192" t="s">
        <v>281</v>
      </c>
      <c r="B262" s="9">
        <f t="shared" si="4"/>
        <v>2699.0948753011653</v>
      </c>
      <c r="C262" s="211">
        <v>16580</v>
      </c>
      <c r="D262" s="9"/>
      <c r="E262" s="211"/>
      <c r="F262" s="9">
        <v>6.1428000000000003</v>
      </c>
    </row>
    <row r="263" spans="1:6" hidden="1" x14ac:dyDescent="0.25">
      <c r="A263" s="192" t="s">
        <v>282</v>
      </c>
      <c r="B263" s="9">
        <f t="shared" si="4"/>
        <v>2749.9390887679688</v>
      </c>
      <c r="C263" s="211">
        <v>16930</v>
      </c>
      <c r="D263" s="9"/>
      <c r="E263" s="211"/>
      <c r="F263" s="9">
        <v>6.1565000000000003</v>
      </c>
    </row>
    <row r="264" spans="1:6" hidden="1" x14ac:dyDescent="0.25">
      <c r="A264" s="192" t="s">
        <v>283</v>
      </c>
      <c r="B264" s="9">
        <f t="shared" si="4"/>
        <v>2769.0904352358616</v>
      </c>
      <c r="C264" s="211">
        <v>17000</v>
      </c>
      <c r="D264" s="9"/>
      <c r="E264" s="211"/>
      <c r="F264" s="9">
        <v>6.1391999999999998</v>
      </c>
    </row>
    <row r="265" spans="1:6" hidden="1" x14ac:dyDescent="0.25">
      <c r="A265" s="192" t="s">
        <v>284</v>
      </c>
      <c r="B265" s="9">
        <f t="shared" si="4"/>
        <v>2773.9770654156896</v>
      </c>
      <c r="C265" s="211">
        <v>17030</v>
      </c>
      <c r="D265" s="9"/>
      <c r="E265" s="211"/>
      <c r="F265" s="9">
        <v>6.1391999999999998</v>
      </c>
    </row>
    <row r="266" spans="1:6" hidden="1" x14ac:dyDescent="0.25">
      <c r="A266" s="192" t="s">
        <v>285</v>
      </c>
      <c r="B266" s="9">
        <f t="shared" si="4"/>
        <v>2769.0904352358616</v>
      </c>
      <c r="C266" s="211">
        <v>17000</v>
      </c>
      <c r="D266" s="9"/>
      <c r="E266" s="211"/>
      <c r="F266" s="9">
        <v>6.1391999999999998</v>
      </c>
    </row>
    <row r="267" spans="1:6" hidden="1" x14ac:dyDescent="0.25">
      <c r="A267" s="192" t="s">
        <v>286</v>
      </c>
      <c r="B267" s="9">
        <f t="shared" si="4"/>
        <v>2769.0904352358616</v>
      </c>
      <c r="C267" s="211">
        <v>17000</v>
      </c>
      <c r="D267" s="9"/>
      <c r="E267" s="211"/>
      <c r="F267" s="9">
        <v>6.1391999999999998</v>
      </c>
    </row>
    <row r="268" spans="1:6" hidden="1" x14ac:dyDescent="0.25">
      <c r="A268" s="192" t="s">
        <v>287</v>
      </c>
      <c r="B268" s="9">
        <f t="shared" si="4"/>
        <v>2770.7193119624708</v>
      </c>
      <c r="C268" s="211">
        <v>17010</v>
      </c>
      <c r="D268" s="9"/>
      <c r="E268" s="211"/>
      <c r="F268" s="9">
        <v>6.1391999999999998</v>
      </c>
    </row>
    <row r="269" spans="1:6" hidden="1" x14ac:dyDescent="0.25">
      <c r="A269" s="192" t="s">
        <v>288</v>
      </c>
      <c r="B269" s="9">
        <f t="shared" si="4"/>
        <v>2769.0904352358616</v>
      </c>
      <c r="C269" s="211">
        <v>17000</v>
      </c>
      <c r="D269" s="9"/>
      <c r="E269" s="211"/>
      <c r="F269" s="9">
        <v>6.1391999999999998</v>
      </c>
    </row>
    <row r="270" spans="1:6" hidden="1" x14ac:dyDescent="0.25">
      <c r="A270" s="192" t="s">
        <v>289</v>
      </c>
      <c r="B270" s="9">
        <f t="shared" si="4"/>
        <v>2703.9353661714881</v>
      </c>
      <c r="C270" s="211">
        <v>16600</v>
      </c>
      <c r="D270" s="9"/>
      <c r="E270" s="211"/>
      <c r="F270" s="9">
        <v>6.1391999999999998</v>
      </c>
    </row>
    <row r="271" spans="1:6" hidden="1" x14ac:dyDescent="0.25">
      <c r="A271" s="192" t="s">
        <v>290</v>
      </c>
      <c r="B271" s="9">
        <f t="shared" si="4"/>
        <v>2703.5851890550512</v>
      </c>
      <c r="C271" s="211">
        <v>16560</v>
      </c>
      <c r="D271" s="9"/>
      <c r="E271" s="211"/>
      <c r="F271" s="9">
        <v>6.1252000000000004</v>
      </c>
    </row>
    <row r="272" spans="1:6" hidden="1" x14ac:dyDescent="0.25">
      <c r="A272" s="192" t="s">
        <v>291</v>
      </c>
      <c r="B272" s="9">
        <f t="shared" si="4"/>
        <v>2712.2352672229385</v>
      </c>
      <c r="C272" s="211">
        <v>16610</v>
      </c>
      <c r="D272" s="9"/>
      <c r="E272" s="211"/>
      <c r="F272" s="9">
        <v>6.1241000000000003</v>
      </c>
    </row>
    <row r="273" spans="1:6" hidden="1" x14ac:dyDescent="0.25">
      <c r="A273" s="192" t="s">
        <v>292</v>
      </c>
      <c r="B273" s="9">
        <f t="shared" si="4"/>
        <v>2706.8945813129581</v>
      </c>
      <c r="C273" s="211">
        <v>16580</v>
      </c>
      <c r="D273" s="9"/>
      <c r="E273" s="211"/>
      <c r="F273" s="9">
        <v>6.1250999999999998</v>
      </c>
    </row>
    <row r="274" spans="1:6" hidden="1" x14ac:dyDescent="0.25">
      <c r="A274" s="192" t="s">
        <v>293</v>
      </c>
      <c r="B274" s="9">
        <f t="shared" si="4"/>
        <v>2718.9098217349392</v>
      </c>
      <c r="C274" s="211">
        <v>16640</v>
      </c>
      <c r="D274" s="9"/>
      <c r="E274" s="211"/>
      <c r="F274" s="9">
        <v>6.1200999999999999</v>
      </c>
    </row>
    <row r="275" spans="1:6" hidden="1" x14ac:dyDescent="0.25">
      <c r="A275" s="192" t="s">
        <v>294</v>
      </c>
      <c r="B275" s="9">
        <f t="shared" si="4"/>
        <v>2733.7494689368937</v>
      </c>
      <c r="C275" s="211">
        <v>16730</v>
      </c>
      <c r="D275" s="9"/>
      <c r="E275" s="211"/>
      <c r="F275" s="9">
        <v>6.1197999999999997</v>
      </c>
    </row>
    <row r="276" spans="1:6" hidden="1" x14ac:dyDescent="0.25">
      <c r="A276" s="192" t="s">
        <v>295</v>
      </c>
      <c r="B276" s="9">
        <f t="shared" si="4"/>
        <v>2762.1600418410039</v>
      </c>
      <c r="C276" s="211">
        <v>16900</v>
      </c>
      <c r="D276" s="9"/>
      <c r="E276" s="211"/>
      <c r="F276" s="9">
        <v>6.1184000000000003</v>
      </c>
    </row>
    <row r="277" spans="1:6" hidden="1" x14ac:dyDescent="0.25">
      <c r="A277" s="192" t="s">
        <v>296</v>
      </c>
      <c r="B277" s="9">
        <f t="shared" si="4"/>
        <v>2761.2928539898967</v>
      </c>
      <c r="C277" s="211">
        <v>16890</v>
      </c>
      <c r="D277" s="9"/>
      <c r="E277" s="211"/>
      <c r="F277" s="9">
        <v>6.1166999999999998</v>
      </c>
    </row>
    <row r="278" spans="1:6" hidden="1" x14ac:dyDescent="0.25">
      <c r="A278" s="192" t="s">
        <v>297</v>
      </c>
      <c r="B278" s="9">
        <f t="shared" si="4"/>
        <v>2762.3315452047627</v>
      </c>
      <c r="C278" s="211">
        <v>16890</v>
      </c>
      <c r="D278" s="9"/>
      <c r="E278" s="211"/>
      <c r="F278" s="9">
        <v>6.1143999999999998</v>
      </c>
    </row>
    <row r="279" spans="1:6" hidden="1" x14ac:dyDescent="0.25">
      <c r="A279" s="192" t="s">
        <v>298</v>
      </c>
      <c r="B279" s="9">
        <f t="shared" si="4"/>
        <v>2750.507232148701</v>
      </c>
      <c r="C279" s="211">
        <v>16810</v>
      </c>
      <c r="D279" s="9"/>
      <c r="E279" s="211"/>
      <c r="F279" s="9">
        <v>6.1116000000000001</v>
      </c>
    </row>
    <row r="280" spans="1:6" hidden="1" x14ac:dyDescent="0.25">
      <c r="A280" s="192" t="s">
        <v>299</v>
      </c>
      <c r="B280" s="9">
        <f t="shared" si="4"/>
        <v>2769.6483167928322</v>
      </c>
      <c r="C280" s="211">
        <v>16940</v>
      </c>
      <c r="D280" s="9"/>
      <c r="E280" s="211"/>
      <c r="F280" s="9">
        <v>6.1162999999999998</v>
      </c>
    </row>
    <row r="281" spans="1:6" hidden="1" x14ac:dyDescent="0.25">
      <c r="A281" s="192" t="s">
        <v>300</v>
      </c>
      <c r="B281" s="9">
        <f t="shared" si="4"/>
        <v>2775.6423886553589</v>
      </c>
      <c r="C281" s="211">
        <v>16970</v>
      </c>
      <c r="D281" s="9"/>
      <c r="E281" s="211"/>
      <c r="F281" s="9">
        <v>6.1139000000000001</v>
      </c>
    </row>
    <row r="282" spans="1:6" hidden="1" x14ac:dyDescent="0.25">
      <c r="A282" s="192" t="s">
        <v>301</v>
      </c>
      <c r="B282" s="9">
        <f t="shared" si="4"/>
        <v>2786.403007027292</v>
      </c>
      <c r="C282" s="211">
        <v>17050</v>
      </c>
      <c r="D282" s="9"/>
      <c r="E282" s="211"/>
      <c r="F282" s="9">
        <v>6.1189999999999998</v>
      </c>
    </row>
    <row r="283" spans="1:6" hidden="1" x14ac:dyDescent="0.25">
      <c r="A283" s="192" t="s">
        <v>302</v>
      </c>
      <c r="B283" s="9">
        <f t="shared" si="4"/>
        <v>2789.8082926111756</v>
      </c>
      <c r="C283" s="211">
        <v>17070</v>
      </c>
      <c r="D283" s="9"/>
      <c r="E283" s="211"/>
      <c r="F283" s="9">
        <v>6.1186999999999996</v>
      </c>
    </row>
    <row r="284" spans="1:6" hidden="1" x14ac:dyDescent="0.25">
      <c r="A284" s="192" t="s">
        <v>303</v>
      </c>
      <c r="B284" s="9">
        <f t="shared" si="4"/>
        <v>2755.7445416632595</v>
      </c>
      <c r="C284" s="211">
        <v>16850</v>
      </c>
      <c r="D284" s="9"/>
      <c r="E284" s="211"/>
      <c r="F284" s="9">
        <v>6.1144999999999996</v>
      </c>
    </row>
    <row r="285" spans="1:6" hidden="1" x14ac:dyDescent="0.25">
      <c r="A285" s="192" t="s">
        <v>304</v>
      </c>
      <c r="B285" s="9">
        <f t="shared" si="4"/>
        <v>2756.3756522877097</v>
      </c>
      <c r="C285" s="211">
        <v>16850</v>
      </c>
      <c r="D285" s="9"/>
      <c r="E285" s="211"/>
      <c r="F285" s="9">
        <v>6.1131000000000002</v>
      </c>
    </row>
    <row r="286" spans="1:6" hidden="1" x14ac:dyDescent="0.25">
      <c r="A286" s="192" t="s">
        <v>305</v>
      </c>
      <c r="B286" s="9">
        <f t="shared" si="4"/>
        <v>2753.1330163554071</v>
      </c>
      <c r="C286" s="211">
        <v>16850</v>
      </c>
      <c r="D286" s="9"/>
      <c r="E286" s="211"/>
      <c r="F286" s="9">
        <v>6.1203000000000003</v>
      </c>
    </row>
    <row r="287" spans="1:6" hidden="1" x14ac:dyDescent="0.25">
      <c r="A287" s="192" t="s">
        <v>306</v>
      </c>
      <c r="B287" s="9">
        <f t="shared" si="4"/>
        <v>2781.2275312111901</v>
      </c>
      <c r="C287" s="211">
        <v>17020</v>
      </c>
      <c r="D287" s="9"/>
      <c r="E287" s="211"/>
      <c r="F287" s="9">
        <v>6.1196000000000002</v>
      </c>
    </row>
    <row r="288" spans="1:6" hidden="1" x14ac:dyDescent="0.25">
      <c r="A288" s="192" t="s">
        <v>307</v>
      </c>
      <c r="B288" s="9">
        <f t="shared" si="4"/>
        <v>2779.2728874100894</v>
      </c>
      <c r="C288" s="211">
        <v>17040</v>
      </c>
      <c r="D288" s="9"/>
      <c r="E288" s="211"/>
      <c r="F288" s="9">
        <v>6.1311</v>
      </c>
    </row>
    <row r="289" spans="1:6" hidden="1" x14ac:dyDescent="0.25">
      <c r="A289" s="192" t="s">
        <v>308</v>
      </c>
      <c r="B289" s="9">
        <f t="shared" si="4"/>
        <v>2786.529326303074</v>
      </c>
      <c r="C289" s="211">
        <v>17070</v>
      </c>
      <c r="D289" s="9"/>
      <c r="E289" s="211"/>
      <c r="F289" s="9">
        <v>6.1258999999999997</v>
      </c>
    </row>
    <row r="290" spans="1:6" hidden="1" x14ac:dyDescent="0.25">
      <c r="A290" s="192" t="s">
        <v>309</v>
      </c>
      <c r="B290" s="9">
        <f t="shared" si="4"/>
        <v>2780.9057527539776</v>
      </c>
      <c r="C290" s="211">
        <v>17040</v>
      </c>
      <c r="D290" s="9"/>
      <c r="E290" s="211"/>
      <c r="F290" s="9">
        <v>6.1275000000000004</v>
      </c>
    </row>
    <row r="291" spans="1:6" hidden="1" x14ac:dyDescent="0.25">
      <c r="A291" s="192" t="s">
        <v>310</v>
      </c>
      <c r="B291" s="9">
        <f t="shared" si="4"/>
        <v>2754.2821753939925</v>
      </c>
      <c r="C291" s="211">
        <v>16900</v>
      </c>
      <c r="D291" s="9"/>
      <c r="E291" s="211"/>
      <c r="F291" s="9">
        <v>6.1359000000000004</v>
      </c>
    </row>
    <row r="292" spans="1:6" hidden="1" x14ac:dyDescent="0.25">
      <c r="A292" s="192" t="s">
        <v>311</v>
      </c>
      <c r="B292" s="9">
        <f t="shared" si="4"/>
        <v>2767.398221424492</v>
      </c>
      <c r="C292" s="211">
        <v>16960</v>
      </c>
      <c r="D292" s="9"/>
      <c r="E292" s="211"/>
      <c r="F292" s="9">
        <v>6.1284999999999998</v>
      </c>
    </row>
    <row r="293" spans="1:6" hidden="1" x14ac:dyDescent="0.25">
      <c r="A293" s="192" t="s">
        <v>312</v>
      </c>
      <c r="B293" s="9">
        <f t="shared" si="4"/>
        <v>2761.4926104352085</v>
      </c>
      <c r="C293" s="211">
        <v>16910</v>
      </c>
      <c r="D293" s="9"/>
      <c r="E293" s="211"/>
      <c r="F293" s="9">
        <v>6.1234999999999999</v>
      </c>
    </row>
    <row r="294" spans="1:6" hidden="1" x14ac:dyDescent="0.25">
      <c r="A294" s="192" t="s">
        <v>313</v>
      </c>
      <c r="B294" s="9">
        <f t="shared" si="4"/>
        <v>2767.2051881013444</v>
      </c>
      <c r="C294" s="211">
        <v>16940</v>
      </c>
      <c r="D294" s="9"/>
      <c r="E294" s="211"/>
      <c r="F294" s="9">
        <v>6.1216999999999997</v>
      </c>
    </row>
    <row r="295" spans="1:6" hidden="1" x14ac:dyDescent="0.25">
      <c r="A295" s="192" t="s">
        <v>314</v>
      </c>
      <c r="B295" s="9">
        <f t="shared" si="4"/>
        <v>2767.6632431461558</v>
      </c>
      <c r="C295" s="211">
        <v>16950</v>
      </c>
      <c r="D295" s="9"/>
      <c r="E295" s="211"/>
      <c r="F295" s="9">
        <v>6.1242999999999999</v>
      </c>
    </row>
    <row r="296" spans="1:6" hidden="1" x14ac:dyDescent="0.25">
      <c r="A296" s="192" t="s">
        <v>315</v>
      </c>
      <c r="B296" s="9">
        <f t="shared" si="4"/>
        <v>2766.5339165632954</v>
      </c>
      <c r="C296" s="211">
        <v>16950</v>
      </c>
      <c r="D296" s="9"/>
      <c r="E296" s="211"/>
      <c r="F296" s="9">
        <v>6.1268000000000002</v>
      </c>
    </row>
    <row r="297" spans="1:6" hidden="1" x14ac:dyDescent="0.25">
      <c r="A297" s="192" t="s">
        <v>316</v>
      </c>
      <c r="B297" s="9">
        <f t="shared" si="4"/>
        <v>2786.7409797594605</v>
      </c>
      <c r="C297" s="211">
        <v>17100</v>
      </c>
      <c r="D297" s="9"/>
      <c r="E297" s="211"/>
      <c r="F297" s="9">
        <v>6.1361999999999997</v>
      </c>
    </row>
    <row r="298" spans="1:6" hidden="1" x14ac:dyDescent="0.25">
      <c r="A298" s="192" t="s">
        <v>317</v>
      </c>
      <c r="B298" s="9">
        <f t="shared" si="4"/>
        <v>2777.7777777777778</v>
      </c>
      <c r="C298" s="211">
        <v>17050</v>
      </c>
      <c r="D298" s="9"/>
      <c r="E298" s="211"/>
      <c r="F298" s="9">
        <v>6.1379999999999999</v>
      </c>
    </row>
    <row r="299" spans="1:6" hidden="1" x14ac:dyDescent="0.25">
      <c r="A299" s="192" t="s">
        <v>318</v>
      </c>
      <c r="B299" s="9">
        <f t="shared" si="4"/>
        <v>2771.7125631416002</v>
      </c>
      <c r="C299" s="211">
        <v>17010</v>
      </c>
      <c r="D299" s="9"/>
      <c r="E299" s="211"/>
      <c r="F299" s="9">
        <v>6.1369999999999996</v>
      </c>
    </row>
    <row r="300" spans="1:6" hidden="1" x14ac:dyDescent="0.25">
      <c r="A300" s="192" t="s">
        <v>319</v>
      </c>
      <c r="B300" s="9">
        <f t="shared" si="4"/>
        <v>2766.0510831119295</v>
      </c>
      <c r="C300" s="211">
        <v>16970</v>
      </c>
      <c r="D300" s="9"/>
      <c r="E300" s="211"/>
      <c r="F300" s="9">
        <v>6.1351000000000004</v>
      </c>
    </row>
    <row r="301" spans="1:6" hidden="1" x14ac:dyDescent="0.25">
      <c r="A301" s="192" t="s">
        <v>320</v>
      </c>
      <c r="B301" s="9">
        <f t="shared" si="4"/>
        <v>2750.9354156499103</v>
      </c>
      <c r="C301" s="211">
        <v>16910</v>
      </c>
      <c r="D301" s="9"/>
      <c r="E301" s="211"/>
      <c r="F301" s="9">
        <v>6.1470000000000002</v>
      </c>
    </row>
    <row r="302" spans="1:6" hidden="1" x14ac:dyDescent="0.25">
      <c r="A302" s="192" t="s">
        <v>321</v>
      </c>
      <c r="B302" s="9">
        <f t="shared" si="4"/>
        <v>2706.3929389964401</v>
      </c>
      <c r="C302" s="211">
        <v>16650</v>
      </c>
      <c r="D302" s="9"/>
      <c r="E302" s="211"/>
      <c r="F302" s="9">
        <v>6.1520999999999999</v>
      </c>
    </row>
    <row r="303" spans="1:6" hidden="1" x14ac:dyDescent="0.25">
      <c r="A303" s="192" t="s">
        <v>322</v>
      </c>
      <c r="B303" s="9">
        <f t="shared" si="4"/>
        <v>2736.8935200260498</v>
      </c>
      <c r="C303" s="211">
        <v>16810</v>
      </c>
      <c r="D303" s="9"/>
      <c r="E303" s="211"/>
      <c r="F303" s="9">
        <v>6.1420000000000003</v>
      </c>
    </row>
    <row r="304" spans="1:6" hidden="1" x14ac:dyDescent="0.25">
      <c r="A304" s="192" t="s">
        <v>323</v>
      </c>
      <c r="B304" s="9">
        <f t="shared" si="4"/>
        <v>2722.1725343523863</v>
      </c>
      <c r="C304" s="211">
        <v>16740</v>
      </c>
      <c r="D304" s="9"/>
      <c r="E304" s="211"/>
      <c r="F304" s="9">
        <v>6.1494999999999997</v>
      </c>
    </row>
    <row r="305" spans="1:6" hidden="1" x14ac:dyDescent="0.25">
      <c r="A305" s="192" t="s">
        <v>324</v>
      </c>
      <c r="B305" s="9">
        <f t="shared" si="4"/>
        <v>2733.0040296373327</v>
      </c>
      <c r="C305" s="211">
        <v>16820</v>
      </c>
      <c r="D305" s="9"/>
      <c r="E305" s="211"/>
      <c r="F305" s="9">
        <v>6.1543999999999999</v>
      </c>
    </row>
    <row r="306" spans="1:6" hidden="1" x14ac:dyDescent="0.25">
      <c r="A306" s="192" t="s">
        <v>325</v>
      </c>
      <c r="B306" s="9">
        <f t="shared" si="4"/>
        <v>2729.4117647058824</v>
      </c>
      <c r="C306" s="211">
        <v>16820</v>
      </c>
      <c r="D306" s="9"/>
      <c r="E306" s="211"/>
      <c r="F306" s="9">
        <v>6.1624999999999996</v>
      </c>
    </row>
    <row r="307" spans="1:6" hidden="1" x14ac:dyDescent="0.25">
      <c r="A307" s="192" t="s">
        <v>326</v>
      </c>
      <c r="B307" s="9">
        <f t="shared" si="4"/>
        <v>2732.3468328141225</v>
      </c>
      <c r="C307" s="211">
        <v>16840</v>
      </c>
      <c r="D307" s="9"/>
      <c r="E307" s="211"/>
      <c r="F307" s="9">
        <v>6.1631999999999998</v>
      </c>
    </row>
    <row r="308" spans="1:6" hidden="1" x14ac:dyDescent="0.25">
      <c r="A308" s="192" t="s">
        <v>327</v>
      </c>
      <c r="B308" s="9">
        <f t="shared" si="4"/>
        <v>2706.7207472165214</v>
      </c>
      <c r="C308" s="211">
        <v>16750</v>
      </c>
      <c r="D308" s="9"/>
      <c r="E308" s="211"/>
      <c r="F308" s="9">
        <v>6.1882999999999999</v>
      </c>
    </row>
    <row r="309" spans="1:6" hidden="1" x14ac:dyDescent="0.25">
      <c r="A309" s="192" t="s">
        <v>328</v>
      </c>
      <c r="B309" s="9">
        <f t="shared" si="4"/>
        <v>2707.210051650718</v>
      </c>
      <c r="C309" s="211">
        <v>16720</v>
      </c>
      <c r="D309" s="9"/>
      <c r="E309" s="211"/>
      <c r="F309" s="9">
        <v>6.1760999999999999</v>
      </c>
    </row>
    <row r="310" spans="1:6" hidden="1" x14ac:dyDescent="0.25">
      <c r="A310" s="192" t="s">
        <v>329</v>
      </c>
      <c r="B310" s="9">
        <f t="shared" si="4"/>
        <v>2683.4903145548251</v>
      </c>
      <c r="C310" s="211">
        <v>16610</v>
      </c>
      <c r="D310" s="9"/>
      <c r="E310" s="211"/>
      <c r="F310" s="9">
        <v>6.1897000000000002</v>
      </c>
    </row>
    <row r="311" spans="1:6" hidden="1" x14ac:dyDescent="0.25">
      <c r="A311" s="192" t="s">
        <v>330</v>
      </c>
      <c r="B311" s="9">
        <f t="shared" si="4"/>
        <v>2698.5973757352467</v>
      </c>
      <c r="C311" s="211">
        <v>16700</v>
      </c>
      <c r="D311" s="9"/>
      <c r="E311" s="211"/>
      <c r="F311" s="9">
        <v>6.1883999999999997</v>
      </c>
    </row>
    <row r="312" spans="1:6" hidden="1" x14ac:dyDescent="0.25">
      <c r="A312" s="192" t="s">
        <v>331</v>
      </c>
      <c r="B312" s="9">
        <f t="shared" si="4"/>
        <v>2695.8923581385584</v>
      </c>
      <c r="C312" s="211">
        <v>16690</v>
      </c>
      <c r="D312" s="9"/>
      <c r="E312" s="211"/>
      <c r="F312" s="9">
        <v>6.1909000000000001</v>
      </c>
    </row>
    <row r="313" spans="1:6" hidden="1" x14ac:dyDescent="0.25">
      <c r="A313" s="192" t="s">
        <v>332</v>
      </c>
      <c r="B313" s="9">
        <f t="shared" si="4"/>
        <v>2686.5478748323935</v>
      </c>
      <c r="C313" s="211">
        <v>16630</v>
      </c>
      <c r="D313" s="9"/>
      <c r="E313" s="211"/>
      <c r="F313" s="9">
        <v>6.1901000000000002</v>
      </c>
    </row>
    <row r="314" spans="1:6" hidden="1" x14ac:dyDescent="0.25">
      <c r="A314" s="192" t="s">
        <v>333</v>
      </c>
      <c r="B314" s="9">
        <f t="shared" si="4"/>
        <v>2671.1643371316054</v>
      </c>
      <c r="C314" s="211">
        <v>16550</v>
      </c>
      <c r="D314" s="9"/>
      <c r="E314" s="211"/>
      <c r="F314" s="9">
        <v>6.1958000000000002</v>
      </c>
    </row>
    <row r="315" spans="1:6" hidden="1" x14ac:dyDescent="0.25">
      <c r="A315" s="192" t="s">
        <v>334</v>
      </c>
      <c r="B315" s="9">
        <f t="shared" si="4"/>
        <v>2656.7755016655137</v>
      </c>
      <c r="C315" s="211">
        <v>16510</v>
      </c>
      <c r="D315" s="9"/>
      <c r="E315" s="211"/>
      <c r="F315" s="9">
        <v>6.2142999999999997</v>
      </c>
    </row>
    <row r="316" spans="1:6" hidden="1" x14ac:dyDescent="0.25">
      <c r="A316" s="192" t="s">
        <v>335</v>
      </c>
      <c r="B316" s="9">
        <f t="shared" si="4"/>
        <v>2641.9038430615851</v>
      </c>
      <c r="C316" s="211">
        <v>16430</v>
      </c>
      <c r="D316" s="9"/>
      <c r="E316" s="211"/>
      <c r="F316" s="9">
        <v>6.2190000000000003</v>
      </c>
    </row>
    <row r="317" spans="1:6" hidden="1" x14ac:dyDescent="0.25">
      <c r="A317" s="192" t="s">
        <v>336</v>
      </c>
      <c r="B317" s="9">
        <f t="shared" si="4"/>
        <v>2666.7309639774317</v>
      </c>
      <c r="C317" s="211">
        <v>16590</v>
      </c>
      <c r="D317" s="9"/>
      <c r="E317" s="211"/>
      <c r="F317" s="9">
        <v>6.2210999999999999</v>
      </c>
    </row>
    <row r="318" spans="1:6" hidden="1" x14ac:dyDescent="0.25">
      <c r="A318" s="192" t="s">
        <v>337</v>
      </c>
      <c r="B318" s="9">
        <f t="shared" si="4"/>
        <v>2673.6250501806503</v>
      </c>
      <c r="C318" s="211">
        <v>16650</v>
      </c>
      <c r="D318" s="9"/>
      <c r="E318" s="211"/>
      <c r="F318" s="9">
        <v>6.2275</v>
      </c>
    </row>
    <row r="319" spans="1:6" hidden="1" x14ac:dyDescent="0.25">
      <c r="A319" s="192" t="s">
        <v>338</v>
      </c>
      <c r="B319" s="9">
        <f t="shared" si="4"/>
        <v>2692.4810093987385</v>
      </c>
      <c r="C319" s="211">
        <v>16730</v>
      </c>
      <c r="D319" s="9"/>
      <c r="E319" s="211"/>
      <c r="F319" s="9">
        <v>6.2135999999999996</v>
      </c>
    </row>
    <row r="320" spans="1:6" hidden="1" x14ac:dyDescent="0.25">
      <c r="A320" s="192" t="s">
        <v>339</v>
      </c>
      <c r="B320" s="9">
        <f t="shared" si="4"/>
        <v>2685.461135722916</v>
      </c>
      <c r="C320" s="211">
        <v>16670</v>
      </c>
      <c r="D320" s="9"/>
      <c r="E320" s="211"/>
      <c r="F320" s="9">
        <v>6.2074999999999996</v>
      </c>
    </row>
    <row r="321" spans="1:6" hidden="1" x14ac:dyDescent="0.25">
      <c r="A321" s="192" t="s">
        <v>340</v>
      </c>
      <c r="B321" s="9">
        <f t="shared" si="4"/>
        <v>2687.7394019377475</v>
      </c>
      <c r="C321" s="211">
        <v>16700</v>
      </c>
      <c r="D321" s="9"/>
      <c r="E321" s="211"/>
      <c r="F321" s="9">
        <v>6.2134</v>
      </c>
    </row>
    <row r="322" spans="1:6" hidden="1" x14ac:dyDescent="0.25">
      <c r="A322" s="192" t="s">
        <v>341</v>
      </c>
      <c r="B322" s="9">
        <f t="shared" si="4"/>
        <v>2686.5911464609949</v>
      </c>
      <c r="C322" s="211">
        <v>16720</v>
      </c>
      <c r="D322" s="9"/>
      <c r="E322" s="211"/>
      <c r="F322" s="9">
        <v>6.2234999999999996</v>
      </c>
    </row>
    <row r="323" spans="1:6" hidden="1" x14ac:dyDescent="0.25">
      <c r="A323" s="192" t="s">
        <v>342</v>
      </c>
      <c r="B323" s="9">
        <f t="shared" si="4"/>
        <v>2695.8176131050272</v>
      </c>
      <c r="C323" s="211">
        <v>16720</v>
      </c>
      <c r="D323" s="9"/>
      <c r="E323" s="211"/>
      <c r="F323" s="9">
        <v>6.2022000000000004</v>
      </c>
    </row>
    <row r="324" spans="1:6" hidden="1" x14ac:dyDescent="0.25">
      <c r="A324" s="197" t="s">
        <v>343</v>
      </c>
      <c r="B324" s="9">
        <f t="shared" si="4"/>
        <v>2725.2045113509848</v>
      </c>
      <c r="C324" s="228">
        <v>16890</v>
      </c>
      <c r="D324" s="14"/>
      <c r="E324" s="228"/>
      <c r="F324" s="9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2734.023402340234</v>
      </c>
      <c r="C325" s="211">
        <v>17010</v>
      </c>
      <c r="D325" s="9"/>
      <c r="E325" s="211"/>
      <c r="F325" s="9">
        <v>6.2215999999999996</v>
      </c>
    </row>
    <row r="326" spans="1:6" hidden="1" x14ac:dyDescent="0.25">
      <c r="A326" s="192" t="s">
        <v>345</v>
      </c>
      <c r="B326" s="9">
        <f t="shared" si="5"/>
        <v>2722.7085478887743</v>
      </c>
      <c r="C326" s="211">
        <v>16920</v>
      </c>
      <c r="D326" s="9"/>
      <c r="E326" s="211"/>
      <c r="F326" s="9">
        <v>6.2144000000000004</v>
      </c>
    </row>
    <row r="327" spans="1:6" hidden="1" x14ac:dyDescent="0.25">
      <c r="A327" s="192" t="s">
        <v>346</v>
      </c>
      <c r="B327" s="9">
        <f t="shared" si="5"/>
        <v>2714.844693493068</v>
      </c>
      <c r="C327" s="211">
        <v>16860</v>
      </c>
      <c r="D327" s="9"/>
      <c r="E327" s="211"/>
      <c r="F327" s="9">
        <v>6.2103000000000002</v>
      </c>
    </row>
    <row r="328" spans="1:6" hidden="1" x14ac:dyDescent="0.25">
      <c r="A328" s="192" t="s">
        <v>347</v>
      </c>
      <c r="B328" s="9">
        <f t="shared" si="5"/>
        <v>2693.5268467714686</v>
      </c>
      <c r="C328" s="211">
        <v>16740</v>
      </c>
      <c r="D328" s="9"/>
      <c r="E328" s="211"/>
      <c r="F328" s="9">
        <v>6.2149000000000001</v>
      </c>
    </row>
    <row r="329" spans="1:6" hidden="1" x14ac:dyDescent="0.25">
      <c r="A329" s="192" t="s">
        <v>348</v>
      </c>
      <c r="B329" s="9">
        <f t="shared" si="5"/>
        <v>2690.2939991945232</v>
      </c>
      <c r="C329" s="211">
        <v>16700</v>
      </c>
      <c r="D329" s="9"/>
      <c r="E329" s="211"/>
      <c r="F329" s="9">
        <v>6.2074999999999996</v>
      </c>
    </row>
    <row r="330" spans="1:6" hidden="1" x14ac:dyDescent="0.25">
      <c r="A330" s="192" t="s">
        <v>349</v>
      </c>
      <c r="B330" s="9">
        <f t="shared" si="5"/>
        <v>2693.8578107367402</v>
      </c>
      <c r="C330" s="211">
        <v>16710</v>
      </c>
      <c r="D330" s="9"/>
      <c r="E330" s="211"/>
      <c r="F330" s="9">
        <v>6.2030000000000003</v>
      </c>
    </row>
    <row r="331" spans="1:6" hidden="1" x14ac:dyDescent="0.25">
      <c r="A331" s="192" t="s">
        <v>350</v>
      </c>
      <c r="B331" s="9">
        <f t="shared" si="5"/>
        <v>2680.0697044017038</v>
      </c>
      <c r="C331" s="211">
        <v>16610</v>
      </c>
      <c r="D331" s="9"/>
      <c r="E331" s="211"/>
      <c r="F331" s="9">
        <v>6.1976000000000004</v>
      </c>
    </row>
    <row r="332" spans="1:6" hidden="1" x14ac:dyDescent="0.25">
      <c r="A332" s="192" t="s">
        <v>351</v>
      </c>
      <c r="B332" s="9">
        <f t="shared" si="5"/>
        <v>2582.2278170491591</v>
      </c>
      <c r="C332" s="211">
        <v>16000</v>
      </c>
      <c r="D332" s="9"/>
      <c r="E332" s="211"/>
      <c r="F332" s="9">
        <v>6.1962000000000002</v>
      </c>
    </row>
    <row r="333" spans="1:6" hidden="1" x14ac:dyDescent="0.25">
      <c r="A333" s="192" t="s">
        <v>352</v>
      </c>
      <c r="B333" s="9">
        <f t="shared" si="5"/>
        <v>2610.8183258430599</v>
      </c>
      <c r="C333" s="211">
        <v>16150</v>
      </c>
      <c r="D333" s="9"/>
      <c r="E333" s="211"/>
      <c r="F333" s="9">
        <v>6.1858000000000004</v>
      </c>
    </row>
    <row r="334" spans="1:6" hidden="1" x14ac:dyDescent="0.25">
      <c r="A334" s="192" t="s">
        <v>353</v>
      </c>
      <c r="B334" s="9">
        <f t="shared" si="5"/>
        <v>2588.4702736658987</v>
      </c>
      <c r="C334" s="211">
        <v>16070</v>
      </c>
      <c r="D334" s="9"/>
      <c r="E334" s="211"/>
      <c r="F334" s="9">
        <v>6.2083000000000004</v>
      </c>
    </row>
    <row r="335" spans="1:6" hidden="1" x14ac:dyDescent="0.25">
      <c r="A335" s="192" t="s">
        <v>354</v>
      </c>
      <c r="B335" s="9">
        <f t="shared" si="5"/>
        <v>2596.1291152263375</v>
      </c>
      <c r="C335" s="211">
        <v>16150</v>
      </c>
      <c r="D335" s="9"/>
      <c r="E335" s="211"/>
      <c r="F335" s="9">
        <v>6.2207999999999997</v>
      </c>
    </row>
    <row r="336" spans="1:6" hidden="1" x14ac:dyDescent="0.25">
      <c r="A336" s="192" t="s">
        <v>355</v>
      </c>
      <c r="B336" s="9">
        <f t="shared" si="5"/>
        <v>2611.2559127328896</v>
      </c>
      <c r="C336" s="211">
        <v>16230</v>
      </c>
      <c r="D336" s="9"/>
      <c r="E336" s="211"/>
      <c r="F336" s="9">
        <v>6.2153999999999998</v>
      </c>
    </row>
    <row r="337" spans="1:6" hidden="1" x14ac:dyDescent="0.25">
      <c r="A337" s="192" t="s">
        <v>356</v>
      </c>
      <c r="B337" s="9">
        <f t="shared" si="5"/>
        <v>2629.5038702306047</v>
      </c>
      <c r="C337" s="211">
        <v>16340</v>
      </c>
      <c r="D337" s="9"/>
      <c r="E337" s="211"/>
      <c r="F337" s="9">
        <v>6.2141000000000002</v>
      </c>
    </row>
    <row r="338" spans="1:6" hidden="1" x14ac:dyDescent="0.25">
      <c r="A338" s="192" t="s">
        <v>357</v>
      </c>
      <c r="B338" s="9">
        <f t="shared" si="5"/>
        <v>2657.9303239101037</v>
      </c>
      <c r="C338" s="211">
        <v>16510</v>
      </c>
      <c r="D338" s="9"/>
      <c r="E338" s="211"/>
      <c r="F338" s="9">
        <v>6.2115999999999998</v>
      </c>
    </row>
    <row r="339" spans="1:6" hidden="1" x14ac:dyDescent="0.25">
      <c r="A339" s="192" t="s">
        <v>358</v>
      </c>
      <c r="B339" s="9">
        <f t="shared" si="5"/>
        <v>2646.2082262210797</v>
      </c>
      <c r="C339" s="211">
        <v>16470</v>
      </c>
      <c r="D339" s="9"/>
      <c r="E339" s="211"/>
      <c r="F339" s="9">
        <v>6.2240000000000002</v>
      </c>
    </row>
    <row r="340" spans="1:6" hidden="1" x14ac:dyDescent="0.25">
      <c r="A340" s="198" t="s">
        <v>359</v>
      </c>
      <c r="B340" s="9">
        <v>2566.21</v>
      </c>
      <c r="C340" s="211"/>
      <c r="D340" s="9"/>
      <c r="E340" s="211"/>
      <c r="F340" s="9"/>
    </row>
    <row r="341" spans="1:6" hidden="1" x14ac:dyDescent="0.25">
      <c r="A341" s="198" t="s">
        <v>360</v>
      </c>
      <c r="B341" s="9">
        <v>2566.21</v>
      </c>
      <c r="C341" s="211"/>
      <c r="D341" s="9"/>
      <c r="E341" s="211"/>
      <c r="F341" s="9"/>
    </row>
    <row r="342" spans="1:6" hidden="1" x14ac:dyDescent="0.25">
      <c r="A342" s="198" t="s">
        <v>361</v>
      </c>
      <c r="B342" s="9">
        <v>2566.21</v>
      </c>
      <c r="C342" s="211"/>
      <c r="D342" s="9"/>
      <c r="E342" s="211"/>
      <c r="F342" s="9"/>
    </row>
    <row r="343" spans="1:6" hidden="1" x14ac:dyDescent="0.25">
      <c r="A343" s="198" t="s">
        <v>362</v>
      </c>
      <c r="B343" s="9">
        <v>2566.21</v>
      </c>
      <c r="C343" s="211"/>
      <c r="D343" s="9"/>
      <c r="E343" s="211"/>
      <c r="F343" s="9"/>
    </row>
    <row r="344" spans="1:6" hidden="1" x14ac:dyDescent="0.25">
      <c r="A344" s="198" t="s">
        <v>363</v>
      </c>
      <c r="B344" s="9">
        <v>2566.21</v>
      </c>
      <c r="C344" s="211"/>
      <c r="D344" s="9"/>
      <c r="E344" s="211"/>
      <c r="F344" s="9"/>
    </row>
    <row r="345" spans="1:6" hidden="1" x14ac:dyDescent="0.25">
      <c r="A345" s="198" t="s">
        <v>364</v>
      </c>
      <c r="B345" s="9">
        <v>2566.21</v>
      </c>
      <c r="C345" s="211"/>
      <c r="D345" s="9"/>
      <c r="E345" s="211"/>
      <c r="F345" s="9"/>
    </row>
    <row r="346" spans="1:6" hidden="1" x14ac:dyDescent="0.25">
      <c r="A346" s="198" t="s">
        <v>365</v>
      </c>
      <c r="B346" s="9">
        <v>2566.21</v>
      </c>
      <c r="C346" s="211"/>
      <c r="D346" s="9"/>
      <c r="E346" s="211"/>
      <c r="F346" s="9"/>
    </row>
    <row r="347" spans="1:6" hidden="1" x14ac:dyDescent="0.25">
      <c r="A347" s="198" t="s">
        <v>366</v>
      </c>
      <c r="B347" s="9">
        <v>2566.21</v>
      </c>
      <c r="C347" s="211"/>
      <c r="D347" s="9"/>
      <c r="E347" s="211"/>
      <c r="F347" s="9"/>
    </row>
    <row r="348" spans="1:6" hidden="1" x14ac:dyDescent="0.25">
      <c r="A348" s="198" t="s">
        <v>367</v>
      </c>
      <c r="B348" s="9">
        <v>2566.21</v>
      </c>
      <c r="C348" s="211"/>
      <c r="D348" s="9"/>
      <c r="E348" s="211"/>
      <c r="F348" s="9"/>
    </row>
    <row r="349" spans="1:6" hidden="1" x14ac:dyDescent="0.25">
      <c r="A349" s="198" t="s">
        <v>368</v>
      </c>
      <c r="B349" s="9">
        <v>2566.21</v>
      </c>
      <c r="C349" s="211"/>
      <c r="D349" s="9"/>
      <c r="E349" s="211"/>
      <c r="F349" s="9"/>
    </row>
    <row r="350" spans="1:6" hidden="1" x14ac:dyDescent="0.25">
      <c r="A350" s="198" t="s">
        <v>369</v>
      </c>
      <c r="B350" s="9">
        <v>2566.21</v>
      </c>
      <c r="C350" s="211"/>
      <c r="D350" s="9"/>
      <c r="E350" s="211"/>
      <c r="F350" s="9"/>
    </row>
    <row r="351" spans="1:6" hidden="1" x14ac:dyDescent="0.25">
      <c r="A351" s="198" t="s">
        <v>370</v>
      </c>
      <c r="B351" s="9">
        <v>2566.21</v>
      </c>
      <c r="C351" s="211"/>
      <c r="D351" s="9"/>
      <c r="E351" s="211"/>
      <c r="F351" s="9"/>
    </row>
    <row r="352" spans="1:6" hidden="1" x14ac:dyDescent="0.25">
      <c r="A352" s="198" t="s">
        <v>371</v>
      </c>
      <c r="B352" s="9">
        <v>2566.21</v>
      </c>
      <c r="C352" s="211"/>
      <c r="D352" s="9"/>
      <c r="E352" s="211"/>
      <c r="F352" s="9"/>
    </row>
    <row r="353" spans="1:6" hidden="1" x14ac:dyDescent="0.25">
      <c r="A353" s="198" t="s">
        <v>372</v>
      </c>
      <c r="B353" s="9">
        <v>2566.21</v>
      </c>
      <c r="C353" s="211"/>
      <c r="D353" s="9"/>
      <c r="E353" s="211"/>
      <c r="F353" s="9"/>
    </row>
    <row r="354" spans="1:6" hidden="1" x14ac:dyDescent="0.25">
      <c r="A354" s="198" t="s">
        <v>373</v>
      </c>
      <c r="B354" s="9">
        <v>2566.21</v>
      </c>
      <c r="C354" s="211"/>
      <c r="D354" s="9"/>
      <c r="E354" s="211"/>
      <c r="F354" s="9"/>
    </row>
    <row r="355" spans="1:6" hidden="1" x14ac:dyDescent="0.25">
      <c r="A355" s="198" t="s">
        <v>374</v>
      </c>
      <c r="B355" s="9">
        <v>2566.21</v>
      </c>
      <c r="C355" s="211"/>
      <c r="D355" s="9"/>
      <c r="E355" s="211"/>
      <c r="F355" s="9"/>
    </row>
    <row r="356" spans="1:6" hidden="1" x14ac:dyDescent="0.25">
      <c r="A356" s="198" t="s">
        <v>375</v>
      </c>
      <c r="B356" s="9">
        <v>2566.21</v>
      </c>
      <c r="C356" s="211"/>
      <c r="D356" s="9"/>
      <c r="E356" s="211"/>
      <c r="F356" s="9"/>
    </row>
    <row r="357" spans="1:6" hidden="1" x14ac:dyDescent="0.25">
      <c r="A357" s="198" t="s">
        <v>376</v>
      </c>
      <c r="B357" s="9">
        <v>2566.21</v>
      </c>
      <c r="C357" s="211"/>
      <c r="D357" s="9"/>
      <c r="E357" s="211"/>
      <c r="F357" s="9"/>
    </row>
    <row r="358" spans="1:6" hidden="1" x14ac:dyDescent="0.25">
      <c r="A358" s="198" t="s">
        <v>377</v>
      </c>
      <c r="B358" s="9">
        <v>2566.21</v>
      </c>
      <c r="C358" s="211"/>
      <c r="D358" s="9"/>
      <c r="E358" s="211"/>
      <c r="F358" s="9"/>
    </row>
    <row r="359" spans="1:6" hidden="1" x14ac:dyDescent="0.25">
      <c r="A359" s="198" t="s">
        <v>378</v>
      </c>
      <c r="B359" s="9">
        <v>2566.21</v>
      </c>
      <c r="C359" s="211"/>
      <c r="D359" s="9"/>
      <c r="E359" s="211"/>
      <c r="F359" s="9"/>
    </row>
    <row r="360" spans="1:6" hidden="1" x14ac:dyDescent="0.25">
      <c r="A360" s="198" t="s">
        <v>379</v>
      </c>
      <c r="B360" s="9">
        <v>2566.21</v>
      </c>
      <c r="C360" s="211"/>
      <c r="D360" s="9"/>
      <c r="E360" s="211"/>
      <c r="F360" s="9"/>
    </row>
    <row r="361" spans="1:6" hidden="1" x14ac:dyDescent="0.25">
      <c r="A361" s="198" t="s">
        <v>380</v>
      </c>
      <c r="B361" s="9">
        <v>2566.21</v>
      </c>
      <c r="C361" s="211"/>
      <c r="D361" s="9"/>
      <c r="E361" s="211"/>
      <c r="F361" s="9"/>
    </row>
    <row r="362" spans="1:6" hidden="1" x14ac:dyDescent="0.25">
      <c r="A362" s="198" t="s">
        <v>381</v>
      </c>
      <c r="B362" s="9">
        <v>2566.21</v>
      </c>
      <c r="C362" s="211"/>
      <c r="D362" s="9"/>
      <c r="E362" s="211"/>
      <c r="F362" s="9"/>
    </row>
    <row r="363" spans="1:6" hidden="1" x14ac:dyDescent="0.25">
      <c r="A363" s="198" t="s">
        <v>382</v>
      </c>
      <c r="B363" s="9">
        <v>2566.21</v>
      </c>
      <c r="C363" s="211"/>
      <c r="D363" s="9"/>
      <c r="E363" s="211"/>
      <c r="F363" s="9"/>
    </row>
    <row r="364" spans="1:6" hidden="1" x14ac:dyDescent="0.25">
      <c r="A364" s="198" t="s">
        <v>383</v>
      </c>
      <c r="B364" s="9">
        <v>2566.21</v>
      </c>
      <c r="C364" s="211"/>
      <c r="D364" s="9"/>
      <c r="E364" s="211"/>
      <c r="F364" s="9"/>
    </row>
    <row r="365" spans="1:6" hidden="1" x14ac:dyDescent="0.25">
      <c r="A365" s="198" t="s">
        <v>384</v>
      </c>
      <c r="B365" s="9">
        <v>2566.21</v>
      </c>
      <c r="C365" s="211"/>
      <c r="D365" s="9"/>
      <c r="E365" s="211"/>
      <c r="F365" s="9"/>
    </row>
    <row r="366" spans="1:6" hidden="1" x14ac:dyDescent="0.25">
      <c r="A366" s="198" t="s">
        <v>385</v>
      </c>
      <c r="B366" s="9">
        <v>2566.21</v>
      </c>
      <c r="C366" s="211"/>
      <c r="D366" s="9"/>
      <c r="E366" s="211"/>
      <c r="F366" s="9"/>
    </row>
    <row r="367" spans="1:6" hidden="1" x14ac:dyDescent="0.25">
      <c r="A367" s="198" t="s">
        <v>386</v>
      </c>
      <c r="B367" s="9">
        <v>2566.21</v>
      </c>
      <c r="C367" s="211"/>
      <c r="D367" s="9"/>
      <c r="E367" s="211"/>
      <c r="F367" s="9"/>
    </row>
    <row r="368" spans="1:6" hidden="1" x14ac:dyDescent="0.25">
      <c r="A368" s="198" t="s">
        <v>387</v>
      </c>
      <c r="B368" s="9">
        <v>2566.21</v>
      </c>
      <c r="C368" s="211"/>
      <c r="D368" s="9"/>
      <c r="E368" s="211"/>
      <c r="F368" s="9"/>
    </row>
    <row r="369" spans="1:6" hidden="1" x14ac:dyDescent="0.25">
      <c r="A369" s="198" t="s">
        <v>388</v>
      </c>
      <c r="B369" s="9">
        <v>2566.21</v>
      </c>
      <c r="C369" s="211"/>
      <c r="D369" s="9"/>
      <c r="E369" s="211"/>
      <c r="F369" s="9"/>
    </row>
    <row r="370" spans="1:6" hidden="1" x14ac:dyDescent="0.25">
      <c r="A370" s="198" t="s">
        <v>389</v>
      </c>
      <c r="B370" s="9">
        <v>2566.21</v>
      </c>
      <c r="C370" s="211"/>
      <c r="D370" s="9"/>
      <c r="E370" s="211"/>
      <c r="F370" s="9"/>
    </row>
    <row r="371" spans="1:6" hidden="1" x14ac:dyDescent="0.25">
      <c r="A371" s="198" t="s">
        <v>390</v>
      </c>
      <c r="B371" s="9">
        <v>2566.21</v>
      </c>
      <c r="C371" s="211"/>
      <c r="D371" s="9"/>
      <c r="E371" s="211"/>
      <c r="F371" s="9"/>
    </row>
    <row r="372" spans="1:6" hidden="1" x14ac:dyDescent="0.25">
      <c r="A372" s="198" t="s">
        <v>391</v>
      </c>
      <c r="B372" s="9">
        <v>2566.21</v>
      </c>
      <c r="C372" s="211"/>
      <c r="D372" s="9"/>
      <c r="E372" s="211"/>
      <c r="F372" s="9"/>
    </row>
    <row r="373" spans="1:6" hidden="1" x14ac:dyDescent="0.25">
      <c r="A373" s="198" t="s">
        <v>392</v>
      </c>
      <c r="B373" s="9">
        <v>2566.21</v>
      </c>
      <c r="C373" s="211"/>
      <c r="D373" s="9"/>
      <c r="E373" s="211"/>
      <c r="F373" s="9"/>
    </row>
    <row r="374" spans="1:6" hidden="1" x14ac:dyDescent="0.25">
      <c r="A374" s="198" t="s">
        <v>393</v>
      </c>
      <c r="B374" s="9">
        <v>2566.21</v>
      </c>
      <c r="C374" s="211"/>
      <c r="D374" s="9"/>
      <c r="E374" s="211"/>
      <c r="F374" s="9"/>
    </row>
    <row r="375" spans="1:6" hidden="1" x14ac:dyDescent="0.25">
      <c r="A375" s="198" t="s">
        <v>394</v>
      </c>
      <c r="B375" s="9">
        <v>2566.21</v>
      </c>
      <c r="C375" s="211"/>
      <c r="D375" s="9"/>
      <c r="E375" s="211"/>
      <c r="F375" s="9"/>
    </row>
    <row r="376" spans="1:6" hidden="1" x14ac:dyDescent="0.25">
      <c r="A376" s="198" t="s">
        <v>395</v>
      </c>
      <c r="B376" s="9">
        <v>2566.21</v>
      </c>
      <c r="C376" s="211"/>
      <c r="D376" s="9"/>
      <c r="E376" s="211"/>
      <c r="F376" s="9"/>
    </row>
    <row r="377" spans="1:6" hidden="1" x14ac:dyDescent="0.25">
      <c r="A377" s="198" t="s">
        <v>396</v>
      </c>
      <c r="B377" s="9">
        <v>2566.21</v>
      </c>
      <c r="C377" s="211"/>
      <c r="D377" s="9"/>
      <c r="E377" s="211"/>
      <c r="F377" s="9"/>
    </row>
    <row r="378" spans="1:6" hidden="1" x14ac:dyDescent="0.25">
      <c r="A378" s="198" t="s">
        <v>397</v>
      </c>
      <c r="B378" s="9">
        <v>2566.21</v>
      </c>
      <c r="C378" s="211"/>
      <c r="D378" s="9"/>
      <c r="E378" s="211"/>
      <c r="F378" s="9"/>
    </row>
    <row r="379" spans="1:6" hidden="1" x14ac:dyDescent="0.25">
      <c r="A379" s="198" t="s">
        <v>398</v>
      </c>
      <c r="B379" s="9">
        <v>2566.21</v>
      </c>
      <c r="C379" s="211"/>
      <c r="D379" s="9"/>
      <c r="E379" s="211"/>
      <c r="F379" s="9"/>
    </row>
    <row r="380" spans="1:6" hidden="1" x14ac:dyDescent="0.25">
      <c r="A380" s="198" t="s">
        <v>399</v>
      </c>
      <c r="B380" s="9">
        <v>2566.21</v>
      </c>
      <c r="C380" s="211"/>
      <c r="D380" s="9"/>
      <c r="E380" s="211"/>
      <c r="F380" s="9"/>
    </row>
    <row r="381" spans="1:6" hidden="1" x14ac:dyDescent="0.25">
      <c r="A381" s="198" t="s">
        <v>400</v>
      </c>
      <c r="B381" s="9">
        <v>2566.21</v>
      </c>
      <c r="C381" s="211"/>
      <c r="D381" s="9"/>
      <c r="E381" s="211"/>
      <c r="F381" s="9"/>
    </row>
    <row r="382" spans="1:6" hidden="1" x14ac:dyDescent="0.25">
      <c r="A382" s="198" t="s">
        <v>401</v>
      </c>
      <c r="B382" s="9">
        <v>2566.21</v>
      </c>
      <c r="C382" s="211"/>
      <c r="D382" s="9"/>
      <c r="E382" s="211"/>
      <c r="F382" s="9"/>
    </row>
    <row r="383" spans="1:6" hidden="1" x14ac:dyDescent="0.25">
      <c r="A383" s="198" t="s">
        <v>402</v>
      </c>
      <c r="B383" s="9">
        <v>2566.21</v>
      </c>
      <c r="C383" s="211"/>
      <c r="D383" s="9"/>
      <c r="E383" s="211"/>
      <c r="F383" s="9"/>
    </row>
    <row r="384" spans="1:6" hidden="1" x14ac:dyDescent="0.25">
      <c r="A384" s="198" t="s">
        <v>403</v>
      </c>
      <c r="B384" s="9">
        <v>2566.21</v>
      </c>
      <c r="C384" s="211"/>
      <c r="D384" s="9"/>
      <c r="E384" s="211"/>
      <c r="F384" s="9"/>
    </row>
    <row r="385" spans="1:6" hidden="1" x14ac:dyDescent="0.25">
      <c r="A385" s="198" t="s">
        <v>404</v>
      </c>
      <c r="B385" s="9">
        <v>2566.21</v>
      </c>
      <c r="C385" s="211"/>
      <c r="D385" s="9"/>
      <c r="E385" s="211"/>
      <c r="F385" s="9"/>
    </row>
    <row r="386" spans="1:6" hidden="1" x14ac:dyDescent="0.25">
      <c r="A386" s="198" t="s">
        <v>405</v>
      </c>
      <c r="B386" s="9">
        <v>2566.21</v>
      </c>
      <c r="C386" s="211"/>
      <c r="D386" s="9"/>
      <c r="E386" s="211"/>
      <c r="F386" s="9"/>
    </row>
    <row r="387" spans="1:6" hidden="1" x14ac:dyDescent="0.25">
      <c r="A387" s="198" t="s">
        <v>406</v>
      </c>
      <c r="B387" s="9">
        <v>2566.21</v>
      </c>
      <c r="C387" s="211"/>
      <c r="D387" s="9"/>
      <c r="E387" s="211"/>
      <c r="F387" s="9"/>
    </row>
    <row r="388" spans="1:6" hidden="1" x14ac:dyDescent="0.25">
      <c r="A388" s="198" t="s">
        <v>407</v>
      </c>
      <c r="B388" s="9">
        <v>2566.21</v>
      </c>
      <c r="C388" s="211"/>
      <c r="D388" s="9"/>
      <c r="E388" s="211"/>
      <c r="F388" s="9"/>
    </row>
    <row r="389" spans="1:6" hidden="1" x14ac:dyDescent="0.25">
      <c r="A389" s="198" t="s">
        <v>408</v>
      </c>
      <c r="B389" s="9">
        <v>2566.21</v>
      </c>
      <c r="C389" s="211"/>
      <c r="D389" s="9"/>
      <c r="E389" s="211"/>
      <c r="F389" s="9"/>
    </row>
    <row r="390" spans="1:6" hidden="1" x14ac:dyDescent="0.25">
      <c r="A390" s="198" t="s">
        <v>409</v>
      </c>
      <c r="B390" s="9">
        <v>2566.21</v>
      </c>
      <c r="C390" s="211"/>
      <c r="D390" s="9"/>
      <c r="E390" s="211"/>
      <c r="F390" s="9"/>
    </row>
    <row r="391" spans="1:6" hidden="1" x14ac:dyDescent="0.25">
      <c r="A391" s="198" t="s">
        <v>410</v>
      </c>
      <c r="B391" s="9">
        <v>2566.21</v>
      </c>
      <c r="C391" s="211"/>
      <c r="D391" s="9"/>
      <c r="E391" s="211"/>
      <c r="F391" s="9"/>
    </row>
    <row r="392" spans="1:6" hidden="1" x14ac:dyDescent="0.25">
      <c r="A392" s="198" t="s">
        <v>411</v>
      </c>
      <c r="B392" s="9">
        <v>2566.21</v>
      </c>
      <c r="C392" s="211"/>
      <c r="D392" s="9"/>
      <c r="E392" s="211"/>
      <c r="F392" s="9"/>
    </row>
    <row r="393" spans="1:6" hidden="1" x14ac:dyDescent="0.25">
      <c r="A393" s="198" t="s">
        <v>412</v>
      </c>
      <c r="B393" s="9">
        <v>2566.21</v>
      </c>
      <c r="C393" s="211"/>
      <c r="D393" s="9"/>
      <c r="E393" s="211"/>
      <c r="F393" s="9"/>
    </row>
    <row r="394" spans="1:6" hidden="1" x14ac:dyDescent="0.25">
      <c r="A394" s="198" t="s">
        <v>413</v>
      </c>
      <c r="B394" s="9">
        <v>2566.21</v>
      </c>
      <c r="C394" s="211"/>
      <c r="D394" s="9"/>
      <c r="E394" s="211"/>
      <c r="F394" s="9"/>
    </row>
    <row r="395" spans="1:6" hidden="1" x14ac:dyDescent="0.25">
      <c r="A395" s="198" t="s">
        <v>414</v>
      </c>
      <c r="B395" s="9">
        <v>2566.21</v>
      </c>
      <c r="C395" s="211"/>
      <c r="D395" s="9"/>
      <c r="E395" s="211"/>
      <c r="F395" s="9"/>
    </row>
    <row r="396" spans="1:6" hidden="1" x14ac:dyDescent="0.25">
      <c r="A396" s="198" t="s">
        <v>415</v>
      </c>
      <c r="B396" s="9">
        <v>2566.21</v>
      </c>
      <c r="C396" s="211"/>
      <c r="D396" s="9"/>
      <c r="E396" s="211"/>
      <c r="F396" s="9"/>
    </row>
    <row r="397" spans="1:6" hidden="1" x14ac:dyDescent="0.25">
      <c r="A397" s="198" t="s">
        <v>416</v>
      </c>
      <c r="B397" s="9">
        <v>2566.21</v>
      </c>
      <c r="C397" s="211"/>
      <c r="D397" s="9"/>
      <c r="E397" s="211"/>
      <c r="F397" s="9"/>
    </row>
    <row r="398" spans="1:6" hidden="1" x14ac:dyDescent="0.25">
      <c r="A398" s="198" t="s">
        <v>417</v>
      </c>
      <c r="B398" s="9">
        <v>2566.21</v>
      </c>
      <c r="C398" s="211"/>
      <c r="D398" s="9"/>
      <c r="E398" s="211"/>
      <c r="F398" s="9"/>
    </row>
    <row r="399" spans="1:6" hidden="1" x14ac:dyDescent="0.25">
      <c r="A399" s="198" t="s">
        <v>418</v>
      </c>
      <c r="B399" s="9">
        <v>2566.21</v>
      </c>
      <c r="C399" s="211"/>
      <c r="D399" s="9"/>
      <c r="E399" s="211"/>
      <c r="F399" s="9"/>
    </row>
    <row r="400" spans="1:6" hidden="1" x14ac:dyDescent="0.25">
      <c r="A400" s="198" t="s">
        <v>419</v>
      </c>
      <c r="B400" s="9">
        <v>2566.21</v>
      </c>
      <c r="C400" s="211"/>
      <c r="D400" s="9"/>
      <c r="E400" s="211"/>
      <c r="F400" s="9"/>
    </row>
    <row r="401" spans="1:6" hidden="1" x14ac:dyDescent="0.25">
      <c r="A401" s="198" t="s">
        <v>420</v>
      </c>
      <c r="B401" s="9">
        <v>2566.21</v>
      </c>
      <c r="C401" s="211"/>
      <c r="D401" s="9"/>
      <c r="E401" s="211"/>
      <c r="F401" s="9"/>
    </row>
    <row r="402" spans="1:6" hidden="1" x14ac:dyDescent="0.25">
      <c r="A402" s="198" t="s">
        <v>421</v>
      </c>
      <c r="B402" s="9">
        <v>2566.21</v>
      </c>
      <c r="C402" s="211"/>
      <c r="D402" s="9"/>
      <c r="E402" s="211"/>
      <c r="F402" s="9"/>
    </row>
    <row r="403" spans="1:6" hidden="1" x14ac:dyDescent="0.25">
      <c r="A403" s="198" t="s">
        <v>422</v>
      </c>
      <c r="B403" s="9">
        <v>2566.21</v>
      </c>
      <c r="C403" s="211"/>
      <c r="D403" s="9"/>
      <c r="E403" s="211"/>
      <c r="F403" s="9"/>
    </row>
    <row r="404" spans="1:6" hidden="1" x14ac:dyDescent="0.25">
      <c r="A404" s="198" t="s">
        <v>423</v>
      </c>
      <c r="B404" s="9">
        <v>2566.21</v>
      </c>
      <c r="C404" s="211"/>
      <c r="D404" s="9"/>
      <c r="E404" s="211"/>
      <c r="F404" s="9"/>
    </row>
    <row r="405" spans="1:6" hidden="1" x14ac:dyDescent="0.25">
      <c r="A405" s="198" t="s">
        <v>424</v>
      </c>
      <c r="B405" s="9">
        <v>2566.21</v>
      </c>
      <c r="C405" s="211"/>
      <c r="D405" s="9"/>
      <c r="E405" s="211"/>
      <c r="F405" s="9"/>
    </row>
    <row r="406" spans="1:6" hidden="1" x14ac:dyDescent="0.25">
      <c r="A406" s="198" t="s">
        <v>425</v>
      </c>
      <c r="B406" s="9">
        <v>2566.21</v>
      </c>
      <c r="C406" s="211"/>
      <c r="D406" s="9"/>
      <c r="E406" s="211"/>
      <c r="F406" s="9"/>
    </row>
    <row r="407" spans="1:6" hidden="1" x14ac:dyDescent="0.25">
      <c r="A407" s="198" t="s">
        <v>426</v>
      </c>
      <c r="B407" s="9">
        <v>2566.21</v>
      </c>
      <c r="C407" s="211"/>
      <c r="D407" s="9"/>
      <c r="E407" s="211"/>
      <c r="F407" s="9"/>
    </row>
    <row r="408" spans="1:6" hidden="1" x14ac:dyDescent="0.25">
      <c r="A408" s="198" t="s">
        <v>427</v>
      </c>
      <c r="B408" s="9">
        <v>2566.21</v>
      </c>
      <c r="C408" s="211"/>
      <c r="D408" s="9"/>
      <c r="E408" s="211"/>
      <c r="F408" s="9"/>
    </row>
    <row r="409" spans="1:6" hidden="1" x14ac:dyDescent="0.25">
      <c r="A409" s="198" t="s">
        <v>428</v>
      </c>
      <c r="B409" s="9">
        <v>2566.21</v>
      </c>
      <c r="C409" s="211"/>
      <c r="D409" s="9"/>
      <c r="E409" s="211"/>
      <c r="F409" s="9"/>
    </row>
    <row r="410" spans="1:6" hidden="1" x14ac:dyDescent="0.25">
      <c r="A410" s="198" t="s">
        <v>429</v>
      </c>
      <c r="B410" s="9">
        <v>2566.21</v>
      </c>
      <c r="C410" s="211"/>
      <c r="D410" s="9"/>
      <c r="E410" s="211"/>
      <c r="F410" s="9"/>
    </row>
    <row r="411" spans="1:6" hidden="1" x14ac:dyDescent="0.25">
      <c r="A411" s="198" t="s">
        <v>430</v>
      </c>
      <c r="B411" s="9">
        <v>2566.21</v>
      </c>
      <c r="C411" s="211"/>
      <c r="D411" s="9"/>
      <c r="E411" s="211"/>
      <c r="F411" s="9"/>
    </row>
    <row r="412" spans="1:6" hidden="1" x14ac:dyDescent="0.25">
      <c r="A412" s="198" t="s">
        <v>431</v>
      </c>
      <c r="B412" s="9">
        <v>2566.21</v>
      </c>
      <c r="C412" s="211"/>
      <c r="D412" s="9"/>
      <c r="E412" s="211"/>
      <c r="F412" s="9"/>
    </row>
    <row r="413" spans="1:6" hidden="1" x14ac:dyDescent="0.25">
      <c r="A413" s="198" t="s">
        <v>432</v>
      </c>
      <c r="B413" s="9">
        <v>2566.21</v>
      </c>
      <c r="C413" s="211"/>
      <c r="D413" s="9"/>
      <c r="E413" s="211"/>
      <c r="F413" s="9"/>
    </row>
    <row r="414" spans="1:6" hidden="1" x14ac:dyDescent="0.25">
      <c r="A414" s="198" t="s">
        <v>433</v>
      </c>
      <c r="B414" s="9">
        <v>2566.21</v>
      </c>
      <c r="C414" s="211"/>
      <c r="D414" s="9"/>
      <c r="E414" s="211"/>
      <c r="F414" s="9"/>
    </row>
    <row r="415" spans="1:6" hidden="1" x14ac:dyDescent="0.25">
      <c r="A415" s="198" t="s">
        <v>434</v>
      </c>
      <c r="B415" s="9">
        <v>2566.21</v>
      </c>
      <c r="C415" s="211"/>
      <c r="D415" s="9"/>
      <c r="E415" s="211"/>
      <c r="F415" s="9"/>
    </row>
    <row r="416" spans="1:6" hidden="1" x14ac:dyDescent="0.25">
      <c r="A416" s="198" t="s">
        <v>435</v>
      </c>
      <c r="B416" s="9">
        <v>2566.21</v>
      </c>
      <c r="C416" s="211"/>
      <c r="D416" s="9"/>
      <c r="E416" s="211"/>
      <c r="F416" s="9"/>
    </row>
    <row r="417" spans="1:6" hidden="1" x14ac:dyDescent="0.25">
      <c r="A417" s="198" t="s">
        <v>436</v>
      </c>
      <c r="B417" s="9">
        <v>2566.21</v>
      </c>
      <c r="C417" s="211"/>
      <c r="D417" s="9"/>
      <c r="E417" s="211"/>
      <c r="F417" s="9"/>
    </row>
    <row r="418" spans="1:6" hidden="1" x14ac:dyDescent="0.25">
      <c r="A418" s="198" t="s">
        <v>437</v>
      </c>
      <c r="B418" s="9">
        <v>2566.21</v>
      </c>
      <c r="C418" s="211"/>
      <c r="D418" s="9"/>
      <c r="E418" s="211"/>
      <c r="F418" s="9"/>
    </row>
    <row r="419" spans="1:6" hidden="1" x14ac:dyDescent="0.25">
      <c r="A419" s="198" t="s">
        <v>438</v>
      </c>
      <c r="B419" s="9">
        <v>2566.21</v>
      </c>
      <c r="C419" s="211"/>
      <c r="D419" s="9"/>
      <c r="E419" s="211"/>
      <c r="F419" s="9"/>
    </row>
    <row r="420" spans="1:6" hidden="1" x14ac:dyDescent="0.25">
      <c r="A420" s="198" t="s">
        <v>439</v>
      </c>
      <c r="B420" s="9">
        <v>2566.21</v>
      </c>
      <c r="C420" s="211"/>
      <c r="D420" s="9"/>
      <c r="E420" s="211"/>
      <c r="F420" s="9"/>
    </row>
    <row r="421" spans="1:6" hidden="1" x14ac:dyDescent="0.25">
      <c r="A421" s="198" t="s">
        <v>440</v>
      </c>
      <c r="B421" s="9">
        <v>2566.21</v>
      </c>
      <c r="C421" s="211"/>
      <c r="D421" s="9"/>
      <c r="E421" s="211"/>
      <c r="F421" s="9"/>
    </row>
    <row r="422" spans="1:6" hidden="1" x14ac:dyDescent="0.25">
      <c r="A422" s="198" t="s">
        <v>441</v>
      </c>
      <c r="B422" s="9">
        <v>2566.21</v>
      </c>
      <c r="C422" s="211"/>
      <c r="D422" s="9"/>
      <c r="E422" s="211"/>
      <c r="F422" s="9"/>
    </row>
    <row r="423" spans="1:6" hidden="1" x14ac:dyDescent="0.25">
      <c r="A423" s="198" t="s">
        <v>442</v>
      </c>
      <c r="B423" s="9">
        <v>2566.21</v>
      </c>
      <c r="C423" s="211"/>
      <c r="D423" s="9"/>
      <c r="E423" s="211"/>
      <c r="F423" s="9"/>
    </row>
    <row r="424" spans="1:6" hidden="1" x14ac:dyDescent="0.25">
      <c r="A424" s="198" t="s">
        <v>443</v>
      </c>
      <c r="B424" s="9">
        <v>2566.21</v>
      </c>
      <c r="C424" s="211"/>
      <c r="D424" s="9"/>
      <c r="E424" s="211"/>
      <c r="F424" s="9"/>
    </row>
    <row r="425" spans="1:6" hidden="1" x14ac:dyDescent="0.25">
      <c r="A425" s="198" t="s">
        <v>444</v>
      </c>
      <c r="B425" s="9">
        <v>2566.21</v>
      </c>
      <c r="C425" s="211"/>
      <c r="D425" s="9"/>
      <c r="E425" s="211"/>
      <c r="F425" s="9"/>
    </row>
    <row r="426" spans="1:6" hidden="1" x14ac:dyDescent="0.25">
      <c r="A426" s="198" t="s">
        <v>445</v>
      </c>
      <c r="B426" s="9">
        <v>2566.21</v>
      </c>
      <c r="C426" s="211"/>
      <c r="D426" s="9"/>
      <c r="E426" s="211"/>
      <c r="F426" s="9"/>
    </row>
    <row r="427" spans="1:6" hidden="1" x14ac:dyDescent="0.25">
      <c r="A427" s="198" t="s">
        <v>446</v>
      </c>
      <c r="B427" s="9">
        <v>2566.21</v>
      </c>
      <c r="C427" s="211"/>
      <c r="D427" s="9"/>
      <c r="E427" s="211"/>
      <c r="F427" s="9"/>
    </row>
    <row r="428" spans="1:6" hidden="1" x14ac:dyDescent="0.25">
      <c r="A428" s="198" t="s">
        <v>447</v>
      </c>
      <c r="B428" s="9">
        <v>2566.21</v>
      </c>
      <c r="C428" s="211"/>
      <c r="D428" s="9"/>
      <c r="E428" s="211"/>
      <c r="F428" s="9"/>
    </row>
    <row r="429" spans="1:6" hidden="1" x14ac:dyDescent="0.25">
      <c r="A429" s="198" t="s">
        <v>448</v>
      </c>
      <c r="B429" s="9">
        <v>2566.21</v>
      </c>
      <c r="C429" s="211"/>
      <c r="D429" s="9"/>
      <c r="E429" s="211"/>
      <c r="F429" s="9"/>
    </row>
    <row r="430" spans="1:6" hidden="1" x14ac:dyDescent="0.25">
      <c r="A430" s="198" t="s">
        <v>449</v>
      </c>
      <c r="B430" s="9">
        <v>2566.21</v>
      </c>
      <c r="C430" s="211"/>
      <c r="D430" s="9"/>
      <c r="E430" s="211"/>
      <c r="F430" s="9"/>
    </row>
    <row r="431" spans="1:6" hidden="1" x14ac:dyDescent="0.25">
      <c r="A431" s="198" t="s">
        <v>450</v>
      </c>
      <c r="B431" s="9">
        <v>2566.21</v>
      </c>
      <c r="C431" s="211"/>
      <c r="D431" s="9"/>
      <c r="E431" s="211"/>
      <c r="F431" s="9"/>
    </row>
    <row r="432" spans="1:6" hidden="1" x14ac:dyDescent="0.25">
      <c r="A432" s="198" t="s">
        <v>451</v>
      </c>
      <c r="B432" s="9">
        <v>2566.21</v>
      </c>
      <c r="C432" s="211"/>
      <c r="D432" s="9"/>
      <c r="E432" s="211"/>
      <c r="F432" s="9"/>
    </row>
    <row r="433" spans="1:6" hidden="1" x14ac:dyDescent="0.25">
      <c r="A433" s="198" t="s">
        <v>452</v>
      </c>
      <c r="B433" s="9">
        <v>2566.21</v>
      </c>
      <c r="C433" s="211"/>
      <c r="D433" s="9"/>
      <c r="E433" s="211"/>
      <c r="F433" s="9"/>
    </row>
    <row r="434" spans="1:6" hidden="1" x14ac:dyDescent="0.25">
      <c r="A434" s="198" t="s">
        <v>453</v>
      </c>
      <c r="B434" s="9">
        <v>2566.21</v>
      </c>
      <c r="C434" s="211"/>
      <c r="D434" s="9"/>
      <c r="E434" s="211"/>
      <c r="F434" s="9"/>
    </row>
    <row r="435" spans="1:6" hidden="1" x14ac:dyDescent="0.25">
      <c r="A435" s="198" t="s">
        <v>454</v>
      </c>
      <c r="B435" s="9">
        <v>2566.21</v>
      </c>
      <c r="C435" s="211"/>
      <c r="D435" s="9"/>
      <c r="E435" s="211"/>
      <c r="F435" s="9"/>
    </row>
    <row r="436" spans="1:6" hidden="1" x14ac:dyDescent="0.25">
      <c r="A436" s="198" t="s">
        <v>455</v>
      </c>
      <c r="B436" s="9">
        <v>2566.21</v>
      </c>
      <c r="C436" s="211"/>
      <c r="D436" s="9"/>
      <c r="E436" s="211"/>
      <c r="F436" s="9"/>
    </row>
    <row r="437" spans="1:6" hidden="1" x14ac:dyDescent="0.25">
      <c r="A437" s="198" t="s">
        <v>456</v>
      </c>
      <c r="B437" s="9">
        <v>2566.21</v>
      </c>
      <c r="C437" s="211"/>
      <c r="D437" s="9"/>
      <c r="E437" s="211"/>
      <c r="F437" s="9"/>
    </row>
    <row r="438" spans="1:6" hidden="1" x14ac:dyDescent="0.25">
      <c r="A438" s="198" t="s">
        <v>457</v>
      </c>
      <c r="B438" s="9">
        <v>2566.21</v>
      </c>
      <c r="C438" s="211"/>
      <c r="D438" s="9"/>
      <c r="E438" s="211"/>
      <c r="F438" s="9"/>
    </row>
    <row r="439" spans="1:6" hidden="1" x14ac:dyDescent="0.25">
      <c r="A439" s="198" t="s">
        <v>458</v>
      </c>
      <c r="B439" s="9">
        <v>2566.21</v>
      </c>
      <c r="C439" s="211"/>
      <c r="D439" s="9"/>
      <c r="E439" s="211"/>
      <c r="F439" s="9"/>
    </row>
    <row r="440" spans="1:6" hidden="1" x14ac:dyDescent="0.25">
      <c r="A440" s="198" t="s">
        <v>459</v>
      </c>
      <c r="B440" s="9">
        <v>2566.21</v>
      </c>
      <c r="C440" s="211"/>
      <c r="D440" s="9"/>
      <c r="E440" s="211"/>
      <c r="F440" s="9"/>
    </row>
    <row r="441" spans="1:6" hidden="1" x14ac:dyDescent="0.25">
      <c r="A441" s="198" t="s">
        <v>460</v>
      </c>
      <c r="B441" s="9">
        <v>2566.21</v>
      </c>
      <c r="C441" s="211"/>
      <c r="D441" s="9"/>
      <c r="E441" s="211"/>
      <c r="F441" s="9"/>
    </row>
    <row r="442" spans="1:6" hidden="1" x14ac:dyDescent="0.25">
      <c r="A442" s="198" t="s">
        <v>461</v>
      </c>
      <c r="B442" s="9">
        <v>2566.21</v>
      </c>
      <c r="C442" s="211"/>
      <c r="D442" s="9"/>
      <c r="E442" s="211"/>
      <c r="F442" s="9"/>
    </row>
    <row r="443" spans="1:6" hidden="1" x14ac:dyDescent="0.25">
      <c r="A443" s="198" t="s">
        <v>462</v>
      </c>
      <c r="B443" s="9">
        <v>2566.21</v>
      </c>
      <c r="C443" s="211"/>
      <c r="D443" s="9"/>
      <c r="E443" s="211"/>
      <c r="F443" s="9"/>
    </row>
    <row r="444" spans="1:6" hidden="1" x14ac:dyDescent="0.25">
      <c r="A444" s="198" t="s">
        <v>463</v>
      </c>
      <c r="B444" s="9">
        <v>2566.21</v>
      </c>
      <c r="C444" s="211"/>
      <c r="D444" s="9"/>
      <c r="E444" s="211"/>
      <c r="F444" s="9"/>
    </row>
    <row r="445" spans="1:6" hidden="1" x14ac:dyDescent="0.25">
      <c r="A445" s="198" t="s">
        <v>464</v>
      </c>
      <c r="B445" s="9">
        <v>2532.2399999999998</v>
      </c>
      <c r="C445" s="211"/>
      <c r="D445" s="9"/>
      <c r="E445" s="211"/>
      <c r="F445" s="9"/>
    </row>
    <row r="446" spans="1:6" hidden="1" x14ac:dyDescent="0.25">
      <c r="A446" s="198" t="s">
        <v>465</v>
      </c>
      <c r="B446" s="9">
        <v>2512.83</v>
      </c>
      <c r="C446" s="211"/>
      <c r="D446" s="9"/>
      <c r="E446" s="211"/>
      <c r="F446" s="9"/>
    </row>
    <row r="447" spans="1:6" hidden="1" x14ac:dyDescent="0.25">
      <c r="A447" s="198" t="s">
        <v>662</v>
      </c>
      <c r="B447" s="9">
        <v>2496.4499999999998</v>
      </c>
      <c r="C447" s="211"/>
      <c r="D447" s="9"/>
      <c r="E447" s="211"/>
      <c r="F447" s="9"/>
    </row>
    <row r="448" spans="1:6" hidden="1" x14ac:dyDescent="0.25">
      <c r="A448" s="198" t="s">
        <v>663</v>
      </c>
      <c r="B448" s="9">
        <v>2396.2040000000002</v>
      </c>
      <c r="C448" s="211"/>
      <c r="D448" s="9"/>
      <c r="E448" s="211"/>
      <c r="F448" s="9"/>
    </row>
    <row r="449" spans="1:6" hidden="1" x14ac:dyDescent="0.25">
      <c r="A449" s="198" t="s">
        <v>664</v>
      </c>
      <c r="B449" s="9">
        <v>2463.04</v>
      </c>
      <c r="C449" s="211"/>
      <c r="D449" s="9"/>
      <c r="E449" s="211"/>
      <c r="F449" s="9"/>
    </row>
    <row r="450" spans="1:6" hidden="1" x14ac:dyDescent="0.25">
      <c r="A450" s="198" t="s">
        <v>665</v>
      </c>
      <c r="B450" s="9">
        <v>2527.19</v>
      </c>
      <c r="C450" s="211"/>
      <c r="D450" s="9"/>
      <c r="E450" s="211"/>
      <c r="F450" s="9"/>
    </row>
    <row r="451" spans="1:6" hidden="1" x14ac:dyDescent="0.25">
      <c r="A451" s="198" t="s">
        <v>666</v>
      </c>
      <c r="B451" s="9">
        <v>2509</v>
      </c>
      <c r="C451" s="211"/>
      <c r="D451" s="9"/>
      <c r="E451" s="211"/>
      <c r="F451" s="9"/>
    </row>
    <row r="452" spans="1:6" hidden="1" x14ac:dyDescent="0.25">
      <c r="A452" s="198" t="s">
        <v>667</v>
      </c>
      <c r="B452" s="9">
        <v>2394</v>
      </c>
      <c r="C452" s="211"/>
      <c r="D452" s="9"/>
      <c r="E452" s="211"/>
      <c r="F452" s="9"/>
    </row>
    <row r="453" spans="1:6" hidden="1" x14ac:dyDescent="0.25">
      <c r="A453" s="198" t="s">
        <v>668</v>
      </c>
      <c r="B453" s="9">
        <v>2433</v>
      </c>
      <c r="C453" s="211"/>
      <c r="D453" s="9"/>
      <c r="E453" s="211"/>
      <c r="F453" s="9"/>
    </row>
    <row r="454" spans="1:6" hidden="1" x14ac:dyDescent="0.25">
      <c r="A454" s="198" t="s">
        <v>669</v>
      </c>
      <c r="B454" s="9">
        <v>2411.0700000000002</v>
      </c>
      <c r="C454" s="211"/>
      <c r="D454" s="9"/>
      <c r="E454" s="211"/>
      <c r="F454" s="9"/>
    </row>
    <row r="455" spans="1:6" hidden="1" x14ac:dyDescent="0.25">
      <c r="A455" s="198" t="s">
        <v>670</v>
      </c>
      <c r="B455" s="9">
        <v>2380.5</v>
      </c>
      <c r="C455" s="211"/>
      <c r="D455" s="9"/>
      <c r="E455" s="211"/>
      <c r="F455" s="9"/>
    </row>
    <row r="456" spans="1:6" hidden="1" x14ac:dyDescent="0.25">
      <c r="A456" s="198" t="s">
        <v>671</v>
      </c>
      <c r="B456" s="9">
        <v>2347.6799999999998</v>
      </c>
      <c r="C456" s="211"/>
      <c r="D456" s="9"/>
      <c r="E456" s="211"/>
      <c r="F456" s="9"/>
    </row>
    <row r="457" spans="1:6" hidden="1" x14ac:dyDescent="0.25">
      <c r="A457" s="198" t="s">
        <v>672</v>
      </c>
      <c r="B457" s="9">
        <v>2352.11</v>
      </c>
      <c r="C457" s="211"/>
      <c r="D457" s="9"/>
      <c r="E457" s="211"/>
      <c r="F457" s="9"/>
    </row>
    <row r="458" spans="1:6" hidden="1" x14ac:dyDescent="0.25">
      <c r="A458" s="198" t="s">
        <v>673</v>
      </c>
      <c r="B458" s="9">
        <v>2350.5070000000001</v>
      </c>
      <c r="C458" s="211"/>
      <c r="D458" s="9"/>
      <c r="E458" s="211"/>
      <c r="F458" s="9"/>
    </row>
    <row r="459" spans="1:6" hidden="1" x14ac:dyDescent="0.25">
      <c r="A459" s="198" t="s">
        <v>674</v>
      </c>
      <c r="B459" s="9">
        <v>2325.25</v>
      </c>
      <c r="C459" s="211"/>
      <c r="D459" s="9"/>
      <c r="E459" s="211"/>
      <c r="F459" s="9"/>
    </row>
    <row r="460" spans="1:6" hidden="1" x14ac:dyDescent="0.25">
      <c r="A460" s="198" t="s">
        <v>675</v>
      </c>
      <c r="B460" s="9">
        <v>2302.7199999999998</v>
      </c>
      <c r="C460" s="211"/>
      <c r="D460" s="9"/>
      <c r="E460" s="211"/>
      <c r="F460" s="9"/>
    </row>
    <row r="461" spans="1:6" hidden="1" x14ac:dyDescent="0.25">
      <c r="A461" s="198" t="s">
        <v>676</v>
      </c>
      <c r="B461" s="9">
        <v>2302.7199999999998</v>
      </c>
      <c r="C461" s="211"/>
      <c r="D461" s="9"/>
      <c r="E461" s="211"/>
      <c r="F461" s="9"/>
    </row>
    <row r="462" spans="1:6" hidden="1" x14ac:dyDescent="0.25">
      <c r="A462" s="198" t="s">
        <v>677</v>
      </c>
      <c r="B462" s="9">
        <v>2292.88</v>
      </c>
      <c r="C462" s="211"/>
      <c r="D462" s="9"/>
      <c r="E462" s="211"/>
      <c r="F462" s="9"/>
    </row>
    <row r="463" spans="1:6" hidden="1" x14ac:dyDescent="0.25">
      <c r="A463" s="198" t="s">
        <v>678</v>
      </c>
      <c r="B463" s="9">
        <v>2294.1060000000002</v>
      </c>
      <c r="C463" s="211"/>
      <c r="D463" s="9"/>
      <c r="E463" s="211"/>
      <c r="F463" s="9"/>
    </row>
    <row r="464" spans="1:6" hidden="1" x14ac:dyDescent="0.25">
      <c r="A464" s="198" t="s">
        <v>679</v>
      </c>
      <c r="B464" s="9">
        <v>2315.1970000000001</v>
      </c>
      <c r="C464" s="211"/>
      <c r="D464" s="9"/>
      <c r="E464" s="211"/>
      <c r="F464" s="9"/>
    </row>
    <row r="465" spans="1:6" hidden="1" x14ac:dyDescent="0.25">
      <c r="A465" s="198" t="s">
        <v>681</v>
      </c>
      <c r="B465" s="9">
        <v>2328.16</v>
      </c>
      <c r="C465" s="211"/>
      <c r="D465" s="9"/>
      <c r="E465" s="211"/>
      <c r="F465" s="9"/>
    </row>
    <row r="466" spans="1:6" hidden="1" x14ac:dyDescent="0.25">
      <c r="A466" s="198" t="s">
        <v>682</v>
      </c>
      <c r="B466" s="9">
        <v>2327.15</v>
      </c>
      <c r="C466" s="211"/>
      <c r="D466" s="9"/>
      <c r="E466" s="211"/>
      <c r="F466" s="9"/>
    </row>
    <row r="467" spans="1:6" hidden="1" x14ac:dyDescent="0.25">
      <c r="A467" s="198" t="s">
        <v>683</v>
      </c>
      <c r="B467" s="9">
        <v>2326.13</v>
      </c>
      <c r="C467" s="211"/>
      <c r="D467" s="9"/>
      <c r="E467" s="211"/>
      <c r="F467" s="9"/>
    </row>
    <row r="468" spans="1:6" hidden="1" x14ac:dyDescent="0.25">
      <c r="A468" s="198" t="s">
        <v>684</v>
      </c>
      <c r="B468" s="9">
        <v>2302.2199999999998</v>
      </c>
      <c r="C468" s="211"/>
      <c r="D468" s="9"/>
      <c r="E468" s="211"/>
      <c r="F468" s="9"/>
    </row>
    <row r="469" spans="1:6" hidden="1" x14ac:dyDescent="0.25">
      <c r="A469" s="198" t="s">
        <v>685</v>
      </c>
      <c r="B469" s="9">
        <v>2336.5100000000002</v>
      </c>
      <c r="C469" s="211"/>
      <c r="D469" s="9"/>
      <c r="E469" s="211"/>
      <c r="F469" s="9"/>
    </row>
    <row r="470" spans="1:6" hidden="1" x14ac:dyDescent="0.25">
      <c r="A470" s="198" t="s">
        <v>686</v>
      </c>
      <c r="B470" s="9">
        <v>2322.75</v>
      </c>
      <c r="C470" s="211"/>
      <c r="D470" s="9"/>
      <c r="E470" s="211"/>
      <c r="F470" s="9"/>
    </row>
    <row r="471" spans="1:6" hidden="1" x14ac:dyDescent="0.25">
      <c r="A471" s="198" t="s">
        <v>687</v>
      </c>
      <c r="B471" s="9">
        <v>2330.2399999999998</v>
      </c>
      <c r="C471" s="211"/>
      <c r="D471" s="9"/>
      <c r="E471" s="211"/>
      <c r="F471" s="9"/>
    </row>
    <row r="472" spans="1:6" hidden="1" x14ac:dyDescent="0.25">
      <c r="A472" s="198" t="s">
        <v>688</v>
      </c>
      <c r="B472" s="9">
        <v>2318.7600000000002</v>
      </c>
      <c r="C472" s="211"/>
      <c r="D472" s="9"/>
      <c r="E472" s="211"/>
      <c r="F472" s="9"/>
    </row>
    <row r="473" spans="1:6" hidden="1" x14ac:dyDescent="0.25">
      <c r="A473" s="198" t="s">
        <v>689</v>
      </c>
      <c r="B473" s="9">
        <v>2281.9499999999998</v>
      </c>
      <c r="C473" s="211"/>
      <c r="D473" s="9"/>
      <c r="E473" s="211"/>
      <c r="F473" s="9"/>
    </row>
    <row r="474" spans="1:6" hidden="1" x14ac:dyDescent="0.25">
      <c r="A474" s="198" t="s">
        <v>690</v>
      </c>
      <c r="B474" s="9">
        <v>2268.59</v>
      </c>
      <c r="C474" s="211"/>
      <c r="D474" s="9"/>
      <c r="E474" s="211"/>
      <c r="F474" s="9"/>
    </row>
    <row r="475" spans="1:6" hidden="1" x14ac:dyDescent="0.25">
      <c r="A475" s="198" t="s">
        <v>691</v>
      </c>
      <c r="B475" s="9">
        <v>2273.19</v>
      </c>
      <c r="C475" s="211"/>
      <c r="D475" s="9"/>
      <c r="E475" s="211"/>
      <c r="F475" s="9"/>
    </row>
    <row r="476" spans="1:6" hidden="1" x14ac:dyDescent="0.25">
      <c r="A476" s="198" t="s">
        <v>692</v>
      </c>
      <c r="B476" s="9">
        <v>2264.5300000000002</v>
      </c>
      <c r="C476" s="211"/>
      <c r="D476" s="9"/>
      <c r="E476" s="211"/>
      <c r="F476" s="9"/>
    </row>
    <row r="477" spans="1:6" hidden="1" x14ac:dyDescent="0.25">
      <c r="A477" s="198" t="s">
        <v>693</v>
      </c>
      <c r="B477" s="9">
        <v>2175.14</v>
      </c>
      <c r="C477" s="211"/>
      <c r="D477" s="9"/>
      <c r="E477" s="211"/>
      <c r="F477" s="9"/>
    </row>
    <row r="478" spans="1:6" hidden="1" x14ac:dyDescent="0.25">
      <c r="A478" s="198" t="s">
        <v>694</v>
      </c>
      <c r="B478" s="9">
        <v>2161.31</v>
      </c>
      <c r="C478" s="211"/>
      <c r="D478" s="9"/>
      <c r="E478" s="211"/>
      <c r="F478" s="9"/>
    </row>
    <row r="479" spans="1:6" hidden="1" x14ac:dyDescent="0.25">
      <c r="A479" s="198" t="s">
        <v>695</v>
      </c>
      <c r="B479" s="9">
        <v>2180.92</v>
      </c>
      <c r="C479" s="211"/>
      <c r="D479" s="9"/>
      <c r="E479" s="211"/>
      <c r="F479" s="9"/>
    </row>
    <row r="480" spans="1:6" hidden="1" x14ac:dyDescent="0.25">
      <c r="A480" s="198" t="s">
        <v>696</v>
      </c>
      <c r="B480" s="9">
        <v>2204.3000000000002</v>
      </c>
      <c r="C480" s="211"/>
      <c r="D480" s="9"/>
      <c r="E480" s="211"/>
      <c r="F480" s="9"/>
    </row>
    <row r="481" spans="1:6" hidden="1" x14ac:dyDescent="0.25">
      <c r="A481" s="198" t="s">
        <v>697</v>
      </c>
      <c r="B481" s="9">
        <v>2170.4699999999998</v>
      </c>
      <c r="C481" s="211"/>
      <c r="D481" s="9"/>
      <c r="E481" s="211"/>
      <c r="F481" s="9"/>
    </row>
    <row r="482" spans="1:6" hidden="1" x14ac:dyDescent="0.25">
      <c r="A482" s="198" t="s">
        <v>698</v>
      </c>
      <c r="B482" s="9">
        <v>2156.4499999999998</v>
      </c>
      <c r="C482" s="211"/>
      <c r="D482" s="9"/>
      <c r="E482" s="211"/>
      <c r="F482" s="9"/>
    </row>
    <row r="483" spans="1:6" hidden="1" x14ac:dyDescent="0.25">
      <c r="A483" s="198" t="s">
        <v>699</v>
      </c>
      <c r="B483" s="9">
        <v>2180.09</v>
      </c>
      <c r="C483" s="211"/>
      <c r="D483" s="9"/>
      <c r="E483" s="211"/>
      <c r="F483" s="9"/>
    </row>
    <row r="484" spans="1:6" hidden="1" x14ac:dyDescent="0.25">
      <c r="A484" s="198" t="s">
        <v>505</v>
      </c>
      <c r="B484" s="9">
        <v>2198.94</v>
      </c>
      <c r="C484" s="211"/>
      <c r="D484" s="9"/>
      <c r="E484" s="211"/>
      <c r="F484" s="9"/>
    </row>
    <row r="485" spans="1:6" hidden="1" x14ac:dyDescent="0.25">
      <c r="A485" s="198" t="s">
        <v>506</v>
      </c>
      <c r="B485" s="9">
        <v>2310.0070000000001</v>
      </c>
      <c r="C485" s="211"/>
      <c r="D485" s="9"/>
      <c r="E485" s="211"/>
      <c r="F485" s="9"/>
    </row>
    <row r="486" spans="1:6" hidden="1" x14ac:dyDescent="0.25">
      <c r="A486" s="198" t="s">
        <v>507</v>
      </c>
      <c r="B486" s="9">
        <v>2301.8020000000001</v>
      </c>
      <c r="C486" s="211"/>
      <c r="D486" s="9"/>
      <c r="E486" s="211"/>
      <c r="F486" s="9"/>
    </row>
    <row r="487" spans="1:6" hidden="1" x14ac:dyDescent="0.25">
      <c r="A487" s="198" t="s">
        <v>508</v>
      </c>
      <c r="B487" s="9">
        <v>2292.92</v>
      </c>
      <c r="C487" s="211"/>
      <c r="D487" s="9"/>
      <c r="E487" s="211"/>
      <c r="F487" s="9"/>
    </row>
    <row r="488" spans="1:6" hidden="1" x14ac:dyDescent="0.25">
      <c r="A488" s="198" t="s">
        <v>509</v>
      </c>
      <c r="B488" s="9">
        <v>2279.1799999999998</v>
      </c>
      <c r="C488" s="211"/>
      <c r="D488" s="9"/>
      <c r="E488" s="211"/>
      <c r="F488" s="9"/>
    </row>
    <row r="489" spans="1:6" hidden="1" x14ac:dyDescent="0.25">
      <c r="A489" s="198" t="s">
        <v>510</v>
      </c>
      <c r="B489" s="9">
        <v>2252.83</v>
      </c>
      <c r="C489" s="211"/>
      <c r="D489" s="9"/>
      <c r="E489" s="211"/>
      <c r="F489" s="9"/>
    </row>
    <row r="490" spans="1:6" hidden="1" x14ac:dyDescent="0.25">
      <c r="A490" s="198" t="s">
        <v>511</v>
      </c>
      <c r="B490" s="9">
        <v>2256.34</v>
      </c>
      <c r="C490" s="211"/>
      <c r="D490" s="9"/>
      <c r="E490" s="211"/>
      <c r="F490" s="9"/>
    </row>
    <row r="491" spans="1:6" hidden="1" x14ac:dyDescent="0.25">
      <c r="A491" s="198" t="s">
        <v>512</v>
      </c>
      <c r="B491" s="9">
        <v>2224.66</v>
      </c>
      <c r="C491" s="211"/>
      <c r="D491" s="9"/>
      <c r="E491" s="211"/>
      <c r="F491" s="9"/>
    </row>
    <row r="492" spans="1:6" hidden="1" x14ac:dyDescent="0.25">
      <c r="A492" s="192" t="s">
        <v>513</v>
      </c>
      <c r="B492" s="9">
        <v>2191.0100000000002</v>
      </c>
      <c r="C492" s="211"/>
      <c r="D492" s="9"/>
      <c r="E492" s="211"/>
      <c r="F492" s="9"/>
    </row>
    <row r="493" spans="1:6" hidden="1" x14ac:dyDescent="0.25">
      <c r="A493" s="192" t="s">
        <v>514</v>
      </c>
      <c r="B493" s="9">
        <v>2189.8000000000002</v>
      </c>
      <c r="C493" s="211"/>
      <c r="D493" s="9"/>
      <c r="E493" s="211"/>
      <c r="F493" s="9"/>
    </row>
    <row r="494" spans="1:6" hidden="1" x14ac:dyDescent="0.25">
      <c r="A494" s="192" t="s">
        <v>515</v>
      </c>
      <c r="B494" s="9">
        <v>2178.46</v>
      </c>
      <c r="C494" s="211"/>
      <c r="D494" s="9"/>
      <c r="E494" s="211"/>
      <c r="F494" s="9"/>
    </row>
    <row r="495" spans="1:6" hidden="1" x14ac:dyDescent="0.25">
      <c r="A495" s="192" t="s">
        <v>516</v>
      </c>
      <c r="B495" s="9">
        <v>2169.91</v>
      </c>
      <c r="C495" s="211"/>
      <c r="D495" s="9"/>
      <c r="E495" s="211"/>
      <c r="F495" s="9"/>
    </row>
    <row r="496" spans="1:6" hidden="1" x14ac:dyDescent="0.25">
      <c r="A496" s="192" t="s">
        <v>517</v>
      </c>
      <c r="B496" s="9">
        <v>2144.58</v>
      </c>
      <c r="C496" s="211"/>
      <c r="D496" s="9"/>
      <c r="E496" s="211"/>
      <c r="F496" s="9"/>
    </row>
    <row r="497" spans="1:6" hidden="1" x14ac:dyDescent="0.25">
      <c r="A497" s="192" t="s">
        <v>518</v>
      </c>
      <c r="B497" s="9">
        <v>2152.7600000000002</v>
      </c>
      <c r="C497" s="211"/>
      <c r="D497" s="9"/>
      <c r="E497" s="211"/>
      <c r="F497" s="9"/>
    </row>
    <row r="498" spans="1:6" hidden="1" x14ac:dyDescent="0.25">
      <c r="A498" s="192" t="s">
        <v>519</v>
      </c>
      <c r="B498" s="9">
        <v>2124.52</v>
      </c>
      <c r="C498" s="211"/>
      <c r="D498" s="9"/>
      <c r="E498" s="211"/>
      <c r="F498" s="9"/>
    </row>
    <row r="499" spans="1:6" hidden="1" x14ac:dyDescent="0.25">
      <c r="A499" s="192" t="s">
        <v>520</v>
      </c>
      <c r="B499" s="9">
        <v>2075.29</v>
      </c>
      <c r="C499" s="211"/>
      <c r="D499" s="9"/>
      <c r="E499" s="211"/>
      <c r="F499" s="9"/>
    </row>
    <row r="500" spans="1:6" hidden="1" x14ac:dyDescent="0.25">
      <c r="A500" s="192" t="s">
        <v>521</v>
      </c>
      <c r="B500" s="9">
        <v>2074.09</v>
      </c>
      <c r="C500" s="211"/>
      <c r="D500" s="9"/>
      <c r="E500" s="211"/>
      <c r="F500" s="9"/>
    </row>
    <row r="501" spans="1:6" hidden="1" x14ac:dyDescent="0.25">
      <c r="A501" s="192" t="s">
        <v>522</v>
      </c>
      <c r="B501" s="9">
        <v>2089.1</v>
      </c>
      <c r="C501" s="211"/>
      <c r="D501" s="9"/>
      <c r="E501" s="211"/>
      <c r="F501" s="9"/>
    </row>
    <row r="502" spans="1:6" hidden="1" x14ac:dyDescent="0.25">
      <c r="A502" s="192" t="s">
        <v>523</v>
      </c>
      <c r="B502" s="9">
        <v>2084.25</v>
      </c>
      <c r="C502" s="211"/>
      <c r="D502" s="9"/>
      <c r="E502" s="211"/>
      <c r="F502" s="9"/>
    </row>
    <row r="503" spans="1:6" hidden="1" x14ac:dyDescent="0.25">
      <c r="A503" s="192" t="s">
        <v>524</v>
      </c>
      <c r="B503" s="9">
        <v>2034.17</v>
      </c>
      <c r="C503" s="211"/>
      <c r="D503" s="9"/>
      <c r="E503" s="211"/>
      <c r="F503" s="9"/>
    </row>
    <row r="504" spans="1:6" hidden="1" x14ac:dyDescent="0.25">
      <c r="A504" s="192" t="s">
        <v>525</v>
      </c>
      <c r="B504" s="9">
        <v>2008.66</v>
      </c>
      <c r="C504" s="211"/>
      <c r="D504" s="9"/>
      <c r="E504" s="211"/>
      <c r="F504" s="9"/>
    </row>
    <row r="505" spans="1:6" hidden="1" x14ac:dyDescent="0.25">
      <c r="A505" s="192" t="s">
        <v>526</v>
      </c>
      <c r="B505" s="9">
        <v>1970.17</v>
      </c>
      <c r="C505" s="211"/>
      <c r="D505" s="9"/>
      <c r="E505" s="211"/>
      <c r="F505" s="9"/>
    </row>
    <row r="506" spans="1:6" hidden="1" x14ac:dyDescent="0.25">
      <c r="A506" s="192" t="s">
        <v>527</v>
      </c>
      <c r="B506" s="9">
        <v>1955.23</v>
      </c>
      <c r="C506" s="211"/>
      <c r="D506" s="9"/>
      <c r="E506" s="211"/>
      <c r="F506" s="9"/>
    </row>
    <row r="507" spans="1:6" hidden="1" x14ac:dyDescent="0.25">
      <c r="A507" s="192" t="s">
        <v>528</v>
      </c>
      <c r="B507" s="9">
        <v>1990.46</v>
      </c>
      <c r="C507" s="211"/>
      <c r="D507" s="9"/>
      <c r="E507" s="211"/>
      <c r="F507" s="9"/>
    </row>
    <row r="508" spans="1:6" hidden="1" x14ac:dyDescent="0.25">
      <c r="A508" s="192" t="s">
        <v>529</v>
      </c>
      <c r="B508" s="9">
        <v>2001.31</v>
      </c>
      <c r="C508" s="211"/>
      <c r="D508" s="9"/>
      <c r="E508" s="211"/>
      <c r="F508" s="9"/>
    </row>
    <row r="509" spans="1:6" hidden="1" x14ac:dyDescent="0.25">
      <c r="A509" s="192" t="s">
        <v>530</v>
      </c>
      <c r="B509" s="9">
        <v>2046.68</v>
      </c>
      <c r="C509" s="211"/>
      <c r="D509" s="9"/>
      <c r="E509" s="211"/>
      <c r="F509" s="9"/>
    </row>
    <row r="510" spans="1:6" hidden="1" x14ac:dyDescent="0.25">
      <c r="A510" s="192" t="s">
        <v>531</v>
      </c>
      <c r="B510" s="9">
        <v>2084.11</v>
      </c>
      <c r="C510" s="211"/>
      <c r="D510" s="9"/>
      <c r="E510" s="211"/>
      <c r="F510" s="9"/>
    </row>
    <row r="511" spans="1:6" hidden="1" x14ac:dyDescent="0.25">
      <c r="A511" s="192" t="s">
        <v>532</v>
      </c>
      <c r="B511" s="9">
        <v>2047.82</v>
      </c>
      <c r="C511" s="211"/>
      <c r="D511" s="9"/>
      <c r="E511" s="211"/>
      <c r="F511" s="9"/>
    </row>
    <row r="512" spans="1:6" hidden="1" x14ac:dyDescent="0.25">
      <c r="A512" s="192" t="s">
        <v>533</v>
      </c>
      <c r="B512" s="9">
        <v>2036.33</v>
      </c>
      <c r="C512" s="211"/>
      <c r="D512" s="9"/>
      <c r="E512" s="211"/>
      <c r="F512" s="9"/>
    </row>
    <row r="513" spans="1:6" hidden="1" x14ac:dyDescent="0.25">
      <c r="A513" s="192" t="s">
        <v>534</v>
      </c>
      <c r="B513" s="9">
        <v>2034.13</v>
      </c>
      <c r="C513" s="211"/>
      <c r="D513" s="9"/>
      <c r="E513" s="211"/>
      <c r="F513" s="9"/>
    </row>
    <row r="514" spans="1:6" hidden="1" x14ac:dyDescent="0.25">
      <c r="A514" s="192" t="s">
        <v>535</v>
      </c>
      <c r="B514" s="9">
        <v>2030.88</v>
      </c>
      <c r="C514" s="211"/>
      <c r="D514" s="9"/>
      <c r="E514" s="211"/>
      <c r="F514" s="9"/>
    </row>
    <row r="515" spans="1:6" hidden="1" x14ac:dyDescent="0.25">
      <c r="A515" s="192" t="s">
        <v>536</v>
      </c>
      <c r="B515" s="9">
        <v>1987.18</v>
      </c>
      <c r="C515" s="211"/>
      <c r="D515" s="9"/>
      <c r="E515" s="211"/>
      <c r="F515" s="9"/>
    </row>
    <row r="516" spans="1:6" hidden="1" x14ac:dyDescent="0.25">
      <c r="A516" s="192" t="s">
        <v>537</v>
      </c>
      <c r="B516" s="9">
        <v>1993.04</v>
      </c>
      <c r="C516" s="211"/>
      <c r="D516" s="9"/>
      <c r="E516" s="211"/>
      <c r="F516" s="9"/>
    </row>
    <row r="517" spans="1:6" hidden="1" x14ac:dyDescent="0.25">
      <c r="A517" s="192" t="s">
        <v>538</v>
      </c>
      <c r="B517" s="9">
        <v>1998.32</v>
      </c>
      <c r="C517" s="211"/>
      <c r="D517" s="9"/>
      <c r="E517" s="211"/>
      <c r="F517" s="9"/>
    </row>
    <row r="518" spans="1:6" hidden="1" x14ac:dyDescent="0.25">
      <c r="A518" s="192" t="s">
        <v>539</v>
      </c>
      <c r="B518" s="9">
        <v>1978.16</v>
      </c>
      <c r="C518" s="211"/>
      <c r="D518" s="9"/>
      <c r="E518" s="211"/>
      <c r="F518" s="9"/>
    </row>
    <row r="519" spans="1:6" hidden="1" x14ac:dyDescent="0.25">
      <c r="A519" s="192" t="s">
        <v>540</v>
      </c>
      <c r="B519" s="9">
        <v>1976.61</v>
      </c>
      <c r="C519" s="211"/>
      <c r="D519" s="9"/>
      <c r="E519" s="211"/>
      <c r="F519" s="9"/>
    </row>
    <row r="520" spans="1:6" hidden="1" x14ac:dyDescent="0.25">
      <c r="A520" s="192" t="s">
        <v>541</v>
      </c>
      <c r="B520" s="9">
        <v>1984.38</v>
      </c>
      <c r="C520" s="211"/>
      <c r="D520" s="9"/>
      <c r="E520" s="211"/>
      <c r="F520" s="9"/>
    </row>
    <row r="521" spans="1:6" hidden="1" x14ac:dyDescent="0.25">
      <c r="A521" s="192" t="s">
        <v>542</v>
      </c>
      <c r="B521" s="9">
        <v>1971.95</v>
      </c>
      <c r="C521" s="211"/>
      <c r="D521" s="9"/>
      <c r="E521" s="211"/>
      <c r="F521" s="9"/>
    </row>
    <row r="522" spans="1:6" hidden="1" x14ac:dyDescent="0.25">
      <c r="A522" s="192" t="s">
        <v>543</v>
      </c>
      <c r="B522" s="9">
        <v>1984.2059999999999</v>
      </c>
      <c r="C522" s="211"/>
      <c r="D522" s="9"/>
      <c r="E522" s="211"/>
      <c r="F522" s="9"/>
    </row>
    <row r="523" spans="1:6" hidden="1" x14ac:dyDescent="0.25">
      <c r="A523" s="192" t="s">
        <v>544</v>
      </c>
      <c r="B523" s="9">
        <v>1978.0250000000001</v>
      </c>
      <c r="C523" s="211"/>
      <c r="D523" s="9"/>
      <c r="E523" s="211"/>
      <c r="F523" s="9"/>
    </row>
    <row r="524" spans="1:6" hidden="1" x14ac:dyDescent="0.25">
      <c r="A524" s="192" t="s">
        <v>545</v>
      </c>
      <c r="B524" s="9">
        <v>1948.16</v>
      </c>
      <c r="C524" s="211"/>
      <c r="D524" s="9"/>
      <c r="E524" s="211"/>
      <c r="F524" s="9"/>
    </row>
    <row r="525" spans="1:6" hidden="1" x14ac:dyDescent="0.25">
      <c r="A525" s="192" t="s">
        <v>546</v>
      </c>
      <c r="B525" s="9">
        <v>1946.56</v>
      </c>
      <c r="C525" s="211"/>
      <c r="D525" s="9"/>
      <c r="E525" s="211"/>
      <c r="F525" s="9"/>
    </row>
    <row r="526" spans="1:6" hidden="1" x14ac:dyDescent="0.25">
      <c r="A526" s="192" t="s">
        <v>547</v>
      </c>
      <c r="B526" s="9">
        <v>1924.43</v>
      </c>
      <c r="C526" s="211"/>
      <c r="D526" s="9"/>
      <c r="E526" s="211"/>
      <c r="F526" s="9"/>
    </row>
    <row r="527" spans="1:6" hidden="1" x14ac:dyDescent="0.25">
      <c r="A527" s="192" t="s">
        <v>548</v>
      </c>
      <c r="B527" s="9">
        <v>1951.33</v>
      </c>
      <c r="C527" s="211"/>
      <c r="D527" s="9"/>
      <c r="E527" s="211"/>
      <c r="F527" s="9"/>
    </row>
    <row r="528" spans="1:6" hidden="1" x14ac:dyDescent="0.25">
      <c r="A528" s="192" t="s">
        <v>549</v>
      </c>
      <c r="B528" s="9">
        <v>1972.32</v>
      </c>
      <c r="C528" s="211"/>
      <c r="D528" s="9"/>
      <c r="E528" s="211"/>
      <c r="F528" s="9"/>
    </row>
    <row r="529" spans="1:6" hidden="1" x14ac:dyDescent="0.25">
      <c r="A529" s="192" t="s">
        <v>550</v>
      </c>
      <c r="B529" s="9">
        <v>1931.96</v>
      </c>
      <c r="C529" s="211"/>
      <c r="D529" s="9"/>
      <c r="E529" s="211"/>
      <c r="F529" s="9"/>
    </row>
    <row r="530" spans="1:6" hidden="1" x14ac:dyDescent="0.25">
      <c r="A530" s="192" t="s">
        <v>551</v>
      </c>
      <c r="B530" s="9">
        <v>2012.19</v>
      </c>
      <c r="C530" s="211"/>
      <c r="D530" s="9"/>
      <c r="E530" s="211"/>
      <c r="F530" s="9"/>
    </row>
    <row r="531" spans="1:6" hidden="1" x14ac:dyDescent="0.25">
      <c r="A531" s="192" t="s">
        <v>552</v>
      </c>
      <c r="B531" s="9">
        <v>1999.63</v>
      </c>
      <c r="C531" s="211"/>
      <c r="D531" s="9"/>
      <c r="E531" s="211"/>
      <c r="F531" s="9"/>
    </row>
    <row r="532" spans="1:6" hidden="1" x14ac:dyDescent="0.25">
      <c r="A532" s="192" t="s">
        <v>553</v>
      </c>
      <c r="B532" s="9">
        <v>1983.63</v>
      </c>
      <c r="C532" s="211"/>
      <c r="D532" s="9"/>
      <c r="E532" s="211"/>
      <c r="F532" s="9"/>
    </row>
    <row r="533" spans="1:6" hidden="1" x14ac:dyDescent="0.25">
      <c r="A533" s="192" t="s">
        <v>554</v>
      </c>
      <c r="B533" s="9">
        <v>2041.76</v>
      </c>
      <c r="C533" s="211"/>
      <c r="D533" s="9"/>
      <c r="E533" s="211"/>
      <c r="F533" s="9"/>
    </row>
    <row r="534" spans="1:6" hidden="1" x14ac:dyDescent="0.25">
      <c r="A534" s="192" t="s">
        <v>555</v>
      </c>
      <c r="B534" s="9">
        <v>2008.34</v>
      </c>
      <c r="C534" s="211"/>
      <c r="D534" s="9"/>
      <c r="E534" s="211"/>
      <c r="F534" s="9"/>
    </row>
    <row r="535" spans="1:6" hidden="1" x14ac:dyDescent="0.25">
      <c r="A535" s="192" t="s">
        <v>556</v>
      </c>
      <c r="B535" s="9">
        <v>2009.79</v>
      </c>
      <c r="C535" s="211"/>
      <c r="D535" s="9"/>
      <c r="E535" s="211"/>
      <c r="F535" s="9"/>
    </row>
    <row r="536" spans="1:6" hidden="1" x14ac:dyDescent="0.25">
      <c r="A536" s="192" t="s">
        <v>557</v>
      </c>
      <c r="B536" s="9">
        <v>1978.8</v>
      </c>
      <c r="C536" s="211"/>
      <c r="D536" s="9"/>
      <c r="E536" s="211"/>
      <c r="F536" s="9"/>
    </row>
    <row r="537" spans="1:6" hidden="1" x14ac:dyDescent="0.25">
      <c r="A537" s="192" t="s">
        <v>558</v>
      </c>
      <c r="B537" s="9">
        <v>1954.14</v>
      </c>
      <c r="C537" s="211"/>
      <c r="D537" s="9"/>
      <c r="E537" s="211"/>
      <c r="F537" s="9"/>
    </row>
    <row r="538" spans="1:6" hidden="1" x14ac:dyDescent="0.25">
      <c r="A538" s="192" t="s">
        <v>559</v>
      </c>
      <c r="B538" s="9">
        <v>1944.66</v>
      </c>
      <c r="C538" s="211"/>
      <c r="D538" s="9"/>
      <c r="E538" s="211"/>
      <c r="F538" s="9"/>
    </row>
    <row r="539" spans="1:6" hidden="1" x14ac:dyDescent="0.25">
      <c r="A539" s="192" t="s">
        <v>560</v>
      </c>
      <c r="B539" s="9">
        <v>1943.48</v>
      </c>
      <c r="C539" s="211"/>
      <c r="D539" s="9"/>
      <c r="E539" s="211"/>
      <c r="F539" s="9"/>
    </row>
    <row r="540" spans="1:6" hidden="1" x14ac:dyDescent="0.25">
      <c r="A540" s="192" t="s">
        <v>561</v>
      </c>
      <c r="B540" s="9">
        <v>1911.6</v>
      </c>
      <c r="C540" s="211"/>
      <c r="D540" s="9"/>
      <c r="E540" s="211"/>
      <c r="F540" s="9"/>
    </row>
    <row r="541" spans="1:6" hidden="1" x14ac:dyDescent="0.25">
      <c r="A541" s="192" t="s">
        <v>562</v>
      </c>
      <c r="B541" s="9">
        <v>1895.09</v>
      </c>
      <c r="C541" s="211"/>
      <c r="D541" s="9"/>
      <c r="E541" s="211"/>
      <c r="F541" s="9"/>
    </row>
    <row r="542" spans="1:6" hidden="1" x14ac:dyDescent="0.25">
      <c r="A542" s="192" t="s">
        <v>563</v>
      </c>
      <c r="B542" s="9">
        <v>1914.95</v>
      </c>
      <c r="C542" s="211"/>
      <c r="D542" s="9"/>
      <c r="E542" s="211"/>
      <c r="F542" s="9"/>
    </row>
    <row r="543" spans="1:6" hidden="1" x14ac:dyDescent="0.25">
      <c r="A543" s="192" t="s">
        <v>564</v>
      </c>
      <c r="B543" s="9">
        <v>1912.35</v>
      </c>
      <c r="C543" s="211"/>
      <c r="D543" s="9"/>
      <c r="E543" s="211"/>
      <c r="F543" s="9"/>
    </row>
    <row r="544" spans="1:6" hidden="1" x14ac:dyDescent="0.25">
      <c r="A544" s="192" t="s">
        <v>565</v>
      </c>
      <c r="B544" s="9">
        <v>1922.11</v>
      </c>
      <c r="C544" s="211"/>
      <c r="D544" s="9"/>
      <c r="E544" s="211"/>
      <c r="F544" s="9"/>
    </row>
    <row r="545" spans="1:6" hidden="1" x14ac:dyDescent="0.25">
      <c r="A545" s="192" t="s">
        <v>566</v>
      </c>
      <c r="B545" s="9">
        <v>1923.63</v>
      </c>
      <c r="C545" s="211"/>
      <c r="D545" s="9"/>
      <c r="E545" s="211"/>
      <c r="F545" s="9"/>
    </row>
    <row r="546" spans="1:6" hidden="1" x14ac:dyDescent="0.25">
      <c r="A546" s="192" t="s">
        <v>567</v>
      </c>
      <c r="B546" s="9">
        <v>1931.12</v>
      </c>
      <c r="C546" s="211"/>
      <c r="D546" s="9"/>
      <c r="E546" s="211"/>
      <c r="F546" s="9"/>
    </row>
    <row r="547" spans="1:6" hidden="1" x14ac:dyDescent="0.25">
      <c r="A547" s="192" t="s">
        <v>568</v>
      </c>
      <c r="B547" s="9">
        <v>1926.57</v>
      </c>
      <c r="C547" s="211"/>
      <c r="D547" s="9"/>
      <c r="E547" s="211"/>
      <c r="F547" s="9"/>
    </row>
    <row r="548" spans="1:6" hidden="1" x14ac:dyDescent="0.25">
      <c r="A548" s="192" t="s">
        <v>569</v>
      </c>
      <c r="B548" s="9">
        <v>1935.76</v>
      </c>
      <c r="C548" s="211"/>
      <c r="D548" s="9"/>
      <c r="E548" s="211"/>
      <c r="F548" s="9"/>
    </row>
    <row r="549" spans="1:6" hidden="1" x14ac:dyDescent="0.25">
      <c r="A549" s="192" t="s">
        <v>570</v>
      </c>
      <c r="B549" s="9">
        <v>1930.98</v>
      </c>
      <c r="C549" s="211"/>
      <c r="D549" s="9"/>
      <c r="E549" s="211"/>
      <c r="F549" s="9"/>
    </row>
    <row r="550" spans="1:6" hidden="1" x14ac:dyDescent="0.25">
      <c r="A550" s="192" t="s">
        <v>571</v>
      </c>
      <c r="B550" s="9">
        <v>1932.64</v>
      </c>
      <c r="C550" s="211"/>
      <c r="D550" s="9"/>
      <c r="E550" s="211"/>
      <c r="F550" s="9"/>
    </row>
    <row r="551" spans="1:6" hidden="1" x14ac:dyDescent="0.25">
      <c r="A551" s="192" t="s">
        <v>572</v>
      </c>
      <c r="B551" s="9">
        <v>1976.48</v>
      </c>
      <c r="C551" s="211"/>
      <c r="D551" s="9"/>
      <c r="E551" s="211"/>
      <c r="F551" s="9"/>
    </row>
    <row r="552" spans="1:6" hidden="1" x14ac:dyDescent="0.25">
      <c r="A552" s="192" t="s">
        <v>573</v>
      </c>
      <c r="B552" s="9">
        <v>1972.53</v>
      </c>
      <c r="C552" s="211"/>
      <c r="D552" s="9"/>
      <c r="E552" s="211"/>
      <c r="F552" s="9"/>
    </row>
    <row r="553" spans="1:6" hidden="1" x14ac:dyDescent="0.25">
      <c r="A553" s="192" t="s">
        <v>574</v>
      </c>
      <c r="B553" s="9">
        <v>1958.61</v>
      </c>
      <c r="C553" s="211"/>
      <c r="D553" s="9"/>
      <c r="E553" s="211"/>
      <c r="F553" s="9"/>
    </row>
    <row r="554" spans="1:6" hidden="1" x14ac:dyDescent="0.25">
      <c r="A554" s="192" t="s">
        <v>575</v>
      </c>
      <c r="B554" s="9">
        <v>1975.36</v>
      </c>
      <c r="C554" s="211"/>
      <c r="D554" s="9"/>
      <c r="E554" s="211"/>
      <c r="F554" s="9"/>
    </row>
    <row r="555" spans="1:6" hidden="1" x14ac:dyDescent="0.25">
      <c r="A555" s="192" t="s">
        <v>576</v>
      </c>
      <c r="B555" s="9">
        <v>1988.8</v>
      </c>
      <c r="C555" s="211"/>
      <c r="D555" s="9"/>
      <c r="E555" s="211"/>
      <c r="F555" s="9"/>
    </row>
    <row r="556" spans="1:6" hidden="1" x14ac:dyDescent="0.25">
      <c r="A556" s="192" t="s">
        <v>577</v>
      </c>
      <c r="B556" s="9">
        <v>1996.2070000000001</v>
      </c>
      <c r="C556" s="211"/>
      <c r="D556" s="9"/>
      <c r="E556" s="211"/>
      <c r="F556" s="9"/>
    </row>
    <row r="557" spans="1:6" hidden="1" x14ac:dyDescent="0.25">
      <c r="A557" s="192" t="s">
        <v>578</v>
      </c>
      <c r="B557" s="9">
        <v>2076.4</v>
      </c>
      <c r="C557" s="211"/>
      <c r="D557" s="9"/>
      <c r="E557" s="211"/>
      <c r="F557" s="9"/>
    </row>
    <row r="558" spans="1:6" hidden="1" x14ac:dyDescent="0.25">
      <c r="A558" s="192" t="s">
        <v>579</v>
      </c>
      <c r="B558" s="9">
        <v>2090.5100000000002</v>
      </c>
      <c r="C558" s="211"/>
      <c r="D558" s="9"/>
      <c r="E558" s="211"/>
      <c r="F558" s="9"/>
    </row>
    <row r="559" spans="1:6" hidden="1" x14ac:dyDescent="0.25">
      <c r="A559" s="192" t="s">
        <v>580</v>
      </c>
      <c r="B559" s="9">
        <v>2062.9299999999998</v>
      </c>
      <c r="C559" s="211"/>
      <c r="D559" s="9"/>
      <c r="E559" s="211"/>
      <c r="F559" s="9"/>
    </row>
    <row r="560" spans="1:6" hidden="1" x14ac:dyDescent="0.25">
      <c r="A560" s="192" t="s">
        <v>581</v>
      </c>
      <c r="B560" s="9">
        <v>2061.5079999999998</v>
      </c>
      <c r="C560" s="211"/>
      <c r="D560" s="9"/>
      <c r="E560" s="211"/>
      <c r="F560" s="9"/>
    </row>
    <row r="561" spans="1:6" hidden="1" x14ac:dyDescent="0.25">
      <c r="A561" s="192" t="s">
        <v>582</v>
      </c>
      <c r="B561" s="9">
        <v>2089.64</v>
      </c>
      <c r="C561" s="211"/>
      <c r="D561" s="9"/>
      <c r="E561" s="211"/>
      <c r="F561" s="9"/>
    </row>
    <row r="562" spans="1:6" hidden="1" x14ac:dyDescent="0.25">
      <c r="A562" s="192" t="s">
        <v>583</v>
      </c>
      <c r="B562" s="9">
        <v>2158.8000000000002</v>
      </c>
      <c r="C562" s="211"/>
      <c r="D562" s="9"/>
      <c r="E562" s="211"/>
      <c r="F562" s="9"/>
    </row>
    <row r="563" spans="1:6" hidden="1" x14ac:dyDescent="0.25">
      <c r="A563" s="192" t="s">
        <v>584</v>
      </c>
      <c r="B563" s="9">
        <v>2143.23</v>
      </c>
      <c r="C563" s="211"/>
      <c r="D563" s="9"/>
      <c r="E563" s="211"/>
      <c r="F563" s="9"/>
    </row>
    <row r="564" spans="1:6" hidden="1" x14ac:dyDescent="0.25">
      <c r="A564" s="192" t="s">
        <v>585</v>
      </c>
      <c r="B564" s="9">
        <v>2124.1799999999998</v>
      </c>
      <c r="C564" s="211"/>
      <c r="D564" s="9"/>
      <c r="E564" s="211"/>
      <c r="F564" s="9"/>
    </row>
    <row r="565" spans="1:6" hidden="1" x14ac:dyDescent="0.25">
      <c r="A565" s="192" t="s">
        <v>586</v>
      </c>
      <c r="B565" s="9">
        <v>2160.2600000000002</v>
      </c>
      <c r="C565" s="211"/>
      <c r="D565" s="9"/>
      <c r="E565" s="211"/>
      <c r="F565" s="9"/>
    </row>
    <row r="566" spans="1:6" hidden="1" x14ac:dyDescent="0.25">
      <c r="A566" s="192" t="s">
        <v>587</v>
      </c>
      <c r="B566" s="9">
        <v>2113.5500000000002</v>
      </c>
      <c r="C566" s="211"/>
      <c r="D566" s="9"/>
      <c r="E566" s="211"/>
      <c r="F566" s="9"/>
    </row>
    <row r="567" spans="1:6" hidden="1" x14ac:dyDescent="0.25">
      <c r="A567" s="192" t="s">
        <v>589</v>
      </c>
      <c r="B567" s="9">
        <v>2125.48</v>
      </c>
      <c r="C567" s="211"/>
      <c r="D567" s="9"/>
      <c r="E567" s="211"/>
      <c r="F567" s="9"/>
    </row>
    <row r="568" spans="1:6" hidden="1" x14ac:dyDescent="0.25">
      <c r="A568" s="192" t="s">
        <v>590</v>
      </c>
      <c r="B568" s="9">
        <v>2194.81</v>
      </c>
      <c r="C568" s="211"/>
      <c r="D568" s="9"/>
      <c r="E568" s="211"/>
      <c r="F568" s="9"/>
    </row>
    <row r="569" spans="1:6" hidden="1" x14ac:dyDescent="0.25">
      <c r="A569" s="192" t="s">
        <v>591</v>
      </c>
      <c r="B569" s="9">
        <v>2200.65</v>
      </c>
      <c r="C569" s="211"/>
      <c r="D569" s="9"/>
      <c r="E569" s="211"/>
      <c r="F569" s="9"/>
    </row>
    <row r="570" spans="1:6" hidden="1" x14ac:dyDescent="0.25">
      <c r="A570" s="192" t="s">
        <v>592</v>
      </c>
      <c r="B570" s="9">
        <v>2162.84</v>
      </c>
      <c r="C570" s="211"/>
      <c r="D570" s="9"/>
      <c r="E570" s="211"/>
      <c r="F570" s="9"/>
    </row>
    <row r="571" spans="1:6" hidden="1" x14ac:dyDescent="0.25">
      <c r="A571" s="192" t="s">
        <v>593</v>
      </c>
      <c r="B571" s="9">
        <v>2118.92</v>
      </c>
      <c r="C571" s="211"/>
      <c r="D571" s="9"/>
      <c r="E571" s="211"/>
      <c r="F571" s="9"/>
    </row>
    <row r="572" spans="1:6" hidden="1" x14ac:dyDescent="0.25">
      <c r="A572" s="192" t="s">
        <v>594</v>
      </c>
      <c r="B572" s="9">
        <v>2137.0459999999998</v>
      </c>
      <c r="C572" s="211"/>
      <c r="D572" s="9"/>
      <c r="E572" s="211"/>
      <c r="F572" s="9"/>
    </row>
    <row r="573" spans="1:6" hidden="1" x14ac:dyDescent="0.25">
      <c r="A573" s="192" t="s">
        <v>595</v>
      </c>
      <c r="B573" s="9">
        <v>2142.308</v>
      </c>
      <c r="C573" s="211"/>
      <c r="D573" s="9"/>
      <c r="E573" s="211"/>
      <c r="F573" s="9"/>
    </row>
    <row r="574" spans="1:6" hidden="1" x14ac:dyDescent="0.25">
      <c r="A574" s="192" t="s">
        <v>700</v>
      </c>
      <c r="B574" s="9">
        <v>2153.52</v>
      </c>
      <c r="C574" s="211"/>
      <c r="D574" s="9"/>
      <c r="E574" s="211"/>
      <c r="F574" s="9"/>
    </row>
    <row r="575" spans="1:6" hidden="1" x14ac:dyDescent="0.25">
      <c r="A575" s="192" t="s">
        <v>701</v>
      </c>
      <c r="B575" s="9">
        <v>2139.8330000000001</v>
      </c>
      <c r="C575" s="211"/>
      <c r="D575" s="9"/>
      <c r="E575" s="211"/>
      <c r="F575" s="9"/>
    </row>
    <row r="576" spans="1:6" hidden="1" x14ac:dyDescent="0.25">
      <c r="A576" s="192" t="s">
        <v>702</v>
      </c>
      <c r="B576" s="9">
        <v>2112.67</v>
      </c>
      <c r="C576" s="211"/>
      <c r="D576" s="9"/>
      <c r="E576" s="211"/>
      <c r="F576" s="9"/>
    </row>
    <row r="577" spans="1:6" hidden="1" x14ac:dyDescent="0.25">
      <c r="A577" s="192" t="s">
        <v>703</v>
      </c>
      <c r="B577" s="9">
        <v>2148.44</v>
      </c>
      <c r="C577" s="211"/>
      <c r="D577" s="9"/>
      <c r="E577" s="211"/>
      <c r="F577" s="9"/>
    </row>
    <row r="578" spans="1:6" hidden="1" x14ac:dyDescent="0.25">
      <c r="A578" s="192" t="s">
        <v>704</v>
      </c>
      <c r="B578" s="9">
        <v>2215.39</v>
      </c>
      <c r="C578" s="211"/>
      <c r="D578" s="9"/>
      <c r="E578" s="211"/>
      <c r="F578" s="9"/>
    </row>
    <row r="579" spans="1:6" hidden="1" x14ac:dyDescent="0.25">
      <c r="A579" s="192" t="s">
        <v>601</v>
      </c>
      <c r="B579" s="9">
        <v>2213.46</v>
      </c>
      <c r="C579" s="211"/>
      <c r="D579" s="9"/>
      <c r="E579" s="211"/>
      <c r="F579" s="9"/>
    </row>
    <row r="580" spans="1:6" hidden="1" x14ac:dyDescent="0.25">
      <c r="A580" s="192" t="s">
        <v>602</v>
      </c>
      <c r="B580" s="9">
        <v>2202.85</v>
      </c>
      <c r="C580" s="211"/>
      <c r="D580" s="9"/>
      <c r="E580" s="211"/>
      <c r="F580" s="9"/>
    </row>
    <row r="581" spans="1:6" hidden="1" x14ac:dyDescent="0.25">
      <c r="A581" s="192" t="s">
        <v>604</v>
      </c>
      <c r="B581" s="9">
        <v>2172.41</v>
      </c>
      <c r="C581" s="211"/>
      <c r="D581" s="9"/>
      <c r="E581" s="211"/>
      <c r="F581" s="9"/>
    </row>
    <row r="582" spans="1:6" hidden="1" x14ac:dyDescent="0.25">
      <c r="A582" s="192" t="s">
        <v>605</v>
      </c>
      <c r="B582" s="9">
        <v>2162.36</v>
      </c>
      <c r="C582" s="211"/>
      <c r="D582" s="9"/>
      <c r="E582" s="211"/>
      <c r="F582" s="9"/>
    </row>
    <row r="583" spans="1:6" hidden="1" x14ac:dyDescent="0.25">
      <c r="A583" s="192" t="s">
        <v>606</v>
      </c>
      <c r="B583" s="9">
        <v>2180.04</v>
      </c>
      <c r="C583" s="211"/>
      <c r="D583" s="9"/>
      <c r="E583" s="211"/>
      <c r="F583" s="9"/>
    </row>
    <row r="584" spans="1:6" hidden="1" x14ac:dyDescent="0.25">
      <c r="A584" s="192" t="s">
        <v>607</v>
      </c>
      <c r="B584" s="9">
        <v>2177.31</v>
      </c>
      <c r="C584" s="211"/>
      <c r="D584" s="9"/>
      <c r="E584" s="211"/>
      <c r="F584" s="9"/>
    </row>
    <row r="585" spans="1:6" hidden="1" x14ac:dyDescent="0.25">
      <c r="A585" s="192" t="s">
        <v>608</v>
      </c>
      <c r="B585" s="9">
        <v>2170.19</v>
      </c>
      <c r="C585" s="211"/>
      <c r="D585" s="9"/>
      <c r="E585" s="211"/>
      <c r="F585" s="9"/>
    </row>
    <row r="586" spans="1:6" hidden="1" x14ac:dyDescent="0.25">
      <c r="A586" s="192" t="s">
        <v>609</v>
      </c>
      <c r="B586" s="9">
        <v>2172.6030000000001</v>
      </c>
      <c r="C586" s="211"/>
      <c r="D586" s="9"/>
      <c r="E586" s="211"/>
      <c r="F586" s="9"/>
    </row>
    <row r="587" spans="1:6" hidden="1" x14ac:dyDescent="0.25">
      <c r="A587" s="192" t="s">
        <v>610</v>
      </c>
      <c r="B587" s="9">
        <v>2206.23</v>
      </c>
      <c r="C587" s="211"/>
      <c r="D587" s="9"/>
      <c r="E587" s="211"/>
      <c r="F587" s="9"/>
    </row>
    <row r="588" spans="1:6" hidden="1" x14ac:dyDescent="0.25">
      <c r="A588" s="192" t="s">
        <v>611</v>
      </c>
      <c r="B588" s="9">
        <v>2213.7800000000002</v>
      </c>
      <c r="C588" s="211"/>
      <c r="D588" s="9"/>
      <c r="E588" s="211"/>
      <c r="F588" s="9"/>
    </row>
    <row r="589" spans="1:6" hidden="1" x14ac:dyDescent="0.25">
      <c r="A589" s="192" t="s">
        <v>612</v>
      </c>
      <c r="B589" s="9">
        <v>2192.73</v>
      </c>
      <c r="C589" s="211"/>
      <c r="D589" s="9"/>
      <c r="E589" s="211"/>
      <c r="F589" s="9"/>
    </row>
    <row r="590" spans="1:6" hidden="1" x14ac:dyDescent="0.25">
      <c r="A590" s="192" t="s">
        <v>613</v>
      </c>
      <c r="B590" s="9">
        <v>2185.6</v>
      </c>
      <c r="C590" s="211"/>
      <c r="D590" s="9"/>
      <c r="E590" s="211"/>
      <c r="F590" s="9"/>
    </row>
    <row r="591" spans="1:6" hidden="1" x14ac:dyDescent="0.25">
      <c r="A591" s="192" t="s">
        <v>614</v>
      </c>
      <c r="B591" s="9">
        <v>2148.38</v>
      </c>
      <c r="C591" s="211"/>
      <c r="D591" s="9"/>
      <c r="E591" s="211"/>
      <c r="F591" s="9"/>
    </row>
    <row r="592" spans="1:6" hidden="1" x14ac:dyDescent="0.25">
      <c r="A592" s="192" t="s">
        <v>615</v>
      </c>
      <c r="B592" s="9">
        <v>2169.1799999999998</v>
      </c>
      <c r="C592" s="211"/>
      <c r="D592" s="9"/>
      <c r="E592" s="211"/>
      <c r="F592" s="9"/>
    </row>
    <row r="593" spans="1:6" hidden="1" x14ac:dyDescent="0.25">
      <c r="A593" s="192" t="s">
        <v>616</v>
      </c>
      <c r="B593" s="9">
        <v>2167.0340000000001</v>
      </c>
      <c r="C593" s="211"/>
      <c r="D593" s="9"/>
      <c r="E593" s="211"/>
      <c r="F593" s="9"/>
    </row>
    <row r="594" spans="1:6" hidden="1" x14ac:dyDescent="0.25">
      <c r="A594" s="192" t="s">
        <v>617</v>
      </c>
      <c r="B594" s="9">
        <v>2269.7089999999998</v>
      </c>
      <c r="C594" s="211"/>
      <c r="D594" s="9"/>
      <c r="E594" s="211"/>
      <c r="F594" s="9"/>
    </row>
    <row r="595" spans="1:6" hidden="1" x14ac:dyDescent="0.25">
      <c r="A595" s="192" t="s">
        <v>618</v>
      </c>
      <c r="B595" s="9">
        <v>2286.83</v>
      </c>
      <c r="C595" s="211"/>
      <c r="D595" s="9"/>
      <c r="E595" s="211"/>
      <c r="F595" s="9"/>
    </row>
    <row r="596" spans="1:6" hidden="1" x14ac:dyDescent="0.25">
      <c r="A596" s="192" t="s">
        <v>619</v>
      </c>
      <c r="B596" s="9">
        <v>2283.2199999999998</v>
      </c>
      <c r="C596" s="211"/>
      <c r="D596" s="9"/>
      <c r="E596" s="211"/>
      <c r="F596" s="9"/>
    </row>
    <row r="597" spans="1:6" hidden="1" x14ac:dyDescent="0.25">
      <c r="A597" s="192" t="s">
        <v>620</v>
      </c>
      <c r="B597" s="9">
        <v>2303.38</v>
      </c>
      <c r="C597" s="211"/>
      <c r="D597" s="9"/>
      <c r="E597" s="211"/>
      <c r="F597" s="9"/>
    </row>
    <row r="598" spans="1:6" hidden="1" x14ac:dyDescent="0.25">
      <c r="A598" s="192" t="s">
        <v>621</v>
      </c>
      <c r="B598" s="9">
        <v>2388.75</v>
      </c>
      <c r="C598" s="211"/>
      <c r="D598" s="9"/>
      <c r="E598" s="211"/>
      <c r="F598" s="9"/>
    </row>
    <row r="599" spans="1:6" hidden="1" x14ac:dyDescent="0.25">
      <c r="A599" s="192" t="s">
        <v>622</v>
      </c>
      <c r="B599" s="9">
        <v>2325.29</v>
      </c>
      <c r="C599" s="211"/>
      <c r="D599" s="9"/>
      <c r="E599" s="211"/>
      <c r="F599" s="9"/>
    </row>
    <row r="600" spans="1:6" hidden="1" x14ac:dyDescent="0.25">
      <c r="A600" s="192" t="s">
        <v>623</v>
      </c>
      <c r="B600" s="9">
        <v>2311.6799999999998</v>
      </c>
      <c r="C600" s="211"/>
      <c r="D600" s="9"/>
      <c r="E600" s="211"/>
      <c r="F600" s="9"/>
    </row>
    <row r="601" spans="1:6" hidden="1" x14ac:dyDescent="0.25">
      <c r="A601" s="192" t="s">
        <v>624</v>
      </c>
      <c r="B601" s="9">
        <v>1967.33</v>
      </c>
      <c r="C601" s="211"/>
      <c r="D601" s="9"/>
      <c r="E601" s="211"/>
      <c r="F601" s="9"/>
    </row>
    <row r="602" spans="1:6" hidden="1" x14ac:dyDescent="0.25">
      <c r="A602" s="192" t="s">
        <v>625</v>
      </c>
      <c r="B602" s="9">
        <v>2303.056</v>
      </c>
      <c r="C602" s="211"/>
      <c r="D602" s="9"/>
      <c r="E602" s="211"/>
      <c r="F602" s="9"/>
    </row>
    <row r="603" spans="1:6" hidden="1" x14ac:dyDescent="0.25">
      <c r="A603" s="192" t="s">
        <v>626</v>
      </c>
      <c r="B603" s="9">
        <v>2296.3200000000002</v>
      </c>
      <c r="C603" s="211"/>
      <c r="D603" s="9"/>
      <c r="E603" s="211"/>
      <c r="F603" s="9"/>
    </row>
    <row r="604" spans="1:6" hidden="1" x14ac:dyDescent="0.25">
      <c r="A604" s="192" t="s">
        <v>627</v>
      </c>
      <c r="B604" s="9">
        <v>2279.98</v>
      </c>
      <c r="C604" s="211"/>
      <c r="D604" s="9"/>
      <c r="E604" s="211"/>
      <c r="F604" s="9"/>
    </row>
    <row r="605" spans="1:6" hidden="1" x14ac:dyDescent="0.25">
      <c r="A605" s="192" t="s">
        <v>628</v>
      </c>
      <c r="B605" s="9">
        <v>2343.4699999999998</v>
      </c>
      <c r="C605" s="211"/>
      <c r="D605" s="9"/>
      <c r="E605" s="211"/>
      <c r="F605" s="9"/>
    </row>
    <row r="606" spans="1:6" hidden="1" x14ac:dyDescent="0.25">
      <c r="A606" s="192" t="s">
        <v>629</v>
      </c>
      <c r="B606" s="9">
        <v>2595.0360000000001</v>
      </c>
      <c r="C606" s="211"/>
      <c r="D606" s="9"/>
      <c r="E606" s="211"/>
      <c r="F606" s="9"/>
    </row>
    <row r="607" spans="1:6" hidden="1" x14ac:dyDescent="0.25">
      <c r="A607" s="192" t="s">
        <v>630</v>
      </c>
      <c r="B607" s="9">
        <v>2280.4699999999998</v>
      </c>
      <c r="C607" s="211"/>
      <c r="D607" s="9"/>
      <c r="E607" s="211"/>
      <c r="F607" s="9"/>
    </row>
    <row r="608" spans="1:6" hidden="1" x14ac:dyDescent="0.25">
      <c r="A608" s="192" t="s">
        <v>631</v>
      </c>
      <c r="B608" s="9">
        <v>2265.12</v>
      </c>
      <c r="C608" s="211"/>
      <c r="D608" s="9"/>
      <c r="E608" s="211"/>
      <c r="F608" s="9"/>
    </row>
    <row r="609" spans="1:6" hidden="1" x14ac:dyDescent="0.25">
      <c r="A609" s="192" t="s">
        <v>632</v>
      </c>
      <c r="B609" s="9">
        <v>2236.201</v>
      </c>
      <c r="C609" s="211"/>
      <c r="D609" s="9"/>
      <c r="E609" s="211"/>
      <c r="F609" s="9"/>
    </row>
    <row r="610" spans="1:6" hidden="1" x14ac:dyDescent="0.25">
      <c r="A610" s="192" t="s">
        <v>633</v>
      </c>
      <c r="B610" s="9">
        <v>2256.38</v>
      </c>
      <c r="C610" s="211"/>
      <c r="D610" s="9"/>
      <c r="E610" s="211"/>
      <c r="F610" s="9"/>
    </row>
    <row r="611" spans="1:6" hidden="1" x14ac:dyDescent="0.25">
      <c r="A611" s="192" t="s">
        <v>634</v>
      </c>
      <c r="B611" s="9">
        <v>2312.049</v>
      </c>
      <c r="C611" s="211"/>
      <c r="D611" s="9"/>
      <c r="E611" s="211"/>
      <c r="F611" s="9"/>
    </row>
    <row r="612" spans="1:6" hidden="1" x14ac:dyDescent="0.25">
      <c r="A612" s="192" t="s">
        <v>635</v>
      </c>
      <c r="B612" s="9">
        <v>2302.5700000000002</v>
      </c>
      <c r="C612" s="211"/>
      <c r="D612" s="9"/>
      <c r="E612" s="211"/>
      <c r="F612" s="9"/>
    </row>
    <row r="613" spans="1:6" hidden="1" x14ac:dyDescent="0.25">
      <c r="A613" s="192" t="s">
        <v>636</v>
      </c>
      <c r="B613" s="9">
        <v>2305.29</v>
      </c>
      <c r="C613" s="211"/>
      <c r="D613" s="9"/>
      <c r="E613" s="211"/>
      <c r="F613" s="9"/>
    </row>
    <row r="614" spans="1:6" hidden="1" x14ac:dyDescent="0.25">
      <c r="A614" s="192" t="s">
        <v>637</v>
      </c>
      <c r="B614" s="9">
        <v>2306.1529999999998</v>
      </c>
      <c r="C614" s="211"/>
      <c r="D614" s="9"/>
      <c r="E614" s="211"/>
      <c r="F614" s="9"/>
    </row>
    <row r="615" spans="1:6" hidden="1" x14ac:dyDescent="0.25">
      <c r="A615" s="192" t="s">
        <v>638</v>
      </c>
      <c r="B615" s="9">
        <v>2285.1729999999998</v>
      </c>
      <c r="C615" s="211"/>
      <c r="D615" s="9"/>
      <c r="E615" s="211"/>
      <c r="F615" s="9"/>
    </row>
    <row r="616" spans="1:6" hidden="1" x14ac:dyDescent="0.25">
      <c r="A616" s="192" t="s">
        <v>639</v>
      </c>
      <c r="B616" s="9">
        <v>2272.0680000000002</v>
      </c>
      <c r="C616" s="211"/>
      <c r="D616" s="9"/>
      <c r="E616" s="211"/>
      <c r="F616" s="9"/>
    </row>
    <row r="617" spans="1:6" hidden="1" x14ac:dyDescent="0.25">
      <c r="A617" s="192" t="s">
        <v>640</v>
      </c>
      <c r="B617" s="9">
        <v>2261.2559999999999</v>
      </c>
      <c r="C617" s="211"/>
      <c r="D617" s="9"/>
      <c r="E617" s="211"/>
      <c r="F617" s="9"/>
    </row>
    <row r="618" spans="1:6" hidden="1" x14ac:dyDescent="0.25">
      <c r="A618" s="192" t="s">
        <v>641</v>
      </c>
      <c r="B618" s="9">
        <v>2231.08</v>
      </c>
      <c r="C618" s="211"/>
      <c r="D618" s="9"/>
      <c r="E618" s="211"/>
      <c r="F618" s="9"/>
    </row>
    <row r="619" spans="1:6" hidden="1" x14ac:dyDescent="0.25">
      <c r="A619" s="192" t="s">
        <v>642</v>
      </c>
      <c r="B619" s="9">
        <v>2215.5</v>
      </c>
      <c r="C619" s="211"/>
      <c r="D619" s="9"/>
      <c r="E619" s="211"/>
      <c r="F619" s="9"/>
    </row>
    <row r="620" spans="1:6" hidden="1" x14ac:dyDescent="0.25">
      <c r="A620" s="192" t="s">
        <v>643</v>
      </c>
      <c r="B620" s="9">
        <v>2241.9</v>
      </c>
      <c r="C620" s="211"/>
      <c r="D620" s="9"/>
      <c r="E620" s="211"/>
      <c r="F620" s="9"/>
    </row>
    <row r="621" spans="1:6" hidden="1" x14ac:dyDescent="0.25">
      <c r="A621" s="192" t="s">
        <v>644</v>
      </c>
      <c r="B621" s="20"/>
      <c r="C621" s="211"/>
      <c r="D621" s="9"/>
      <c r="E621" s="211"/>
      <c r="F621" s="9"/>
    </row>
    <row r="622" spans="1:6" hidden="1" x14ac:dyDescent="0.25">
      <c r="A622" s="192" t="s">
        <v>645</v>
      </c>
      <c r="B622" s="9">
        <v>2277.89</v>
      </c>
      <c r="C622" s="211"/>
      <c r="D622" s="9"/>
      <c r="E622" s="211"/>
      <c r="F622" s="9"/>
    </row>
    <row r="623" spans="1:6" hidden="1" x14ac:dyDescent="0.25">
      <c r="A623" s="192" t="s">
        <v>646</v>
      </c>
      <c r="B623" s="9">
        <v>2287.89</v>
      </c>
      <c r="C623" s="211"/>
      <c r="D623" s="9"/>
      <c r="E623" s="211"/>
      <c r="F623" s="9"/>
    </row>
    <row r="624" spans="1:6" hidden="1" x14ac:dyDescent="0.25">
      <c r="A624" s="192" t="s">
        <v>647</v>
      </c>
      <c r="B624" s="9">
        <v>2277.6799999999998</v>
      </c>
      <c r="C624" s="211"/>
      <c r="D624" s="9"/>
      <c r="E624" s="211"/>
      <c r="F624" s="9"/>
    </row>
    <row r="625" spans="1:6" hidden="1" x14ac:dyDescent="0.25">
      <c r="A625" s="192" t="s">
        <v>648</v>
      </c>
      <c r="B625" s="9">
        <v>2345.52</v>
      </c>
      <c r="C625" s="211"/>
      <c r="D625" s="9"/>
      <c r="E625" s="211"/>
      <c r="F625" s="9"/>
    </row>
    <row r="626" spans="1:6" hidden="1" x14ac:dyDescent="0.25">
      <c r="A626" s="192" t="s">
        <v>649</v>
      </c>
      <c r="B626" s="9">
        <v>2340.14</v>
      </c>
      <c r="C626" s="211"/>
      <c r="D626" s="9"/>
      <c r="E626" s="211"/>
      <c r="F626" s="9"/>
    </row>
    <row r="627" spans="1:6" hidden="1" x14ac:dyDescent="0.25">
      <c r="A627" s="192" t="s">
        <v>650</v>
      </c>
      <c r="B627" s="9">
        <v>2090.61</v>
      </c>
      <c r="C627" s="211"/>
      <c r="D627" s="9"/>
      <c r="E627" s="211"/>
      <c r="F627" s="9"/>
    </row>
    <row r="628" spans="1:6" hidden="1" x14ac:dyDescent="0.25">
      <c r="A628" s="192" t="s">
        <v>651</v>
      </c>
      <c r="B628" s="9">
        <v>2374</v>
      </c>
      <c r="C628" s="211"/>
      <c r="D628" s="9"/>
      <c r="E628" s="211"/>
      <c r="F628" s="9"/>
    </row>
    <row r="629" spans="1:6" hidden="1" x14ac:dyDescent="0.25">
      <c r="A629" s="192" t="s">
        <v>652</v>
      </c>
      <c r="B629" s="9">
        <v>2361.16</v>
      </c>
      <c r="C629" s="211"/>
      <c r="D629" s="9"/>
      <c r="E629" s="211"/>
      <c r="F629" s="9"/>
    </row>
    <row r="630" spans="1:6" hidden="1" x14ac:dyDescent="0.25">
      <c r="A630" s="192" t="s">
        <v>653</v>
      </c>
      <c r="B630" s="9">
        <v>2390.83</v>
      </c>
      <c r="C630" s="211"/>
      <c r="D630" s="9"/>
      <c r="E630" s="211"/>
      <c r="F630" s="9"/>
    </row>
    <row r="631" spans="1:6" hidden="1" x14ac:dyDescent="0.25">
      <c r="A631" s="192" t="s">
        <v>654</v>
      </c>
      <c r="B631" s="9">
        <v>2393.9029999999998</v>
      </c>
      <c r="C631" s="211"/>
      <c r="D631" s="9"/>
      <c r="E631" s="211"/>
      <c r="F631" s="9"/>
    </row>
    <row r="632" spans="1:6" hidden="1" x14ac:dyDescent="0.25">
      <c r="A632" s="192" t="s">
        <v>655</v>
      </c>
      <c r="B632" s="9">
        <v>2356.09</v>
      </c>
      <c r="C632" s="211"/>
      <c r="D632" s="9"/>
      <c r="E632" s="211"/>
      <c r="F632" s="9"/>
    </row>
    <row r="633" spans="1:6" hidden="1" x14ac:dyDescent="0.25">
      <c r="A633" s="192" t="s">
        <v>757</v>
      </c>
      <c r="B633" s="15">
        <v>2030.02</v>
      </c>
      <c r="C633" s="211"/>
      <c r="D633" s="9"/>
      <c r="E633" s="211"/>
      <c r="F633" s="9"/>
    </row>
    <row r="634" spans="1:6" hidden="1" x14ac:dyDescent="0.25">
      <c r="A634" s="192" t="s">
        <v>777</v>
      </c>
      <c r="B634" s="15">
        <v>2354.4</v>
      </c>
      <c r="C634" s="211"/>
      <c r="D634" s="9"/>
      <c r="E634" s="211"/>
      <c r="F634" s="9"/>
    </row>
    <row r="635" spans="1:6" hidden="1" x14ac:dyDescent="0.25">
      <c r="A635" s="192" t="s">
        <v>779</v>
      </c>
      <c r="B635" s="15">
        <v>2360.46</v>
      </c>
      <c r="C635" s="211"/>
      <c r="D635" s="9"/>
      <c r="E635" s="211"/>
      <c r="F635" s="9"/>
    </row>
    <row r="636" spans="1:6" hidden="1" x14ac:dyDescent="0.25">
      <c r="A636" s="192" t="s">
        <v>781</v>
      </c>
      <c r="B636" s="15">
        <v>2383.0100000000002</v>
      </c>
      <c r="C636" s="211"/>
      <c r="D636" s="9"/>
      <c r="E636" s="211"/>
      <c r="F636" s="9"/>
    </row>
    <row r="637" spans="1:6" hidden="1" x14ac:dyDescent="0.25">
      <c r="A637" s="192" t="s">
        <v>783</v>
      </c>
      <c r="B637" s="15">
        <v>2373.69</v>
      </c>
      <c r="C637" s="211"/>
      <c r="D637" s="9"/>
      <c r="E637" s="211"/>
      <c r="F637" s="9"/>
    </row>
    <row r="638" spans="1:6" hidden="1" x14ac:dyDescent="0.25">
      <c r="A638" s="192" t="s">
        <v>785</v>
      </c>
      <c r="B638" s="15">
        <v>2383.0100000000002</v>
      </c>
      <c r="C638" s="211"/>
      <c r="D638" s="9"/>
      <c r="E638" s="211"/>
      <c r="F638" s="9"/>
    </row>
    <row r="639" spans="1:6" hidden="1" x14ac:dyDescent="0.25">
      <c r="A639" s="192" t="s">
        <v>786</v>
      </c>
      <c r="B639" s="15">
        <v>2360.61</v>
      </c>
      <c r="C639" s="211"/>
      <c r="D639" s="9"/>
      <c r="E639" s="211"/>
      <c r="F639" s="9"/>
    </row>
    <row r="640" spans="1:6" hidden="1" x14ac:dyDescent="0.25">
      <c r="A640" s="192" t="s">
        <v>788</v>
      </c>
      <c r="B640" s="9">
        <v>2343.75</v>
      </c>
      <c r="C640" s="211"/>
      <c r="D640" s="9"/>
      <c r="E640" s="211"/>
      <c r="F640" s="9"/>
    </row>
    <row r="641" spans="1:6" hidden="1" x14ac:dyDescent="0.25">
      <c r="A641" s="192" t="s">
        <v>789</v>
      </c>
      <c r="B641" s="15">
        <v>2349.75</v>
      </c>
      <c r="C641" s="211"/>
      <c r="D641" s="9"/>
      <c r="E641" s="211"/>
      <c r="F641" s="9"/>
    </row>
    <row r="642" spans="1:6" hidden="1" x14ac:dyDescent="0.25">
      <c r="A642" s="192" t="s">
        <v>791</v>
      </c>
      <c r="B642" s="9">
        <v>2408.2800000000002</v>
      </c>
      <c r="C642" s="211"/>
      <c r="D642" s="9"/>
      <c r="E642" s="211"/>
      <c r="F642" s="9"/>
    </row>
    <row r="643" spans="1:6" hidden="1" x14ac:dyDescent="0.25">
      <c r="A643" s="192" t="s">
        <v>792</v>
      </c>
      <c r="B643" s="15">
        <v>2448.8000000000002</v>
      </c>
      <c r="C643" s="211"/>
      <c r="D643" s="9"/>
      <c r="E643" s="211"/>
      <c r="F643" s="9"/>
    </row>
    <row r="644" spans="1:6" hidden="1" x14ac:dyDescent="0.25">
      <c r="A644" s="192" t="s">
        <v>793</v>
      </c>
      <c r="B644" s="9">
        <v>2455.7399999999998</v>
      </c>
      <c r="C644" s="211"/>
      <c r="D644" s="9"/>
      <c r="E644" s="211"/>
      <c r="F644" s="9"/>
    </row>
    <row r="645" spans="1:6" hidden="1" x14ac:dyDescent="0.25">
      <c r="A645" s="192" t="s">
        <v>795</v>
      </c>
      <c r="B645" s="16">
        <v>2504.6799999999998</v>
      </c>
      <c r="C645" s="211"/>
      <c r="D645" s="9"/>
      <c r="E645" s="211"/>
      <c r="F645" s="9"/>
    </row>
    <row r="646" spans="1:6" hidden="1" x14ac:dyDescent="0.25">
      <c r="A646" s="192" t="s">
        <v>796</v>
      </c>
      <c r="B646" s="9">
        <v>2439.21</v>
      </c>
      <c r="C646" s="211"/>
      <c r="D646" s="9"/>
      <c r="E646" s="211"/>
      <c r="F646" s="9"/>
    </row>
    <row r="647" spans="1:6" hidden="1" x14ac:dyDescent="0.25">
      <c r="A647" s="192" t="s">
        <v>797</v>
      </c>
      <c r="B647" s="83">
        <v>2425.9699999999998</v>
      </c>
      <c r="C647" s="211"/>
      <c r="D647" s="9"/>
      <c r="E647" s="211"/>
      <c r="F647" s="9"/>
    </row>
    <row r="648" spans="1:6" hidden="1" x14ac:dyDescent="0.25">
      <c r="A648" s="192" t="s">
        <v>798</v>
      </c>
      <c r="B648" s="83">
        <v>2447.25</v>
      </c>
      <c r="C648" s="211"/>
      <c r="D648" s="9"/>
      <c r="E648" s="211"/>
      <c r="F648" s="9"/>
    </row>
    <row r="649" spans="1:6" hidden="1" x14ac:dyDescent="0.25">
      <c r="A649" s="192" t="s">
        <v>799</v>
      </c>
      <c r="B649" s="9">
        <f>'Gia Kim Loai'!H8</f>
        <v>2260.1497101654418</v>
      </c>
      <c r="C649" s="211"/>
      <c r="D649" s="9"/>
      <c r="E649" s="211"/>
      <c r="F649" s="9"/>
    </row>
    <row r="650" spans="1:6" hidden="1" x14ac:dyDescent="0.25">
      <c r="A650" s="192" t="s">
        <v>800</v>
      </c>
      <c r="B650" s="16">
        <v>2472.91</v>
      </c>
      <c r="C650" s="211"/>
      <c r="D650" s="9"/>
      <c r="E650" s="211"/>
      <c r="F650" s="9"/>
    </row>
    <row r="651" spans="1:6" hidden="1" x14ac:dyDescent="0.25">
      <c r="A651" s="192" t="s">
        <v>801</v>
      </c>
      <c r="B651" s="16">
        <v>2484.48</v>
      </c>
      <c r="C651" s="211"/>
      <c r="D651" s="9"/>
      <c r="E651" s="211"/>
      <c r="F651" s="9"/>
    </row>
    <row r="652" spans="1:6" hidden="1" x14ac:dyDescent="0.25">
      <c r="A652" s="192" t="s">
        <v>802</v>
      </c>
      <c r="B652" s="9">
        <v>2532.48</v>
      </c>
      <c r="C652" s="211"/>
      <c r="D652" s="9"/>
      <c r="E652" s="211"/>
      <c r="F652" s="9"/>
    </row>
    <row r="653" spans="1:6" hidden="1" x14ac:dyDescent="0.25">
      <c r="A653" s="192" t="s">
        <v>803</v>
      </c>
      <c r="B653" s="16">
        <v>2504.1</v>
      </c>
      <c r="C653" s="211"/>
      <c r="D653" s="9"/>
      <c r="E653" s="211"/>
      <c r="F653" s="9"/>
    </row>
    <row r="654" spans="1:6" hidden="1" x14ac:dyDescent="0.25">
      <c r="A654" s="192" t="s">
        <v>804</v>
      </c>
      <c r="B654" s="16">
        <v>2519.11</v>
      </c>
      <c r="C654" s="211"/>
      <c r="D654" s="9"/>
      <c r="E654" s="211"/>
      <c r="F654" s="9"/>
    </row>
    <row r="655" spans="1:6" hidden="1" x14ac:dyDescent="0.25">
      <c r="A655" s="192" t="s">
        <v>805</v>
      </c>
      <c r="B655" s="9">
        <v>2516.2800000000002</v>
      </c>
      <c r="C655" s="211"/>
      <c r="D655" s="9"/>
      <c r="E655" s="211"/>
      <c r="F655" s="9"/>
    </row>
    <row r="656" spans="1:6" hidden="1" x14ac:dyDescent="0.25">
      <c r="A656" s="192" t="s">
        <v>806</v>
      </c>
      <c r="B656" s="9">
        <v>2560.9699999999998</v>
      </c>
      <c r="C656" s="211"/>
      <c r="D656" s="9"/>
      <c r="E656" s="211"/>
      <c r="F656" s="9"/>
    </row>
    <row r="657" spans="1:6" hidden="1" x14ac:dyDescent="0.25">
      <c r="A657" s="192" t="s">
        <v>807</v>
      </c>
      <c r="B657" s="17">
        <v>2550.33</v>
      </c>
      <c r="C657" s="211"/>
      <c r="D657" s="9"/>
      <c r="E657" s="211"/>
      <c r="F657" s="9"/>
    </row>
    <row r="658" spans="1:6" hidden="1" x14ac:dyDescent="0.25">
      <c r="A658" s="192" t="s">
        <v>808</v>
      </c>
      <c r="B658" s="9">
        <v>2561.84</v>
      </c>
      <c r="C658" s="211"/>
      <c r="D658" s="9"/>
      <c r="E658" s="211"/>
      <c r="F658" s="9"/>
    </row>
    <row r="659" spans="1:6" hidden="1" x14ac:dyDescent="0.25">
      <c r="A659" s="192" t="s">
        <v>809</v>
      </c>
      <c r="B659" s="17">
        <v>2588.66</v>
      </c>
      <c r="C659" s="211"/>
      <c r="D659" s="9"/>
      <c r="E659" s="211"/>
      <c r="F659" s="9"/>
    </row>
    <row r="660" spans="1:6" hidden="1" x14ac:dyDescent="0.25">
      <c r="A660" s="192" t="s">
        <v>810</v>
      </c>
      <c r="B660" s="17">
        <v>2585.67</v>
      </c>
      <c r="C660" s="211"/>
      <c r="D660" s="9"/>
      <c r="E660" s="211"/>
      <c r="F660" s="9"/>
    </row>
    <row r="661" spans="1:6" hidden="1" x14ac:dyDescent="0.25">
      <c r="A661" s="192" t="s">
        <v>811</v>
      </c>
      <c r="B661" s="17">
        <v>2573.69</v>
      </c>
      <c r="C661" s="211"/>
      <c r="D661" s="9"/>
      <c r="E661" s="211"/>
      <c r="F661" s="9"/>
    </row>
    <row r="662" spans="1:6" hidden="1" x14ac:dyDescent="0.25">
      <c r="A662" s="192" t="s">
        <v>812</v>
      </c>
      <c r="B662" s="9">
        <v>2566.56</v>
      </c>
      <c r="C662" s="211"/>
      <c r="D662" s="9"/>
      <c r="E662" s="211"/>
      <c r="F662" s="9"/>
    </row>
    <row r="663" spans="1:6" hidden="1" x14ac:dyDescent="0.25">
      <c r="A663" s="192" t="s">
        <v>813</v>
      </c>
      <c r="B663" s="17">
        <v>2522.81</v>
      </c>
      <c r="C663" s="211"/>
      <c r="D663" s="9"/>
      <c r="E663" s="211"/>
      <c r="F663" s="9"/>
    </row>
    <row r="664" spans="1:6" hidden="1" x14ac:dyDescent="0.25">
      <c r="A664" s="192" t="s">
        <v>814</v>
      </c>
      <c r="B664" s="17">
        <v>2540</v>
      </c>
      <c r="C664" s="211"/>
      <c r="D664" s="9"/>
      <c r="E664" s="211"/>
      <c r="F664" s="9"/>
    </row>
    <row r="665" spans="1:6" hidden="1" x14ac:dyDescent="0.25">
      <c r="A665" s="192" t="s">
        <v>815</v>
      </c>
      <c r="B665" s="9">
        <v>2584.16</v>
      </c>
      <c r="C665" s="211"/>
      <c r="D665" s="9"/>
      <c r="E665" s="211"/>
      <c r="F665" s="9"/>
    </row>
    <row r="666" spans="1:6" hidden="1" x14ac:dyDescent="0.25">
      <c r="A666" s="192" t="s">
        <v>816</v>
      </c>
      <c r="B666" s="9">
        <v>2596.7399999999998</v>
      </c>
      <c r="C666" s="211"/>
      <c r="D666" s="9"/>
      <c r="E666" s="211"/>
      <c r="F666" s="9"/>
    </row>
    <row r="667" spans="1:6" hidden="1" x14ac:dyDescent="0.25">
      <c r="A667" s="192" t="s">
        <v>817</v>
      </c>
      <c r="B667" s="9">
        <v>2611.4899999999998</v>
      </c>
      <c r="C667" s="211"/>
      <c r="D667" s="9"/>
      <c r="E667" s="211"/>
      <c r="F667" s="9"/>
    </row>
    <row r="668" spans="1:6" hidden="1" x14ac:dyDescent="0.25">
      <c r="A668" s="192" t="s">
        <v>818</v>
      </c>
      <c r="B668" s="9">
        <v>2603.9499999999998</v>
      </c>
      <c r="C668" s="211"/>
      <c r="D668" s="9"/>
      <c r="E668" s="211"/>
      <c r="F668" s="9"/>
    </row>
    <row r="669" spans="1:6" hidden="1" x14ac:dyDescent="0.25">
      <c r="A669" s="192" t="s">
        <v>819</v>
      </c>
      <c r="B669" s="9">
        <v>2587.84</v>
      </c>
      <c r="C669" s="211"/>
      <c r="D669" s="9"/>
      <c r="E669" s="211"/>
      <c r="F669" s="9"/>
    </row>
    <row r="670" spans="1:6" hidden="1" x14ac:dyDescent="0.25">
      <c r="A670" s="192" t="s">
        <v>820</v>
      </c>
      <c r="B670" s="9">
        <v>2602.44</v>
      </c>
      <c r="C670" s="211"/>
      <c r="D670" s="9"/>
      <c r="E670" s="211"/>
      <c r="F670" s="9"/>
    </row>
    <row r="671" spans="1:6" hidden="1" x14ac:dyDescent="0.25">
      <c r="A671" s="192" t="s">
        <v>821</v>
      </c>
      <c r="B671" s="18">
        <v>2591.33</v>
      </c>
      <c r="C671" s="211"/>
      <c r="D671" s="9"/>
      <c r="E671" s="211"/>
      <c r="F671" s="9"/>
    </row>
    <row r="672" spans="1:6" hidden="1" x14ac:dyDescent="0.25">
      <c r="A672" s="192" t="s">
        <v>822</v>
      </c>
      <c r="B672" s="17">
        <v>2607.9899999999998</v>
      </c>
      <c r="C672" s="211"/>
      <c r="D672" s="9"/>
      <c r="E672" s="211"/>
      <c r="F672" s="9"/>
    </row>
    <row r="673" spans="1:6" hidden="1" x14ac:dyDescent="0.25">
      <c r="A673" s="192" t="s">
        <v>823</v>
      </c>
      <c r="B673" s="17">
        <v>2643.41</v>
      </c>
      <c r="C673" s="211"/>
      <c r="D673" s="9"/>
      <c r="E673" s="211"/>
      <c r="F673" s="9"/>
    </row>
    <row r="674" spans="1:6" hidden="1" x14ac:dyDescent="0.25">
      <c r="A674" s="192" t="s">
        <v>824</v>
      </c>
      <c r="B674" s="17">
        <v>2624.9</v>
      </c>
      <c r="C674" s="211"/>
      <c r="D674" s="9"/>
      <c r="E674" s="211"/>
      <c r="F674" s="9"/>
    </row>
    <row r="675" spans="1:6" hidden="1" x14ac:dyDescent="0.25">
      <c r="A675" s="192" t="s">
        <v>825</v>
      </c>
      <c r="B675" s="17">
        <v>2584.36</v>
      </c>
      <c r="C675" s="211"/>
      <c r="D675" s="9"/>
      <c r="E675" s="211"/>
      <c r="F675" s="9"/>
    </row>
    <row r="676" spans="1:6" hidden="1" x14ac:dyDescent="0.25">
      <c r="A676" s="192" t="s">
        <v>826</v>
      </c>
      <c r="B676" s="18">
        <v>2602.38</v>
      </c>
      <c r="C676" s="211"/>
      <c r="D676" s="9"/>
      <c r="E676" s="211"/>
      <c r="F676" s="9"/>
    </row>
    <row r="677" spans="1:6" hidden="1" x14ac:dyDescent="0.25">
      <c r="A677" s="192" t="s">
        <v>827</v>
      </c>
      <c r="B677" s="17">
        <v>2594.87</v>
      </c>
      <c r="C677" s="211"/>
      <c r="D677" s="9"/>
      <c r="E677" s="211"/>
      <c r="F677" s="9"/>
    </row>
    <row r="678" spans="1:6" hidden="1" x14ac:dyDescent="0.25">
      <c r="A678" s="192" t="s">
        <v>828</v>
      </c>
      <c r="B678" s="18">
        <v>2640.7</v>
      </c>
      <c r="C678" s="211"/>
      <c r="D678" s="9"/>
      <c r="E678" s="211"/>
      <c r="F678" s="9"/>
    </row>
    <row r="679" spans="1:6" hidden="1" x14ac:dyDescent="0.25">
      <c r="A679" s="192" t="s">
        <v>829</v>
      </c>
      <c r="B679" s="17">
        <v>2623</v>
      </c>
      <c r="C679" s="211"/>
      <c r="D679" s="9"/>
      <c r="E679" s="211"/>
      <c r="F679" s="9"/>
    </row>
    <row r="680" spans="1:6" hidden="1" x14ac:dyDescent="0.25">
      <c r="A680" s="192" t="s">
        <v>830</v>
      </c>
      <c r="B680" s="17">
        <v>2635.24</v>
      </c>
      <c r="C680" s="211"/>
      <c r="D680" s="9"/>
      <c r="E680" s="211"/>
      <c r="F680" s="9"/>
    </row>
    <row r="681" spans="1:6" hidden="1" x14ac:dyDescent="0.25">
      <c r="A681" s="192" t="s">
        <v>831</v>
      </c>
      <c r="B681" s="17">
        <v>2641.26</v>
      </c>
      <c r="C681" s="211"/>
      <c r="D681" s="9"/>
      <c r="E681" s="211"/>
      <c r="F681" s="9"/>
    </row>
    <row r="682" spans="1:6" hidden="1" x14ac:dyDescent="0.25">
      <c r="A682" s="192" t="s">
        <v>832</v>
      </c>
      <c r="B682" s="9">
        <v>2645.27</v>
      </c>
      <c r="C682" s="211"/>
      <c r="D682" s="9"/>
      <c r="E682" s="211"/>
      <c r="F682" s="9"/>
    </row>
    <row r="683" spans="1:6" hidden="1" x14ac:dyDescent="0.25">
      <c r="A683" s="192" t="s">
        <v>833</v>
      </c>
      <c r="B683" s="9">
        <v>2616</v>
      </c>
      <c r="C683" s="211"/>
      <c r="D683" s="9"/>
      <c r="E683" s="211"/>
      <c r="F683" s="9"/>
    </row>
    <row r="684" spans="1:6" hidden="1" x14ac:dyDescent="0.25">
      <c r="A684" s="192" t="s">
        <v>834</v>
      </c>
      <c r="B684" s="9">
        <v>2688.05</v>
      </c>
      <c r="C684" s="211"/>
      <c r="D684" s="9"/>
      <c r="E684" s="211"/>
      <c r="F684" s="9"/>
    </row>
    <row r="685" spans="1:6" hidden="1" x14ac:dyDescent="0.25">
      <c r="A685" s="192" t="s">
        <v>835</v>
      </c>
      <c r="B685" s="17">
        <v>2688.2</v>
      </c>
      <c r="C685" s="211"/>
      <c r="D685" s="9"/>
      <c r="E685" s="211"/>
      <c r="F685" s="9"/>
    </row>
    <row r="686" spans="1:6" hidden="1" x14ac:dyDescent="0.25">
      <c r="A686" s="192" t="s">
        <v>836</v>
      </c>
      <c r="B686" s="9">
        <v>2681.21</v>
      </c>
      <c r="C686" s="211"/>
      <c r="D686" s="9"/>
      <c r="E686" s="211"/>
      <c r="F686" s="9"/>
    </row>
    <row r="687" spans="1:6" hidden="1" x14ac:dyDescent="0.25">
      <c r="A687" s="192" t="s">
        <v>837</v>
      </c>
      <c r="B687" s="9">
        <v>2709.49</v>
      </c>
      <c r="C687" s="211"/>
      <c r="D687" s="9"/>
      <c r="E687" s="211"/>
      <c r="F687" s="9"/>
    </row>
    <row r="688" spans="1:6" hidden="1" x14ac:dyDescent="0.25">
      <c r="A688" s="192" t="s">
        <v>838</v>
      </c>
      <c r="B688" s="17">
        <v>2723.74</v>
      </c>
      <c r="C688" s="211"/>
      <c r="D688" s="9"/>
      <c r="E688" s="211"/>
      <c r="F688" s="9"/>
    </row>
    <row r="689" spans="1:6" hidden="1" x14ac:dyDescent="0.25">
      <c r="A689" s="192" t="s">
        <v>839</v>
      </c>
      <c r="B689" s="17">
        <v>2752.58</v>
      </c>
      <c r="C689" s="211"/>
      <c r="D689" s="9"/>
      <c r="E689" s="211"/>
      <c r="F689" s="9"/>
    </row>
    <row r="690" spans="1:6" hidden="1" x14ac:dyDescent="0.25">
      <c r="A690" s="192" t="s">
        <v>840</v>
      </c>
      <c r="B690" s="9">
        <v>2730.93</v>
      </c>
      <c r="C690" s="211"/>
      <c r="D690" s="9"/>
      <c r="E690" s="211"/>
      <c r="F690" s="9"/>
    </row>
    <row r="691" spans="1:6" hidden="1" x14ac:dyDescent="0.25">
      <c r="A691" s="192" t="s">
        <v>841</v>
      </c>
      <c r="B691" s="9">
        <v>2723.26</v>
      </c>
      <c r="C691" s="211"/>
      <c r="D691" s="9"/>
      <c r="E691" s="211"/>
      <c r="F691" s="9"/>
    </row>
    <row r="692" spans="1:6" hidden="1" x14ac:dyDescent="0.25">
      <c r="A692" s="192" t="s">
        <v>842</v>
      </c>
      <c r="B692" s="9">
        <v>2727.75</v>
      </c>
      <c r="C692" s="211"/>
      <c r="D692" s="9"/>
      <c r="E692" s="211"/>
      <c r="F692" s="9"/>
    </row>
    <row r="693" spans="1:6" hidden="1" x14ac:dyDescent="0.25">
      <c r="A693" s="192" t="s">
        <v>843</v>
      </c>
      <c r="B693" s="9">
        <v>2670.86</v>
      </c>
      <c r="C693" s="211"/>
      <c r="D693" s="9"/>
      <c r="E693" s="211"/>
      <c r="F693" s="9"/>
    </row>
    <row r="694" spans="1:6" hidden="1" x14ac:dyDescent="0.25">
      <c r="A694" s="192" t="s">
        <v>844</v>
      </c>
      <c r="B694" s="17">
        <v>2685.83</v>
      </c>
      <c r="C694" s="211"/>
      <c r="D694" s="9"/>
      <c r="E694" s="211"/>
      <c r="F694" s="9"/>
    </row>
    <row r="695" spans="1:6" hidden="1" x14ac:dyDescent="0.25">
      <c r="A695" s="192" t="s">
        <v>845</v>
      </c>
      <c r="B695" s="17">
        <v>2655.79</v>
      </c>
      <c r="C695" s="211"/>
      <c r="D695" s="9"/>
      <c r="E695" s="211"/>
      <c r="F695" s="9"/>
    </row>
    <row r="696" spans="1:6" hidden="1" x14ac:dyDescent="0.25">
      <c r="A696" s="192" t="s">
        <v>846</v>
      </c>
      <c r="B696" s="9">
        <v>2689.35</v>
      </c>
      <c r="C696" s="211"/>
      <c r="D696" s="9"/>
      <c r="E696" s="211"/>
      <c r="F696" s="9"/>
    </row>
    <row r="697" spans="1:6" hidden="1" x14ac:dyDescent="0.25">
      <c r="A697" s="192" t="s">
        <v>847</v>
      </c>
      <c r="B697" s="20">
        <v>2706.14</v>
      </c>
      <c r="C697" s="212"/>
      <c r="D697" s="20"/>
      <c r="E697" s="212"/>
      <c r="F697" s="20"/>
    </row>
    <row r="698" spans="1:6" hidden="1" x14ac:dyDescent="0.25">
      <c r="A698" s="192" t="s">
        <v>848</v>
      </c>
      <c r="B698" s="17">
        <v>2705.49</v>
      </c>
      <c r="C698" s="212"/>
      <c r="D698" s="20"/>
      <c r="E698" s="212"/>
      <c r="F698" s="20"/>
    </row>
    <row r="699" spans="1:6" hidden="1" x14ac:dyDescent="0.25">
      <c r="A699" s="192" t="s">
        <v>849</v>
      </c>
      <c r="B699" s="20">
        <v>2694.29</v>
      </c>
      <c r="C699" s="212"/>
      <c r="D699" s="20"/>
      <c r="E699" s="212"/>
      <c r="F699" s="20"/>
    </row>
    <row r="700" spans="1:6" hidden="1" x14ac:dyDescent="0.25">
      <c r="A700" s="192" t="s">
        <v>850</v>
      </c>
      <c r="B700" s="20">
        <v>2655.79</v>
      </c>
      <c r="C700" s="212"/>
      <c r="D700" s="20"/>
      <c r="E700" s="212"/>
      <c r="F700" s="20"/>
    </row>
    <row r="701" spans="1:6" hidden="1" x14ac:dyDescent="0.25">
      <c r="A701" s="192" t="s">
        <v>851</v>
      </c>
      <c r="B701" s="20">
        <v>2669.54</v>
      </c>
      <c r="C701" s="212"/>
      <c r="D701" s="20"/>
      <c r="E701" s="212"/>
      <c r="F701" s="20"/>
    </row>
    <row r="702" spans="1:6" hidden="1" x14ac:dyDescent="0.25">
      <c r="A702" s="192" t="s">
        <v>852</v>
      </c>
      <c r="B702" s="17">
        <v>2705.37</v>
      </c>
      <c r="C702" s="212"/>
      <c r="D702" s="20"/>
      <c r="E702" s="212"/>
      <c r="F702" s="20"/>
    </row>
    <row r="703" spans="1:6" hidden="1" x14ac:dyDescent="0.25">
      <c r="A703" s="192" t="s">
        <v>853</v>
      </c>
      <c r="B703" s="20">
        <v>2705.25</v>
      </c>
      <c r="C703" s="212"/>
      <c r="D703" s="20"/>
      <c r="E703" s="212"/>
      <c r="F703" s="20"/>
    </row>
    <row r="704" spans="1:6" hidden="1" x14ac:dyDescent="0.25">
      <c r="A704" s="192" t="s">
        <v>854</v>
      </c>
      <c r="B704" s="17">
        <v>2729.11</v>
      </c>
      <c r="C704" s="212"/>
      <c r="D704" s="20"/>
      <c r="E704" s="212"/>
      <c r="F704" s="20"/>
    </row>
    <row r="705" spans="1:6" hidden="1" x14ac:dyDescent="0.25">
      <c r="A705" s="198" t="s">
        <v>855</v>
      </c>
      <c r="B705" s="20">
        <v>2706.96</v>
      </c>
      <c r="C705" s="212"/>
      <c r="D705" s="20"/>
      <c r="E705" s="212"/>
      <c r="F705" s="20"/>
    </row>
    <row r="706" spans="1:6" hidden="1" x14ac:dyDescent="0.25">
      <c r="A706" s="198" t="s">
        <v>856</v>
      </c>
      <c r="B706" s="20">
        <v>2670.23</v>
      </c>
      <c r="C706" s="212"/>
      <c r="D706" s="20"/>
      <c r="E706" s="212"/>
      <c r="F706" s="20"/>
    </row>
    <row r="707" spans="1:6" hidden="1" x14ac:dyDescent="0.25">
      <c r="A707" s="198" t="s">
        <v>857</v>
      </c>
      <c r="B707" s="20">
        <v>2669.77</v>
      </c>
      <c r="C707" s="212"/>
      <c r="D707" s="20"/>
      <c r="E707" s="212"/>
      <c r="F707" s="20"/>
    </row>
    <row r="708" spans="1:6" hidden="1" x14ac:dyDescent="0.25">
      <c r="A708" s="198" t="s">
        <v>858</v>
      </c>
      <c r="B708" s="20">
        <v>2666.61</v>
      </c>
      <c r="C708" s="212"/>
      <c r="D708" s="20"/>
      <c r="E708" s="212"/>
      <c r="F708" s="20"/>
    </row>
    <row r="709" spans="1:6" hidden="1" x14ac:dyDescent="0.25">
      <c r="A709" s="198" t="s">
        <v>859</v>
      </c>
      <c r="B709" s="20">
        <v>2687.46</v>
      </c>
      <c r="C709" s="212"/>
      <c r="D709" s="20"/>
      <c r="E709" s="212"/>
      <c r="F709" s="20"/>
    </row>
    <row r="710" spans="1:6" hidden="1" x14ac:dyDescent="0.25">
      <c r="A710" s="198" t="s">
        <v>860</v>
      </c>
      <c r="B710" s="20">
        <v>2713.91</v>
      </c>
      <c r="C710" s="212"/>
      <c r="D710" s="20"/>
      <c r="E710" s="212"/>
      <c r="F710" s="20"/>
    </row>
    <row r="711" spans="1:6" hidden="1" x14ac:dyDescent="0.25">
      <c r="A711" s="198" t="s">
        <v>861</v>
      </c>
      <c r="B711" s="20">
        <v>2718.51</v>
      </c>
      <c r="C711" s="212"/>
      <c r="D711" s="20"/>
      <c r="E711" s="212"/>
      <c r="F711" s="20"/>
    </row>
    <row r="712" spans="1:6" hidden="1" x14ac:dyDescent="0.25">
      <c r="A712" s="198" t="s">
        <v>862</v>
      </c>
      <c r="B712" s="20">
        <v>2714.96</v>
      </c>
      <c r="C712" s="212"/>
      <c r="D712" s="20"/>
      <c r="E712" s="212"/>
      <c r="F712" s="20"/>
    </row>
    <row r="713" spans="1:6" hidden="1" x14ac:dyDescent="0.25">
      <c r="A713" s="198" t="s">
        <v>863</v>
      </c>
      <c r="B713" s="20">
        <v>2689.92</v>
      </c>
      <c r="C713" s="212"/>
      <c r="D713" s="20"/>
      <c r="E713" s="212"/>
      <c r="F713" s="20"/>
    </row>
    <row r="714" spans="1:6" hidden="1" x14ac:dyDescent="0.25">
      <c r="A714" s="198" t="s">
        <v>864</v>
      </c>
      <c r="B714" s="20">
        <v>2809.81</v>
      </c>
      <c r="C714" s="212"/>
      <c r="D714" s="20"/>
      <c r="E714" s="212"/>
      <c r="F714" s="20"/>
    </row>
    <row r="715" spans="1:6" hidden="1" x14ac:dyDescent="0.25">
      <c r="A715" s="198" t="s">
        <v>865</v>
      </c>
      <c r="B715" s="20">
        <v>2787.24</v>
      </c>
      <c r="C715" s="212"/>
      <c r="D715" s="20"/>
      <c r="E715" s="212"/>
      <c r="F715" s="20"/>
    </row>
    <row r="716" spans="1:6" hidden="1" x14ac:dyDescent="0.25">
      <c r="A716" s="198" t="s">
        <v>866</v>
      </c>
      <c r="B716" s="20">
        <v>2931.68</v>
      </c>
      <c r="C716" s="212"/>
      <c r="D716" s="20"/>
      <c r="E716" s="212"/>
      <c r="F716" s="20"/>
    </row>
    <row r="717" spans="1:6" hidden="1" x14ac:dyDescent="0.25">
      <c r="A717" s="198" t="s">
        <v>867</v>
      </c>
      <c r="B717" s="20">
        <v>2908.9</v>
      </c>
      <c r="C717" s="212"/>
      <c r="D717" s="20"/>
      <c r="E717" s="212"/>
      <c r="F717" s="20"/>
    </row>
    <row r="718" spans="1:6" hidden="1" x14ac:dyDescent="0.25">
      <c r="A718" s="198" t="s">
        <v>868</v>
      </c>
      <c r="B718" s="20">
        <v>2876.04</v>
      </c>
      <c r="C718" s="212"/>
      <c r="D718" s="20"/>
      <c r="E718" s="212"/>
      <c r="F718" s="20"/>
    </row>
    <row r="719" spans="1:6" hidden="1" x14ac:dyDescent="0.25">
      <c r="A719" s="198" t="s">
        <v>869</v>
      </c>
      <c r="B719" s="20">
        <v>2909.05</v>
      </c>
      <c r="C719" s="212"/>
      <c r="D719" s="20"/>
      <c r="E719" s="212"/>
      <c r="F719" s="20"/>
    </row>
    <row r="720" spans="1:6" hidden="1" x14ac:dyDescent="0.25">
      <c r="A720" s="198" t="s">
        <v>870</v>
      </c>
      <c r="B720" s="20">
        <v>2917.74</v>
      </c>
      <c r="C720" s="212"/>
      <c r="D720" s="20"/>
      <c r="E720" s="212"/>
      <c r="F720" s="20"/>
    </row>
    <row r="721" spans="1:6" hidden="1" x14ac:dyDescent="0.25">
      <c r="A721" s="198" t="s">
        <v>871</v>
      </c>
      <c r="B721" s="20">
        <v>2950.14</v>
      </c>
      <c r="C721" s="212"/>
      <c r="D721" s="20"/>
      <c r="E721" s="212"/>
      <c r="F721" s="20"/>
    </row>
    <row r="722" spans="1:6" hidden="1" x14ac:dyDescent="0.25">
      <c r="A722" s="198" t="s">
        <v>872</v>
      </c>
      <c r="B722" s="20">
        <v>2943.65</v>
      </c>
      <c r="C722" s="212"/>
      <c r="D722" s="20"/>
      <c r="E722" s="212"/>
      <c r="F722" s="20"/>
    </row>
    <row r="723" spans="1:6" hidden="1" x14ac:dyDescent="0.25">
      <c r="A723" s="198" t="s">
        <v>874</v>
      </c>
      <c r="B723" s="20">
        <v>3026.44</v>
      </c>
      <c r="C723" s="212"/>
      <c r="D723" s="20"/>
      <c r="E723" s="212"/>
      <c r="F723" s="20"/>
    </row>
    <row r="724" spans="1:6" hidden="1" x14ac:dyDescent="0.25">
      <c r="A724" s="198" t="s">
        <v>875</v>
      </c>
      <c r="B724" s="20">
        <v>3086.84</v>
      </c>
      <c r="C724" s="212"/>
      <c r="D724" s="20"/>
      <c r="E724" s="212"/>
      <c r="F724" s="20"/>
    </row>
    <row r="725" spans="1:6" hidden="1" x14ac:dyDescent="0.25">
      <c r="A725" s="198" t="s">
        <v>876</v>
      </c>
      <c r="B725" s="20">
        <v>3215.06</v>
      </c>
      <c r="C725" s="212"/>
      <c r="D725" s="20"/>
      <c r="E725" s="212"/>
      <c r="F725" s="20"/>
    </row>
    <row r="726" spans="1:6" hidden="1" x14ac:dyDescent="0.25">
      <c r="A726" s="198" t="s">
        <v>877</v>
      </c>
      <c r="B726" s="20">
        <v>3108.24</v>
      </c>
      <c r="C726" s="212"/>
      <c r="D726" s="20"/>
      <c r="E726" s="212"/>
      <c r="F726" s="20"/>
    </row>
    <row r="727" spans="1:6" hidden="1" x14ac:dyDescent="0.25">
      <c r="A727" s="198" t="s">
        <v>878</v>
      </c>
      <c r="B727" s="20">
        <v>3021.81</v>
      </c>
      <c r="C727" s="212"/>
      <c r="D727" s="20"/>
      <c r="E727" s="212"/>
      <c r="F727" s="20"/>
    </row>
    <row r="728" spans="1:6" hidden="1" x14ac:dyDescent="0.25">
      <c r="A728" s="198" t="s">
        <v>879</v>
      </c>
      <c r="B728" s="20">
        <v>2983.35</v>
      </c>
      <c r="C728" s="212"/>
      <c r="D728" s="20"/>
      <c r="E728" s="212"/>
      <c r="F728" s="20"/>
    </row>
    <row r="729" spans="1:6" hidden="1" x14ac:dyDescent="0.25">
      <c r="A729" s="198" t="s">
        <v>880</v>
      </c>
      <c r="B729" s="20">
        <v>3070.42</v>
      </c>
      <c r="C729" s="212"/>
      <c r="D729" s="20"/>
      <c r="E729" s="212"/>
      <c r="F729" s="20"/>
    </row>
    <row r="730" spans="1:6" hidden="1" x14ac:dyDescent="0.25">
      <c r="A730" s="198" t="s">
        <v>881</v>
      </c>
      <c r="B730" s="20">
        <v>3129.53</v>
      </c>
      <c r="C730" s="212"/>
      <c r="D730" s="20"/>
      <c r="E730" s="212"/>
      <c r="F730" s="20"/>
    </row>
    <row r="731" spans="1:6" hidden="1" x14ac:dyDescent="0.25">
      <c r="A731" s="198" t="s">
        <v>882</v>
      </c>
      <c r="B731" s="20">
        <v>3124.28</v>
      </c>
      <c r="C731" s="212"/>
      <c r="D731" s="20"/>
      <c r="E731" s="212"/>
      <c r="F731" s="20"/>
    </row>
    <row r="732" spans="1:6" hidden="1" x14ac:dyDescent="0.25">
      <c r="A732" s="198" t="s">
        <v>883</v>
      </c>
      <c r="B732" s="20">
        <v>3283.68</v>
      </c>
      <c r="C732" s="212"/>
      <c r="D732" s="20"/>
      <c r="E732" s="212"/>
      <c r="F732" s="20"/>
    </row>
    <row r="733" spans="1:6" hidden="1" x14ac:dyDescent="0.25">
      <c r="A733" s="198" t="s">
        <v>884</v>
      </c>
      <c r="B733" s="20">
        <v>3277.39</v>
      </c>
      <c r="C733" s="212"/>
      <c r="D733" s="20"/>
      <c r="E733" s="212"/>
      <c r="F733" s="20"/>
    </row>
    <row r="734" spans="1:6" hidden="1" x14ac:dyDescent="0.25">
      <c r="A734" s="198" t="s">
        <v>886</v>
      </c>
      <c r="B734" s="20">
        <v>3514.22</v>
      </c>
      <c r="C734" s="212"/>
      <c r="D734" s="20"/>
      <c r="E734" s="212"/>
      <c r="F734" s="20"/>
    </row>
    <row r="735" spans="1:6" hidden="1" x14ac:dyDescent="0.25">
      <c r="A735" s="198" t="s">
        <v>887</v>
      </c>
      <c r="B735" s="20">
        <v>3463.55</v>
      </c>
      <c r="C735" s="212"/>
      <c r="D735" s="20"/>
      <c r="E735" s="212"/>
      <c r="F735" s="20"/>
    </row>
    <row r="736" spans="1:6" hidden="1" x14ac:dyDescent="0.25">
      <c r="A736" s="198" t="s">
        <v>888</v>
      </c>
      <c r="B736" s="20">
        <v>3315.8</v>
      </c>
      <c r="C736" s="212"/>
      <c r="D736" s="20"/>
      <c r="E736" s="212"/>
      <c r="F736" s="20"/>
    </row>
    <row r="737" spans="1:9" hidden="1" x14ac:dyDescent="0.25">
      <c r="A737" s="198" t="s">
        <v>889</v>
      </c>
      <c r="B737" s="20">
        <v>3301.7</v>
      </c>
      <c r="C737" s="212"/>
      <c r="D737" s="20"/>
      <c r="E737" s="212"/>
      <c r="F737" s="20"/>
    </row>
    <row r="738" spans="1:9" hidden="1" x14ac:dyDescent="0.25">
      <c r="A738" s="198" t="s">
        <v>890</v>
      </c>
      <c r="B738" s="20">
        <v>3258.9</v>
      </c>
      <c r="C738" s="212"/>
      <c r="D738" s="20"/>
      <c r="E738" s="212"/>
      <c r="F738" s="20"/>
    </row>
    <row r="739" spans="1:9" hidden="1" x14ac:dyDescent="0.25">
      <c r="A739" s="198" t="s">
        <v>891</v>
      </c>
      <c r="B739" s="20">
        <v>3259.44</v>
      </c>
      <c r="C739" s="212"/>
      <c r="D739" s="20"/>
      <c r="E739" s="212"/>
      <c r="F739" s="20"/>
    </row>
    <row r="740" spans="1:9" hidden="1" x14ac:dyDescent="0.25">
      <c r="A740" s="198" t="s">
        <v>892</v>
      </c>
      <c r="B740" s="19">
        <v>3354.64</v>
      </c>
      <c r="C740" s="212"/>
      <c r="D740" s="19">
        <v>2867.22</v>
      </c>
      <c r="E740" s="230">
        <v>2706</v>
      </c>
      <c r="F740" s="20">
        <v>6.883</v>
      </c>
    </row>
    <row r="741" spans="1:9" hidden="1" x14ac:dyDescent="0.25">
      <c r="A741" s="198" t="s">
        <v>893</v>
      </c>
      <c r="B741" s="19">
        <v>3330.15</v>
      </c>
      <c r="C741" s="212"/>
      <c r="D741" s="19">
        <v>2846.28</v>
      </c>
      <c r="E741" s="230">
        <v>2731</v>
      </c>
      <c r="F741" s="20">
        <v>6.9096000000000002</v>
      </c>
    </row>
    <row r="742" spans="1:9" hidden="1" x14ac:dyDescent="0.25">
      <c r="A742" s="198" t="s">
        <v>894</v>
      </c>
      <c r="B742" s="19">
        <v>3299.94</v>
      </c>
      <c r="C742" s="212"/>
      <c r="D742" s="19">
        <v>2820.4594999999999</v>
      </c>
      <c r="E742" s="230">
        <v>2821.5</v>
      </c>
      <c r="F742" s="19">
        <v>6.8971</v>
      </c>
    </row>
    <row r="743" spans="1:9" hidden="1" x14ac:dyDescent="0.25">
      <c r="A743" s="198" t="s">
        <v>896</v>
      </c>
      <c r="B743" s="19">
        <v>3278.43</v>
      </c>
      <c r="C743" s="212"/>
      <c r="D743" s="22">
        <v>2802.08</v>
      </c>
      <c r="E743" s="230">
        <v>2709.5</v>
      </c>
      <c r="F743" s="20">
        <v>6.9332000000000003</v>
      </c>
    </row>
    <row r="744" spans="1:9" hidden="1" x14ac:dyDescent="0.25">
      <c r="A744" s="198" t="s">
        <v>897</v>
      </c>
      <c r="B744" s="19">
        <v>3256.44</v>
      </c>
      <c r="C744" s="212"/>
      <c r="D744" s="22">
        <v>2783.28</v>
      </c>
      <c r="E744" s="230">
        <v>2704</v>
      </c>
      <c r="F744" s="19">
        <v>6.9185999999999996</v>
      </c>
    </row>
    <row r="745" spans="1:9" hidden="1" x14ac:dyDescent="0.25">
      <c r="A745" s="198" t="s">
        <v>898</v>
      </c>
      <c r="B745" s="19">
        <v>3211.22</v>
      </c>
      <c r="C745" s="212"/>
      <c r="D745" s="22">
        <v>2744.63</v>
      </c>
      <c r="E745" s="230">
        <v>2735.5</v>
      </c>
      <c r="F745" s="19">
        <v>6.9226000000000001</v>
      </c>
    </row>
    <row r="746" spans="1:9" hidden="1" x14ac:dyDescent="0.25">
      <c r="A746" s="198" t="s">
        <v>899</v>
      </c>
      <c r="B746" s="19">
        <v>3306.56</v>
      </c>
      <c r="C746" s="212"/>
      <c r="D746" s="22">
        <v>2826.12</v>
      </c>
      <c r="E746" s="230">
        <v>2736.5</v>
      </c>
      <c r="F746" s="19">
        <v>6.9226000000000001</v>
      </c>
    </row>
    <row r="747" spans="1:9" hidden="1" x14ac:dyDescent="0.25">
      <c r="A747" s="198" t="s">
        <v>900</v>
      </c>
      <c r="B747" s="19">
        <v>3276.76</v>
      </c>
      <c r="C747" s="212"/>
      <c r="D747" s="22">
        <v>2800.65</v>
      </c>
      <c r="E747" s="230">
        <v>2760.5</v>
      </c>
      <c r="F747" s="19">
        <v>6.9641999999999999</v>
      </c>
    </row>
    <row r="748" spans="1:9" hidden="1" x14ac:dyDescent="0.25">
      <c r="A748" s="198" t="s">
        <v>901</v>
      </c>
      <c r="B748" s="19">
        <v>3187.27</v>
      </c>
      <c r="C748" s="212"/>
      <c r="D748" s="22">
        <v>2724.17</v>
      </c>
      <c r="E748" s="230">
        <v>2725</v>
      </c>
      <c r="F748" s="19">
        <v>6.9652000000000003</v>
      </c>
    </row>
    <row r="749" spans="1:9" hidden="1" x14ac:dyDescent="0.25">
      <c r="A749" s="387" t="s">
        <v>902</v>
      </c>
      <c r="B749" s="19">
        <v>3028.17</v>
      </c>
      <c r="C749" s="212"/>
      <c r="D749" s="22">
        <v>2588.1799999999998</v>
      </c>
      <c r="E749" s="230">
        <v>2632</v>
      </c>
      <c r="F749" s="19">
        <v>6.9711999999999996</v>
      </c>
    </row>
    <row r="750" spans="1:9" hidden="1" x14ac:dyDescent="0.25">
      <c r="A750" s="198" t="s">
        <v>903</v>
      </c>
      <c r="B750" s="19">
        <v>3070.21</v>
      </c>
      <c r="C750" s="212"/>
      <c r="D750" s="22">
        <v>2624.11</v>
      </c>
      <c r="E750" s="230">
        <v>2615</v>
      </c>
      <c r="F750" s="19">
        <v>6.9702000000000002</v>
      </c>
    </row>
    <row r="751" spans="1:9" hidden="1" x14ac:dyDescent="0.25">
      <c r="A751" s="198" t="s">
        <v>904</v>
      </c>
      <c r="B751" s="19">
        <v>3040.08</v>
      </c>
      <c r="C751" s="212"/>
      <c r="D751" s="22">
        <v>2598.36</v>
      </c>
      <c r="E751" s="230">
        <v>2604.5</v>
      </c>
      <c r="F751" s="19">
        <v>6.9702000000000002</v>
      </c>
      <c r="I751" s="42"/>
    </row>
    <row r="752" spans="1:9" hidden="1" x14ac:dyDescent="0.25">
      <c r="A752" s="198" t="s">
        <v>905</v>
      </c>
      <c r="B752" s="19">
        <v>2851.12</v>
      </c>
      <c r="C752" s="212"/>
      <c r="D752" s="22">
        <v>2436.85</v>
      </c>
      <c r="E752" s="230">
        <v>2725</v>
      </c>
      <c r="F752" s="19">
        <v>6.9691999999999998</v>
      </c>
    </row>
    <row r="753" spans="1:6" hidden="1" x14ac:dyDescent="0.25">
      <c r="A753" s="198" t="s">
        <v>906</v>
      </c>
      <c r="B753" s="19">
        <v>2889.53</v>
      </c>
      <c r="C753" s="212"/>
      <c r="D753" s="22">
        <v>2469.6799999999998</v>
      </c>
      <c r="E753" s="230">
        <v>2587</v>
      </c>
      <c r="F753" s="19">
        <v>6.97</v>
      </c>
    </row>
    <row r="754" spans="1:6" hidden="1" x14ac:dyDescent="0.25">
      <c r="A754" s="198" t="s">
        <v>907</v>
      </c>
      <c r="B754" s="19">
        <v>3014.97</v>
      </c>
      <c r="C754" s="212"/>
      <c r="D754" s="22">
        <v>2576.9</v>
      </c>
      <c r="E754" s="230">
        <v>2587</v>
      </c>
      <c r="F754" s="19">
        <v>6.9752000000000001</v>
      </c>
    </row>
    <row r="755" spans="1:6" hidden="1" x14ac:dyDescent="0.25">
      <c r="A755" s="198" t="s">
        <v>908</v>
      </c>
      <c r="B755" s="19">
        <v>3041.73</v>
      </c>
      <c r="C755" s="212"/>
      <c r="D755" s="22">
        <v>2599.77</v>
      </c>
      <c r="E755" s="230">
        <v>2587</v>
      </c>
      <c r="F755" s="19">
        <v>6.9763000000000002</v>
      </c>
    </row>
    <row r="756" spans="1:6" hidden="1" x14ac:dyDescent="0.25">
      <c r="A756" s="198" t="s">
        <v>909</v>
      </c>
      <c r="B756" s="19">
        <v>3023.74</v>
      </c>
      <c r="C756" s="212"/>
      <c r="D756" s="22">
        <v>2584.39</v>
      </c>
      <c r="E756" s="230">
        <v>2540</v>
      </c>
      <c r="F756" s="19">
        <v>6.9682000000000004</v>
      </c>
    </row>
    <row r="757" spans="1:6" hidden="1" x14ac:dyDescent="0.25">
      <c r="A757" s="187" t="s">
        <v>910</v>
      </c>
      <c r="B757" s="19">
        <v>3040.77</v>
      </c>
      <c r="C757" s="212"/>
      <c r="D757" s="22">
        <v>2598.9499999999998</v>
      </c>
      <c r="E757" s="230">
        <v>2563</v>
      </c>
      <c r="F757" s="19">
        <v>6.9752000000000001</v>
      </c>
    </row>
    <row r="758" spans="1:6" hidden="1" x14ac:dyDescent="0.25">
      <c r="A758" s="187" t="s">
        <v>911</v>
      </c>
      <c r="B758" s="19">
        <v>3025.96</v>
      </c>
      <c r="C758" s="212"/>
      <c r="D758" s="22">
        <v>2586.29</v>
      </c>
      <c r="E758" s="230">
        <v>2553</v>
      </c>
      <c r="F758" s="19">
        <v>6.9763000000000002</v>
      </c>
    </row>
    <row r="759" spans="1:6" hidden="1" x14ac:dyDescent="0.25">
      <c r="A759" s="187" t="s">
        <v>926</v>
      </c>
      <c r="B759" s="19">
        <v>3105.39</v>
      </c>
      <c r="C759" s="212"/>
      <c r="D759" s="22">
        <v>2654.18</v>
      </c>
      <c r="E759" s="230">
        <v>2530</v>
      </c>
      <c r="F759" s="19">
        <v>6.9492000000000003</v>
      </c>
    </row>
    <row r="760" spans="1:6" hidden="1" x14ac:dyDescent="0.25">
      <c r="A760" s="187" t="s">
        <v>927</v>
      </c>
      <c r="B760" s="19">
        <v>3114.03</v>
      </c>
      <c r="C760" s="212"/>
      <c r="D760" s="22">
        <v>2661.56</v>
      </c>
      <c r="E760" s="230">
        <v>2609</v>
      </c>
      <c r="F760" s="19">
        <v>6.9183000000000003</v>
      </c>
    </row>
    <row r="761" spans="1:6" hidden="1" x14ac:dyDescent="0.25">
      <c r="A761" s="187" t="s">
        <v>928</v>
      </c>
      <c r="B761" s="19">
        <v>3191.9</v>
      </c>
      <c r="C761" s="212"/>
      <c r="D761" s="22">
        <v>2728.12</v>
      </c>
      <c r="E761" s="230">
        <v>2611</v>
      </c>
      <c r="F761" s="19">
        <v>6.9457000000000004</v>
      </c>
    </row>
    <row r="762" spans="1:6" hidden="1" x14ac:dyDescent="0.25">
      <c r="A762" s="187" t="s">
        <v>929</v>
      </c>
      <c r="B762" s="18">
        <v>3242.99</v>
      </c>
      <c r="C762" s="212"/>
      <c r="D762" s="23">
        <v>2771.79</v>
      </c>
      <c r="E762" s="231">
        <v>2733</v>
      </c>
      <c r="F762" s="24">
        <v>6.9442000000000004</v>
      </c>
    </row>
    <row r="763" spans="1:6" hidden="1" x14ac:dyDescent="0.25">
      <c r="A763" s="187" t="s">
        <v>930</v>
      </c>
      <c r="B763" s="19">
        <v>3237.23</v>
      </c>
      <c r="C763" s="212"/>
      <c r="D763" s="22">
        <v>2766.87</v>
      </c>
      <c r="E763" s="230" t="s">
        <v>794</v>
      </c>
      <c r="F763" s="19">
        <v>6.9302999999999999</v>
      </c>
    </row>
    <row r="764" spans="1:6" hidden="1" x14ac:dyDescent="0.25">
      <c r="A764" s="187" t="s">
        <v>931</v>
      </c>
      <c r="B764" s="19">
        <v>3249.68</v>
      </c>
      <c r="C764" s="212"/>
      <c r="D764" s="22">
        <v>2777.51</v>
      </c>
      <c r="E764" s="232">
        <v>2725</v>
      </c>
      <c r="F764" s="19">
        <v>6.9176000000000002</v>
      </c>
    </row>
    <row r="765" spans="1:6" hidden="1" x14ac:dyDescent="0.25">
      <c r="A765" s="187" t="s">
        <v>932</v>
      </c>
      <c r="B765" s="18">
        <v>3305.56</v>
      </c>
      <c r="C765" s="212"/>
      <c r="D765" s="23">
        <v>2825.26</v>
      </c>
      <c r="E765" s="233">
        <v>2720</v>
      </c>
      <c r="F765" s="24">
        <v>6.9126000000000003</v>
      </c>
    </row>
    <row r="766" spans="1:6" hidden="1" x14ac:dyDescent="0.25">
      <c r="A766" s="187" t="s">
        <v>933</v>
      </c>
      <c r="B766" s="18">
        <v>3211.72</v>
      </c>
      <c r="C766" s="212"/>
      <c r="D766" s="23">
        <v>2745.06</v>
      </c>
      <c r="E766" s="233">
        <v>2766</v>
      </c>
      <c r="F766" s="24">
        <v>6.9153000000000002</v>
      </c>
    </row>
    <row r="767" spans="1:6" hidden="1" x14ac:dyDescent="0.25">
      <c r="A767" s="187" t="s">
        <v>934</v>
      </c>
      <c r="B767" s="18">
        <v>3275.66</v>
      </c>
      <c r="C767" s="212"/>
      <c r="D767" s="23">
        <v>2799.71</v>
      </c>
      <c r="E767" s="233">
        <v>2694</v>
      </c>
      <c r="F767" s="24">
        <v>6.8780000000000001</v>
      </c>
    </row>
    <row r="768" spans="1:6" hidden="1" x14ac:dyDescent="0.25">
      <c r="A768" s="187" t="s">
        <v>935</v>
      </c>
      <c r="B768" s="18">
        <v>3259.4</v>
      </c>
      <c r="C768" s="212"/>
      <c r="D768" s="23">
        <v>2785.81</v>
      </c>
      <c r="E768" s="233">
        <v>2724</v>
      </c>
      <c r="F768" s="24">
        <v>6.8754999999999997</v>
      </c>
    </row>
    <row r="769" spans="1:6" hidden="1" x14ac:dyDescent="0.25">
      <c r="A769" s="187" t="s">
        <v>936</v>
      </c>
      <c r="B769" s="18">
        <v>3265.22</v>
      </c>
      <c r="C769" s="212"/>
      <c r="D769" s="23">
        <v>2790.78</v>
      </c>
      <c r="E769" s="233">
        <v>2759</v>
      </c>
      <c r="F769" s="24">
        <v>6.8754999999999997</v>
      </c>
    </row>
    <row r="770" spans="1:6" hidden="1" x14ac:dyDescent="0.25">
      <c r="A770" s="187" t="s">
        <v>937</v>
      </c>
      <c r="B770" s="18">
        <v>3326.04</v>
      </c>
      <c r="C770" s="212"/>
      <c r="D770" s="23">
        <v>2842.77</v>
      </c>
      <c r="E770" s="233">
        <v>2737</v>
      </c>
      <c r="F770" s="24">
        <v>6.8579999999999997</v>
      </c>
    </row>
    <row r="771" spans="1:6" hidden="1" x14ac:dyDescent="0.25">
      <c r="A771" s="187" t="s">
        <v>938</v>
      </c>
      <c r="B771" s="18">
        <v>3313.92</v>
      </c>
      <c r="C771" s="212"/>
      <c r="D771" s="23">
        <v>2832.41</v>
      </c>
      <c r="E771" s="233">
        <v>2782</v>
      </c>
      <c r="F771" s="24">
        <v>6.8680000000000003</v>
      </c>
    </row>
    <row r="772" spans="1:6" hidden="1" x14ac:dyDescent="0.25">
      <c r="A772" s="187" t="s">
        <v>939</v>
      </c>
      <c r="B772" s="18">
        <v>3297.47</v>
      </c>
      <c r="C772" s="212"/>
      <c r="D772" s="23">
        <v>2818.35</v>
      </c>
      <c r="E772" s="233">
        <v>2783</v>
      </c>
      <c r="F772" s="24">
        <v>6.8780000000000001</v>
      </c>
    </row>
    <row r="773" spans="1:6" hidden="1" x14ac:dyDescent="0.25">
      <c r="A773" s="187" t="s">
        <v>940</v>
      </c>
      <c r="B773" s="18">
        <v>3289.98</v>
      </c>
      <c r="C773" s="212"/>
      <c r="D773" s="23">
        <v>2811.95</v>
      </c>
      <c r="E773" s="233">
        <v>2765</v>
      </c>
      <c r="F773" s="24">
        <v>6.8815</v>
      </c>
    </row>
    <row r="774" spans="1:6" hidden="1" x14ac:dyDescent="0.25">
      <c r="A774" s="187" t="s">
        <v>941</v>
      </c>
      <c r="B774" s="18">
        <v>3333.77</v>
      </c>
      <c r="C774" s="212"/>
      <c r="D774" s="23">
        <v>2849.37</v>
      </c>
      <c r="E774" s="233">
        <v>2775</v>
      </c>
      <c r="F774" s="24">
        <v>6.8990999999999998</v>
      </c>
    </row>
    <row r="775" spans="1:6" hidden="1" x14ac:dyDescent="0.25">
      <c r="A775" s="187" t="s">
        <v>942</v>
      </c>
      <c r="B775" s="18">
        <v>3353.67</v>
      </c>
      <c r="C775" s="212"/>
      <c r="D775" s="23">
        <v>2866.38</v>
      </c>
      <c r="E775" s="233">
        <v>2826</v>
      </c>
      <c r="F775" s="24">
        <v>6.8849999999999998</v>
      </c>
    </row>
    <row r="776" spans="1:6" hidden="1" x14ac:dyDescent="0.25">
      <c r="A776" s="187" t="s">
        <v>951</v>
      </c>
      <c r="B776" s="18">
        <v>3490.06</v>
      </c>
      <c r="C776" s="212"/>
      <c r="D776" s="23">
        <v>2982.96</v>
      </c>
      <c r="E776" s="233">
        <v>2906</v>
      </c>
      <c r="F776" s="24">
        <v>6.8996000000000004</v>
      </c>
    </row>
    <row r="777" spans="1:6" hidden="1" x14ac:dyDescent="0.25">
      <c r="A777" s="187" t="s">
        <v>952</v>
      </c>
      <c r="B777" s="18">
        <v>3427.78</v>
      </c>
      <c r="C777" s="212"/>
      <c r="D777" s="23">
        <v>2929.72</v>
      </c>
      <c r="E777" s="233">
        <v>2971</v>
      </c>
      <c r="F777" s="24">
        <v>6.8966000000000003</v>
      </c>
    </row>
    <row r="778" spans="1:6" hidden="1" x14ac:dyDescent="0.25">
      <c r="A778" s="187" t="s">
        <v>953</v>
      </c>
      <c r="B778" s="18">
        <v>3427.78</v>
      </c>
      <c r="C778" s="212"/>
      <c r="D778" s="23">
        <v>2929.72</v>
      </c>
      <c r="E778" s="233">
        <v>2934</v>
      </c>
      <c r="F778" s="24">
        <v>6.8789999999999996</v>
      </c>
    </row>
    <row r="779" spans="1:6" hidden="1" x14ac:dyDescent="0.25">
      <c r="A779" s="187" t="s">
        <v>954</v>
      </c>
      <c r="B779" s="18">
        <v>3418.68</v>
      </c>
      <c r="C779" s="212"/>
      <c r="D779" s="23">
        <v>2921.95</v>
      </c>
      <c r="E779" s="233">
        <v>2890</v>
      </c>
      <c r="F779" s="24">
        <v>6.8739999999999997</v>
      </c>
    </row>
    <row r="780" spans="1:6" hidden="1" x14ac:dyDescent="0.25">
      <c r="A780" s="187" t="s">
        <v>955</v>
      </c>
      <c r="B780" s="18">
        <v>3389.31</v>
      </c>
      <c r="C780" s="212"/>
      <c r="D780" s="23">
        <v>2896.85</v>
      </c>
      <c r="E780" s="233">
        <v>2836</v>
      </c>
      <c r="F780" s="24">
        <v>6.8775000000000004</v>
      </c>
    </row>
    <row r="781" spans="1:6" hidden="1" x14ac:dyDescent="0.25">
      <c r="A781" s="187" t="s">
        <v>956</v>
      </c>
      <c r="B781" s="18">
        <v>3307.89</v>
      </c>
      <c r="C781" s="212"/>
      <c r="D781" s="23">
        <v>2827.25</v>
      </c>
      <c r="E781" s="233">
        <v>2826</v>
      </c>
      <c r="F781" s="24">
        <v>6.883</v>
      </c>
    </row>
    <row r="782" spans="1:6" hidden="1" x14ac:dyDescent="0.25">
      <c r="A782" s="187" t="s">
        <v>957</v>
      </c>
      <c r="B782" s="18">
        <v>3394.4</v>
      </c>
      <c r="C782" s="212"/>
      <c r="D782" s="23">
        <v>2901.2</v>
      </c>
      <c r="E782" s="233">
        <v>2861</v>
      </c>
      <c r="F782" s="24">
        <v>6.8996000000000004</v>
      </c>
    </row>
    <row r="783" spans="1:6" hidden="1" x14ac:dyDescent="0.25">
      <c r="A783" s="187" t="s">
        <v>958</v>
      </c>
      <c r="B783" s="18">
        <v>3371.47</v>
      </c>
      <c r="C783" s="212"/>
      <c r="D783" s="23">
        <v>2881.6</v>
      </c>
      <c r="E783" s="233">
        <v>2885</v>
      </c>
      <c r="F783" s="24">
        <v>6.8960999999999997</v>
      </c>
    </row>
    <row r="784" spans="1:6" hidden="1" x14ac:dyDescent="0.25">
      <c r="A784" s="187" t="s">
        <v>959</v>
      </c>
      <c r="B784" s="18">
        <v>3357.8</v>
      </c>
      <c r="C784" s="212"/>
      <c r="D784" s="23">
        <v>2869.91</v>
      </c>
      <c r="E784" s="233">
        <v>2860</v>
      </c>
      <c r="F784" s="24">
        <v>6.8944000000000001</v>
      </c>
    </row>
    <row r="785" spans="1:6" hidden="1" x14ac:dyDescent="0.25">
      <c r="A785" s="187" t="s">
        <v>960</v>
      </c>
      <c r="B785" s="18">
        <v>3270.26</v>
      </c>
      <c r="C785" s="212"/>
      <c r="D785" s="23">
        <v>2795.1</v>
      </c>
      <c r="E785" s="233">
        <v>2841</v>
      </c>
      <c r="F785" s="24">
        <v>6.8863000000000003</v>
      </c>
    </row>
    <row r="786" spans="1:6" hidden="1" x14ac:dyDescent="0.25">
      <c r="A786" s="187" t="s">
        <v>961</v>
      </c>
      <c r="B786" s="18">
        <v>3323.13</v>
      </c>
      <c r="C786" s="212"/>
      <c r="D786" s="23">
        <v>2840.28</v>
      </c>
      <c r="E786" s="233">
        <v>2822</v>
      </c>
      <c r="F786" s="24">
        <v>6.8910999999999998</v>
      </c>
    </row>
    <row r="787" spans="1:6" hidden="1" x14ac:dyDescent="0.25">
      <c r="A787" s="187" t="s">
        <v>962</v>
      </c>
      <c r="B787" s="18">
        <v>3306.46</v>
      </c>
      <c r="C787" s="212"/>
      <c r="D787" s="23">
        <v>2826.03</v>
      </c>
      <c r="E787" s="233">
        <v>2814</v>
      </c>
      <c r="F787" s="24">
        <v>6.8834999999999997</v>
      </c>
    </row>
    <row r="788" spans="1:6" hidden="1" x14ac:dyDescent="0.25">
      <c r="A788" s="187" t="s">
        <v>963</v>
      </c>
      <c r="B788" s="18">
        <v>3313.45</v>
      </c>
      <c r="C788" s="212"/>
      <c r="D788" s="23">
        <v>2832.01</v>
      </c>
      <c r="E788" s="233">
        <v>2813</v>
      </c>
      <c r="F788" s="24">
        <v>6.8901000000000003</v>
      </c>
    </row>
    <row r="789" spans="1:6" hidden="1" x14ac:dyDescent="0.25">
      <c r="A789" s="187" t="s">
        <v>964</v>
      </c>
      <c r="B789" s="18">
        <v>3369.52</v>
      </c>
      <c r="C789" s="212"/>
      <c r="D789" s="23">
        <v>2879.93</v>
      </c>
      <c r="E789" s="233">
        <v>2872</v>
      </c>
      <c r="F789" s="24">
        <v>6.9001000000000001</v>
      </c>
    </row>
    <row r="790" spans="1:6" hidden="1" x14ac:dyDescent="0.25">
      <c r="A790" s="187" t="s">
        <v>965</v>
      </c>
      <c r="B790" s="18">
        <v>3267.27</v>
      </c>
      <c r="C790" s="212"/>
      <c r="D790" s="23">
        <v>2792.53</v>
      </c>
      <c r="E790" s="233">
        <v>2845</v>
      </c>
      <c r="F790" s="24">
        <v>6.9170999999999996</v>
      </c>
    </row>
    <row r="791" spans="1:6" hidden="1" x14ac:dyDescent="0.25">
      <c r="A791" s="187" t="s">
        <v>966</v>
      </c>
      <c r="B791" s="18">
        <v>3260.68</v>
      </c>
      <c r="C791" s="212"/>
      <c r="D791" s="23">
        <v>2786.91</v>
      </c>
      <c r="E791" s="233">
        <v>2796</v>
      </c>
      <c r="F791" s="24">
        <v>6.9096000000000002</v>
      </c>
    </row>
    <row r="792" spans="1:6" hidden="1" x14ac:dyDescent="0.25">
      <c r="A792" s="187" t="s">
        <v>967</v>
      </c>
      <c r="B792" s="18">
        <v>3192.84</v>
      </c>
      <c r="C792" s="212"/>
      <c r="D792" s="23">
        <v>2728.93</v>
      </c>
      <c r="E792" s="233">
        <v>2730</v>
      </c>
      <c r="F792" s="24">
        <v>6.9185999999999996</v>
      </c>
    </row>
    <row r="793" spans="1:6" hidden="1" x14ac:dyDescent="0.25">
      <c r="A793" s="187" t="s">
        <v>968</v>
      </c>
      <c r="B793" s="18">
        <v>3163.93</v>
      </c>
      <c r="C793" s="212"/>
      <c r="D793" s="23">
        <v>2704.22</v>
      </c>
      <c r="E793" s="233">
        <v>2702</v>
      </c>
      <c r="F793" s="24">
        <v>6.9150999999999998</v>
      </c>
    </row>
    <row r="794" spans="1:6" hidden="1" x14ac:dyDescent="0.25">
      <c r="A794" s="187" t="s">
        <v>969</v>
      </c>
      <c r="B794" s="18">
        <v>3324.37</v>
      </c>
      <c r="C794" s="212"/>
      <c r="D794" s="23">
        <v>2841.34</v>
      </c>
      <c r="E794" s="233">
        <v>2752</v>
      </c>
      <c r="F794" s="24">
        <v>6.9085999999999999</v>
      </c>
    </row>
    <row r="795" spans="1:6" hidden="1" x14ac:dyDescent="0.25">
      <c r="A795" s="187" t="s">
        <v>970</v>
      </c>
      <c r="B795" s="18">
        <v>3376.95</v>
      </c>
      <c r="C795" s="212"/>
      <c r="D795" s="23">
        <v>2886.28</v>
      </c>
      <c r="E795" s="233">
        <v>2836</v>
      </c>
      <c r="F795" s="24">
        <v>6.9085999999999999</v>
      </c>
    </row>
    <row r="796" spans="1:6" hidden="1" x14ac:dyDescent="0.25">
      <c r="A796" s="187" t="s">
        <v>971</v>
      </c>
      <c r="B796" s="18">
        <v>3408.79</v>
      </c>
      <c r="C796" s="212"/>
      <c r="D796" s="23">
        <v>2913.5</v>
      </c>
      <c r="E796" s="233">
        <v>2847</v>
      </c>
      <c r="F796" s="24">
        <v>6.9085999999999999</v>
      </c>
    </row>
    <row r="797" spans="1:6" hidden="1" x14ac:dyDescent="0.25">
      <c r="A797" s="187" t="s">
        <v>972</v>
      </c>
      <c r="B797" s="18">
        <v>3397.22</v>
      </c>
      <c r="C797" s="212"/>
      <c r="D797" s="23">
        <v>2903.6</v>
      </c>
      <c r="E797" s="233">
        <v>2861</v>
      </c>
      <c r="F797" s="24">
        <v>6.9085999999999999</v>
      </c>
    </row>
    <row r="798" spans="1:6" hidden="1" x14ac:dyDescent="0.25">
      <c r="A798" s="187" t="s">
        <v>973</v>
      </c>
      <c r="B798" s="18">
        <v>3345.11</v>
      </c>
      <c r="C798" s="212"/>
      <c r="D798" s="23">
        <v>2859.07</v>
      </c>
      <c r="E798" s="233">
        <v>2858</v>
      </c>
      <c r="F798" s="24">
        <v>6.9085999999999999</v>
      </c>
    </row>
    <row r="799" spans="1:6" hidden="1" x14ac:dyDescent="0.25">
      <c r="A799" s="187" t="s">
        <v>974</v>
      </c>
      <c r="B799" s="18">
        <v>3376.95</v>
      </c>
      <c r="C799" s="212"/>
      <c r="D799" s="23">
        <v>2886.28</v>
      </c>
      <c r="E799" s="233">
        <v>2818</v>
      </c>
      <c r="F799" s="24">
        <v>6.9085999999999999</v>
      </c>
    </row>
    <row r="800" spans="1:6" hidden="1" x14ac:dyDescent="0.25">
      <c r="A800" s="187" t="s">
        <v>975</v>
      </c>
      <c r="B800" s="18">
        <v>3332.08</v>
      </c>
      <c r="C800" s="212"/>
      <c r="D800" s="23">
        <v>2847.93</v>
      </c>
      <c r="E800" s="233">
        <v>2816</v>
      </c>
      <c r="F800" s="24">
        <v>6.9085999999999999</v>
      </c>
    </row>
    <row r="801" spans="1:6" hidden="1" x14ac:dyDescent="0.25">
      <c r="A801" s="187" t="s">
        <v>976</v>
      </c>
      <c r="B801" s="18">
        <v>3310.37</v>
      </c>
      <c r="C801" s="212"/>
      <c r="D801" s="23">
        <v>2829.37</v>
      </c>
      <c r="E801" s="233">
        <v>2805</v>
      </c>
      <c r="F801" s="24">
        <v>6.9085999999999999</v>
      </c>
    </row>
    <row r="802" spans="1:6" hidden="1" x14ac:dyDescent="0.25">
      <c r="A802" s="187" t="s">
        <v>977</v>
      </c>
      <c r="B802" s="18">
        <v>3285.76</v>
      </c>
      <c r="C802" s="212"/>
      <c r="D802" s="23">
        <v>2808.34</v>
      </c>
      <c r="E802" s="233">
        <v>2759</v>
      </c>
      <c r="F802" s="24">
        <v>6.9085999999999999</v>
      </c>
    </row>
    <row r="803" spans="1:6" hidden="1" x14ac:dyDescent="0.25">
      <c r="A803" s="187" t="s">
        <v>978</v>
      </c>
      <c r="B803" s="18">
        <v>3337.87</v>
      </c>
      <c r="C803" s="212"/>
      <c r="D803" s="23">
        <v>2852.88</v>
      </c>
      <c r="E803" s="233">
        <v>2765</v>
      </c>
      <c r="F803" s="24">
        <v>6.9085999999999999</v>
      </c>
    </row>
    <row r="804" spans="1:6" hidden="1" x14ac:dyDescent="0.25">
      <c r="A804" s="187" t="s">
        <v>979</v>
      </c>
      <c r="B804" s="18">
        <v>3385.64</v>
      </c>
      <c r="C804" s="212"/>
      <c r="D804" s="23">
        <v>2893.71</v>
      </c>
      <c r="E804" s="233">
        <v>2809</v>
      </c>
      <c r="F804" s="24">
        <v>6.9085999999999999</v>
      </c>
    </row>
    <row r="805" spans="1:6" hidden="1" x14ac:dyDescent="0.25">
      <c r="A805" s="187" t="s">
        <v>980</v>
      </c>
      <c r="B805" s="18">
        <v>3363.92</v>
      </c>
      <c r="C805" s="212"/>
      <c r="D805" s="23">
        <v>2875.15</v>
      </c>
      <c r="E805" s="233">
        <v>2833</v>
      </c>
      <c r="F805" s="24">
        <v>6.9085999999999999</v>
      </c>
    </row>
    <row r="806" spans="1:6" hidden="1" x14ac:dyDescent="0.25">
      <c r="A806" s="187" t="s">
        <v>981</v>
      </c>
      <c r="B806" s="18">
        <v>3330.63</v>
      </c>
      <c r="C806" s="212"/>
      <c r="D806" s="23">
        <v>2846.69</v>
      </c>
      <c r="E806" s="233">
        <v>2704</v>
      </c>
      <c r="F806" s="24">
        <v>6.9085999999999999</v>
      </c>
    </row>
    <row r="807" spans="1:6" hidden="1" x14ac:dyDescent="0.25">
      <c r="A807" s="187" t="s">
        <v>982</v>
      </c>
      <c r="B807" s="18">
        <v>3281.42</v>
      </c>
      <c r="C807" s="212"/>
      <c r="D807" s="23">
        <v>2804.63</v>
      </c>
      <c r="E807" s="233">
        <v>2777</v>
      </c>
      <c r="F807" s="24">
        <v>6.9085999999999999</v>
      </c>
    </row>
    <row r="808" spans="1:6" hidden="1" x14ac:dyDescent="0.25">
      <c r="A808" s="187" t="s">
        <v>983</v>
      </c>
      <c r="B808" s="18">
        <v>3198.91</v>
      </c>
      <c r="C808" s="212"/>
      <c r="D808" s="23">
        <v>2734.11</v>
      </c>
      <c r="E808" s="233">
        <v>2665</v>
      </c>
      <c r="F808" s="24">
        <v>6.9085999999999999</v>
      </c>
    </row>
    <row r="809" spans="1:6" hidden="1" x14ac:dyDescent="0.25">
      <c r="A809" s="187" t="s">
        <v>984</v>
      </c>
      <c r="B809" s="18">
        <v>3154.04</v>
      </c>
      <c r="C809" s="212"/>
      <c r="D809" s="23">
        <v>2695.76</v>
      </c>
      <c r="E809" s="233">
        <v>2659</v>
      </c>
      <c r="F809" s="24">
        <v>6.9085999999999999</v>
      </c>
    </row>
    <row r="810" spans="1:6" hidden="1" x14ac:dyDescent="0.25">
      <c r="A810" s="187" t="s">
        <v>985</v>
      </c>
      <c r="B810" s="18">
        <v>3148.25</v>
      </c>
      <c r="C810" s="212"/>
      <c r="D810" s="23">
        <v>2690.81</v>
      </c>
      <c r="E810" s="233">
        <v>2580</v>
      </c>
      <c r="F810" s="24">
        <v>6.9085999999999999</v>
      </c>
    </row>
    <row r="811" spans="1:6" hidden="1" x14ac:dyDescent="0.25">
      <c r="A811" s="187" t="s">
        <v>986</v>
      </c>
      <c r="B811" s="18">
        <v>3168.51</v>
      </c>
      <c r="C811" s="212"/>
      <c r="D811" s="23">
        <v>2708.13</v>
      </c>
      <c r="E811" s="233">
        <v>2565</v>
      </c>
      <c r="F811" s="24">
        <v>6.9085999999999999</v>
      </c>
    </row>
    <row r="812" spans="1:6" hidden="1" x14ac:dyDescent="0.25">
      <c r="A812" s="187" t="s">
        <v>987</v>
      </c>
      <c r="B812" s="18">
        <v>3210.49</v>
      </c>
      <c r="C812" s="212"/>
      <c r="D812" s="23">
        <v>2744.01</v>
      </c>
      <c r="E812" s="233">
        <v>2562</v>
      </c>
      <c r="F812" s="24">
        <v>6.9085999999999999</v>
      </c>
    </row>
    <row r="813" spans="1:6" hidden="1" x14ac:dyDescent="0.25">
      <c r="A813" s="187" t="s">
        <v>988</v>
      </c>
      <c r="B813" s="18">
        <v>3167.07</v>
      </c>
      <c r="C813" s="212"/>
      <c r="D813" s="23">
        <v>2706.89</v>
      </c>
      <c r="E813" s="233">
        <v>2562</v>
      </c>
      <c r="F813" s="24">
        <v>6.9085999999999999</v>
      </c>
    </row>
    <row r="814" spans="1:6" hidden="1" x14ac:dyDescent="0.25">
      <c r="A814" s="187" t="s">
        <v>989</v>
      </c>
      <c r="B814" s="18">
        <v>3106.27</v>
      </c>
      <c r="C814" s="212"/>
      <c r="D814" s="23">
        <v>2654.93</v>
      </c>
      <c r="E814" s="233">
        <v>2581</v>
      </c>
      <c r="F814" s="24">
        <v>6.9085999999999999</v>
      </c>
    </row>
    <row r="815" spans="1:6" hidden="1" x14ac:dyDescent="0.25">
      <c r="A815" s="187" t="s">
        <v>990</v>
      </c>
      <c r="B815" s="18">
        <v>3112.06</v>
      </c>
      <c r="C815" s="212"/>
      <c r="D815" s="23">
        <v>2659.88</v>
      </c>
      <c r="E815" s="233">
        <v>2546</v>
      </c>
      <c r="F815" s="24">
        <v>6.9085999999999999</v>
      </c>
    </row>
    <row r="816" spans="1:6" hidden="1" x14ac:dyDescent="0.25">
      <c r="A816" s="187" t="s">
        <v>991</v>
      </c>
      <c r="B816" s="18">
        <v>3196.02</v>
      </c>
      <c r="C816" s="212"/>
      <c r="D816" s="23">
        <v>2731.64</v>
      </c>
      <c r="E816" s="233">
        <v>2605</v>
      </c>
      <c r="F816" s="24">
        <v>6.9085999999999999</v>
      </c>
    </row>
    <row r="817" spans="1:6" hidden="1" x14ac:dyDescent="0.25">
      <c r="A817" s="187" t="s">
        <v>992</v>
      </c>
      <c r="B817" s="18">
        <v>3142.46</v>
      </c>
      <c r="C817" s="212"/>
      <c r="D817" s="23">
        <v>2685.86</v>
      </c>
      <c r="E817" s="233">
        <v>2582</v>
      </c>
      <c r="F817" s="24">
        <v>6.9085999999999999</v>
      </c>
    </row>
    <row r="818" spans="1:6" hidden="1" x14ac:dyDescent="0.25">
      <c r="A818" s="187" t="s">
        <v>993</v>
      </c>
      <c r="B818" s="18">
        <v>3196.02</v>
      </c>
      <c r="C818" s="212"/>
      <c r="D818" s="23">
        <v>2731.64</v>
      </c>
      <c r="E818" s="233">
        <v>2590</v>
      </c>
      <c r="F818" s="24">
        <v>6.9085999999999999</v>
      </c>
    </row>
    <row r="819" spans="1:6" hidden="1" x14ac:dyDescent="0.25">
      <c r="A819" s="187" t="s">
        <v>994</v>
      </c>
      <c r="B819" s="18">
        <v>3193.12</v>
      </c>
      <c r="C819" s="212"/>
      <c r="D819" s="23">
        <v>2729.16</v>
      </c>
      <c r="E819" s="233">
        <v>2611</v>
      </c>
      <c r="F819" s="20"/>
    </row>
    <row r="820" spans="1:6" hidden="1" x14ac:dyDescent="0.25">
      <c r="A820" s="199">
        <v>42853</v>
      </c>
      <c r="B820" s="18">
        <v>3193.12</v>
      </c>
      <c r="C820" s="212"/>
      <c r="D820" s="23">
        <v>2729.16</v>
      </c>
      <c r="E820" s="233">
        <v>2614</v>
      </c>
      <c r="F820" s="20"/>
    </row>
    <row r="821" spans="1:6" hidden="1" x14ac:dyDescent="0.25">
      <c r="A821" s="199">
        <v>42858</v>
      </c>
      <c r="B821" s="18">
        <v>3214.83</v>
      </c>
      <c r="C821" s="212"/>
      <c r="D821" s="23">
        <v>2747.72</v>
      </c>
      <c r="E821" s="233">
        <v>2640</v>
      </c>
      <c r="F821" s="20"/>
    </row>
    <row r="822" spans="1:6" hidden="1" x14ac:dyDescent="0.25">
      <c r="A822" s="199">
        <v>42859</v>
      </c>
      <c r="B822" s="18">
        <v>3152.59</v>
      </c>
      <c r="C822" s="212"/>
      <c r="D822" s="23">
        <v>2694.52</v>
      </c>
      <c r="E822" s="233">
        <v>2600</v>
      </c>
      <c r="F822" s="20"/>
    </row>
    <row r="823" spans="1:6" hidden="1" x14ac:dyDescent="0.25">
      <c r="A823" s="199">
        <v>42860</v>
      </c>
      <c r="B823" s="18">
        <v>3158.38</v>
      </c>
      <c r="C823" s="212"/>
      <c r="D823" s="23">
        <v>2699.47</v>
      </c>
      <c r="E823" s="233">
        <v>2570</v>
      </c>
      <c r="F823" s="20"/>
    </row>
    <row r="824" spans="1:6" hidden="1" x14ac:dyDescent="0.25">
      <c r="A824" s="199">
        <v>42863</v>
      </c>
      <c r="B824" s="18">
        <v>3136.67</v>
      </c>
      <c r="C824" s="212"/>
      <c r="D824" s="23">
        <v>2680.91</v>
      </c>
      <c r="E824" s="233">
        <v>2577</v>
      </c>
      <c r="F824" s="20"/>
    </row>
    <row r="825" spans="1:6" hidden="1" x14ac:dyDescent="0.25">
      <c r="A825" s="199">
        <v>42864</v>
      </c>
      <c r="B825" s="18">
        <v>3187.33</v>
      </c>
      <c r="C825" s="212"/>
      <c r="D825" s="23">
        <v>2724.22</v>
      </c>
      <c r="E825" s="233">
        <v>2579</v>
      </c>
      <c r="F825" s="20"/>
    </row>
    <row r="826" spans="1:6" hidden="1" x14ac:dyDescent="0.25">
      <c r="A826" s="199">
        <v>42865</v>
      </c>
      <c r="B826" s="18">
        <v>3210.49</v>
      </c>
      <c r="C826" s="212"/>
      <c r="D826" s="23">
        <v>2744.01</v>
      </c>
      <c r="E826" s="233">
        <v>2632</v>
      </c>
      <c r="F826" s="20"/>
    </row>
    <row r="827" spans="1:6" hidden="1" x14ac:dyDescent="0.25">
      <c r="A827" s="199">
        <v>42866</v>
      </c>
      <c r="B827" s="18">
        <v>3219.18</v>
      </c>
      <c r="C827" s="212"/>
      <c r="D827" s="23">
        <v>2751.43</v>
      </c>
      <c r="E827" s="233">
        <v>2592</v>
      </c>
      <c r="F827" s="20"/>
    </row>
    <row r="828" spans="1:6" hidden="1" x14ac:dyDescent="0.25">
      <c r="A828" s="199">
        <v>42870</v>
      </c>
      <c r="B828" s="18">
        <v>3201.81</v>
      </c>
      <c r="C828" s="212"/>
      <c r="D828" s="23">
        <v>2736.59</v>
      </c>
      <c r="E828" s="233">
        <v>2582</v>
      </c>
      <c r="F828" s="20"/>
    </row>
    <row r="829" spans="1:6" hidden="1" x14ac:dyDescent="0.25">
      <c r="A829" s="199">
        <v>42871</v>
      </c>
      <c r="B829" s="18">
        <v>3165.62</v>
      </c>
      <c r="C829" s="212"/>
      <c r="D829" s="23">
        <v>2705.66</v>
      </c>
      <c r="E829" s="233">
        <v>2569</v>
      </c>
      <c r="F829" s="20"/>
    </row>
    <row r="830" spans="1:6" hidden="1" x14ac:dyDescent="0.25">
      <c r="A830" s="199">
        <v>42872</v>
      </c>
      <c r="B830" s="18">
        <v>3217.73</v>
      </c>
      <c r="C830" s="212"/>
      <c r="D830" s="23">
        <v>2750.2</v>
      </c>
      <c r="E830" s="233">
        <v>2517</v>
      </c>
      <c r="F830" s="17"/>
    </row>
    <row r="831" spans="1:6" hidden="1" x14ac:dyDescent="0.25">
      <c r="A831" s="199">
        <v>42873</v>
      </c>
      <c r="B831" s="18">
        <v>3193.12</v>
      </c>
      <c r="C831" s="212"/>
      <c r="D831" s="23">
        <v>2729.16</v>
      </c>
      <c r="E831" s="233">
        <v>2561</v>
      </c>
      <c r="F831" s="20"/>
    </row>
    <row r="832" spans="1:6" hidden="1" x14ac:dyDescent="0.25">
      <c r="A832" s="199">
        <v>42874</v>
      </c>
      <c r="B832" s="18">
        <v>3207.6</v>
      </c>
      <c r="C832" s="212"/>
      <c r="D832" s="23">
        <v>2741.54</v>
      </c>
      <c r="E832" s="233">
        <v>2462</v>
      </c>
      <c r="F832" s="20"/>
    </row>
    <row r="833" spans="1:6" hidden="1" x14ac:dyDescent="0.25">
      <c r="A833" s="199">
        <v>42877</v>
      </c>
      <c r="B833" s="18">
        <v>3339.32</v>
      </c>
      <c r="C833" s="212"/>
      <c r="D833" s="23">
        <v>2854.12</v>
      </c>
      <c r="E833" s="233">
        <v>2569</v>
      </c>
      <c r="F833" s="20"/>
    </row>
    <row r="834" spans="1:6" hidden="1" x14ac:dyDescent="0.25">
      <c r="A834" s="199">
        <v>42878</v>
      </c>
      <c r="B834" s="18">
        <v>3361.03</v>
      </c>
      <c r="C834" s="212"/>
      <c r="D834" s="23">
        <v>2872.67</v>
      </c>
      <c r="E834" s="233">
        <v>2631</v>
      </c>
      <c r="F834" s="20"/>
    </row>
    <row r="835" spans="1:6" hidden="1" x14ac:dyDescent="0.25">
      <c r="A835" s="199">
        <v>42879</v>
      </c>
      <c r="B835" s="18">
        <v>3336.42</v>
      </c>
      <c r="C835" s="212"/>
      <c r="D835" s="23">
        <v>2851.64</v>
      </c>
      <c r="E835" s="233">
        <v>2647</v>
      </c>
      <c r="F835" s="20"/>
    </row>
    <row r="836" spans="1:6" hidden="1" x14ac:dyDescent="0.25">
      <c r="A836" s="199">
        <v>42880</v>
      </c>
      <c r="B836" s="18">
        <v>3362.48</v>
      </c>
      <c r="C836" s="212"/>
      <c r="D836" s="23">
        <v>2873.91</v>
      </c>
      <c r="E836" s="233">
        <v>2627</v>
      </c>
      <c r="F836" s="20"/>
    </row>
    <row r="837" spans="1:6" hidden="1" x14ac:dyDescent="0.25">
      <c r="A837" s="199">
        <v>42881</v>
      </c>
      <c r="B837" s="18">
        <v>3313.26</v>
      </c>
      <c r="C837" s="212"/>
      <c r="D837" s="23">
        <v>2831.85</v>
      </c>
      <c r="E837" s="233">
        <v>2608</v>
      </c>
      <c r="F837" s="20"/>
    </row>
    <row r="838" spans="1:6" hidden="1" x14ac:dyDescent="0.25">
      <c r="A838" s="199">
        <v>42887</v>
      </c>
      <c r="B838" s="18">
        <v>3252.47</v>
      </c>
      <c r="C838" s="212"/>
      <c r="D838" s="23">
        <v>2779.89</v>
      </c>
      <c r="E838" s="233">
        <v>2572</v>
      </c>
      <c r="F838" s="20"/>
    </row>
    <row r="839" spans="1:6" hidden="1" x14ac:dyDescent="0.25">
      <c r="A839" s="199">
        <v>42888</v>
      </c>
      <c r="B839" s="18">
        <v>3248.13</v>
      </c>
      <c r="C839" s="212"/>
      <c r="D839" s="23">
        <v>2776.18</v>
      </c>
      <c r="E839" s="233">
        <v>2545</v>
      </c>
      <c r="F839" s="20"/>
    </row>
    <row r="840" spans="1:6" hidden="1" x14ac:dyDescent="0.25">
      <c r="A840" s="199">
        <v>42891</v>
      </c>
      <c r="B840" s="18">
        <v>3217.73</v>
      </c>
      <c r="C840" s="212"/>
      <c r="D840" s="23">
        <v>2750.2</v>
      </c>
      <c r="E840" s="233">
        <v>2507</v>
      </c>
      <c r="F840" s="20"/>
    </row>
    <row r="841" spans="1:6" hidden="1" x14ac:dyDescent="0.25">
      <c r="A841" s="199">
        <v>42892</v>
      </c>
      <c r="B841" s="18">
        <v>3171.41</v>
      </c>
      <c r="C841" s="212"/>
      <c r="D841" s="23">
        <v>2710.61</v>
      </c>
      <c r="E841" s="233">
        <v>2475</v>
      </c>
      <c r="F841" s="20"/>
    </row>
    <row r="842" spans="1:6" hidden="1" x14ac:dyDescent="0.25">
      <c r="A842" s="199">
        <v>42893</v>
      </c>
      <c r="B842" s="18">
        <v>3169.96</v>
      </c>
      <c r="C842" s="212"/>
      <c r="D842" s="23">
        <v>2709.37</v>
      </c>
      <c r="E842" s="233">
        <v>2480</v>
      </c>
      <c r="F842" s="20"/>
    </row>
    <row r="843" spans="1:6" hidden="1" x14ac:dyDescent="0.25">
      <c r="A843" s="199">
        <v>42894</v>
      </c>
      <c r="B843" s="18">
        <v>3206.15</v>
      </c>
      <c r="C843" s="212"/>
      <c r="D843" s="23">
        <v>2740.3</v>
      </c>
      <c r="E843" s="233">
        <v>2435</v>
      </c>
      <c r="F843" s="20"/>
    </row>
    <row r="844" spans="1:6" hidden="1" x14ac:dyDescent="0.25">
      <c r="A844" s="199">
        <v>42895</v>
      </c>
      <c r="B844" s="18">
        <v>3275.63</v>
      </c>
      <c r="C844" s="212"/>
      <c r="D844" s="23">
        <v>2799.68</v>
      </c>
      <c r="E844" s="233">
        <v>2463</v>
      </c>
      <c r="F844" s="20"/>
    </row>
    <row r="845" spans="1:6" hidden="1" x14ac:dyDescent="0.25">
      <c r="A845" s="199">
        <v>42898</v>
      </c>
      <c r="B845" s="18">
        <v>3394.32</v>
      </c>
      <c r="C845" s="212"/>
      <c r="D845" s="23">
        <v>2901.13</v>
      </c>
      <c r="E845" s="233">
        <v>2480</v>
      </c>
      <c r="F845" s="20"/>
    </row>
    <row r="846" spans="1:6" hidden="1" x14ac:dyDescent="0.25">
      <c r="A846" s="199">
        <v>42899</v>
      </c>
      <c r="B846" s="18">
        <v>3275.63</v>
      </c>
      <c r="C846" s="212"/>
      <c r="D846" s="23">
        <v>2799.68</v>
      </c>
      <c r="E846" s="233">
        <v>2496</v>
      </c>
      <c r="F846" s="20"/>
    </row>
    <row r="847" spans="1:6" hidden="1" x14ac:dyDescent="0.25">
      <c r="A847" s="199">
        <v>42900</v>
      </c>
      <c r="B847" s="18">
        <v>3245.23</v>
      </c>
      <c r="C847" s="212"/>
      <c r="D847" s="23">
        <v>2773.7</v>
      </c>
      <c r="E847" s="233">
        <v>2436</v>
      </c>
      <c r="F847" s="20"/>
    </row>
    <row r="848" spans="1:6" hidden="1" x14ac:dyDescent="0.25">
      <c r="A848" s="199">
        <v>42902</v>
      </c>
      <c r="B848" s="18">
        <v>3232.2</v>
      </c>
      <c r="C848" s="212"/>
      <c r="D848" s="23">
        <v>2762.57</v>
      </c>
      <c r="E848" s="233">
        <v>2495</v>
      </c>
      <c r="F848" s="20"/>
    </row>
    <row r="849" spans="1:6" hidden="1" x14ac:dyDescent="0.25">
      <c r="A849" s="199">
        <v>42905</v>
      </c>
      <c r="B849" s="18">
        <v>3217.73</v>
      </c>
      <c r="C849" s="212"/>
      <c r="D849" s="23">
        <v>2750.2</v>
      </c>
      <c r="E849" s="233">
        <v>2516</v>
      </c>
      <c r="F849" s="20"/>
    </row>
    <row r="850" spans="1:6" hidden="1" x14ac:dyDescent="0.25">
      <c r="A850" s="199">
        <v>42906</v>
      </c>
      <c r="B850" s="18">
        <v>3253.92</v>
      </c>
      <c r="C850" s="212"/>
      <c r="D850" s="23">
        <v>2781.12</v>
      </c>
      <c r="E850" s="233">
        <v>2535</v>
      </c>
      <c r="F850" s="20"/>
    </row>
    <row r="851" spans="1:6" hidden="1" x14ac:dyDescent="0.25">
      <c r="A851" s="199">
        <v>42907</v>
      </c>
      <c r="B851" s="18">
        <v>3274.18</v>
      </c>
      <c r="C851" s="212"/>
      <c r="D851" s="23">
        <v>2798.44</v>
      </c>
      <c r="E851" s="233">
        <v>2561</v>
      </c>
      <c r="F851" s="20"/>
    </row>
    <row r="852" spans="1:6" hidden="1" x14ac:dyDescent="0.25">
      <c r="A852" s="199">
        <v>42908</v>
      </c>
      <c r="B852" s="18">
        <v>3323.39</v>
      </c>
      <c r="C852" s="212"/>
      <c r="D852" s="23">
        <v>2840.51</v>
      </c>
      <c r="E852" s="233">
        <v>2580</v>
      </c>
      <c r="F852" s="20"/>
    </row>
    <row r="853" spans="1:6" hidden="1" x14ac:dyDescent="0.25">
      <c r="A853" s="199">
        <v>42909</v>
      </c>
      <c r="B853" s="18">
        <v>3300.23</v>
      </c>
      <c r="C853" s="212"/>
      <c r="D853" s="23">
        <v>2820.71</v>
      </c>
      <c r="E853" s="233">
        <v>2697</v>
      </c>
      <c r="F853" s="20"/>
    </row>
    <row r="854" spans="1:6" hidden="1" x14ac:dyDescent="0.25">
      <c r="A854" s="199">
        <v>42912</v>
      </c>
      <c r="B854" s="18">
        <v>3266.94</v>
      </c>
      <c r="C854" s="212"/>
      <c r="D854" s="23">
        <v>2792.26</v>
      </c>
      <c r="E854" s="233">
        <v>2725</v>
      </c>
      <c r="F854" s="20"/>
    </row>
    <row r="855" spans="1:6" hidden="1" x14ac:dyDescent="0.25">
      <c r="A855" s="199">
        <v>42913</v>
      </c>
      <c r="B855" s="18">
        <v>3266.94</v>
      </c>
      <c r="C855" s="212"/>
      <c r="D855" s="23">
        <v>2792.26</v>
      </c>
      <c r="E855" s="233">
        <v>2722</v>
      </c>
      <c r="F855" s="20"/>
    </row>
    <row r="856" spans="1:6" hidden="1" x14ac:dyDescent="0.25">
      <c r="A856" s="199">
        <v>42914</v>
      </c>
      <c r="B856" s="18">
        <v>3306.02</v>
      </c>
      <c r="C856" s="212"/>
      <c r="D856" s="23">
        <v>2825.66</v>
      </c>
      <c r="E856" s="233">
        <v>2726</v>
      </c>
      <c r="F856" s="20"/>
    </row>
    <row r="857" spans="1:6" hidden="1" x14ac:dyDescent="0.25">
      <c r="A857" s="199">
        <v>42915</v>
      </c>
      <c r="B857" s="18">
        <v>3316.16</v>
      </c>
      <c r="C857" s="212"/>
      <c r="D857" s="23">
        <v>2834.32</v>
      </c>
      <c r="E857" s="233">
        <v>2733</v>
      </c>
      <c r="F857" s="20"/>
    </row>
    <row r="858" spans="1:6" hidden="1" x14ac:dyDescent="0.25">
      <c r="A858" s="199">
        <v>42916</v>
      </c>
      <c r="B858" s="18">
        <v>3265.5</v>
      </c>
      <c r="C858" s="212"/>
      <c r="D858" s="23">
        <v>2791.02</v>
      </c>
      <c r="E858" s="233">
        <v>2753</v>
      </c>
      <c r="F858" s="20"/>
    </row>
    <row r="859" spans="1:6" hidden="1" x14ac:dyDescent="0.25">
      <c r="A859" s="199">
        <v>42919</v>
      </c>
      <c r="B859" s="18">
        <v>3316.16</v>
      </c>
      <c r="C859" s="212"/>
      <c r="D859" s="23">
        <v>2834.32</v>
      </c>
      <c r="E859" s="233">
        <v>2754</v>
      </c>
      <c r="F859" s="20"/>
    </row>
    <row r="860" spans="1:6" hidden="1" x14ac:dyDescent="0.25">
      <c r="A860" s="199">
        <v>42920</v>
      </c>
      <c r="B860" s="18">
        <v>3362.48</v>
      </c>
      <c r="C860" s="212"/>
      <c r="D860" s="23">
        <v>2873.91</v>
      </c>
      <c r="E860" s="233">
        <v>2780</v>
      </c>
      <c r="F860" s="20"/>
    </row>
    <row r="861" spans="1:6" hidden="1" x14ac:dyDescent="0.25">
      <c r="A861" s="199">
        <v>42921</v>
      </c>
      <c r="B861" s="18">
        <v>3369.71</v>
      </c>
      <c r="C861" s="212"/>
      <c r="D861" s="23">
        <v>2880.1</v>
      </c>
      <c r="E861" s="233">
        <v>2766</v>
      </c>
      <c r="F861" s="20"/>
    </row>
    <row r="862" spans="1:6" hidden="1" x14ac:dyDescent="0.25">
      <c r="A862" s="199">
        <v>42922</v>
      </c>
      <c r="B862" s="18">
        <v>3342.21</v>
      </c>
      <c r="C862" s="212"/>
      <c r="D862" s="23">
        <v>2856.59</v>
      </c>
      <c r="E862" s="233">
        <v>2767</v>
      </c>
      <c r="F862" s="20"/>
    </row>
    <row r="863" spans="1:6" hidden="1" x14ac:dyDescent="0.25">
      <c r="A863" s="199">
        <v>42923</v>
      </c>
      <c r="B863" s="18">
        <v>3337.87</v>
      </c>
      <c r="C863" s="212"/>
      <c r="D863" s="23">
        <v>2852.88</v>
      </c>
      <c r="E863" s="233">
        <v>2785</v>
      </c>
      <c r="F863" s="20"/>
    </row>
    <row r="864" spans="1:6" hidden="1" x14ac:dyDescent="0.25">
      <c r="A864" s="199">
        <v>42926</v>
      </c>
      <c r="B864" s="18">
        <v>3368.27</v>
      </c>
      <c r="C864" s="212"/>
      <c r="D864" s="23">
        <v>2878.86</v>
      </c>
      <c r="E864" s="233">
        <v>2778</v>
      </c>
      <c r="F864" s="20"/>
    </row>
    <row r="865" spans="1:7" hidden="1" x14ac:dyDescent="0.25">
      <c r="A865" s="199">
        <v>42927</v>
      </c>
      <c r="B865" s="18">
        <v>3350.9</v>
      </c>
      <c r="C865" s="212"/>
      <c r="D865" s="23">
        <v>2864.01</v>
      </c>
      <c r="E865" s="233">
        <v>2775</v>
      </c>
      <c r="F865" s="20"/>
    </row>
    <row r="866" spans="1:7" hidden="1" x14ac:dyDescent="0.25">
      <c r="A866" s="199">
        <v>42928</v>
      </c>
      <c r="B866" s="18">
        <v>3401.56</v>
      </c>
      <c r="C866" s="212"/>
      <c r="D866" s="23">
        <v>2907.31</v>
      </c>
      <c r="E866" s="233">
        <v>2772</v>
      </c>
      <c r="F866" s="20"/>
    </row>
    <row r="867" spans="1:7" hidden="1" x14ac:dyDescent="0.25">
      <c r="A867" s="199">
        <v>42929</v>
      </c>
      <c r="B867" s="18">
        <v>3379.85</v>
      </c>
      <c r="C867" s="212"/>
      <c r="D867" s="23">
        <v>2888.76</v>
      </c>
      <c r="E867" s="233">
        <v>2843</v>
      </c>
      <c r="F867" s="20"/>
    </row>
    <row r="868" spans="1:7" hidden="1" x14ac:dyDescent="0.25">
      <c r="A868" s="199">
        <v>42930</v>
      </c>
      <c r="B868" s="18">
        <v>3314.71</v>
      </c>
      <c r="C868" s="212"/>
      <c r="D868" s="23">
        <v>2833.08</v>
      </c>
      <c r="E868" s="233">
        <v>2826</v>
      </c>
      <c r="F868" s="20"/>
    </row>
    <row r="869" spans="1:7" hidden="1" x14ac:dyDescent="0.25">
      <c r="A869" s="199">
        <v>42933</v>
      </c>
      <c r="B869" s="18">
        <v>3320</v>
      </c>
      <c r="C869" s="212"/>
      <c r="D869" s="20">
        <f>+B869/1.17</f>
        <v>2837.6068376068379</v>
      </c>
      <c r="E869" s="212">
        <v>2769</v>
      </c>
      <c r="F869" s="20"/>
    </row>
    <row r="870" spans="1:7" hidden="1" x14ac:dyDescent="0.25">
      <c r="A870" s="199">
        <v>42934</v>
      </c>
      <c r="B870" s="20">
        <v>3365</v>
      </c>
      <c r="C870" s="212"/>
      <c r="D870" s="20">
        <f t="shared" ref="D870:D930" si="6">+B870/1.17</f>
        <v>2876.0683760683764</v>
      </c>
      <c r="E870" s="212">
        <v>2819.5</v>
      </c>
      <c r="F870" s="20"/>
    </row>
    <row r="871" spans="1:7" hidden="1" x14ac:dyDescent="0.25">
      <c r="A871" s="199">
        <v>42935</v>
      </c>
      <c r="B871" s="20">
        <v>3314.7092030223203</v>
      </c>
      <c r="C871" s="212"/>
      <c r="D871" s="20">
        <v>2833.0847889079664</v>
      </c>
      <c r="E871" s="212">
        <v>2769</v>
      </c>
      <c r="F871" s="20"/>
    </row>
    <row r="872" spans="1:7" hidden="1" x14ac:dyDescent="0.25">
      <c r="A872" s="199">
        <v>42936</v>
      </c>
      <c r="B872" s="30">
        <f>+IF(F872=0,"",C872/F872)</f>
        <v>3321.946559360797</v>
      </c>
      <c r="C872" s="212">
        <v>22950</v>
      </c>
      <c r="D872" s="30">
        <f t="shared" ref="D872:D884" si="7">+B872/1.17</f>
        <v>2839.270563556237</v>
      </c>
      <c r="E872" s="212">
        <v>2737</v>
      </c>
      <c r="F872" s="147">
        <v>6.9085999999999999</v>
      </c>
      <c r="G872" s="159">
        <f>+C872-C871</f>
        <v>22950</v>
      </c>
    </row>
    <row r="873" spans="1:7" hidden="1" x14ac:dyDescent="0.25">
      <c r="A873" s="199">
        <v>42940</v>
      </c>
      <c r="B873" s="30">
        <f t="shared" ref="B873:B989" si="8">+IF(F873=0,"",C873/F873)</f>
        <v>3320.4990880931014</v>
      </c>
      <c r="C873" s="212">
        <v>22940</v>
      </c>
      <c r="D873" s="30">
        <f t="shared" si="7"/>
        <v>2838.0334086265825</v>
      </c>
      <c r="E873" s="214">
        <v>2758</v>
      </c>
      <c r="F873" s="147">
        <v>6.9085999999999999</v>
      </c>
      <c r="G873" s="159">
        <f t="shared" ref="G873:G938" si="9">+C873-C872</f>
        <v>-10</v>
      </c>
    </row>
    <row r="874" spans="1:7" hidden="1" x14ac:dyDescent="0.25">
      <c r="A874" s="199">
        <v>42941</v>
      </c>
      <c r="B874" s="30">
        <f t="shared" si="8"/>
        <v>3350.8959847147034</v>
      </c>
      <c r="C874" s="212">
        <v>23150</v>
      </c>
      <c r="D874" s="30">
        <f t="shared" si="7"/>
        <v>2864.0136621493193</v>
      </c>
      <c r="E874" s="214">
        <v>2776</v>
      </c>
      <c r="F874" s="147">
        <v>6.9085999999999999</v>
      </c>
      <c r="G874" s="159">
        <f t="shared" si="9"/>
        <v>210</v>
      </c>
    </row>
    <row r="875" spans="1:7" hidden="1" x14ac:dyDescent="0.25">
      <c r="A875" s="199">
        <v>42942</v>
      </c>
      <c r="B875" s="161">
        <f t="shared" si="8"/>
        <v>3395.767594013259</v>
      </c>
      <c r="C875" s="215">
        <v>23460</v>
      </c>
      <c r="D875" s="161">
        <f t="shared" si="7"/>
        <v>2902.3654649685977</v>
      </c>
      <c r="E875" s="215">
        <v>2824.5</v>
      </c>
      <c r="F875" s="147">
        <v>6.9085999999999999</v>
      </c>
      <c r="G875" s="159">
        <f t="shared" si="9"/>
        <v>310</v>
      </c>
    </row>
    <row r="876" spans="1:7" hidden="1" x14ac:dyDescent="0.25">
      <c r="A876" s="199">
        <v>42943</v>
      </c>
      <c r="B876" s="30">
        <f t="shared" si="8"/>
        <v>3371.160582462438</v>
      </c>
      <c r="C876" s="214">
        <v>23290</v>
      </c>
      <c r="D876" s="30">
        <f t="shared" si="7"/>
        <v>2881.333831164477</v>
      </c>
      <c r="E876" s="214">
        <v>2805</v>
      </c>
      <c r="F876" s="147">
        <v>6.9085999999999999</v>
      </c>
      <c r="G876" s="159">
        <f t="shared" si="9"/>
        <v>-170</v>
      </c>
    </row>
    <row r="877" spans="1:7" hidden="1" x14ac:dyDescent="0.25">
      <c r="A877" s="199">
        <v>42944</v>
      </c>
      <c r="B877" s="30">
        <f t="shared" si="8"/>
        <v>3356.685869785485</v>
      </c>
      <c r="C877" s="214">
        <v>23190</v>
      </c>
      <c r="D877" s="30">
        <f t="shared" si="7"/>
        <v>2868.9622818679359</v>
      </c>
      <c r="E877" s="214">
        <v>2808.5</v>
      </c>
      <c r="F877" s="147">
        <v>6.9085999999999999</v>
      </c>
      <c r="G877" s="159">
        <f t="shared" si="9"/>
        <v>-100</v>
      </c>
    </row>
    <row r="878" spans="1:7" hidden="1" x14ac:dyDescent="0.25">
      <c r="A878" s="199">
        <v>42947</v>
      </c>
      <c r="B878" s="30">
        <f t="shared" si="8"/>
        <v>3371.160582462438</v>
      </c>
      <c r="C878" s="214">
        <v>23290</v>
      </c>
      <c r="D878" s="30">
        <f t="shared" si="7"/>
        <v>2881.333831164477</v>
      </c>
      <c r="E878" s="214">
        <v>2766</v>
      </c>
      <c r="F878" s="147">
        <v>6.9085999999999999</v>
      </c>
      <c r="G878" s="159">
        <f t="shared" si="9"/>
        <v>100</v>
      </c>
    </row>
    <row r="879" spans="1:7" hidden="1" x14ac:dyDescent="0.25">
      <c r="A879" s="199">
        <v>42948</v>
      </c>
      <c r="B879" s="30">
        <f t="shared" si="8"/>
        <v>3352.3434559823986</v>
      </c>
      <c r="C879" s="214">
        <v>23160</v>
      </c>
      <c r="D879" s="30">
        <f t="shared" si="7"/>
        <v>2865.2508170789733</v>
      </c>
      <c r="E879" s="214">
        <v>2802</v>
      </c>
      <c r="F879" s="147">
        <v>6.9085999999999999</v>
      </c>
      <c r="G879" s="159">
        <f t="shared" si="9"/>
        <v>-130</v>
      </c>
    </row>
    <row r="880" spans="1:7" hidden="1" x14ac:dyDescent="0.25">
      <c r="A880" s="199">
        <v>42949</v>
      </c>
      <c r="B880" s="30">
        <f t="shared" si="8"/>
        <v>3339.3162145731408</v>
      </c>
      <c r="C880" s="214">
        <v>23070</v>
      </c>
      <c r="D880" s="30">
        <f t="shared" si="7"/>
        <v>2854.1164227120862</v>
      </c>
      <c r="E880" s="214">
        <v>2769.5</v>
      </c>
      <c r="F880" s="147">
        <v>6.9085999999999999</v>
      </c>
      <c r="G880" s="159">
        <f t="shared" si="9"/>
        <v>-90</v>
      </c>
    </row>
    <row r="881" spans="1:7" hidden="1" x14ac:dyDescent="0.25">
      <c r="A881" s="199">
        <v>42950</v>
      </c>
      <c r="B881" s="30">
        <f t="shared" si="8"/>
        <v>3424.7170193671654</v>
      </c>
      <c r="C881" s="214">
        <v>23660</v>
      </c>
      <c r="D881" s="30">
        <f t="shared" si="7"/>
        <v>2927.1085635616801</v>
      </c>
      <c r="E881" s="214">
        <v>2754</v>
      </c>
      <c r="F881" s="147">
        <v>6.9085999999999999</v>
      </c>
      <c r="G881" s="159">
        <f t="shared" si="9"/>
        <v>590</v>
      </c>
    </row>
    <row r="882" spans="1:7" hidden="1" x14ac:dyDescent="0.25">
      <c r="A882" s="199">
        <v>42951</v>
      </c>
      <c r="B882" s="30">
        <f t="shared" si="8"/>
        <v>3405.899892887126</v>
      </c>
      <c r="C882" s="214">
        <v>23530</v>
      </c>
      <c r="D882" s="30">
        <f t="shared" si="7"/>
        <v>2911.0255494761764</v>
      </c>
      <c r="E882" s="214">
        <v>2804</v>
      </c>
      <c r="F882" s="147">
        <v>6.9085999999999999</v>
      </c>
      <c r="G882" s="159">
        <f t="shared" si="9"/>
        <v>-130</v>
      </c>
    </row>
    <row r="883" spans="1:7" hidden="1" x14ac:dyDescent="0.25">
      <c r="A883" s="199">
        <v>42954</v>
      </c>
      <c r="B883" s="30">
        <f t="shared" si="8"/>
        <v>3385.6352951393915</v>
      </c>
      <c r="C883" s="214">
        <v>23390</v>
      </c>
      <c r="D883" s="30">
        <f t="shared" si="7"/>
        <v>2893.7053804610186</v>
      </c>
      <c r="E883" s="214">
        <v>2798</v>
      </c>
      <c r="F883" s="147">
        <v>6.9085999999999999</v>
      </c>
      <c r="G883" s="159">
        <f t="shared" si="9"/>
        <v>-140</v>
      </c>
    </row>
    <row r="884" spans="1:7" hidden="1" x14ac:dyDescent="0.25">
      <c r="A884" s="199">
        <v>42955</v>
      </c>
      <c r="B884" s="30">
        <f t="shared" si="8"/>
        <v>3465.246214862635</v>
      </c>
      <c r="C884" s="214">
        <v>23940</v>
      </c>
      <c r="D884" s="30">
        <f t="shared" si="7"/>
        <v>2961.7489015919959</v>
      </c>
      <c r="E884" s="214">
        <v>2816.5</v>
      </c>
      <c r="F884" s="147">
        <v>6.9085999999999999</v>
      </c>
      <c r="G884" s="159">
        <f t="shared" si="9"/>
        <v>550</v>
      </c>
    </row>
    <row r="885" spans="1:7" hidden="1" x14ac:dyDescent="0.25">
      <c r="A885" s="199">
        <v>42956</v>
      </c>
      <c r="B885" s="30">
        <f t="shared" si="8"/>
        <v>3518.8026517673625</v>
      </c>
      <c r="C885" s="212">
        <v>24310</v>
      </c>
      <c r="D885" s="20">
        <f t="shared" si="6"/>
        <v>3007.523633989199</v>
      </c>
      <c r="E885" s="212">
        <v>2873</v>
      </c>
      <c r="F885" s="147">
        <v>6.9085999999999999</v>
      </c>
      <c r="G885" s="159">
        <f t="shared" si="9"/>
        <v>370</v>
      </c>
    </row>
    <row r="886" spans="1:7" hidden="1" x14ac:dyDescent="0.25">
      <c r="A886" s="199">
        <v>42957</v>
      </c>
      <c r="B886" s="30">
        <f t="shared" si="8"/>
        <v>3526.0400081058392</v>
      </c>
      <c r="C886" s="212">
        <v>24360</v>
      </c>
      <c r="D886" s="20">
        <f t="shared" si="6"/>
        <v>3013.7094086374696</v>
      </c>
      <c r="E886" s="212">
        <v>2947</v>
      </c>
      <c r="F886" s="147">
        <v>6.9085999999999999</v>
      </c>
      <c r="G886" s="159">
        <f t="shared" si="9"/>
        <v>50</v>
      </c>
    </row>
    <row r="887" spans="1:7" hidden="1" x14ac:dyDescent="0.25">
      <c r="A887" s="199">
        <v>42958</v>
      </c>
      <c r="B887" s="30">
        <f t="shared" si="8"/>
        <v>3508.670352893495</v>
      </c>
      <c r="C887" s="212">
        <v>24240</v>
      </c>
      <c r="D887" s="20">
        <f t="shared" si="6"/>
        <v>2998.8635494816199</v>
      </c>
      <c r="E887" s="212">
        <v>2935</v>
      </c>
      <c r="F887" s="147">
        <v>6.9085999999999999</v>
      </c>
      <c r="G887" s="159">
        <f t="shared" si="9"/>
        <v>-120</v>
      </c>
    </row>
    <row r="888" spans="1:7" hidden="1" x14ac:dyDescent="0.25">
      <c r="A888" s="199">
        <v>42961</v>
      </c>
      <c r="B888" s="20">
        <f t="shared" si="8"/>
        <v>3514.4602379642765</v>
      </c>
      <c r="C888" s="212">
        <v>24280</v>
      </c>
      <c r="D888" s="20">
        <f t="shared" si="6"/>
        <v>3003.8121692002364</v>
      </c>
      <c r="E888" s="212">
        <v>2886.5</v>
      </c>
      <c r="F888" s="147">
        <v>6.9085999999999999</v>
      </c>
      <c r="G888" s="159">
        <f t="shared" si="9"/>
        <v>40</v>
      </c>
    </row>
    <row r="889" spans="1:7" hidden="1" x14ac:dyDescent="0.25">
      <c r="A889" s="199">
        <v>42962</v>
      </c>
      <c r="B889" s="20">
        <f t="shared" si="8"/>
        <v>3554.9894334597461</v>
      </c>
      <c r="C889" s="212">
        <v>24560</v>
      </c>
      <c r="D889" s="20">
        <f t="shared" si="6"/>
        <v>3038.4525072305523</v>
      </c>
      <c r="E889" s="212">
        <v>2891</v>
      </c>
      <c r="F889" s="147">
        <v>6.9085999999999999</v>
      </c>
      <c r="G889" s="159">
        <f t="shared" si="9"/>
        <v>280</v>
      </c>
    </row>
    <row r="890" spans="1:7" hidden="1" x14ac:dyDescent="0.25">
      <c r="A890" s="199">
        <v>42963</v>
      </c>
      <c r="B890" s="20">
        <f t="shared" si="8"/>
        <v>3601.3085140259968</v>
      </c>
      <c r="C890" s="212">
        <v>24880</v>
      </c>
      <c r="D890" s="20">
        <f t="shared" si="6"/>
        <v>3078.0414649794848</v>
      </c>
      <c r="E890" s="212">
        <v>2938.5</v>
      </c>
      <c r="F890" s="147">
        <v>6.9085999999999999</v>
      </c>
      <c r="G890" s="159">
        <f t="shared" si="9"/>
        <v>320</v>
      </c>
    </row>
    <row r="891" spans="1:7" hidden="1" x14ac:dyDescent="0.25">
      <c r="A891" s="199">
        <v>42964</v>
      </c>
      <c r="B891" s="20">
        <f t="shared" si="8"/>
        <v>3822.7716179833833</v>
      </c>
      <c r="C891" s="212">
        <v>26410</v>
      </c>
      <c r="D891" s="20">
        <f t="shared" si="6"/>
        <v>3267.326169216567</v>
      </c>
      <c r="E891" s="212">
        <v>3010</v>
      </c>
      <c r="F891" s="147">
        <v>6.9085999999999999</v>
      </c>
      <c r="G891" s="159">
        <f t="shared" si="9"/>
        <v>1530</v>
      </c>
    </row>
    <row r="892" spans="1:7" hidden="1" x14ac:dyDescent="0.25">
      <c r="A892" s="199">
        <v>42965</v>
      </c>
      <c r="B892" s="20">
        <f t="shared" si="8"/>
        <v>3831.4564455895552</v>
      </c>
      <c r="C892" s="212">
        <v>26470</v>
      </c>
      <c r="D892" s="20">
        <f t="shared" si="6"/>
        <v>3274.7490987944916</v>
      </c>
      <c r="E892" s="212">
        <v>3084</v>
      </c>
      <c r="F892" s="147">
        <v>6.9085999999999999</v>
      </c>
      <c r="G892" s="159">
        <f t="shared" si="9"/>
        <v>60</v>
      </c>
    </row>
    <row r="893" spans="1:7" hidden="1" x14ac:dyDescent="0.25">
      <c r="A893" s="199">
        <v>42968</v>
      </c>
      <c r="B893" s="20">
        <f t="shared" si="8"/>
        <v>3908.172422777408</v>
      </c>
      <c r="C893" s="212">
        <v>27000</v>
      </c>
      <c r="D893" s="20">
        <f t="shared" si="6"/>
        <v>3340.3183100661608</v>
      </c>
      <c r="E893" s="212">
        <v>3117</v>
      </c>
      <c r="F893" s="147">
        <v>6.9085999999999999</v>
      </c>
      <c r="G893" s="159">
        <f t="shared" si="9"/>
        <v>530</v>
      </c>
    </row>
    <row r="894" spans="1:7" hidden="1" x14ac:dyDescent="0.25">
      <c r="A894" s="199">
        <v>42969</v>
      </c>
      <c r="B894" s="20">
        <f t="shared" si="8"/>
        <v>3847.3786295342038</v>
      </c>
      <c r="C894" s="212">
        <v>26580</v>
      </c>
      <c r="D894" s="20">
        <f t="shared" si="6"/>
        <v>3288.3578030206872</v>
      </c>
      <c r="E894" s="212">
        <v>3143</v>
      </c>
      <c r="F894" s="147">
        <v>6.9085999999999999</v>
      </c>
      <c r="G894" s="159">
        <f t="shared" si="9"/>
        <v>-420</v>
      </c>
    </row>
    <row r="895" spans="1:7" hidden="1" x14ac:dyDescent="0.25">
      <c r="A895" s="199">
        <v>42970</v>
      </c>
      <c r="B895" s="20">
        <f t="shared" si="8"/>
        <v>3793.8221926294764</v>
      </c>
      <c r="C895" s="212">
        <v>26210</v>
      </c>
      <c r="D895" s="20">
        <f t="shared" si="6"/>
        <v>3242.5830706234842</v>
      </c>
      <c r="E895" s="212">
        <v>3140</v>
      </c>
      <c r="F895" s="147">
        <v>6.9085999999999999</v>
      </c>
      <c r="G895" s="159">
        <f t="shared" si="9"/>
        <v>-370</v>
      </c>
    </row>
    <row r="896" spans="1:7" hidden="1" x14ac:dyDescent="0.25">
      <c r="A896" s="199">
        <v>42971</v>
      </c>
      <c r="B896" s="20">
        <f t="shared" si="8"/>
        <v>3871.9856410850243</v>
      </c>
      <c r="C896" s="212">
        <v>26750</v>
      </c>
      <c r="D896" s="20">
        <f t="shared" si="6"/>
        <v>3309.3894368248075</v>
      </c>
      <c r="E896" s="212">
        <v>3114</v>
      </c>
      <c r="F896" s="147">
        <v>6.9085999999999999</v>
      </c>
      <c r="G896" s="159">
        <f t="shared" si="9"/>
        <v>540</v>
      </c>
    </row>
    <row r="897" spans="1:7" hidden="1" x14ac:dyDescent="0.25">
      <c r="A897" s="199">
        <v>42972</v>
      </c>
      <c r="B897" s="20">
        <f t="shared" si="8"/>
        <v>3828.5615030541644</v>
      </c>
      <c r="C897" s="212">
        <v>26450</v>
      </c>
      <c r="D897" s="20">
        <f t="shared" si="6"/>
        <v>3272.2747889351836</v>
      </c>
      <c r="E897" s="212">
        <v>3096.5</v>
      </c>
      <c r="F897" s="147">
        <v>6.9085999999999999</v>
      </c>
      <c r="G897" s="159">
        <f t="shared" si="9"/>
        <v>-300</v>
      </c>
    </row>
    <row r="898" spans="1:7" hidden="1" x14ac:dyDescent="0.25">
      <c r="A898" s="199">
        <v>42975</v>
      </c>
      <c r="B898" s="20">
        <f t="shared" si="8"/>
        <v>3790.9272500940856</v>
      </c>
      <c r="C898" s="212">
        <v>26190</v>
      </c>
      <c r="D898" s="20">
        <f t="shared" si="6"/>
        <v>3240.1087607641757</v>
      </c>
      <c r="E898" s="212">
        <v>3117.5</v>
      </c>
      <c r="F898" s="147">
        <v>6.9085999999999999</v>
      </c>
      <c r="G898" s="159">
        <f t="shared" si="9"/>
        <v>-260</v>
      </c>
    </row>
    <row r="899" spans="1:7" hidden="1" x14ac:dyDescent="0.25">
      <c r="A899" s="199">
        <v>42976</v>
      </c>
      <c r="B899" s="20">
        <f t="shared" si="8"/>
        <v>3802.5070202356483</v>
      </c>
      <c r="C899" s="212">
        <v>26270</v>
      </c>
      <c r="D899" s="20">
        <f t="shared" si="6"/>
        <v>3250.0060002014088</v>
      </c>
      <c r="E899" s="212">
        <v>3117.5</v>
      </c>
      <c r="F899" s="147">
        <v>6.9085999999999999</v>
      </c>
      <c r="G899" s="159">
        <f t="shared" si="9"/>
        <v>80</v>
      </c>
    </row>
    <row r="900" spans="1:7" hidden="1" x14ac:dyDescent="0.25">
      <c r="A900" s="199">
        <v>42977</v>
      </c>
      <c r="B900" s="20">
        <f t="shared" si="8"/>
        <v>3772.1101236140462</v>
      </c>
      <c r="C900" s="212">
        <v>26060</v>
      </c>
      <c r="D900" s="20">
        <f t="shared" si="6"/>
        <v>3224.025746678672</v>
      </c>
      <c r="E900" s="212">
        <v>3107.5</v>
      </c>
      <c r="F900" s="147">
        <v>6.9085999999999999</v>
      </c>
      <c r="G900" s="159">
        <f t="shared" si="9"/>
        <v>-210</v>
      </c>
    </row>
    <row r="901" spans="1:7" hidden="1" x14ac:dyDescent="0.25">
      <c r="A901" s="199">
        <v>42978</v>
      </c>
      <c r="B901" s="20">
        <f t="shared" si="8"/>
        <v>3756.1879396693976</v>
      </c>
      <c r="C901" s="212">
        <v>25950</v>
      </c>
      <c r="D901" s="20">
        <f t="shared" si="6"/>
        <v>3210.4170424524768</v>
      </c>
      <c r="E901" s="212">
        <v>3118.5</v>
      </c>
      <c r="F901" s="147">
        <v>6.9085999999999999</v>
      </c>
      <c r="G901" s="159">
        <f t="shared" si="9"/>
        <v>-110</v>
      </c>
    </row>
    <row r="902" spans="1:7" hidden="1" x14ac:dyDescent="0.25">
      <c r="A902" s="199">
        <v>42979</v>
      </c>
      <c r="B902" s="20">
        <f t="shared" si="8"/>
        <v>3773.5575948817418</v>
      </c>
      <c r="C902" s="212">
        <v>26070</v>
      </c>
      <c r="D902" s="20">
        <f t="shared" si="6"/>
        <v>3225.2629016083265</v>
      </c>
      <c r="E902" s="212">
        <v>3139.5</v>
      </c>
      <c r="F902" s="147">
        <v>6.9085999999999999</v>
      </c>
      <c r="G902" s="159">
        <f t="shared" si="9"/>
        <v>120</v>
      </c>
    </row>
    <row r="903" spans="1:7" hidden="1" x14ac:dyDescent="0.25">
      <c r="A903" s="199">
        <v>42983</v>
      </c>
      <c r="B903" s="20">
        <f t="shared" si="8"/>
        <v>3816.9817329126017</v>
      </c>
      <c r="C903" s="212">
        <v>26370</v>
      </c>
      <c r="D903" s="20">
        <f t="shared" si="6"/>
        <v>3262.3775494979504</v>
      </c>
      <c r="E903" s="212">
        <v>3190</v>
      </c>
      <c r="F903" s="147">
        <v>6.9085999999999999</v>
      </c>
      <c r="G903" s="159">
        <v>-90</v>
      </c>
    </row>
    <row r="904" spans="1:7" hidden="1" x14ac:dyDescent="0.25">
      <c r="A904" s="199">
        <v>42984</v>
      </c>
      <c r="B904" s="20">
        <f t="shared" si="8"/>
        <v>3717.1062154416236</v>
      </c>
      <c r="C904" s="212">
        <v>25680</v>
      </c>
      <c r="D904" s="20">
        <f t="shared" si="6"/>
        <v>3177.0138593518154</v>
      </c>
      <c r="E904" s="212">
        <v>3194</v>
      </c>
      <c r="F904" s="147">
        <v>6.9085999999999999</v>
      </c>
      <c r="G904" s="159">
        <f t="shared" si="9"/>
        <v>-690</v>
      </c>
    </row>
    <row r="905" spans="1:7" hidden="1" x14ac:dyDescent="0.25">
      <c r="A905" s="199">
        <v>42985</v>
      </c>
      <c r="B905" s="20">
        <f t="shared" si="8"/>
        <v>3705.5264453000609</v>
      </c>
      <c r="C905" s="212">
        <v>25600</v>
      </c>
      <c r="D905" s="20">
        <f t="shared" si="6"/>
        <v>3167.1166199145823</v>
      </c>
      <c r="E905" s="212">
        <v>3086</v>
      </c>
      <c r="F905" s="147">
        <v>6.9085999999999999</v>
      </c>
      <c r="G905" s="159">
        <f t="shared" si="9"/>
        <v>-80</v>
      </c>
    </row>
    <row r="906" spans="1:7" hidden="1" x14ac:dyDescent="0.25">
      <c r="A906" s="199">
        <v>42986</v>
      </c>
      <c r="B906" s="20">
        <f t="shared" si="8"/>
        <v>3711.316330370842</v>
      </c>
      <c r="C906" s="212">
        <v>25640</v>
      </c>
      <c r="D906" s="20">
        <f t="shared" si="6"/>
        <v>3172.0652396331984</v>
      </c>
      <c r="E906" s="212">
        <v>3095.5</v>
      </c>
      <c r="F906" s="147">
        <v>6.9085999999999999</v>
      </c>
      <c r="G906" s="159">
        <f t="shared" si="9"/>
        <v>40</v>
      </c>
    </row>
    <row r="907" spans="1:7" hidden="1" x14ac:dyDescent="0.25">
      <c r="A907" s="199">
        <v>42990</v>
      </c>
      <c r="B907" s="20">
        <f t="shared" si="8"/>
        <v>3685.2618475523263</v>
      </c>
      <c r="C907" s="212">
        <v>25460</v>
      </c>
      <c r="D907" s="20">
        <f t="shared" si="6"/>
        <v>3149.7964508994246</v>
      </c>
      <c r="E907" s="212">
        <v>3109</v>
      </c>
      <c r="F907" s="147">
        <v>6.9085999999999999</v>
      </c>
      <c r="G907" s="159">
        <f t="shared" si="9"/>
        <v>-180</v>
      </c>
    </row>
    <row r="908" spans="1:7" hidden="1" x14ac:dyDescent="0.25">
      <c r="A908" s="199">
        <v>42991</v>
      </c>
      <c r="B908" s="20">
        <f t="shared" si="8"/>
        <v>3683.8143762846307</v>
      </c>
      <c r="C908" s="212">
        <v>25450</v>
      </c>
      <c r="D908" s="20">
        <f t="shared" si="6"/>
        <v>3148.5592959697701</v>
      </c>
      <c r="E908" s="212">
        <v>3057</v>
      </c>
      <c r="F908" s="147">
        <v>6.9085999999999999</v>
      </c>
      <c r="G908" s="159">
        <f t="shared" si="9"/>
        <v>-10</v>
      </c>
    </row>
    <row r="909" spans="1:7" hidden="1" x14ac:dyDescent="0.25">
      <c r="A909" s="199">
        <v>42992</v>
      </c>
      <c r="B909" s="20">
        <f t="shared" si="8"/>
        <v>3663.5497785368962</v>
      </c>
      <c r="C909" s="212">
        <v>25310</v>
      </c>
      <c r="D909" s="20">
        <f t="shared" si="6"/>
        <v>3131.2391269546124</v>
      </c>
      <c r="E909" s="212">
        <v>3050</v>
      </c>
      <c r="F909" s="147">
        <v>6.9085999999999999</v>
      </c>
      <c r="G909" s="159">
        <f t="shared" si="9"/>
        <v>-140</v>
      </c>
    </row>
    <row r="910" spans="1:7" hidden="1" x14ac:dyDescent="0.25">
      <c r="A910" s="199">
        <v>42993</v>
      </c>
      <c r="B910" s="20">
        <f t="shared" si="8"/>
        <v>3683.8143762846307</v>
      </c>
      <c r="C910" s="212">
        <v>25450</v>
      </c>
      <c r="D910" s="20">
        <f t="shared" si="6"/>
        <v>3148.5592959697701</v>
      </c>
      <c r="E910" s="212">
        <v>2994</v>
      </c>
      <c r="F910" s="147">
        <v>6.9085999999999999</v>
      </c>
      <c r="G910" s="159">
        <f t="shared" si="9"/>
        <v>140</v>
      </c>
    </row>
    <row r="911" spans="1:7" hidden="1" x14ac:dyDescent="0.25">
      <c r="A911" s="199">
        <v>42996</v>
      </c>
      <c r="B911" s="20">
        <f t="shared" si="8"/>
        <v>3701.184031496975</v>
      </c>
      <c r="C911" s="212">
        <v>25570</v>
      </c>
      <c r="D911" s="20">
        <f t="shared" si="6"/>
        <v>3163.4051551256198</v>
      </c>
      <c r="E911" s="212">
        <v>3042</v>
      </c>
      <c r="F911" s="147">
        <v>6.9085999999999999</v>
      </c>
      <c r="G911" s="159">
        <f t="shared" si="9"/>
        <v>120</v>
      </c>
    </row>
    <row r="912" spans="1:7" hidden="1" x14ac:dyDescent="0.25">
      <c r="A912" s="199">
        <v>42997</v>
      </c>
      <c r="B912" s="20">
        <f t="shared" si="8"/>
        <v>3767.7677098109602</v>
      </c>
      <c r="C912" s="212">
        <v>26030</v>
      </c>
      <c r="D912" s="20">
        <f t="shared" si="6"/>
        <v>3220.3142818897099</v>
      </c>
      <c r="E912" s="212">
        <v>3109.5</v>
      </c>
      <c r="F912" s="147">
        <v>6.9085999999999999</v>
      </c>
      <c r="G912" s="159">
        <f t="shared" si="9"/>
        <v>460</v>
      </c>
    </row>
    <row r="913" spans="1:7" hidden="1" x14ac:dyDescent="0.25">
      <c r="A913" s="199">
        <v>42998</v>
      </c>
      <c r="B913" s="20">
        <f t="shared" si="8"/>
        <v>3759.0828822047883</v>
      </c>
      <c r="C913" s="212">
        <v>25970</v>
      </c>
      <c r="D913" s="20">
        <f t="shared" si="6"/>
        <v>3212.8913523117849</v>
      </c>
      <c r="E913" s="212">
        <v>3123.5</v>
      </c>
      <c r="F913" s="147">
        <v>6.9085999999999999</v>
      </c>
      <c r="G913" s="159">
        <f t="shared" si="9"/>
        <v>-60</v>
      </c>
    </row>
    <row r="914" spans="1:7" hidden="1" x14ac:dyDescent="0.25">
      <c r="A914" s="199">
        <v>42999</v>
      </c>
      <c r="B914" s="20">
        <f t="shared" si="8"/>
        <v>3761.9778247401791</v>
      </c>
      <c r="C914" s="212">
        <v>25990</v>
      </c>
      <c r="D914" s="20">
        <f t="shared" si="6"/>
        <v>3215.3656621710934</v>
      </c>
      <c r="E914" s="212">
        <v>3170</v>
      </c>
      <c r="F914" s="147">
        <v>6.9085999999999999</v>
      </c>
      <c r="G914" s="159">
        <f t="shared" si="9"/>
        <v>20</v>
      </c>
    </row>
    <row r="915" spans="1:7" hidden="1" x14ac:dyDescent="0.25">
      <c r="A915" s="199">
        <v>43000</v>
      </c>
      <c r="B915" s="20">
        <f t="shared" si="8"/>
        <v>3708.4213878354517</v>
      </c>
      <c r="C915" s="212">
        <v>25620</v>
      </c>
      <c r="D915" s="20">
        <f t="shared" si="6"/>
        <v>3169.5909297738904</v>
      </c>
      <c r="E915" s="212">
        <v>3098</v>
      </c>
      <c r="F915" s="147">
        <v>6.9085999999999999</v>
      </c>
      <c r="G915" s="159">
        <f t="shared" si="9"/>
        <v>-370</v>
      </c>
    </row>
    <row r="916" spans="1:7" hidden="1" x14ac:dyDescent="0.25">
      <c r="A916" s="199">
        <v>43003</v>
      </c>
      <c r="B916" s="20">
        <f t="shared" si="8"/>
        <v>3741.7132269924441</v>
      </c>
      <c r="C916" s="212">
        <v>25850</v>
      </c>
      <c r="D916" s="20">
        <f t="shared" si="6"/>
        <v>3198.0454931559352</v>
      </c>
      <c r="E916" s="212">
        <v>3113.5</v>
      </c>
      <c r="F916" s="147">
        <v>6.9085999999999999</v>
      </c>
      <c r="G916" s="159">
        <f t="shared" si="9"/>
        <v>230</v>
      </c>
    </row>
    <row r="917" spans="1:7" hidden="1" x14ac:dyDescent="0.25">
      <c r="A917" s="199">
        <v>43004</v>
      </c>
      <c r="B917" s="20">
        <f t="shared" si="8"/>
        <v>3811.1918478418206</v>
      </c>
      <c r="C917" s="212">
        <v>26330</v>
      </c>
      <c r="D917" s="20">
        <f t="shared" si="6"/>
        <v>3257.4289297793339</v>
      </c>
      <c r="E917" s="212">
        <v>3168</v>
      </c>
      <c r="F917" s="147">
        <v>6.9085999999999999</v>
      </c>
      <c r="G917" s="159">
        <f t="shared" si="9"/>
        <v>480</v>
      </c>
    </row>
    <row r="918" spans="1:7" hidden="1" x14ac:dyDescent="0.25">
      <c r="A918" s="199">
        <v>43005</v>
      </c>
      <c r="B918" s="20">
        <f t="shared" si="8"/>
        <v>3798.1646064325623</v>
      </c>
      <c r="C918" s="212">
        <v>26240</v>
      </c>
      <c r="D918" s="20">
        <f t="shared" si="6"/>
        <v>3246.2945354124467</v>
      </c>
      <c r="E918" s="212">
        <v>3165</v>
      </c>
      <c r="F918" s="147">
        <v>6.9085999999999999</v>
      </c>
      <c r="G918" s="159">
        <f t="shared" si="9"/>
        <v>-90</v>
      </c>
    </row>
    <row r="919" spans="1:7" hidden="1" x14ac:dyDescent="0.25">
      <c r="A919" s="199">
        <v>43006</v>
      </c>
      <c r="B919" s="20">
        <f t="shared" si="8"/>
        <v>3782.2424224879137</v>
      </c>
      <c r="C919" s="212">
        <v>26130</v>
      </c>
      <c r="D919" s="20">
        <f t="shared" si="6"/>
        <v>3232.6858311862511</v>
      </c>
      <c r="E919" s="212">
        <v>3150</v>
      </c>
      <c r="F919" s="147">
        <v>6.9085999999999999</v>
      </c>
      <c r="G919" s="159">
        <f t="shared" si="9"/>
        <v>-110</v>
      </c>
    </row>
    <row r="920" spans="1:7" hidden="1" x14ac:dyDescent="0.25">
      <c r="A920" s="199">
        <v>43007</v>
      </c>
      <c r="B920" s="20">
        <f t="shared" si="8"/>
        <v>3821.3241467156877</v>
      </c>
      <c r="C920" s="212">
        <v>26400</v>
      </c>
      <c r="D920" s="20">
        <f t="shared" si="6"/>
        <v>3266.0890142869125</v>
      </c>
      <c r="E920" s="212">
        <v>3156</v>
      </c>
      <c r="F920" s="147">
        <v>6.9085999999999999</v>
      </c>
      <c r="G920" s="159">
        <f t="shared" si="9"/>
        <v>270</v>
      </c>
    </row>
    <row r="921" spans="1:7" hidden="1" x14ac:dyDescent="0.25">
      <c r="A921" s="199">
        <v>43010</v>
      </c>
      <c r="B921" s="20">
        <f t="shared" si="8"/>
        <v>3821.3241467156877</v>
      </c>
      <c r="C921" s="212">
        <v>26400</v>
      </c>
      <c r="D921" s="20">
        <f t="shared" si="6"/>
        <v>3266.0890142869125</v>
      </c>
      <c r="E921" s="212">
        <v>3217</v>
      </c>
      <c r="F921" s="147">
        <v>6.9085999999999999</v>
      </c>
      <c r="G921" s="159">
        <f t="shared" si="9"/>
        <v>0</v>
      </c>
    </row>
    <row r="922" spans="1:7" hidden="1" x14ac:dyDescent="0.25">
      <c r="A922" s="199">
        <v>43011</v>
      </c>
      <c r="B922" s="20">
        <f t="shared" si="8"/>
        <v>3821.3241467156877</v>
      </c>
      <c r="C922" s="212">
        <v>26400</v>
      </c>
      <c r="D922" s="20">
        <f t="shared" si="6"/>
        <v>3266.0890142869125</v>
      </c>
      <c r="E922" s="212">
        <v>3235.5</v>
      </c>
      <c r="F922" s="147">
        <v>6.9085999999999999</v>
      </c>
      <c r="G922" s="159">
        <f t="shared" si="9"/>
        <v>0</v>
      </c>
    </row>
    <row r="923" spans="1:7" hidden="1" x14ac:dyDescent="0.25">
      <c r="A923" s="199">
        <v>43012</v>
      </c>
      <c r="B923" s="20">
        <f t="shared" si="8"/>
        <v>3821.3241467156877</v>
      </c>
      <c r="C923" s="212">
        <v>26400</v>
      </c>
      <c r="D923" s="20">
        <f t="shared" si="6"/>
        <v>3266.0890142869125</v>
      </c>
      <c r="E923" s="212">
        <v>3324</v>
      </c>
      <c r="F923" s="147">
        <v>6.9085999999999999</v>
      </c>
      <c r="G923" s="159">
        <f t="shared" si="9"/>
        <v>0</v>
      </c>
    </row>
    <row r="924" spans="1:7" hidden="1" x14ac:dyDescent="0.25">
      <c r="A924" s="199">
        <v>43013</v>
      </c>
      <c r="B924" s="20">
        <f t="shared" si="8"/>
        <v>3821.3241467156877</v>
      </c>
      <c r="C924" s="212">
        <v>26400</v>
      </c>
      <c r="D924" s="20">
        <f t="shared" si="6"/>
        <v>3266.0890142869125</v>
      </c>
      <c r="E924" s="212">
        <v>3370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43014</v>
      </c>
      <c r="B925" s="20">
        <f t="shared" si="8"/>
        <v>3821.3241467156877</v>
      </c>
      <c r="C925" s="212">
        <v>26400</v>
      </c>
      <c r="D925" s="20">
        <f t="shared" si="6"/>
        <v>3266.0890142869125</v>
      </c>
      <c r="E925" s="212">
        <v>3350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43017</v>
      </c>
      <c r="B926" s="20">
        <f t="shared" si="8"/>
        <v>3941.4642619344008</v>
      </c>
      <c r="C926" s="212">
        <v>27230</v>
      </c>
      <c r="D926" s="20">
        <f t="shared" si="6"/>
        <v>3368.7728734482062</v>
      </c>
      <c r="E926" s="212">
        <v>3336</v>
      </c>
      <c r="F926" s="147">
        <v>6.9085999999999999</v>
      </c>
      <c r="G926" s="159">
        <f t="shared" si="9"/>
        <v>830</v>
      </c>
    </row>
    <row r="927" spans="1:7" hidden="1" x14ac:dyDescent="0.25">
      <c r="A927" s="199">
        <v>43018</v>
      </c>
      <c r="B927" s="20">
        <f t="shared" si="8"/>
        <v>3915.4097791158847</v>
      </c>
      <c r="C927" s="212">
        <v>27050</v>
      </c>
      <c r="D927" s="20">
        <f t="shared" si="6"/>
        <v>3346.5040847144314</v>
      </c>
      <c r="E927" s="212">
        <v>3334.5</v>
      </c>
      <c r="F927" s="147">
        <v>6.9085999999999999</v>
      </c>
      <c r="G927" s="159">
        <f t="shared" si="9"/>
        <v>-180</v>
      </c>
    </row>
    <row r="928" spans="1:7" hidden="1" x14ac:dyDescent="0.25">
      <c r="A928" s="199">
        <v>43019</v>
      </c>
      <c r="B928" s="20">
        <f t="shared" si="8"/>
        <v>3898.0401239035405</v>
      </c>
      <c r="C928" s="212">
        <v>26930</v>
      </c>
      <c r="D928" s="20">
        <f t="shared" si="6"/>
        <v>3331.6582255585818</v>
      </c>
      <c r="E928" s="212">
        <v>3314</v>
      </c>
      <c r="F928" s="147">
        <v>6.9085999999999999</v>
      </c>
      <c r="G928" s="159">
        <f t="shared" si="9"/>
        <v>-120</v>
      </c>
    </row>
    <row r="929" spans="1:7" hidden="1" x14ac:dyDescent="0.25">
      <c r="A929" s="199">
        <v>43020</v>
      </c>
      <c r="B929" s="20">
        <f t="shared" si="8"/>
        <v>3828.5615030541644</v>
      </c>
      <c r="C929" s="212">
        <v>26450</v>
      </c>
      <c r="D929" s="20">
        <f t="shared" si="6"/>
        <v>3272.2747889351836</v>
      </c>
      <c r="E929" s="212">
        <v>3306</v>
      </c>
      <c r="F929" s="147">
        <v>6.9085999999999999</v>
      </c>
      <c r="G929" s="159">
        <f t="shared" si="9"/>
        <v>-480</v>
      </c>
    </row>
    <row r="930" spans="1:7" hidden="1" x14ac:dyDescent="0.25">
      <c r="A930" s="199">
        <v>43021</v>
      </c>
      <c r="B930" s="20">
        <f t="shared" si="8"/>
        <v>3854.6159858726805</v>
      </c>
      <c r="C930" s="212">
        <v>26630</v>
      </c>
      <c r="D930" s="20">
        <f t="shared" si="6"/>
        <v>3294.5435776689578</v>
      </c>
      <c r="E930" s="212">
        <v>3333</v>
      </c>
      <c r="F930" s="147">
        <v>6.9085999999999999</v>
      </c>
      <c r="G930" s="159">
        <f t="shared" si="9"/>
        <v>180</v>
      </c>
    </row>
    <row r="931" spans="1:7" hidden="1" x14ac:dyDescent="0.25">
      <c r="A931" s="199">
        <v>43024</v>
      </c>
      <c r="B931" s="20">
        <f t="shared" si="8"/>
        <v>3834.351388124946</v>
      </c>
      <c r="C931" s="212">
        <v>26490</v>
      </c>
      <c r="D931" s="20">
        <f t="shared" ref="D931:D992" si="10">+B931/1.17</f>
        <v>3277.2234086538001</v>
      </c>
      <c r="E931" s="212">
        <v>3325</v>
      </c>
      <c r="F931" s="147">
        <v>6.9085999999999999</v>
      </c>
      <c r="G931" s="159">
        <f t="shared" si="9"/>
        <v>-140</v>
      </c>
    </row>
    <row r="932" spans="1:7" hidden="1" x14ac:dyDescent="0.25">
      <c r="A932" s="199">
        <v>43025</v>
      </c>
      <c r="B932" s="20">
        <f t="shared" si="8"/>
        <v>3809.744376574125</v>
      </c>
      <c r="C932" s="212">
        <v>26320</v>
      </c>
      <c r="D932" s="20">
        <f t="shared" si="10"/>
        <v>3256.1917748496799</v>
      </c>
      <c r="E932" s="212">
        <v>3321</v>
      </c>
      <c r="F932" s="147">
        <v>6.9085999999999999</v>
      </c>
      <c r="G932" s="159">
        <f t="shared" si="9"/>
        <v>-170</v>
      </c>
    </row>
    <row r="933" spans="1:7" hidden="1" x14ac:dyDescent="0.25">
      <c r="A933" s="199">
        <v>43026</v>
      </c>
      <c r="B933" s="20">
        <f t="shared" si="8"/>
        <v>3747.5031120632257</v>
      </c>
      <c r="C933" s="212">
        <v>25890</v>
      </c>
      <c r="D933" s="20">
        <f t="shared" si="10"/>
        <v>3202.9941128745522</v>
      </c>
      <c r="E933" s="212">
        <v>3130</v>
      </c>
      <c r="F933" s="147">
        <v>6.9085999999999999</v>
      </c>
      <c r="G933" s="159">
        <f t="shared" si="9"/>
        <v>-430</v>
      </c>
    </row>
    <row r="934" spans="1:7" hidden="1" x14ac:dyDescent="0.25">
      <c r="A934" s="199">
        <v>43027</v>
      </c>
      <c r="B934" s="20">
        <f t="shared" si="8"/>
        <v>3766.3202385432651</v>
      </c>
      <c r="C934" s="212">
        <v>26020</v>
      </c>
      <c r="D934" s="20">
        <f t="shared" si="10"/>
        <v>3219.0771269600559</v>
      </c>
      <c r="E934" s="212">
        <v>3185</v>
      </c>
      <c r="F934" s="147">
        <v>6.9085999999999999</v>
      </c>
      <c r="G934" s="159">
        <f t="shared" si="9"/>
        <v>130</v>
      </c>
    </row>
    <row r="935" spans="1:7" hidden="1" x14ac:dyDescent="0.25">
      <c r="A935" s="199">
        <v>43028</v>
      </c>
      <c r="B935" s="20">
        <f t="shared" si="8"/>
        <v>3761.9778247401791</v>
      </c>
      <c r="C935" s="212">
        <v>25990</v>
      </c>
      <c r="D935" s="20">
        <f t="shared" si="10"/>
        <v>3215.3656621710934</v>
      </c>
      <c r="E935" s="212">
        <v>3170</v>
      </c>
      <c r="F935" s="147">
        <v>6.9085999999999999</v>
      </c>
      <c r="G935" s="159">
        <f t="shared" si="9"/>
        <v>-30</v>
      </c>
    </row>
    <row r="936" spans="1:7" hidden="1" x14ac:dyDescent="0.25">
      <c r="A936" s="199">
        <v>43031</v>
      </c>
      <c r="B936" s="20">
        <f t="shared" si="8"/>
        <v>3772.1101236140462</v>
      </c>
      <c r="C936" s="212">
        <v>26060</v>
      </c>
      <c r="D936" s="20">
        <f t="shared" si="10"/>
        <v>3224.025746678672</v>
      </c>
      <c r="E936" s="213">
        <v>3208</v>
      </c>
      <c r="F936" s="147">
        <v>6.9085999999999999</v>
      </c>
      <c r="G936" s="159">
        <f t="shared" si="9"/>
        <v>70</v>
      </c>
    </row>
    <row r="937" spans="1:7" hidden="1" x14ac:dyDescent="0.25">
      <c r="A937" s="199">
        <v>43032</v>
      </c>
      <c r="B937" s="20">
        <f t="shared" si="8"/>
        <v>3816.9817329126017</v>
      </c>
      <c r="C937" s="212">
        <v>26370</v>
      </c>
      <c r="D937" s="20">
        <f t="shared" si="10"/>
        <v>3262.3775494979504</v>
      </c>
      <c r="E937" s="212">
        <v>3176</v>
      </c>
      <c r="F937" s="147">
        <v>6.9085999999999999</v>
      </c>
      <c r="G937" s="159">
        <f t="shared" si="9"/>
        <v>310</v>
      </c>
    </row>
    <row r="938" spans="1:7" hidden="1" x14ac:dyDescent="0.25">
      <c r="A938" s="199">
        <v>43033</v>
      </c>
      <c r="B938" s="20">
        <f t="shared" si="8"/>
        <v>3815.5342616449066</v>
      </c>
      <c r="C938" s="212">
        <v>26360</v>
      </c>
      <c r="D938" s="20">
        <f t="shared" si="10"/>
        <v>3261.1403945682964</v>
      </c>
      <c r="E938" s="212">
        <v>3265</v>
      </c>
      <c r="F938" s="147">
        <v>6.9085999999999999</v>
      </c>
      <c r="G938" s="159">
        <f t="shared" si="9"/>
        <v>-10</v>
      </c>
    </row>
    <row r="939" spans="1:7" hidden="1" x14ac:dyDescent="0.25">
      <c r="A939" s="199">
        <v>43034</v>
      </c>
      <c r="B939" s="20">
        <f t="shared" si="8"/>
        <v>3830.0089743218596</v>
      </c>
      <c r="C939" s="212">
        <v>26460</v>
      </c>
      <c r="D939" s="20">
        <f t="shared" si="10"/>
        <v>3273.5119438648376</v>
      </c>
      <c r="E939" s="212">
        <v>3251.5</v>
      </c>
      <c r="F939" s="147">
        <v>6.9085999999999999</v>
      </c>
      <c r="G939" s="159">
        <f t="shared" ref="G939:G948" si="11">+C939-C938</f>
        <v>100</v>
      </c>
    </row>
    <row r="940" spans="1:7" hidden="1" x14ac:dyDescent="0.25">
      <c r="A940" s="199">
        <v>43035</v>
      </c>
      <c r="B940" s="20">
        <f t="shared" si="8"/>
        <v>3779.3474799525229</v>
      </c>
      <c r="C940" s="212">
        <v>26110</v>
      </c>
      <c r="D940" s="20">
        <f t="shared" si="10"/>
        <v>3230.2115213269431</v>
      </c>
      <c r="E940" s="212">
        <v>3301</v>
      </c>
      <c r="F940" s="147">
        <v>6.9085999999999999</v>
      </c>
      <c r="G940" s="159">
        <f t="shared" si="11"/>
        <v>-350</v>
      </c>
    </row>
    <row r="941" spans="1:7" hidden="1" x14ac:dyDescent="0.25">
      <c r="A941" s="199">
        <v>43038</v>
      </c>
      <c r="B941" s="20">
        <f t="shared" si="8"/>
        <v>3775.005066149437</v>
      </c>
      <c r="C941" s="212">
        <v>26080</v>
      </c>
      <c r="D941" s="20">
        <f t="shared" si="10"/>
        <v>3226.5000565379805</v>
      </c>
      <c r="E941" s="212">
        <v>3201</v>
      </c>
      <c r="F941" s="147">
        <v>6.9085999999999999</v>
      </c>
      <c r="G941" s="159">
        <f t="shared" ref="G941:G1006" si="12">+C941-C940</f>
        <v>-30</v>
      </c>
    </row>
    <row r="942" spans="1:7" hidden="1" x14ac:dyDescent="0.25">
      <c r="A942" s="199">
        <v>43039</v>
      </c>
      <c r="B942" s="20">
        <f t="shared" si="8"/>
        <v>3801.0595489679531</v>
      </c>
      <c r="C942" s="212">
        <v>26260</v>
      </c>
      <c r="D942" s="20">
        <f t="shared" si="10"/>
        <v>3248.7688452717548</v>
      </c>
      <c r="E942" s="212">
        <v>3270.5</v>
      </c>
      <c r="F942" s="147">
        <v>6.9085999999999999</v>
      </c>
      <c r="G942" s="159">
        <f t="shared" si="11"/>
        <v>180</v>
      </c>
    </row>
    <row r="943" spans="1:7" hidden="1" x14ac:dyDescent="0.25">
      <c r="A943" s="199">
        <v>43040</v>
      </c>
      <c r="B943" s="20">
        <f t="shared" si="8"/>
        <v>3864.7482847465481</v>
      </c>
      <c r="C943" s="212">
        <v>26700</v>
      </c>
      <c r="D943" s="20">
        <f t="shared" si="10"/>
        <v>3303.2036621765369</v>
      </c>
      <c r="E943" s="212">
        <v>3320</v>
      </c>
      <c r="F943" s="147">
        <v>6.9085999999999999</v>
      </c>
      <c r="G943" s="159">
        <f t="shared" si="11"/>
        <v>440</v>
      </c>
    </row>
    <row r="944" spans="1:7" hidden="1" x14ac:dyDescent="0.25">
      <c r="A944" s="199">
        <v>43041</v>
      </c>
      <c r="B944" s="20">
        <f t="shared" si="8"/>
        <v>3808.2969053064298</v>
      </c>
      <c r="C944" s="212">
        <v>26310</v>
      </c>
      <c r="D944" s="20">
        <f t="shared" si="10"/>
        <v>3254.9546199200258</v>
      </c>
      <c r="E944" s="212">
        <v>3332</v>
      </c>
      <c r="F944" s="147">
        <v>6.9085999999999999</v>
      </c>
      <c r="G944" s="159">
        <f t="shared" si="11"/>
        <v>-390</v>
      </c>
    </row>
    <row r="945" spans="1:7" hidden="1" x14ac:dyDescent="0.25">
      <c r="A945" s="199">
        <v>43042</v>
      </c>
      <c r="B945" s="20">
        <f t="shared" si="8"/>
        <v>3803.9544915033439</v>
      </c>
      <c r="C945" s="212">
        <v>26280</v>
      </c>
      <c r="D945" s="20">
        <f t="shared" si="10"/>
        <v>3251.2431551310633</v>
      </c>
      <c r="E945" s="212">
        <v>3272</v>
      </c>
      <c r="F945" s="147">
        <v>6.9085999999999999</v>
      </c>
      <c r="G945" s="159">
        <f t="shared" si="12"/>
        <v>-30</v>
      </c>
    </row>
    <row r="946" spans="1:7" hidden="1" x14ac:dyDescent="0.25">
      <c r="A946" s="199">
        <v>43045</v>
      </c>
      <c r="B946" s="20">
        <f t="shared" si="8"/>
        <v>3786.5848362909996</v>
      </c>
      <c r="C946" s="212">
        <v>26160</v>
      </c>
      <c r="D946" s="20">
        <f t="shared" si="10"/>
        <v>3236.3972959752136</v>
      </c>
      <c r="E946" s="212">
        <v>3265.5</v>
      </c>
      <c r="F946" s="147">
        <v>6.9085999999999999</v>
      </c>
      <c r="G946" s="159">
        <f t="shared" si="11"/>
        <v>-120</v>
      </c>
    </row>
    <row r="947" spans="1:7" hidden="1" x14ac:dyDescent="0.25">
      <c r="A947" s="199">
        <v>43046</v>
      </c>
      <c r="B947" s="20">
        <f t="shared" si="8"/>
        <v>3777.9000086848278</v>
      </c>
      <c r="C947" s="212">
        <v>26100</v>
      </c>
      <c r="D947" s="20">
        <f t="shared" si="10"/>
        <v>3228.974366397289</v>
      </c>
      <c r="E947" s="212">
        <v>3290</v>
      </c>
      <c r="F947" s="147">
        <v>6.9085999999999999</v>
      </c>
      <c r="G947" s="159">
        <f t="shared" si="12"/>
        <v>-60</v>
      </c>
    </row>
    <row r="948" spans="1:7" hidden="1" x14ac:dyDescent="0.25">
      <c r="A948" s="199">
        <v>43047</v>
      </c>
      <c r="B948" s="20">
        <f t="shared" si="8"/>
        <v>3728.6859855831863</v>
      </c>
      <c r="C948" s="212">
        <v>25760</v>
      </c>
      <c r="D948" s="20">
        <f t="shared" si="10"/>
        <v>3186.9110987890481</v>
      </c>
      <c r="E948" s="212">
        <v>3259</v>
      </c>
      <c r="F948" s="147">
        <v>6.9085999999999999</v>
      </c>
      <c r="G948" s="159">
        <f t="shared" si="11"/>
        <v>-340</v>
      </c>
    </row>
    <row r="949" spans="1:7" hidden="1" x14ac:dyDescent="0.25">
      <c r="A949" s="199">
        <v>43048</v>
      </c>
      <c r="B949" s="20">
        <f t="shared" si="8"/>
        <v>3741.7132269924441</v>
      </c>
      <c r="C949" s="212">
        <v>25850</v>
      </c>
      <c r="D949" s="20">
        <f t="shared" si="10"/>
        <v>3198.0454931559352</v>
      </c>
      <c r="E949" s="212">
        <v>3235.5</v>
      </c>
      <c r="F949" s="147">
        <v>6.9085999999999999</v>
      </c>
      <c r="G949" s="159">
        <f t="shared" si="12"/>
        <v>90</v>
      </c>
    </row>
    <row r="950" spans="1:7" hidden="1" x14ac:dyDescent="0.25">
      <c r="A950" s="199">
        <v>43049</v>
      </c>
      <c r="B950" s="20">
        <f t="shared" si="8"/>
        <v>3764.8727672755695</v>
      </c>
      <c r="C950" s="212">
        <v>26010</v>
      </c>
      <c r="D950" s="20">
        <f t="shared" si="10"/>
        <v>3217.8399720304014</v>
      </c>
      <c r="E950" s="212">
        <v>3232</v>
      </c>
      <c r="F950" s="147">
        <v>6.9085999999999999</v>
      </c>
      <c r="G950" s="159">
        <f t="shared" si="12"/>
        <v>160</v>
      </c>
    </row>
    <row r="951" spans="1:7" hidden="1" x14ac:dyDescent="0.25">
      <c r="A951" s="199">
        <v>43052</v>
      </c>
      <c r="B951" s="20">
        <f t="shared" si="8"/>
        <v>3780.7949512202185</v>
      </c>
      <c r="C951" s="212">
        <v>26120</v>
      </c>
      <c r="D951" s="20">
        <f t="shared" si="10"/>
        <v>3231.4486762565971</v>
      </c>
      <c r="E951" s="212">
        <v>3289.5</v>
      </c>
      <c r="F951" s="147">
        <v>6.9085999999999999</v>
      </c>
      <c r="G951" s="159">
        <f t="shared" si="12"/>
        <v>110</v>
      </c>
    </row>
    <row r="952" spans="1:7" hidden="1" x14ac:dyDescent="0.25">
      <c r="A952" s="199">
        <v>43053</v>
      </c>
      <c r="B952" s="20">
        <f t="shared" si="8"/>
        <v>3776.4525374171321</v>
      </c>
      <c r="C952" s="212">
        <v>26090</v>
      </c>
      <c r="D952" s="20">
        <f t="shared" si="10"/>
        <v>3227.7372114676346</v>
      </c>
      <c r="E952" s="212">
        <v>3244</v>
      </c>
      <c r="F952" s="147">
        <v>6.9085999999999999</v>
      </c>
      <c r="G952" s="159">
        <f t="shared" si="12"/>
        <v>-30</v>
      </c>
    </row>
    <row r="953" spans="1:7" hidden="1" x14ac:dyDescent="0.25">
      <c r="A953" s="199">
        <v>43054</v>
      </c>
      <c r="B953" s="20">
        <f t="shared" si="8"/>
        <v>3692.4992038908031</v>
      </c>
      <c r="C953" s="212">
        <v>25510</v>
      </c>
      <c r="D953" s="20">
        <f t="shared" si="10"/>
        <v>3155.9822255476952</v>
      </c>
      <c r="E953" s="212">
        <v>3224</v>
      </c>
      <c r="F953" s="147">
        <v>6.9085999999999999</v>
      </c>
      <c r="G953" s="159">
        <f t="shared" si="12"/>
        <v>-580</v>
      </c>
    </row>
    <row r="954" spans="1:7" hidden="1" x14ac:dyDescent="0.25">
      <c r="A954" s="199">
        <v>43055</v>
      </c>
      <c r="B954" s="20">
        <f t="shared" si="8"/>
        <v>3691.0517326231075</v>
      </c>
      <c r="C954" s="212">
        <v>25500</v>
      </c>
      <c r="D954" s="20">
        <f t="shared" si="10"/>
        <v>3154.7450706180407</v>
      </c>
      <c r="E954" s="212">
        <v>3190.5</v>
      </c>
      <c r="F954" s="147">
        <v>6.9085999999999999</v>
      </c>
      <c r="G954" s="159">
        <f t="shared" si="12"/>
        <v>-10</v>
      </c>
    </row>
    <row r="955" spans="1:7" hidden="1" x14ac:dyDescent="0.25">
      <c r="A955" s="199">
        <v>43056</v>
      </c>
      <c r="B955" s="20">
        <f t="shared" si="8"/>
        <v>3672.234606143068</v>
      </c>
      <c r="C955" s="212">
        <v>25370</v>
      </c>
      <c r="D955" s="20">
        <f t="shared" si="10"/>
        <v>3138.662056532537</v>
      </c>
      <c r="E955" s="212">
        <v>3206</v>
      </c>
      <c r="F955" s="147">
        <v>6.9085999999999999</v>
      </c>
      <c r="G955" s="159">
        <f t="shared" si="12"/>
        <v>-130</v>
      </c>
    </row>
    <row r="956" spans="1:7" hidden="1" x14ac:dyDescent="0.25">
      <c r="A956" s="199">
        <v>43059</v>
      </c>
      <c r="B956" s="20">
        <f t="shared" si="8"/>
        <v>3686.7093188200215</v>
      </c>
      <c r="C956" s="212">
        <v>25470</v>
      </c>
      <c r="D956" s="20">
        <f t="shared" si="10"/>
        <v>3151.0336058290786</v>
      </c>
      <c r="E956" s="212">
        <v>3199.5</v>
      </c>
      <c r="F956" s="147">
        <v>6.9085999999999999</v>
      </c>
      <c r="G956" s="159">
        <f t="shared" si="12"/>
        <v>100</v>
      </c>
    </row>
    <row r="957" spans="1:7" hidden="1" x14ac:dyDescent="0.25">
      <c r="A957" s="199">
        <v>43060</v>
      </c>
      <c r="B957" s="20">
        <f t="shared" si="8"/>
        <v>3686.7093188200215</v>
      </c>
      <c r="C957" s="212">
        <v>25470</v>
      </c>
      <c r="D957" s="20">
        <f t="shared" si="10"/>
        <v>3151.0336058290786</v>
      </c>
      <c r="E957" s="212">
        <v>3199.5</v>
      </c>
      <c r="F957" s="147">
        <v>6.9085999999999999</v>
      </c>
      <c r="G957" s="159">
        <f t="shared" si="12"/>
        <v>0</v>
      </c>
    </row>
    <row r="958" spans="1:7" hidden="1" x14ac:dyDescent="0.25">
      <c r="A958" s="199">
        <v>43061</v>
      </c>
      <c r="B958" s="20">
        <f t="shared" si="8"/>
        <v>3753.2929971340068</v>
      </c>
      <c r="C958" s="212">
        <v>25930</v>
      </c>
      <c r="D958" s="20">
        <f t="shared" si="10"/>
        <v>3207.9427325931683</v>
      </c>
      <c r="E958" s="212">
        <v>3205.5</v>
      </c>
      <c r="F958" s="147">
        <v>6.9085999999999999</v>
      </c>
      <c r="G958" s="159">
        <f t="shared" si="12"/>
        <v>460</v>
      </c>
    </row>
    <row r="959" spans="1:7" hidden="1" x14ac:dyDescent="0.25">
      <c r="A959" s="199">
        <v>43062</v>
      </c>
      <c r="B959" s="20">
        <f t="shared" si="8"/>
        <v>3735.923341921663</v>
      </c>
      <c r="C959" s="212">
        <v>25810</v>
      </c>
      <c r="D959" s="20">
        <f t="shared" si="10"/>
        <v>3193.0968734373191</v>
      </c>
      <c r="E959" s="213">
        <v>3271.5</v>
      </c>
      <c r="F959" s="147">
        <v>6.9085999999999999</v>
      </c>
      <c r="G959" s="159">
        <f t="shared" si="12"/>
        <v>-120</v>
      </c>
    </row>
    <row r="960" spans="1:7" hidden="1" x14ac:dyDescent="0.25">
      <c r="A960" s="199">
        <v>43063</v>
      </c>
      <c r="B960" s="20">
        <f t="shared" si="8"/>
        <v>3714.2112729062328</v>
      </c>
      <c r="C960" s="212">
        <v>25660</v>
      </c>
      <c r="D960" s="20">
        <f t="shared" si="10"/>
        <v>3174.5395494925069</v>
      </c>
      <c r="E960" s="212">
        <v>3263</v>
      </c>
      <c r="F960" s="147">
        <v>6.9085999999999999</v>
      </c>
      <c r="G960" s="159">
        <f t="shared" si="12"/>
        <v>-150</v>
      </c>
    </row>
    <row r="961" spans="1:7" hidden="1" x14ac:dyDescent="0.25">
      <c r="A961" s="199">
        <v>43066</v>
      </c>
      <c r="B961" s="20">
        <f t="shared" si="8"/>
        <v>3702.6315027646701</v>
      </c>
      <c r="C961" s="212">
        <v>25580</v>
      </c>
      <c r="D961" s="20">
        <f t="shared" si="10"/>
        <v>3164.6423100552738</v>
      </c>
      <c r="E961" s="212">
        <v>3271.5</v>
      </c>
      <c r="F961" s="147">
        <v>6.9085999999999999</v>
      </c>
      <c r="G961" s="159">
        <f t="shared" si="12"/>
        <v>-80</v>
      </c>
    </row>
    <row r="962" spans="1:7" hidden="1" x14ac:dyDescent="0.25">
      <c r="A962" s="199">
        <v>43067</v>
      </c>
      <c r="B962" s="20">
        <f t="shared" si="8"/>
        <v>3650.5225371276383</v>
      </c>
      <c r="C962" s="212">
        <v>25220</v>
      </c>
      <c r="D962" s="20">
        <f t="shared" si="10"/>
        <v>3120.1047325877253</v>
      </c>
      <c r="E962" s="212">
        <v>3224</v>
      </c>
      <c r="F962" s="147">
        <v>6.9085999999999999</v>
      </c>
      <c r="G962" s="159">
        <f t="shared" si="12"/>
        <v>-360</v>
      </c>
    </row>
    <row r="963" spans="1:7" hidden="1" x14ac:dyDescent="0.25">
      <c r="A963" s="199">
        <v>43068</v>
      </c>
      <c r="B963" s="20">
        <f t="shared" si="8"/>
        <v>3643.2851807891616</v>
      </c>
      <c r="C963" s="212">
        <v>25170</v>
      </c>
      <c r="D963" s="20">
        <f t="shared" si="10"/>
        <v>3113.9189579394547</v>
      </c>
      <c r="E963" s="212">
        <v>3178</v>
      </c>
      <c r="F963" s="147">
        <v>6.9085999999999999</v>
      </c>
      <c r="G963" s="159">
        <f t="shared" si="12"/>
        <v>-50</v>
      </c>
    </row>
    <row r="964" spans="1:7" hidden="1" x14ac:dyDescent="0.25">
      <c r="A964" s="199">
        <v>43069</v>
      </c>
      <c r="B964" s="20">
        <f t="shared" si="8"/>
        <v>3617.2306979706455</v>
      </c>
      <c r="C964" s="212">
        <v>24990</v>
      </c>
      <c r="D964" s="20">
        <f t="shared" si="10"/>
        <v>3091.65016920568</v>
      </c>
      <c r="E964" s="212">
        <v>3146</v>
      </c>
      <c r="F964" s="147">
        <v>6.9085999999999999</v>
      </c>
      <c r="G964" s="159">
        <f t="shared" si="12"/>
        <v>-180</v>
      </c>
    </row>
    <row r="965" spans="1:7" hidden="1" x14ac:dyDescent="0.25">
      <c r="A965" s="199">
        <v>43070</v>
      </c>
      <c r="B965" s="20">
        <f t="shared" si="8"/>
        <v>3659.2073647338102</v>
      </c>
      <c r="C965" s="212">
        <v>25280</v>
      </c>
      <c r="D965" s="20">
        <f t="shared" si="10"/>
        <v>3127.5276621656499</v>
      </c>
      <c r="E965" s="212">
        <v>3197</v>
      </c>
      <c r="F965" s="147">
        <v>6.9085999999999999</v>
      </c>
      <c r="G965" s="159">
        <f t="shared" si="12"/>
        <v>290</v>
      </c>
    </row>
    <row r="966" spans="1:7" hidden="1" x14ac:dyDescent="0.25">
      <c r="A966" s="199">
        <v>43073</v>
      </c>
      <c r="B966" s="20">
        <f t="shared" si="8"/>
        <v>3731.580928118577</v>
      </c>
      <c r="C966" s="212">
        <v>25780</v>
      </c>
      <c r="D966" s="20">
        <f t="shared" si="10"/>
        <v>3189.3854086483566</v>
      </c>
      <c r="E966" s="212">
        <v>3217.5</v>
      </c>
      <c r="F966" s="147">
        <v>6.9085999999999999</v>
      </c>
      <c r="G966" s="159">
        <f t="shared" si="12"/>
        <v>500</v>
      </c>
    </row>
    <row r="967" spans="1:7" hidden="1" x14ac:dyDescent="0.25">
      <c r="A967" s="199">
        <v>43074</v>
      </c>
      <c r="B967" s="20">
        <f t="shared" si="8"/>
        <v>3704.0789740323657</v>
      </c>
      <c r="C967" s="212">
        <v>25590</v>
      </c>
      <c r="D967" s="20">
        <f t="shared" si="10"/>
        <v>3165.8794649849283</v>
      </c>
      <c r="E967" s="212">
        <v>3237</v>
      </c>
      <c r="F967" s="147">
        <v>6.9085999999999999</v>
      </c>
      <c r="G967" s="159">
        <f t="shared" si="12"/>
        <v>-190</v>
      </c>
    </row>
    <row r="968" spans="1:7" hidden="1" x14ac:dyDescent="0.25">
      <c r="A968" s="199">
        <v>43075</v>
      </c>
      <c r="B968" s="20">
        <f t="shared" si="8"/>
        <v>3611.4408128998639</v>
      </c>
      <c r="C968" s="212">
        <v>24950</v>
      </c>
      <c r="D968" s="20">
        <f t="shared" si="10"/>
        <v>3086.7015494870634</v>
      </c>
      <c r="E968" s="212">
        <v>3170</v>
      </c>
      <c r="F968" s="147">
        <v>6.9085999999999999</v>
      </c>
      <c r="G968" s="159">
        <f t="shared" si="12"/>
        <v>-640</v>
      </c>
    </row>
    <row r="969" spans="1:7" hidden="1" x14ac:dyDescent="0.25">
      <c r="A969" s="199">
        <v>43076</v>
      </c>
      <c r="B969" s="20">
        <f t="shared" si="8"/>
        <v>3624.4680543091222</v>
      </c>
      <c r="C969" s="212">
        <v>25040</v>
      </c>
      <c r="D969" s="20">
        <f t="shared" si="10"/>
        <v>3097.835943853951</v>
      </c>
      <c r="E969" s="212">
        <v>3137</v>
      </c>
      <c r="F969" s="147">
        <v>6.9085999999999999</v>
      </c>
      <c r="G969" s="159">
        <f t="shared" si="12"/>
        <v>90</v>
      </c>
    </row>
    <row r="970" spans="1:7" hidden="1" x14ac:dyDescent="0.25">
      <c r="A970" s="199">
        <v>43077</v>
      </c>
      <c r="B970" s="20">
        <f t="shared" si="8"/>
        <v>3585.3863300813478</v>
      </c>
      <c r="C970" s="212">
        <v>24770</v>
      </c>
      <c r="D970" s="20">
        <f t="shared" si="10"/>
        <v>3064.4327607532887</v>
      </c>
      <c r="E970" s="212">
        <v>3111</v>
      </c>
      <c r="F970" s="147">
        <v>6.9085999999999999</v>
      </c>
      <c r="G970" s="159">
        <f t="shared" si="12"/>
        <v>-270</v>
      </c>
    </row>
    <row r="971" spans="1:7" hidden="1" x14ac:dyDescent="0.25">
      <c r="A971" s="199">
        <v>43080</v>
      </c>
      <c r="B971" s="20">
        <f t="shared" si="8"/>
        <v>3651.9700083953335</v>
      </c>
      <c r="C971" s="212">
        <v>25230</v>
      </c>
      <c r="D971" s="20">
        <f t="shared" si="10"/>
        <v>3121.3418875173793</v>
      </c>
      <c r="E971" s="212">
        <v>3094</v>
      </c>
      <c r="F971" s="147">
        <v>6.9085999999999999</v>
      </c>
      <c r="G971" s="159">
        <f t="shared" si="12"/>
        <v>460</v>
      </c>
    </row>
    <row r="972" spans="1:7" hidden="1" x14ac:dyDescent="0.25">
      <c r="A972" s="199">
        <v>43081</v>
      </c>
      <c r="B972" s="20">
        <f t="shared" si="8"/>
        <v>3662.102307269201</v>
      </c>
      <c r="C972" s="212">
        <v>25300</v>
      </c>
      <c r="D972" s="20">
        <f t="shared" si="10"/>
        <v>3130.0019720249584</v>
      </c>
      <c r="E972" s="212">
        <v>3106.5</v>
      </c>
      <c r="F972" s="147">
        <v>6.9085999999999999</v>
      </c>
      <c r="G972" s="159">
        <f t="shared" si="12"/>
        <v>70</v>
      </c>
    </row>
    <row r="973" spans="1:7" hidden="1" x14ac:dyDescent="0.25">
      <c r="A973" s="199">
        <v>43082</v>
      </c>
      <c r="B973" s="20">
        <f t="shared" si="8"/>
        <v>3679.4719624815448</v>
      </c>
      <c r="C973" s="212">
        <v>25420</v>
      </c>
      <c r="D973" s="20">
        <f t="shared" si="10"/>
        <v>3144.8478311808076</v>
      </c>
      <c r="E973" s="212">
        <v>3167</v>
      </c>
      <c r="F973" s="147">
        <v>6.9085999999999999</v>
      </c>
      <c r="G973" s="159">
        <f t="shared" si="12"/>
        <v>120</v>
      </c>
    </row>
    <row r="974" spans="1:7" hidden="1" x14ac:dyDescent="0.25">
      <c r="A974" s="199">
        <v>43083</v>
      </c>
      <c r="B974" s="20">
        <f t="shared" si="8"/>
        <v>3691.0517326231075</v>
      </c>
      <c r="C974" s="212">
        <v>25500</v>
      </c>
      <c r="D974" s="20">
        <f t="shared" si="10"/>
        <v>3154.7450706180407</v>
      </c>
      <c r="E974" s="212">
        <v>3161.5</v>
      </c>
      <c r="F974" s="147">
        <v>6.9085999999999999</v>
      </c>
      <c r="G974" s="159">
        <f t="shared" si="12"/>
        <v>80</v>
      </c>
    </row>
    <row r="975" spans="1:7" hidden="1" x14ac:dyDescent="0.25">
      <c r="A975" s="199">
        <v>43084</v>
      </c>
      <c r="B975" s="20">
        <f t="shared" si="8"/>
        <v>3691.0517326231075</v>
      </c>
      <c r="C975" s="212">
        <v>25500</v>
      </c>
      <c r="D975" s="20">
        <f t="shared" si="10"/>
        <v>3154.7450706180407</v>
      </c>
      <c r="E975" s="212">
        <v>3168.5</v>
      </c>
      <c r="F975" s="147">
        <v>6.9085999999999999</v>
      </c>
      <c r="G975" s="159">
        <f t="shared" si="12"/>
        <v>0</v>
      </c>
    </row>
    <row r="976" spans="1:7" hidden="1" x14ac:dyDescent="0.25">
      <c r="A976" s="199">
        <v>43087</v>
      </c>
      <c r="B976" s="20">
        <f t="shared" si="8"/>
        <v>3715.6587441739284</v>
      </c>
      <c r="C976" s="212">
        <v>25670</v>
      </c>
      <c r="D976" s="20">
        <f t="shared" si="10"/>
        <v>3175.7767044221614</v>
      </c>
      <c r="E976" s="212">
        <v>3183</v>
      </c>
      <c r="F976" s="147">
        <v>6.9085999999999999</v>
      </c>
      <c r="G976" s="159">
        <f t="shared" si="12"/>
        <v>170</v>
      </c>
    </row>
    <row r="977" spans="1:7" hidden="1" x14ac:dyDescent="0.25">
      <c r="A977" s="199">
        <v>43088</v>
      </c>
      <c r="B977" s="20">
        <f t="shared" si="8"/>
        <v>3706.9739165677561</v>
      </c>
      <c r="C977" s="212">
        <v>25610</v>
      </c>
      <c r="D977" s="20">
        <f t="shared" si="10"/>
        <v>3168.3537748442363</v>
      </c>
      <c r="E977" s="212">
        <v>3195.5</v>
      </c>
      <c r="F977" s="147">
        <v>6.9085999999999999</v>
      </c>
      <c r="G977" s="159">
        <f t="shared" si="12"/>
        <v>-60</v>
      </c>
    </row>
    <row r="978" spans="1:7" hidden="1" x14ac:dyDescent="0.25">
      <c r="A978" s="199">
        <v>43089</v>
      </c>
      <c r="B978" s="20">
        <f t="shared" si="8"/>
        <v>3706.9739165677561</v>
      </c>
      <c r="C978" s="212">
        <v>25610</v>
      </c>
      <c r="D978" s="20">
        <f t="shared" si="10"/>
        <v>3168.3537748442363</v>
      </c>
      <c r="E978" s="212">
        <v>3169.5</v>
      </c>
      <c r="F978" s="147">
        <v>6.9085999999999999</v>
      </c>
      <c r="G978" s="159">
        <f t="shared" si="12"/>
        <v>0</v>
      </c>
    </row>
    <row r="979" spans="1:7" hidden="1" x14ac:dyDescent="0.25">
      <c r="A979" s="199">
        <v>43090</v>
      </c>
      <c r="B979" s="20">
        <f t="shared" si="8"/>
        <v>3696.841617693889</v>
      </c>
      <c r="C979" s="212">
        <v>25540</v>
      </c>
      <c r="D979" s="20">
        <f t="shared" si="10"/>
        <v>3159.6936903366573</v>
      </c>
      <c r="E979" s="212">
        <v>3217.5</v>
      </c>
      <c r="F979" s="147">
        <v>6.9085999999999999</v>
      </c>
      <c r="G979" s="159">
        <f t="shared" si="12"/>
        <v>-70</v>
      </c>
    </row>
    <row r="980" spans="1:7" hidden="1" x14ac:dyDescent="0.25">
      <c r="A980" s="199">
        <v>43091</v>
      </c>
      <c r="B980" s="20">
        <f t="shared" si="8"/>
        <v>3695.3941464261934</v>
      </c>
      <c r="C980" s="212">
        <v>25530</v>
      </c>
      <c r="D980" s="20">
        <f t="shared" si="10"/>
        <v>3158.4565354070032</v>
      </c>
      <c r="E980" s="212">
        <v>3223</v>
      </c>
      <c r="F980" s="147">
        <v>6.9085999999999999</v>
      </c>
      <c r="G980" s="159">
        <f t="shared" si="12"/>
        <v>-10</v>
      </c>
    </row>
    <row r="981" spans="1:7" hidden="1" x14ac:dyDescent="0.25">
      <c r="A981" s="199">
        <v>43094</v>
      </c>
      <c r="B981" s="20">
        <f t="shared" si="8"/>
        <v>3727.2385143154911</v>
      </c>
      <c r="C981" s="212">
        <v>25750</v>
      </c>
      <c r="D981" s="20">
        <f t="shared" si="10"/>
        <v>3185.6739438593945</v>
      </c>
      <c r="E981" s="212">
        <v>3234</v>
      </c>
      <c r="F981" s="147">
        <v>6.9085999999999999</v>
      </c>
      <c r="G981" s="159">
        <f t="shared" si="12"/>
        <v>220</v>
      </c>
    </row>
    <row r="982" spans="1:7" hidden="1" x14ac:dyDescent="0.25">
      <c r="A982" s="199">
        <v>43095</v>
      </c>
      <c r="B982" s="20">
        <f t="shared" si="8"/>
        <v>3679.4719624815448</v>
      </c>
      <c r="C982" s="212">
        <v>25420</v>
      </c>
      <c r="D982" s="20">
        <f t="shared" si="10"/>
        <v>3144.8478311808076</v>
      </c>
      <c r="E982" s="212">
        <v>3234</v>
      </c>
      <c r="F982" s="147">
        <v>6.9085999999999999</v>
      </c>
      <c r="G982" s="159">
        <f t="shared" si="12"/>
        <v>-330</v>
      </c>
    </row>
    <row r="983" spans="1:7" hidden="1" x14ac:dyDescent="0.25">
      <c r="A983" s="199">
        <v>43096</v>
      </c>
      <c r="B983" s="20">
        <f t="shared" si="8"/>
        <v>3676.577019946154</v>
      </c>
      <c r="C983" s="212">
        <v>25400</v>
      </c>
      <c r="D983" s="20">
        <f t="shared" si="10"/>
        <v>3142.3735213214995</v>
      </c>
      <c r="E983" s="212">
        <v>3234</v>
      </c>
      <c r="F983" s="147">
        <v>6.9085999999999999</v>
      </c>
      <c r="G983" s="159">
        <f t="shared" si="12"/>
        <v>-20</v>
      </c>
    </row>
    <row r="984" spans="1:7" hidden="1" x14ac:dyDescent="0.25">
      <c r="A984" s="199">
        <v>43097</v>
      </c>
      <c r="B984" s="20">
        <f t="shared" si="8"/>
        <v>3686.7093188200215</v>
      </c>
      <c r="C984" s="212">
        <v>25470</v>
      </c>
      <c r="D984" s="20">
        <f t="shared" si="10"/>
        <v>3151.0336058290786</v>
      </c>
      <c r="E984" s="212">
        <v>3267</v>
      </c>
      <c r="F984" s="147">
        <v>6.9085999999999999</v>
      </c>
      <c r="G984" s="159">
        <f t="shared" si="12"/>
        <v>70</v>
      </c>
    </row>
    <row r="985" spans="1:7" hidden="1" x14ac:dyDescent="0.25">
      <c r="A985" s="199">
        <v>43098</v>
      </c>
      <c r="B985" s="20">
        <f t="shared" si="8"/>
        <v>3711.316330370842</v>
      </c>
      <c r="C985" s="212">
        <v>25640</v>
      </c>
      <c r="D985" s="20">
        <f t="shared" si="10"/>
        <v>3172.0652396331984</v>
      </c>
      <c r="E985" s="212">
        <v>3288.5</v>
      </c>
      <c r="F985" s="147">
        <v>6.9085999999999999</v>
      </c>
      <c r="G985" s="159">
        <f t="shared" si="12"/>
        <v>170</v>
      </c>
    </row>
    <row r="986" spans="1:7" x14ac:dyDescent="0.25">
      <c r="A986" s="199">
        <v>43102</v>
      </c>
      <c r="B986" s="20">
        <f t="shared" si="8"/>
        <v>3721.4486292447095</v>
      </c>
      <c r="C986" s="212">
        <v>25710</v>
      </c>
      <c r="D986" s="20">
        <f t="shared" si="10"/>
        <v>3180.7253241407775</v>
      </c>
      <c r="E986" s="212">
        <v>3309</v>
      </c>
      <c r="F986" s="147">
        <v>6.9085999999999999</v>
      </c>
      <c r="G986" s="159">
        <f t="shared" si="12"/>
        <v>70</v>
      </c>
    </row>
    <row r="987" spans="1:7" x14ac:dyDescent="0.25">
      <c r="A987" s="199">
        <v>43103</v>
      </c>
      <c r="B987" s="20">
        <f t="shared" si="8"/>
        <v>3753.2929971340068</v>
      </c>
      <c r="C987" s="212">
        <v>25930</v>
      </c>
      <c r="D987" s="20">
        <f t="shared" si="10"/>
        <v>3207.9427325931683</v>
      </c>
      <c r="E987" s="212">
        <v>3377</v>
      </c>
      <c r="F987" s="147">
        <v>6.9085999999999999</v>
      </c>
      <c r="G987" s="159">
        <f t="shared" si="12"/>
        <v>220</v>
      </c>
    </row>
    <row r="988" spans="1:7" x14ac:dyDescent="0.25">
      <c r="A988" s="199">
        <v>43104</v>
      </c>
      <c r="B988" s="20">
        <f t="shared" si="8"/>
        <v>3738.8182844570538</v>
      </c>
      <c r="C988" s="212">
        <v>25830</v>
      </c>
      <c r="D988" s="20">
        <f t="shared" si="10"/>
        <v>3195.5711832966272</v>
      </c>
      <c r="E988" s="212">
        <v>3350.5</v>
      </c>
      <c r="F988" s="147">
        <v>6.9085999999999999</v>
      </c>
      <c r="G988" s="159">
        <f t="shared" si="12"/>
        <v>-100</v>
      </c>
    </row>
    <row r="989" spans="1:7" x14ac:dyDescent="0.25">
      <c r="A989" s="199">
        <v>43105</v>
      </c>
      <c r="B989" s="20">
        <f t="shared" si="8"/>
        <v>3766.3202385432651</v>
      </c>
      <c r="C989" s="212">
        <v>26020</v>
      </c>
      <c r="D989" s="20">
        <f t="shared" si="10"/>
        <v>3219.0771269600559</v>
      </c>
      <c r="E989" s="212">
        <v>3377</v>
      </c>
      <c r="F989" s="147">
        <v>6.9085999999999999</v>
      </c>
      <c r="G989" s="159">
        <f t="shared" si="12"/>
        <v>190</v>
      </c>
    </row>
    <row r="990" spans="1:7" x14ac:dyDescent="0.25">
      <c r="A990" s="199">
        <v>43108</v>
      </c>
      <c r="B990" s="20">
        <f t="shared" ref="B990:B1060" si="13">+IF(F990=0,"",C990/F990)</f>
        <v>3761.9778247401791</v>
      </c>
      <c r="C990" s="212">
        <v>25990</v>
      </c>
      <c r="D990" s="20">
        <f t="shared" si="10"/>
        <v>3215.3656621710934</v>
      </c>
      <c r="E990" s="212">
        <v>3396</v>
      </c>
      <c r="F990" s="147">
        <v>6.9085999999999999</v>
      </c>
      <c r="G990" s="159">
        <f t="shared" si="12"/>
        <v>-30</v>
      </c>
    </row>
    <row r="991" spans="1:7" x14ac:dyDescent="0.25">
      <c r="A991" s="199">
        <v>43109</v>
      </c>
      <c r="B991" s="20">
        <f t="shared" si="13"/>
        <v>3805.4019627710391</v>
      </c>
      <c r="C991" s="212">
        <v>26290</v>
      </c>
      <c r="D991" s="20">
        <f t="shared" si="10"/>
        <v>3252.4803100607173</v>
      </c>
      <c r="E991" s="212">
        <v>3391.5</v>
      </c>
      <c r="F991" s="147">
        <v>6.9085999999999999</v>
      </c>
      <c r="G991" s="159">
        <f t="shared" si="12"/>
        <v>300</v>
      </c>
    </row>
    <row r="992" spans="1:7" x14ac:dyDescent="0.25">
      <c r="A992" s="199">
        <v>43110</v>
      </c>
      <c r="B992" s="20">
        <f t="shared" si="13"/>
        <v>3789.4797788263904</v>
      </c>
      <c r="C992" s="212">
        <v>26180</v>
      </c>
      <c r="D992" s="20">
        <f t="shared" si="10"/>
        <v>3238.8716058345221</v>
      </c>
      <c r="E992" s="212">
        <v>3401</v>
      </c>
      <c r="F992" s="147">
        <v>6.9085999999999999</v>
      </c>
      <c r="G992" s="159">
        <f t="shared" si="12"/>
        <v>-110</v>
      </c>
    </row>
    <row r="993" spans="1:7" x14ac:dyDescent="0.25">
      <c r="A993" s="199">
        <v>43111</v>
      </c>
      <c r="B993" s="20">
        <f t="shared" si="13"/>
        <v>3777.9000086848278</v>
      </c>
      <c r="C993" s="212">
        <v>26100</v>
      </c>
      <c r="D993" s="20">
        <f t="shared" ref="D993:D1085" si="14">+B993/1.17</f>
        <v>3228.974366397289</v>
      </c>
      <c r="E993" s="212">
        <v>3381</v>
      </c>
      <c r="F993" s="147">
        <v>6.9085999999999999</v>
      </c>
      <c r="G993" s="159">
        <f t="shared" si="12"/>
        <v>-80</v>
      </c>
    </row>
    <row r="994" spans="1:7" x14ac:dyDescent="0.25">
      <c r="A994" s="199">
        <v>43112</v>
      </c>
      <c r="B994" s="20">
        <f t="shared" si="13"/>
        <v>3792.3747213617812</v>
      </c>
      <c r="C994" s="212">
        <v>26200</v>
      </c>
      <c r="D994" s="20">
        <f t="shared" si="14"/>
        <v>3241.3459156938302</v>
      </c>
      <c r="E994" s="212">
        <v>3420</v>
      </c>
      <c r="F994" s="147">
        <v>6.9085999999999999</v>
      </c>
      <c r="G994" s="159">
        <f t="shared" si="12"/>
        <v>100</v>
      </c>
    </row>
    <row r="995" spans="1:7" x14ac:dyDescent="0.25">
      <c r="A995" s="199">
        <v>43115</v>
      </c>
      <c r="B995" s="20">
        <f t="shared" si="13"/>
        <v>3795.2696638971715</v>
      </c>
      <c r="C995" s="212">
        <v>26220</v>
      </c>
      <c r="D995" s="20">
        <f t="shared" si="14"/>
        <v>3243.8202255531382</v>
      </c>
      <c r="E995" s="212">
        <v>3420</v>
      </c>
      <c r="F995" s="147">
        <v>6.9085999999999999</v>
      </c>
      <c r="G995" s="159">
        <f t="shared" si="12"/>
        <v>20</v>
      </c>
    </row>
    <row r="996" spans="1:7" x14ac:dyDescent="0.25">
      <c r="A996" s="199">
        <v>43116</v>
      </c>
      <c r="B996" s="20">
        <f t="shared" si="13"/>
        <v>3790.9272500940856</v>
      </c>
      <c r="C996" s="212">
        <v>26190</v>
      </c>
      <c r="D996" s="20">
        <f t="shared" si="14"/>
        <v>3240.1087607641757</v>
      </c>
      <c r="E996" s="212">
        <v>3474</v>
      </c>
      <c r="F996" s="147">
        <v>6.9085999999999999</v>
      </c>
      <c r="G996" s="159">
        <f t="shared" si="12"/>
        <v>-30</v>
      </c>
    </row>
    <row r="997" spans="1:7" x14ac:dyDescent="0.25">
      <c r="A997" s="199">
        <v>43117</v>
      </c>
      <c r="B997" s="20">
        <f t="shared" si="13"/>
        <v>3776.4525374171321</v>
      </c>
      <c r="C997" s="212">
        <v>26090</v>
      </c>
      <c r="D997" s="20">
        <f t="shared" si="14"/>
        <v>3227.7372114676346</v>
      </c>
      <c r="E997" s="212">
        <v>3429</v>
      </c>
      <c r="F997" s="147">
        <v>6.9085999999999999</v>
      </c>
      <c r="G997" s="159">
        <f t="shared" si="12"/>
        <v>-100</v>
      </c>
    </row>
    <row r="998" spans="1:7" x14ac:dyDescent="0.25">
      <c r="A998" s="199">
        <v>43118</v>
      </c>
      <c r="B998" s="20">
        <f t="shared" si="13"/>
        <v>3759.0828822047883</v>
      </c>
      <c r="C998" s="212">
        <v>25970</v>
      </c>
      <c r="D998" s="20">
        <f t="shared" si="14"/>
        <v>3212.8913523117849</v>
      </c>
      <c r="E998" s="212">
        <v>3445</v>
      </c>
      <c r="F998" s="147">
        <v>6.9085999999999999</v>
      </c>
      <c r="G998" s="159">
        <f t="shared" si="12"/>
        <v>-120</v>
      </c>
    </row>
    <row r="999" spans="1:7" x14ac:dyDescent="0.25">
      <c r="A999" s="199">
        <v>43119</v>
      </c>
      <c r="B999" s="20">
        <f t="shared" si="13"/>
        <v>3750.3980545986165</v>
      </c>
      <c r="C999" s="212">
        <v>25910</v>
      </c>
      <c r="D999" s="20">
        <f t="shared" si="14"/>
        <v>3205.4684227338603</v>
      </c>
      <c r="E999" s="212">
        <v>3410</v>
      </c>
      <c r="F999" s="147">
        <v>6.9085999999999999</v>
      </c>
      <c r="G999" s="159">
        <f t="shared" si="12"/>
        <v>-60</v>
      </c>
    </row>
    <row r="1000" spans="1:7" x14ac:dyDescent="0.25">
      <c r="A1000" s="199">
        <v>43122</v>
      </c>
      <c r="B1000" s="20">
        <f t="shared" si="13"/>
        <v>3777.9000086848278</v>
      </c>
      <c r="C1000" s="212">
        <v>26100</v>
      </c>
      <c r="D1000" s="20">
        <f t="shared" si="14"/>
        <v>3228.974366397289</v>
      </c>
      <c r="E1000" s="212">
        <v>3463</v>
      </c>
      <c r="F1000" s="147">
        <v>6.9085999999999999</v>
      </c>
      <c r="G1000" s="159">
        <f t="shared" si="12"/>
        <v>190</v>
      </c>
    </row>
    <row r="1001" spans="1:7" x14ac:dyDescent="0.25">
      <c r="A1001" s="199">
        <v>43123</v>
      </c>
      <c r="B1001" s="20">
        <f t="shared" si="13"/>
        <v>3773.5575948817418</v>
      </c>
      <c r="C1001" s="212">
        <v>26070</v>
      </c>
      <c r="D1001" s="20">
        <f t="shared" si="14"/>
        <v>3225.2629016083265</v>
      </c>
      <c r="E1001" s="212">
        <v>3441</v>
      </c>
      <c r="F1001" s="147">
        <v>6.9085999999999999</v>
      </c>
      <c r="G1001" s="159">
        <f t="shared" si="12"/>
        <v>-30</v>
      </c>
    </row>
    <row r="1002" spans="1:7" x14ac:dyDescent="0.25">
      <c r="A1002" s="199">
        <v>43124</v>
      </c>
      <c r="B1002" s="20">
        <f t="shared" si="13"/>
        <v>3773.5575948817418</v>
      </c>
      <c r="C1002" s="212">
        <v>26070</v>
      </c>
      <c r="D1002" s="20">
        <f t="shared" si="14"/>
        <v>3225.2629016083265</v>
      </c>
      <c r="E1002" s="212">
        <v>3443</v>
      </c>
      <c r="F1002" s="147">
        <v>6.9085999999999999</v>
      </c>
      <c r="G1002" s="159">
        <f t="shared" si="12"/>
        <v>0</v>
      </c>
    </row>
    <row r="1003" spans="1:7" x14ac:dyDescent="0.25">
      <c r="A1003" s="199">
        <v>43125</v>
      </c>
      <c r="B1003" s="20">
        <f t="shared" si="13"/>
        <v>3795.2696638971715</v>
      </c>
      <c r="C1003" s="212">
        <v>26220</v>
      </c>
      <c r="D1003" s="20">
        <f t="shared" si="14"/>
        <v>3243.8202255531382</v>
      </c>
      <c r="E1003" s="212">
        <v>3428</v>
      </c>
      <c r="F1003" s="147">
        <v>6.9085999999999999</v>
      </c>
      <c r="G1003" s="159">
        <f t="shared" si="12"/>
        <v>150</v>
      </c>
    </row>
    <row r="1004" spans="1:7" x14ac:dyDescent="0.25">
      <c r="A1004" s="199">
        <v>43126</v>
      </c>
      <c r="B1004" s="20">
        <f t="shared" si="13"/>
        <v>3776.4525374171321</v>
      </c>
      <c r="C1004" s="212">
        <v>26090</v>
      </c>
      <c r="D1004" s="20">
        <f t="shared" si="14"/>
        <v>3227.7372114676346</v>
      </c>
      <c r="E1004" s="212">
        <v>3482</v>
      </c>
      <c r="F1004" s="147">
        <v>6.9085999999999999</v>
      </c>
      <c r="G1004" s="159">
        <f t="shared" si="12"/>
        <v>-130</v>
      </c>
    </row>
    <row r="1005" spans="1:7" x14ac:dyDescent="0.25">
      <c r="A1005" s="199">
        <v>43129</v>
      </c>
      <c r="B1005" s="20">
        <f t="shared" si="13"/>
        <v>3915.4097791158847</v>
      </c>
      <c r="C1005" s="212">
        <v>27050</v>
      </c>
      <c r="D1005" s="20">
        <f t="shared" si="14"/>
        <v>3346.5040847144314</v>
      </c>
      <c r="E1005" s="212">
        <v>3526</v>
      </c>
      <c r="F1005" s="147">
        <v>6.9085999999999999</v>
      </c>
      <c r="G1005" s="159">
        <f t="shared" si="12"/>
        <v>960</v>
      </c>
    </row>
    <row r="1006" spans="1:7" x14ac:dyDescent="0.25">
      <c r="A1006" s="199">
        <v>43130</v>
      </c>
      <c r="B1006" s="20">
        <f t="shared" si="13"/>
        <v>3889.3552962973686</v>
      </c>
      <c r="C1006" s="212">
        <v>26870</v>
      </c>
      <c r="D1006" s="20">
        <f t="shared" si="14"/>
        <v>3324.2352959806572</v>
      </c>
      <c r="E1006" s="212">
        <v>3609.5</v>
      </c>
      <c r="F1006" s="147">
        <v>6.9085999999999999</v>
      </c>
      <c r="G1006" s="159">
        <f t="shared" si="12"/>
        <v>-180</v>
      </c>
    </row>
    <row r="1007" spans="1:7" x14ac:dyDescent="0.25">
      <c r="A1007" s="199">
        <v>43131</v>
      </c>
      <c r="B1007" s="20">
        <f t="shared" si="13"/>
        <v>3848.826100801899</v>
      </c>
      <c r="C1007" s="212">
        <v>26590</v>
      </c>
      <c r="D1007" s="20">
        <f t="shared" si="14"/>
        <v>3289.5949579503413</v>
      </c>
      <c r="E1007" s="212">
        <v>3584.5</v>
      </c>
      <c r="F1007" s="147">
        <v>6.9085999999999999</v>
      </c>
      <c r="G1007" s="159">
        <f t="shared" ref="G1007:G1045" si="15">+C1007-C1006</f>
        <v>-280</v>
      </c>
    </row>
    <row r="1008" spans="1:7" x14ac:dyDescent="0.25">
      <c r="A1008" s="199">
        <v>43132</v>
      </c>
      <c r="B1008" s="20">
        <f t="shared" si="13"/>
        <v>3858.9583996757665</v>
      </c>
      <c r="C1008" s="212">
        <v>26660</v>
      </c>
      <c r="D1008" s="20">
        <f t="shared" si="14"/>
        <v>3298.2550424579204</v>
      </c>
      <c r="E1008" s="212">
        <v>3589.5</v>
      </c>
      <c r="F1008" s="147">
        <v>6.9085999999999999</v>
      </c>
      <c r="G1008" s="159">
        <f t="shared" si="15"/>
        <v>70</v>
      </c>
    </row>
    <row r="1009" spans="1:7" x14ac:dyDescent="0.25">
      <c r="A1009" s="199">
        <v>43133</v>
      </c>
      <c r="B1009" s="20">
        <f t="shared" si="13"/>
        <v>3863.3008134788524</v>
      </c>
      <c r="C1009" s="212">
        <v>26690</v>
      </c>
      <c r="D1009" s="20">
        <f t="shared" si="14"/>
        <v>3301.9665072468824</v>
      </c>
      <c r="E1009" s="212">
        <v>3588</v>
      </c>
      <c r="F1009" s="147">
        <v>6.9085999999999999</v>
      </c>
      <c r="G1009" s="159">
        <f t="shared" si="15"/>
        <v>30</v>
      </c>
    </row>
    <row r="1010" spans="1:7" x14ac:dyDescent="0.25">
      <c r="A1010" s="199">
        <v>43136</v>
      </c>
      <c r="B1010" s="20">
        <f t="shared" si="13"/>
        <v>3858.9583996757665</v>
      </c>
      <c r="C1010" s="212">
        <v>26660</v>
      </c>
      <c r="D1010" s="20">
        <f t="shared" si="14"/>
        <v>3298.2550424579204</v>
      </c>
      <c r="E1010" s="212">
        <v>3577</v>
      </c>
      <c r="F1010" s="147">
        <v>6.9085999999999999</v>
      </c>
      <c r="G1010" s="159">
        <f t="shared" si="15"/>
        <v>-30</v>
      </c>
    </row>
    <row r="1011" spans="1:7" x14ac:dyDescent="0.25">
      <c r="A1011" s="199">
        <v>43137</v>
      </c>
      <c r="B1011" s="20">
        <f t="shared" si="13"/>
        <v>3840.1412731957271</v>
      </c>
      <c r="C1011" s="212">
        <v>26530</v>
      </c>
      <c r="D1011" s="20">
        <f t="shared" si="14"/>
        <v>3282.1720283724167</v>
      </c>
      <c r="E1011" s="212">
        <v>3564</v>
      </c>
      <c r="F1011" s="147">
        <v>6.9085999999999999</v>
      </c>
      <c r="G1011" s="159">
        <f t="shared" si="15"/>
        <v>-130</v>
      </c>
    </row>
    <row r="1012" spans="1:7" x14ac:dyDescent="0.25">
      <c r="A1012" s="199">
        <v>43138</v>
      </c>
      <c r="B1012" s="20">
        <f t="shared" si="13"/>
        <v>3841.5887444634227</v>
      </c>
      <c r="C1012" s="212">
        <v>26540</v>
      </c>
      <c r="D1012" s="20">
        <f t="shared" si="14"/>
        <v>3283.4091833020707</v>
      </c>
      <c r="E1012" s="212">
        <v>3530.5</v>
      </c>
      <c r="F1012" s="147">
        <v>6.9085999999999999</v>
      </c>
      <c r="G1012" s="159">
        <f t="shared" si="15"/>
        <v>10</v>
      </c>
    </row>
    <row r="1013" spans="1:7" x14ac:dyDescent="0.25">
      <c r="A1013" s="199">
        <v>43139</v>
      </c>
      <c r="B1013" s="20">
        <f t="shared" si="13"/>
        <v>3788.0323075586953</v>
      </c>
      <c r="C1013" s="212">
        <v>26170</v>
      </c>
      <c r="D1013" s="20">
        <f t="shared" si="14"/>
        <v>3237.6344509048681</v>
      </c>
      <c r="E1013" s="212">
        <v>3510.6666666666702</v>
      </c>
      <c r="F1013" s="147">
        <v>6.9085999999999999</v>
      </c>
      <c r="G1013" s="159">
        <f t="shared" si="15"/>
        <v>-370</v>
      </c>
    </row>
    <row r="1014" spans="1:7" x14ac:dyDescent="0.25">
      <c r="A1014" s="199">
        <v>43140</v>
      </c>
      <c r="B1014" s="20">
        <f t="shared" si="13"/>
        <v>3776.4525374171321</v>
      </c>
      <c r="C1014" s="212">
        <v>26090</v>
      </c>
      <c r="D1014" s="20">
        <f t="shared" si="14"/>
        <v>3227.7372114676346</v>
      </c>
      <c r="E1014" s="212">
        <v>3460</v>
      </c>
      <c r="F1014" s="147">
        <v>6.9085999999999999</v>
      </c>
      <c r="G1014" s="159">
        <f t="shared" si="15"/>
        <v>-80</v>
      </c>
    </row>
    <row r="1015" spans="1:7" x14ac:dyDescent="0.25">
      <c r="A1015" s="199">
        <v>43153</v>
      </c>
      <c r="B1015" s="20">
        <f t="shared" si="13"/>
        <v>3789.4797788263904</v>
      </c>
      <c r="C1015" s="212">
        <v>26180</v>
      </c>
      <c r="D1015" s="20">
        <f t="shared" si="14"/>
        <v>3238.8716058345221</v>
      </c>
      <c r="E1015" s="212">
        <v>3563.5</v>
      </c>
      <c r="F1015" s="147">
        <v>6.9085999999999999</v>
      </c>
      <c r="G1015" s="159">
        <f t="shared" si="15"/>
        <v>90</v>
      </c>
    </row>
    <row r="1016" spans="1:7" x14ac:dyDescent="0.25">
      <c r="A1016" s="199">
        <v>43158</v>
      </c>
      <c r="B1016" s="20">
        <f t="shared" si="13"/>
        <v>3845.9311582665086</v>
      </c>
      <c r="C1016" s="212">
        <v>26570</v>
      </c>
      <c r="D1016" s="20">
        <f t="shared" si="14"/>
        <v>3287.1206480910332</v>
      </c>
      <c r="E1016" s="212">
        <v>3588</v>
      </c>
      <c r="F1016" s="147">
        <v>6.9085999999999999</v>
      </c>
      <c r="G1016" s="159">
        <f t="shared" si="15"/>
        <v>390</v>
      </c>
    </row>
    <row r="1017" spans="1:7" x14ac:dyDescent="0.25">
      <c r="A1017" s="199">
        <v>43159</v>
      </c>
      <c r="B1017" s="20">
        <f t="shared" si="13"/>
        <v>3803.9544915033439</v>
      </c>
      <c r="C1017" s="212">
        <v>26280</v>
      </c>
      <c r="D1017" s="20">
        <f t="shared" si="14"/>
        <v>3251.2431551310633</v>
      </c>
      <c r="E1017" s="212">
        <v>3547</v>
      </c>
      <c r="F1017" s="147">
        <v>6.9085999999999999</v>
      </c>
      <c r="G1017" s="159">
        <f t="shared" si="15"/>
        <v>-290</v>
      </c>
    </row>
    <row r="1018" spans="1:7" x14ac:dyDescent="0.25">
      <c r="A1018" s="199">
        <v>43160</v>
      </c>
      <c r="B1018" s="20">
        <f t="shared" si="13"/>
        <v>3806.8494340387342</v>
      </c>
      <c r="C1018" s="212">
        <v>26300</v>
      </c>
      <c r="D1018" s="20">
        <f t="shared" si="14"/>
        <v>3253.7174649903714</v>
      </c>
      <c r="E1018" s="212">
        <v>3498.5</v>
      </c>
      <c r="F1018" s="147">
        <v>6.9085999999999999</v>
      </c>
      <c r="G1018" s="159">
        <f t="shared" si="15"/>
        <v>20</v>
      </c>
    </row>
    <row r="1019" spans="1:7" x14ac:dyDescent="0.25">
      <c r="A1019" s="199">
        <v>43161</v>
      </c>
      <c r="B1019" s="20">
        <f t="shared" si="13"/>
        <v>3772.1101236140462</v>
      </c>
      <c r="C1019" s="212">
        <v>26060</v>
      </c>
      <c r="D1019" s="20">
        <f t="shared" si="14"/>
        <v>3224.025746678672</v>
      </c>
      <c r="E1019" s="212">
        <v>3405</v>
      </c>
      <c r="F1019" s="147">
        <v>6.9085999999999999</v>
      </c>
      <c r="G1019" s="159">
        <f t="shared" si="15"/>
        <v>-240</v>
      </c>
    </row>
    <row r="1020" spans="1:7" x14ac:dyDescent="0.25">
      <c r="A1020" s="199">
        <v>43164</v>
      </c>
      <c r="B1020" s="20">
        <f t="shared" si="13"/>
        <v>3748.9505833309208</v>
      </c>
      <c r="C1020" s="212">
        <v>25900</v>
      </c>
      <c r="D1020" s="20">
        <f t="shared" si="14"/>
        <v>3204.2312678042063</v>
      </c>
      <c r="E1020" s="212">
        <v>3396.5</v>
      </c>
      <c r="F1020" s="147">
        <v>6.9085999999999999</v>
      </c>
      <c r="G1020" s="159">
        <f t="shared" si="15"/>
        <v>-160</v>
      </c>
    </row>
    <row r="1021" spans="1:7" x14ac:dyDescent="0.25">
      <c r="A1021" s="199">
        <v>43165</v>
      </c>
      <c r="B1021" s="20">
        <f t="shared" si="13"/>
        <v>3669.3396636076773</v>
      </c>
      <c r="C1021" s="212">
        <v>25350</v>
      </c>
      <c r="D1021" s="20">
        <f t="shared" si="14"/>
        <v>3136.1877466732285</v>
      </c>
      <c r="E1021" s="212">
        <v>3302</v>
      </c>
      <c r="F1021" s="147">
        <v>6.9085999999999999</v>
      </c>
      <c r="G1021" s="159">
        <f t="shared" si="15"/>
        <v>-550</v>
      </c>
    </row>
    <row r="1022" spans="1:7" x14ac:dyDescent="0.25">
      <c r="A1022" s="199">
        <v>43166</v>
      </c>
      <c r="B1022" s="20">
        <f t="shared" si="13"/>
        <v>3689.6042613554123</v>
      </c>
      <c r="C1022" s="212">
        <v>25490</v>
      </c>
      <c r="D1022" s="20">
        <f t="shared" si="14"/>
        <v>3153.5079156883867</v>
      </c>
      <c r="E1022" s="212">
        <v>3335</v>
      </c>
      <c r="F1022" s="147">
        <v>6.9085999999999999</v>
      </c>
      <c r="G1022" s="159">
        <f t="shared" si="15"/>
        <v>140</v>
      </c>
    </row>
    <row r="1023" spans="1:7" x14ac:dyDescent="0.25">
      <c r="A1023" s="199">
        <v>43167</v>
      </c>
      <c r="B1023" s="20">
        <f t="shared" si="13"/>
        <v>3662.102307269201</v>
      </c>
      <c r="C1023" s="212">
        <v>25300</v>
      </c>
      <c r="D1023" s="20">
        <f t="shared" si="14"/>
        <v>3130.0019720249584</v>
      </c>
      <c r="E1023" s="212">
        <v>3287</v>
      </c>
      <c r="F1023" s="147">
        <v>6.9085999999999999</v>
      </c>
      <c r="G1023" s="159">
        <f t="shared" si="15"/>
        <v>-190</v>
      </c>
    </row>
    <row r="1024" spans="1:7" x14ac:dyDescent="0.25">
      <c r="A1024" s="199">
        <v>43168</v>
      </c>
      <c r="B1024" s="20">
        <f t="shared" si="13"/>
        <v>3589.7287438844342</v>
      </c>
      <c r="C1024" s="212">
        <v>24800</v>
      </c>
      <c r="D1024" s="20">
        <f t="shared" si="14"/>
        <v>3068.1442255422517</v>
      </c>
      <c r="E1024" s="212">
        <v>3241.5</v>
      </c>
      <c r="F1024" s="147">
        <v>6.9085999999999999</v>
      </c>
      <c r="G1024" s="159">
        <f t="shared" si="15"/>
        <v>-500</v>
      </c>
    </row>
    <row r="1025" spans="1:7" x14ac:dyDescent="0.25">
      <c r="A1025" s="199">
        <v>43171</v>
      </c>
      <c r="B1025" s="20">
        <f t="shared" si="13"/>
        <v>3623.0205830414266</v>
      </c>
      <c r="C1025" s="212">
        <v>25030</v>
      </c>
      <c r="D1025" s="20">
        <f t="shared" si="14"/>
        <v>3096.5987889242965</v>
      </c>
      <c r="E1025" s="212">
        <v>3216</v>
      </c>
      <c r="F1025" s="147">
        <v>6.9085999999999999</v>
      </c>
      <c r="G1025" s="159">
        <f t="shared" si="15"/>
        <v>230</v>
      </c>
    </row>
    <row r="1026" spans="1:7" x14ac:dyDescent="0.25">
      <c r="A1026" s="199">
        <v>43172</v>
      </c>
      <c r="B1026" s="20">
        <f t="shared" si="13"/>
        <v>3627.3629968445125</v>
      </c>
      <c r="C1026" s="212">
        <v>25060</v>
      </c>
      <c r="D1026" s="20">
        <f t="shared" si="14"/>
        <v>3100.3102537132586</v>
      </c>
      <c r="E1026" s="212">
        <v>3259</v>
      </c>
      <c r="F1026" s="147">
        <v>6.9085999999999999</v>
      </c>
      <c r="G1026" s="159">
        <f t="shared" si="15"/>
        <v>30</v>
      </c>
    </row>
    <row r="1027" spans="1:7" x14ac:dyDescent="0.25">
      <c r="A1027" s="199">
        <v>43173</v>
      </c>
      <c r="B1027" s="20">
        <f t="shared" si="13"/>
        <v>3634.6003531829892</v>
      </c>
      <c r="C1027" s="212">
        <v>25110</v>
      </c>
      <c r="D1027" s="20">
        <f t="shared" si="14"/>
        <v>3106.4960283615296</v>
      </c>
      <c r="E1027" s="212">
        <v>3279</v>
      </c>
      <c r="F1027" s="147">
        <v>6.9085999999999999</v>
      </c>
      <c r="G1027" s="159">
        <f t="shared" si="15"/>
        <v>50</v>
      </c>
    </row>
    <row r="1028" spans="1:7" x14ac:dyDescent="0.25">
      <c r="A1028" s="199">
        <v>43174</v>
      </c>
      <c r="B1028" s="20">
        <f t="shared" si="13"/>
        <v>3581.0439162782618</v>
      </c>
      <c r="C1028" s="212">
        <v>24740</v>
      </c>
      <c r="D1028" s="20">
        <f t="shared" si="14"/>
        <v>3060.7212959643266</v>
      </c>
      <c r="E1028" s="212">
        <v>3279.5</v>
      </c>
      <c r="F1028" s="147">
        <v>6.9085999999999999</v>
      </c>
      <c r="G1028" s="159">
        <f t="shared" si="15"/>
        <v>-370</v>
      </c>
    </row>
    <row r="1029" spans="1:7" x14ac:dyDescent="0.25">
      <c r="A1029" s="199">
        <v>43175</v>
      </c>
      <c r="B1029" s="20">
        <f t="shared" si="13"/>
        <v>3591.1762151521293</v>
      </c>
      <c r="C1029" s="212">
        <v>24810</v>
      </c>
      <c r="D1029" s="20">
        <f t="shared" si="14"/>
        <v>3069.3813804719057</v>
      </c>
      <c r="E1029" s="212">
        <v>3233</v>
      </c>
      <c r="F1029" s="147">
        <v>6.9085999999999999</v>
      </c>
      <c r="G1029" s="159">
        <f t="shared" si="15"/>
        <v>70</v>
      </c>
    </row>
    <row r="1030" spans="1:7" x14ac:dyDescent="0.25">
      <c r="A1030" s="199">
        <v>43178</v>
      </c>
      <c r="B1030" s="20">
        <f t="shared" si="13"/>
        <v>3595.5186289552153</v>
      </c>
      <c r="C1030" s="212">
        <v>24840</v>
      </c>
      <c r="D1030" s="20">
        <f t="shared" si="14"/>
        <v>3073.0928452608678</v>
      </c>
      <c r="E1030" s="212">
        <v>3285</v>
      </c>
      <c r="F1030" s="147">
        <v>6.9085999999999999</v>
      </c>
      <c r="G1030" s="159">
        <f t="shared" si="15"/>
        <v>30</v>
      </c>
    </row>
    <row r="1031" spans="1:7" x14ac:dyDescent="0.25">
      <c r="A1031" s="199">
        <v>43179</v>
      </c>
      <c r="B1031" s="20">
        <f t="shared" si="13"/>
        <v>3572.3590886720899</v>
      </c>
      <c r="C1031" s="212">
        <v>24680</v>
      </c>
      <c r="D1031" s="20">
        <f t="shared" si="14"/>
        <v>3053.298366386402</v>
      </c>
      <c r="E1031" s="212">
        <v>3262</v>
      </c>
      <c r="F1031" s="147">
        <v>6.9085999999999999</v>
      </c>
      <c r="G1031" s="159">
        <f t="shared" si="15"/>
        <v>-160</v>
      </c>
    </row>
    <row r="1032" spans="1:7" x14ac:dyDescent="0.25">
      <c r="A1032" s="199">
        <v>43180</v>
      </c>
      <c r="B1032" s="20">
        <f t="shared" si="13"/>
        <v>3541.9621920504878</v>
      </c>
      <c r="C1032" s="212">
        <v>24470</v>
      </c>
      <c r="D1032" s="20">
        <f t="shared" si="14"/>
        <v>3027.3181128636652</v>
      </c>
      <c r="E1032" s="212">
        <v>3243</v>
      </c>
      <c r="F1032" s="147">
        <v>6.9085999999999999</v>
      </c>
      <c r="G1032" s="159">
        <f t="shared" si="15"/>
        <v>-210</v>
      </c>
    </row>
    <row r="1033" spans="1:7" x14ac:dyDescent="0.25">
      <c r="A1033" s="199">
        <v>43181</v>
      </c>
      <c r="B1033" s="20">
        <f t="shared" si="13"/>
        <v>3592.6236864198245</v>
      </c>
      <c r="C1033" s="212">
        <v>24820</v>
      </c>
      <c r="D1033" s="20">
        <f t="shared" si="14"/>
        <v>3070.6185354015597</v>
      </c>
      <c r="E1033" s="212">
        <v>3224</v>
      </c>
      <c r="F1033" s="147">
        <v>6.9085999999999999</v>
      </c>
      <c r="G1033" s="159">
        <f t="shared" si="15"/>
        <v>350</v>
      </c>
    </row>
    <row r="1034" spans="1:7" x14ac:dyDescent="0.25">
      <c r="A1034" s="199">
        <v>43182</v>
      </c>
      <c r="B1034" s="20">
        <f t="shared" si="13"/>
        <v>3578.1489737428715</v>
      </c>
      <c r="C1034" s="212">
        <v>24720</v>
      </c>
      <c r="D1034" s="20">
        <f t="shared" si="14"/>
        <v>3058.2469861050186</v>
      </c>
      <c r="E1034" s="212">
        <v>3223</v>
      </c>
      <c r="F1034" s="147">
        <v>6.9085999999999999</v>
      </c>
      <c r="G1034" s="159">
        <f t="shared" si="15"/>
        <v>-100</v>
      </c>
    </row>
    <row r="1035" spans="1:7" x14ac:dyDescent="0.25">
      <c r="A1035" s="199">
        <v>43185</v>
      </c>
      <c r="B1035" s="20">
        <f t="shared" si="13"/>
        <v>3559.3318472628321</v>
      </c>
      <c r="C1035" s="212">
        <v>24590</v>
      </c>
      <c r="D1035" s="20">
        <f t="shared" si="14"/>
        <v>3042.1639720195149</v>
      </c>
      <c r="E1035" s="212">
        <v>3215</v>
      </c>
      <c r="F1035" s="147">
        <v>6.9085999999999999</v>
      </c>
      <c r="G1035" s="159">
        <f t="shared" si="15"/>
        <v>-130</v>
      </c>
    </row>
    <row r="1036" spans="1:7" x14ac:dyDescent="0.25">
      <c r="A1036" s="199">
        <v>43186</v>
      </c>
      <c r="B1036" s="20">
        <f t="shared" si="13"/>
        <v>3612.8882841675595</v>
      </c>
      <c r="C1036" s="212">
        <v>24960</v>
      </c>
      <c r="D1036" s="20">
        <f t="shared" si="14"/>
        <v>3087.9387044167179</v>
      </c>
      <c r="E1036" s="212">
        <v>3254.5</v>
      </c>
      <c r="F1036" s="147">
        <v>6.9085999999999999</v>
      </c>
      <c r="G1036" s="159">
        <f t="shared" si="15"/>
        <v>370</v>
      </c>
    </row>
    <row r="1037" spans="1:7" x14ac:dyDescent="0.25">
      <c r="A1037" s="199">
        <v>43187</v>
      </c>
      <c r="B1037" s="20">
        <f t="shared" si="13"/>
        <v>3611.4408128998639</v>
      </c>
      <c r="C1037" s="212">
        <v>24950</v>
      </c>
      <c r="D1037" s="20">
        <f t="shared" si="14"/>
        <v>3086.7015494870634</v>
      </c>
      <c r="E1037" s="212">
        <v>3326.5</v>
      </c>
      <c r="F1037" s="147">
        <v>6.9085999999999999</v>
      </c>
      <c r="G1037" s="159">
        <f t="shared" si="15"/>
        <v>-10</v>
      </c>
    </row>
    <row r="1038" spans="1:7" x14ac:dyDescent="0.25">
      <c r="A1038" s="199">
        <v>43188</v>
      </c>
      <c r="B1038" s="20">
        <f t="shared" si="13"/>
        <v>3586.8338013490434</v>
      </c>
      <c r="C1038" s="212">
        <v>24780</v>
      </c>
      <c r="D1038" s="20">
        <f t="shared" si="14"/>
        <v>3065.6699156829432</v>
      </c>
      <c r="E1038" s="212">
        <v>3291.5</v>
      </c>
      <c r="F1038" s="147">
        <v>6.9085999999999999</v>
      </c>
      <c r="G1038" s="159">
        <f t="shared" si="15"/>
        <v>-170</v>
      </c>
    </row>
    <row r="1039" spans="1:7" x14ac:dyDescent="0.25">
      <c r="A1039" s="199">
        <v>43189</v>
      </c>
      <c r="B1039" s="20">
        <f t="shared" si="13"/>
        <v>3585.3863300813478</v>
      </c>
      <c r="C1039" s="212">
        <v>24770</v>
      </c>
      <c r="D1039" s="20">
        <f t="shared" si="14"/>
        <v>3064.4327607532887</v>
      </c>
      <c r="E1039" s="212">
        <v>3332</v>
      </c>
      <c r="F1039" s="147">
        <v>6.9085999999999999</v>
      </c>
      <c r="G1039" s="159">
        <f t="shared" si="15"/>
        <v>-10</v>
      </c>
    </row>
    <row r="1040" spans="1:7" x14ac:dyDescent="0.25">
      <c r="A1040" s="199">
        <v>43192</v>
      </c>
      <c r="B1040" s="20">
        <f t="shared" si="13"/>
        <v>3608.5458703644736</v>
      </c>
      <c r="C1040" s="212">
        <v>24930</v>
      </c>
      <c r="D1040" s="20">
        <f t="shared" si="14"/>
        <v>3084.2272396277554</v>
      </c>
      <c r="E1040" s="212">
        <v>3332</v>
      </c>
      <c r="F1040" s="147">
        <v>6.9085999999999999</v>
      </c>
      <c r="G1040" s="159">
        <f t="shared" si="15"/>
        <v>160</v>
      </c>
    </row>
    <row r="1041" spans="1:7" x14ac:dyDescent="0.25">
      <c r="A1041" s="199">
        <v>43193</v>
      </c>
      <c r="B1041" s="20">
        <f t="shared" si="13"/>
        <v>3604.2034565613872</v>
      </c>
      <c r="C1041" s="212">
        <v>24900</v>
      </c>
      <c r="D1041" s="20">
        <f t="shared" si="14"/>
        <v>3080.5157748387928</v>
      </c>
      <c r="E1041" s="212">
        <v>3332</v>
      </c>
      <c r="F1041" s="147">
        <v>6.9085999999999999</v>
      </c>
      <c r="G1041" s="159">
        <f t="shared" si="15"/>
        <v>-30</v>
      </c>
    </row>
    <row r="1042" spans="1:7" x14ac:dyDescent="0.25">
      <c r="A1042" s="199">
        <v>43194</v>
      </c>
      <c r="B1042" s="20">
        <f t="shared" si="13"/>
        <v>3570.9116174043947</v>
      </c>
      <c r="C1042" s="212">
        <v>24670</v>
      </c>
      <c r="D1042" s="20">
        <f t="shared" si="14"/>
        <v>3052.061211456748</v>
      </c>
      <c r="E1042" s="212">
        <v>3284.5</v>
      </c>
      <c r="F1042" s="147">
        <v>6.9085999999999999</v>
      </c>
      <c r="G1042" s="159">
        <f t="shared" si="15"/>
        <v>-230</v>
      </c>
    </row>
    <row r="1043" spans="1:7" x14ac:dyDescent="0.25">
      <c r="A1043" s="199">
        <v>43195</v>
      </c>
      <c r="B1043" s="20">
        <f t="shared" si="13"/>
        <v>3570.9116174043947</v>
      </c>
      <c r="C1043" s="212">
        <v>24670</v>
      </c>
      <c r="D1043" s="20">
        <f t="shared" si="14"/>
        <v>3052.061211456748</v>
      </c>
      <c r="E1043" s="212">
        <v>3249</v>
      </c>
      <c r="F1043" s="147">
        <v>6.9085999999999999</v>
      </c>
      <c r="G1043" s="159">
        <f t="shared" si="15"/>
        <v>0</v>
      </c>
    </row>
    <row r="1044" spans="1:7" x14ac:dyDescent="0.25">
      <c r="A1044" s="199">
        <v>43196</v>
      </c>
      <c r="B1044" s="20">
        <f t="shared" si="13"/>
        <v>3570.9116174043947</v>
      </c>
      <c r="C1044" s="212">
        <v>24670</v>
      </c>
      <c r="D1044" s="20">
        <f t="shared" si="14"/>
        <v>3052.061211456748</v>
      </c>
      <c r="E1044" s="212">
        <v>3234</v>
      </c>
      <c r="F1044" s="147">
        <v>6.9085999999999999</v>
      </c>
      <c r="G1044" s="159">
        <f t="shared" si="15"/>
        <v>0</v>
      </c>
    </row>
    <row r="1045" spans="1:7" x14ac:dyDescent="0.25">
      <c r="A1045" s="199">
        <v>43200</v>
      </c>
      <c r="B1045" s="20">
        <f t="shared" si="13"/>
        <v>3560.7793185305272</v>
      </c>
      <c r="C1045" s="212">
        <v>24600</v>
      </c>
      <c r="D1045" s="20">
        <f t="shared" si="14"/>
        <v>3043.4011269491689</v>
      </c>
      <c r="E1045" s="212">
        <v>3216.5</v>
      </c>
      <c r="F1045" s="147">
        <v>6.9085999999999999</v>
      </c>
      <c r="G1045" s="159">
        <f t="shared" si="15"/>
        <v>-70</v>
      </c>
    </row>
    <row r="1046" spans="1:7" x14ac:dyDescent="0.25">
      <c r="A1046" s="199">
        <v>43201</v>
      </c>
      <c r="B1046" s="20">
        <f t="shared" si="13"/>
        <v>3568.016674869004</v>
      </c>
      <c r="C1046" s="212">
        <v>24650</v>
      </c>
      <c r="D1046" s="20">
        <f t="shared" si="14"/>
        <v>3049.5869015974395</v>
      </c>
      <c r="E1046" s="212">
        <v>3240</v>
      </c>
      <c r="F1046" s="147">
        <v>6.9085999999999999</v>
      </c>
      <c r="G1046" s="159">
        <f t="shared" ref="G1046:G1109" si="16">+C1046-C1045</f>
        <v>50</v>
      </c>
    </row>
    <row r="1047" spans="1:7" x14ac:dyDescent="0.25">
      <c r="A1047" s="199">
        <v>43202</v>
      </c>
      <c r="B1047" s="20">
        <f t="shared" si="13"/>
        <v>3456.5613872564631</v>
      </c>
      <c r="C1047" s="212">
        <v>23880</v>
      </c>
      <c r="D1047" s="20">
        <f t="shared" si="14"/>
        <v>2954.3259720140713</v>
      </c>
      <c r="E1047" s="212">
        <v>3236.5</v>
      </c>
      <c r="F1047" s="147">
        <v>6.9085999999999999</v>
      </c>
      <c r="G1047" s="159">
        <f t="shared" si="16"/>
        <v>-770</v>
      </c>
    </row>
    <row r="1048" spans="1:7" x14ac:dyDescent="0.25">
      <c r="A1048" s="199">
        <v>43203</v>
      </c>
      <c r="B1048" s="20">
        <f t="shared" si="13"/>
        <v>3449.3240309179864</v>
      </c>
      <c r="C1048" s="212">
        <v>23830</v>
      </c>
      <c r="D1048" s="20">
        <f t="shared" si="14"/>
        <v>2948.1401973658008</v>
      </c>
      <c r="E1048" s="212">
        <v>3115</v>
      </c>
      <c r="F1048" s="147">
        <v>6.9085999999999999</v>
      </c>
      <c r="G1048" s="159">
        <f t="shared" si="16"/>
        <v>-50</v>
      </c>
    </row>
    <row r="1049" spans="1:7" x14ac:dyDescent="0.25">
      <c r="A1049" s="199">
        <v>43206</v>
      </c>
      <c r="B1049" s="20">
        <f t="shared" si="13"/>
        <v>3446.4290883825956</v>
      </c>
      <c r="C1049" s="212">
        <v>23810</v>
      </c>
      <c r="D1049" s="20">
        <f t="shared" si="14"/>
        <v>2945.6658875064923</v>
      </c>
      <c r="E1049" s="212">
        <v>3121</v>
      </c>
      <c r="F1049" s="147">
        <v>6.9085999999999999</v>
      </c>
      <c r="G1049" s="159">
        <f t="shared" si="16"/>
        <v>-20</v>
      </c>
    </row>
    <row r="1050" spans="1:7" x14ac:dyDescent="0.25">
      <c r="A1050" s="199">
        <v>43207</v>
      </c>
      <c r="B1050" s="20">
        <f t="shared" si="13"/>
        <v>3482.6158700749793</v>
      </c>
      <c r="C1050" s="212">
        <v>24060</v>
      </c>
      <c r="D1050" s="20">
        <f t="shared" si="14"/>
        <v>2976.5947607478456</v>
      </c>
      <c r="E1050" s="212">
        <v>3116</v>
      </c>
      <c r="F1050" s="147">
        <v>6.9085999999999999</v>
      </c>
      <c r="G1050" s="159">
        <f t="shared" si="16"/>
        <v>250</v>
      </c>
    </row>
    <row r="1051" spans="1:7" x14ac:dyDescent="0.25">
      <c r="A1051" s="199">
        <v>43208</v>
      </c>
      <c r="B1051" s="20">
        <f t="shared" si="13"/>
        <v>3497.0905827519323</v>
      </c>
      <c r="C1051" s="212">
        <v>24160</v>
      </c>
      <c r="D1051" s="20">
        <f t="shared" si="14"/>
        <v>2988.9663100443868</v>
      </c>
      <c r="E1051" s="212">
        <v>3115</v>
      </c>
      <c r="F1051" s="147">
        <v>6.9085999999999999</v>
      </c>
      <c r="G1051" s="159">
        <f t="shared" si="16"/>
        <v>100</v>
      </c>
    </row>
    <row r="1052" spans="1:7" x14ac:dyDescent="0.25">
      <c r="A1052" s="199">
        <v>43209</v>
      </c>
      <c r="B1052" s="20">
        <f t="shared" si="13"/>
        <v>3592.6236864198245</v>
      </c>
      <c r="C1052" s="212">
        <v>24820</v>
      </c>
      <c r="D1052" s="20">
        <f t="shared" si="14"/>
        <v>3070.6185354015597</v>
      </c>
      <c r="E1052" s="212">
        <v>3186.5</v>
      </c>
      <c r="F1052" s="147">
        <v>6.9085999999999999</v>
      </c>
      <c r="G1052" s="159">
        <f t="shared" si="16"/>
        <v>660</v>
      </c>
    </row>
    <row r="1053" spans="1:7" x14ac:dyDescent="0.25">
      <c r="A1053" s="199">
        <v>43210</v>
      </c>
      <c r="B1053" s="20">
        <f t="shared" si="13"/>
        <v>3585.3863300813478</v>
      </c>
      <c r="C1053" s="212">
        <v>24770</v>
      </c>
      <c r="D1053" s="20">
        <f t="shared" si="14"/>
        <v>3064.4327607532887</v>
      </c>
      <c r="E1053" s="212">
        <v>3232</v>
      </c>
      <c r="F1053" s="147">
        <v>6.9085999999999999</v>
      </c>
      <c r="G1053" s="159">
        <f t="shared" si="16"/>
        <v>-50</v>
      </c>
    </row>
    <row r="1054" spans="1:7" x14ac:dyDescent="0.25">
      <c r="A1054" s="199">
        <v>43213</v>
      </c>
      <c r="B1054" s="20">
        <f t="shared" si="13"/>
        <v>3598.413571490606</v>
      </c>
      <c r="C1054" s="212">
        <v>24860</v>
      </c>
      <c r="D1054" s="20">
        <f t="shared" si="14"/>
        <v>3075.5671551201763</v>
      </c>
      <c r="E1054" s="212">
        <v>3243.5</v>
      </c>
      <c r="F1054" s="147">
        <v>6.9085999999999999</v>
      </c>
      <c r="G1054" s="159">
        <f t="shared" si="16"/>
        <v>90</v>
      </c>
    </row>
    <row r="1055" spans="1:7" x14ac:dyDescent="0.25">
      <c r="A1055" s="199">
        <v>43214</v>
      </c>
      <c r="B1055" s="20">
        <f t="shared" si="13"/>
        <v>3592.6236864198245</v>
      </c>
      <c r="C1055" s="212">
        <v>24820</v>
      </c>
      <c r="D1055" s="20">
        <f t="shared" si="14"/>
        <v>3070.6185354015597</v>
      </c>
      <c r="E1055" s="212">
        <v>3215</v>
      </c>
      <c r="F1055" s="147">
        <v>6.9085999999999999</v>
      </c>
      <c r="G1055" s="159">
        <f t="shared" si="16"/>
        <v>-40</v>
      </c>
    </row>
    <row r="1056" spans="1:7" x14ac:dyDescent="0.25">
      <c r="A1056" s="199">
        <v>43216</v>
      </c>
      <c r="B1056" s="20">
        <f t="shared" si="13"/>
        <v>3484.0633413426744</v>
      </c>
      <c r="C1056" s="212">
        <v>24070</v>
      </c>
      <c r="D1056" s="20">
        <f t="shared" si="14"/>
        <v>2977.8319156774996</v>
      </c>
      <c r="E1056" s="212">
        <v>3162</v>
      </c>
      <c r="F1056" s="147">
        <v>6.9085999999999999</v>
      </c>
      <c r="G1056" s="159">
        <f t="shared" si="16"/>
        <v>-750</v>
      </c>
    </row>
    <row r="1057" spans="1:7" x14ac:dyDescent="0.25">
      <c r="A1057" s="199">
        <v>43217</v>
      </c>
      <c r="B1057" s="20">
        <f t="shared" si="13"/>
        <v>3502.8804678227139</v>
      </c>
      <c r="C1057" s="212">
        <v>24200</v>
      </c>
      <c r="D1057" s="20">
        <f t="shared" si="14"/>
        <v>2993.9149297630033</v>
      </c>
      <c r="E1057" s="212">
        <v>3098</v>
      </c>
      <c r="F1057" s="147">
        <v>6.9085999999999999</v>
      </c>
      <c r="G1057" s="159">
        <f t="shared" si="16"/>
        <v>130</v>
      </c>
    </row>
    <row r="1058" spans="1:7" x14ac:dyDescent="0.25">
      <c r="A1058" s="199">
        <v>43222</v>
      </c>
      <c r="B1058" s="20">
        <f t="shared" si="13"/>
        <v>3473.9310424688069</v>
      </c>
      <c r="C1058" s="212">
        <v>24000</v>
      </c>
      <c r="D1058" s="20">
        <f t="shared" si="14"/>
        <v>2969.1718311699206</v>
      </c>
      <c r="E1058" s="212">
        <v>3100.5</v>
      </c>
      <c r="F1058" s="147">
        <v>6.9085999999999999</v>
      </c>
      <c r="G1058" s="159">
        <f t="shared" si="16"/>
        <v>-200</v>
      </c>
    </row>
    <row r="1059" spans="1:7" x14ac:dyDescent="0.25">
      <c r="A1059" s="199">
        <v>43223</v>
      </c>
      <c r="B1059" s="20">
        <f t="shared" si="13"/>
        <v>3463.7987435949399</v>
      </c>
      <c r="C1059" s="212">
        <v>23930</v>
      </c>
      <c r="D1059" s="20">
        <f t="shared" si="14"/>
        <v>2960.5117466623419</v>
      </c>
      <c r="E1059" s="212">
        <v>3065.5</v>
      </c>
      <c r="F1059" s="147">
        <v>6.9085999999999999</v>
      </c>
      <c r="G1059" s="159">
        <f t="shared" si="16"/>
        <v>-70</v>
      </c>
    </row>
    <row r="1060" spans="1:7" x14ac:dyDescent="0.25">
      <c r="A1060" s="199">
        <v>43224</v>
      </c>
      <c r="B1060" s="20">
        <f t="shared" si="13"/>
        <v>3404.4524216194309</v>
      </c>
      <c r="C1060" s="212">
        <v>23520</v>
      </c>
      <c r="D1060" s="20">
        <f t="shared" si="14"/>
        <v>2909.7883945465223</v>
      </c>
      <c r="E1060" s="212">
        <v>3028</v>
      </c>
      <c r="F1060" s="147">
        <v>6.9085999999999999</v>
      </c>
      <c r="G1060" s="159">
        <f t="shared" si="16"/>
        <v>-410</v>
      </c>
    </row>
    <row r="1061" spans="1:7" x14ac:dyDescent="0.25">
      <c r="A1061" s="199">
        <v>43227</v>
      </c>
      <c r="B1061" s="20">
        <f t="shared" ref="B1061:B1066" si="17">+IF(F1061=0,"",C1061/F1061)</f>
        <v>3469.588628665721</v>
      </c>
      <c r="C1061" s="212">
        <v>23970</v>
      </c>
      <c r="D1061" s="20">
        <f t="shared" si="14"/>
        <v>2965.4603663809585</v>
      </c>
      <c r="E1061" s="212">
        <v>2968</v>
      </c>
      <c r="F1061" s="147">
        <v>6.9085999999999999</v>
      </c>
      <c r="G1061" s="159">
        <f t="shared" si="16"/>
        <v>450</v>
      </c>
    </row>
    <row r="1062" spans="1:7" x14ac:dyDescent="0.25">
      <c r="A1062" s="199">
        <v>43228</v>
      </c>
      <c r="B1062" s="20">
        <f t="shared" si="17"/>
        <v>3473.9310424688069</v>
      </c>
      <c r="C1062" s="212">
        <v>24000</v>
      </c>
      <c r="D1062" s="20">
        <f t="shared" si="14"/>
        <v>2969.1718311699206</v>
      </c>
      <c r="E1062" s="212">
        <v>2968</v>
      </c>
      <c r="F1062" s="147">
        <v>6.9085999999999999</v>
      </c>
      <c r="G1062" s="159">
        <f t="shared" si="16"/>
        <v>30</v>
      </c>
    </row>
    <row r="1063" spans="1:7" x14ac:dyDescent="0.25">
      <c r="A1063" s="199">
        <v>43229</v>
      </c>
      <c r="B1063" s="20">
        <f t="shared" si="17"/>
        <v>3472.4835712011118</v>
      </c>
      <c r="C1063" s="212">
        <v>23990</v>
      </c>
      <c r="D1063" s="20">
        <f t="shared" si="14"/>
        <v>2967.9346762402665</v>
      </c>
      <c r="E1063" s="212">
        <v>3066</v>
      </c>
      <c r="F1063" s="147">
        <v>6.9085999999999999</v>
      </c>
      <c r="G1063" s="159">
        <f t="shared" si="16"/>
        <v>-10</v>
      </c>
    </row>
    <row r="1064" spans="1:7" x14ac:dyDescent="0.25">
      <c r="A1064" s="199">
        <v>43230</v>
      </c>
      <c r="B1064" s="20">
        <f t="shared" si="17"/>
        <v>3465.246214862635</v>
      </c>
      <c r="C1064" s="212">
        <v>23940</v>
      </c>
      <c r="D1064" s="20">
        <f t="shared" si="14"/>
        <v>2961.7489015919959</v>
      </c>
      <c r="E1064" s="212">
        <v>3066</v>
      </c>
      <c r="F1064" s="147">
        <v>6.9085999999999999</v>
      </c>
      <c r="G1064" s="159">
        <f t="shared" si="16"/>
        <v>-50</v>
      </c>
    </row>
    <row r="1065" spans="1:7" x14ac:dyDescent="0.25">
      <c r="A1065" s="199">
        <v>43231</v>
      </c>
      <c r="B1065" s="20">
        <f t="shared" si="17"/>
        <v>3450.7715021856816</v>
      </c>
      <c r="C1065" s="212">
        <v>23840</v>
      </c>
      <c r="D1065" s="20">
        <f t="shared" si="14"/>
        <v>2949.3773522954543</v>
      </c>
      <c r="E1065" s="212">
        <v>3072</v>
      </c>
      <c r="F1065" s="147">
        <v>6.9085999999999999</v>
      </c>
      <c r="G1065" s="159">
        <f t="shared" si="16"/>
        <v>-100</v>
      </c>
    </row>
    <row r="1066" spans="1:7" x14ac:dyDescent="0.25">
      <c r="A1066" s="199">
        <v>43234</v>
      </c>
      <c r="B1066" s="20">
        <f t="shared" si="17"/>
        <v>3430.506904437947</v>
      </c>
      <c r="C1066" s="212">
        <v>23700</v>
      </c>
      <c r="D1066" s="20">
        <f t="shared" si="14"/>
        <v>2932.0571832802966</v>
      </c>
      <c r="E1066" s="212">
        <v>3080</v>
      </c>
      <c r="F1066" s="147">
        <v>6.9085999999999999</v>
      </c>
      <c r="G1066" s="159">
        <f t="shared" si="16"/>
        <v>-140</v>
      </c>
    </row>
    <row r="1067" spans="1:7" x14ac:dyDescent="0.25">
      <c r="A1067" s="199">
        <v>43235</v>
      </c>
      <c r="B1067" s="20">
        <f t="shared" ref="B1067:B1139" si="18">+IF(F1067=0,"",C1067/F1067)</f>
        <v>3455.1139159887675</v>
      </c>
      <c r="C1067" s="212">
        <v>23870</v>
      </c>
      <c r="D1067" s="20">
        <f t="shared" si="14"/>
        <v>2953.0888170844169</v>
      </c>
      <c r="E1067" s="212">
        <v>3020.5</v>
      </c>
      <c r="F1067" s="147">
        <v>6.9085999999999999</v>
      </c>
      <c r="G1067" s="159">
        <f t="shared" si="16"/>
        <v>170</v>
      </c>
    </row>
    <row r="1068" spans="1:7" x14ac:dyDescent="0.25">
      <c r="A1068" s="199">
        <v>43236</v>
      </c>
      <c r="B1068" s="20">
        <f t="shared" si="18"/>
        <v>3475.3785137365026</v>
      </c>
      <c r="C1068" s="212">
        <v>24010</v>
      </c>
      <c r="D1068" s="20">
        <f t="shared" si="14"/>
        <v>2970.408986099575</v>
      </c>
      <c r="E1068" s="212">
        <v>3060.5</v>
      </c>
      <c r="F1068" s="147">
        <v>6.9085999999999999</v>
      </c>
      <c r="G1068" s="159">
        <f t="shared" si="16"/>
        <v>140</v>
      </c>
    </row>
    <row r="1069" spans="1:7" x14ac:dyDescent="0.25">
      <c r="A1069" s="199">
        <v>43237</v>
      </c>
      <c r="B1069" s="20">
        <f t="shared" si="18"/>
        <v>3482.6158700749793</v>
      </c>
      <c r="C1069" s="212">
        <v>24060</v>
      </c>
      <c r="D1069" s="20">
        <f t="shared" si="14"/>
        <v>2976.5947607478456</v>
      </c>
      <c r="E1069" s="212">
        <v>3055</v>
      </c>
      <c r="F1069" s="147">
        <v>6.9085999999999999</v>
      </c>
      <c r="G1069" s="159">
        <f t="shared" si="16"/>
        <v>50</v>
      </c>
    </row>
    <row r="1070" spans="1:7" x14ac:dyDescent="0.25">
      <c r="A1070" s="199">
        <v>43238</v>
      </c>
      <c r="B1070" s="20">
        <f t="shared" si="18"/>
        <v>3466.6936861303302</v>
      </c>
      <c r="C1070" s="212">
        <v>23950</v>
      </c>
      <c r="D1070" s="20">
        <f t="shared" si="14"/>
        <v>2962.98605652165</v>
      </c>
      <c r="E1070" s="212">
        <v>3053</v>
      </c>
      <c r="F1070" s="147">
        <v>6.9085999999999999</v>
      </c>
      <c r="G1070" s="159">
        <f t="shared" si="16"/>
        <v>-110</v>
      </c>
    </row>
    <row r="1071" spans="1:7" x14ac:dyDescent="0.25">
      <c r="A1071" s="199">
        <v>43241</v>
      </c>
      <c r="B1071" s="20">
        <f t="shared" si="18"/>
        <v>3513.0127666965814</v>
      </c>
      <c r="C1071" s="212">
        <v>24270</v>
      </c>
      <c r="D1071" s="20">
        <f t="shared" si="14"/>
        <v>3002.5750142705824</v>
      </c>
      <c r="E1071" s="212">
        <v>3080.5</v>
      </c>
      <c r="F1071" s="147">
        <v>6.9085999999999999</v>
      </c>
      <c r="G1071" s="159">
        <f t="shared" si="16"/>
        <v>320</v>
      </c>
    </row>
    <row r="1072" spans="1:7" x14ac:dyDescent="0.25">
      <c r="A1072" s="199">
        <v>43242</v>
      </c>
      <c r="B1072" s="20">
        <f t="shared" si="18"/>
        <v>3489.8532264134556</v>
      </c>
      <c r="C1072" s="212">
        <v>24110</v>
      </c>
      <c r="D1072" s="20">
        <f t="shared" si="14"/>
        <v>2982.7805353961162</v>
      </c>
      <c r="E1072" s="212">
        <v>3098</v>
      </c>
      <c r="F1072" s="147">
        <v>6.9085999999999999</v>
      </c>
      <c r="G1072" s="159">
        <f t="shared" si="16"/>
        <v>-160</v>
      </c>
    </row>
    <row r="1073" spans="1:7" x14ac:dyDescent="0.25">
      <c r="A1073" s="199">
        <v>43243</v>
      </c>
      <c r="B1073" s="20">
        <f t="shared" si="18"/>
        <v>3459.4563297918539</v>
      </c>
      <c r="C1073" s="212">
        <v>23900</v>
      </c>
      <c r="D1073" s="20">
        <f t="shared" si="14"/>
        <v>2956.8002818733794</v>
      </c>
      <c r="E1073" s="212">
        <v>3038.5</v>
      </c>
      <c r="F1073" s="147">
        <v>6.9085999999999999</v>
      </c>
      <c r="G1073" s="159">
        <f t="shared" si="16"/>
        <v>-210</v>
      </c>
    </row>
    <row r="1074" spans="1:7" x14ac:dyDescent="0.25">
      <c r="A1074" s="199">
        <v>43244</v>
      </c>
      <c r="B1074" s="20">
        <f t="shared" si="18"/>
        <v>3433.4018469733378</v>
      </c>
      <c r="C1074" s="212">
        <v>23720</v>
      </c>
      <c r="D1074" s="20">
        <f t="shared" si="14"/>
        <v>2934.5314931396051</v>
      </c>
      <c r="E1074" s="212">
        <v>3006</v>
      </c>
      <c r="F1074" s="147">
        <v>6.9085999999999999</v>
      </c>
      <c r="G1074" s="159">
        <f t="shared" si="16"/>
        <v>-180</v>
      </c>
    </row>
    <row r="1075" spans="1:7" x14ac:dyDescent="0.25">
      <c r="A1075" s="199">
        <v>43245</v>
      </c>
      <c r="B1075" s="20">
        <f t="shared" si="18"/>
        <v>3456.5613872564631</v>
      </c>
      <c r="C1075" s="212">
        <v>23880</v>
      </c>
      <c r="D1075" s="20">
        <f t="shared" si="14"/>
        <v>2954.3259720140713</v>
      </c>
      <c r="E1075" s="212">
        <v>3022</v>
      </c>
      <c r="F1075" s="147">
        <v>6.9085999999999999</v>
      </c>
      <c r="G1075" s="159">
        <f t="shared" si="16"/>
        <v>160</v>
      </c>
    </row>
    <row r="1076" spans="1:7" x14ac:dyDescent="0.25">
      <c r="A1076" s="199">
        <v>43248</v>
      </c>
      <c r="B1076" s="20">
        <f t="shared" si="18"/>
        <v>3492.7481689488463</v>
      </c>
      <c r="C1076" s="212">
        <v>24130</v>
      </c>
      <c r="D1076" s="20">
        <f t="shared" si="14"/>
        <v>2985.2548452554242</v>
      </c>
      <c r="E1076" s="212">
        <v>3048</v>
      </c>
      <c r="F1076" s="147">
        <v>6.9085999999999999</v>
      </c>
      <c r="G1076" s="159">
        <f t="shared" si="16"/>
        <v>250</v>
      </c>
    </row>
    <row r="1077" spans="1:7" x14ac:dyDescent="0.25">
      <c r="A1077" s="199">
        <v>43249</v>
      </c>
      <c r="B1077" s="20">
        <f t="shared" si="18"/>
        <v>3526.0400081058392</v>
      </c>
      <c r="C1077" s="212">
        <v>24360</v>
      </c>
      <c r="D1077" s="20">
        <f t="shared" si="14"/>
        <v>3013.7094086374696</v>
      </c>
      <c r="E1077" s="212">
        <v>3048</v>
      </c>
      <c r="F1077" s="147">
        <v>6.9085999999999999</v>
      </c>
      <c r="G1077" s="159">
        <f t="shared" si="16"/>
        <v>230</v>
      </c>
    </row>
    <row r="1078" spans="1:7" x14ac:dyDescent="0.25">
      <c r="A1078" s="199">
        <v>43250</v>
      </c>
      <c r="B1078" s="20">
        <f t="shared" si="18"/>
        <v>3515.9077092319717</v>
      </c>
      <c r="C1078" s="212">
        <v>24290</v>
      </c>
      <c r="D1078" s="20">
        <f t="shared" si="14"/>
        <v>3005.0493241298905</v>
      </c>
      <c r="E1078" s="212">
        <v>3080</v>
      </c>
      <c r="F1078" s="147">
        <v>6.9085999999999999</v>
      </c>
      <c r="G1078" s="159">
        <f t="shared" si="16"/>
        <v>-70</v>
      </c>
    </row>
    <row r="1079" spans="1:7" x14ac:dyDescent="0.25">
      <c r="A1079" s="199">
        <v>43251</v>
      </c>
      <c r="B1079" s="20">
        <f t="shared" si="18"/>
        <v>3550.6470196566597</v>
      </c>
      <c r="C1079" s="212">
        <v>24530</v>
      </c>
      <c r="D1079" s="20">
        <f t="shared" si="14"/>
        <v>3034.7410424415898</v>
      </c>
      <c r="E1079" s="212">
        <v>3107</v>
      </c>
      <c r="F1079" s="147">
        <v>6.9085999999999999</v>
      </c>
      <c r="G1079" s="159">
        <f t="shared" si="16"/>
        <v>240</v>
      </c>
    </row>
    <row r="1080" spans="1:7" x14ac:dyDescent="0.25">
      <c r="A1080" s="199">
        <v>43252</v>
      </c>
      <c r="B1080" s="20">
        <f t="shared" si="18"/>
        <v>3540.5147207827927</v>
      </c>
      <c r="C1080" s="212">
        <v>24460</v>
      </c>
      <c r="D1080" s="20">
        <f t="shared" si="14"/>
        <v>3026.0809579340112</v>
      </c>
      <c r="E1080" s="212">
        <v>3100</v>
      </c>
      <c r="F1080" s="147">
        <v>6.9085999999999999</v>
      </c>
      <c r="G1080" s="159">
        <f t="shared" si="16"/>
        <v>-70</v>
      </c>
    </row>
    <row r="1081" spans="1:7" x14ac:dyDescent="0.25">
      <c r="A1081" s="199">
        <v>43255</v>
      </c>
      <c r="B1081" s="20">
        <f t="shared" si="18"/>
        <v>3533.2773644443159</v>
      </c>
      <c r="C1081" s="212">
        <v>24410</v>
      </c>
      <c r="D1081" s="20">
        <f t="shared" si="14"/>
        <v>3019.8951832857401</v>
      </c>
      <c r="E1081" s="212">
        <v>3089</v>
      </c>
      <c r="F1081" s="147">
        <v>6.9085999999999999</v>
      </c>
      <c r="G1081" s="159">
        <f t="shared" si="16"/>
        <v>-50</v>
      </c>
    </row>
    <row r="1082" spans="1:7" x14ac:dyDescent="0.25">
      <c r="A1082" s="199">
        <v>43256</v>
      </c>
      <c r="B1082" s="20">
        <f t="shared" si="18"/>
        <v>3543.409663318183</v>
      </c>
      <c r="C1082" s="212">
        <v>24480</v>
      </c>
      <c r="D1082" s="20">
        <f t="shared" si="14"/>
        <v>3028.5552677933188</v>
      </c>
      <c r="E1082" s="212">
        <v>3094</v>
      </c>
      <c r="F1082" s="147">
        <v>6.9085999999999999</v>
      </c>
      <c r="G1082" s="159">
        <f t="shared" si="16"/>
        <v>70</v>
      </c>
    </row>
    <row r="1083" spans="1:7" x14ac:dyDescent="0.25">
      <c r="A1083" s="199">
        <v>43257</v>
      </c>
      <c r="B1083" s="20">
        <f t="shared" si="18"/>
        <v>3625.9155255768173</v>
      </c>
      <c r="C1083" s="212">
        <v>25050</v>
      </c>
      <c r="D1083" s="20">
        <f t="shared" si="14"/>
        <v>3099.0730987836046</v>
      </c>
      <c r="E1083" s="212">
        <v>3175</v>
      </c>
      <c r="F1083" s="147">
        <v>6.9085999999999999</v>
      </c>
      <c r="G1083" s="159">
        <f t="shared" si="16"/>
        <v>570</v>
      </c>
    </row>
    <row r="1084" spans="1:7" x14ac:dyDescent="0.25">
      <c r="A1084" s="199">
        <v>43258</v>
      </c>
      <c r="B1084" s="20">
        <f t="shared" si="18"/>
        <v>3596.9661002229104</v>
      </c>
      <c r="C1084" s="212">
        <v>24850</v>
      </c>
      <c r="D1084" s="20">
        <f t="shared" si="14"/>
        <v>3074.3300001905218</v>
      </c>
      <c r="E1084" s="212">
        <v>3205</v>
      </c>
      <c r="F1084" s="147">
        <v>6.9085999999999999</v>
      </c>
      <c r="G1084" s="159">
        <f t="shared" si="16"/>
        <v>-200</v>
      </c>
    </row>
    <row r="1085" spans="1:7" x14ac:dyDescent="0.25">
      <c r="A1085" s="199">
        <v>43259</v>
      </c>
      <c r="B1085" s="20">
        <f t="shared" si="18"/>
        <v>3550.6470196566597</v>
      </c>
      <c r="C1085" s="212">
        <v>24530</v>
      </c>
      <c r="D1085" s="20">
        <f t="shared" si="14"/>
        <v>3034.7410424415898</v>
      </c>
      <c r="E1085" s="212">
        <v>3215</v>
      </c>
      <c r="F1085" s="147">
        <v>6.9085999999999999</v>
      </c>
      <c r="G1085" s="159">
        <f t="shared" si="16"/>
        <v>-320</v>
      </c>
    </row>
    <row r="1086" spans="1:7" x14ac:dyDescent="0.25">
      <c r="A1086" s="199">
        <v>43262</v>
      </c>
      <c r="B1086" s="20">
        <f t="shared" si="18"/>
        <v>3586.8338013490434</v>
      </c>
      <c r="C1086" s="212">
        <v>24780</v>
      </c>
      <c r="D1086" s="20">
        <f t="shared" ref="D1086:D1149" si="19">+B1086/1.17</f>
        <v>3065.6699156829432</v>
      </c>
      <c r="E1086" s="212">
        <v>3183.5</v>
      </c>
      <c r="F1086" s="147">
        <v>6.9085999999999999</v>
      </c>
      <c r="G1086" s="159">
        <f t="shared" si="16"/>
        <v>250</v>
      </c>
    </row>
    <row r="1087" spans="1:7" x14ac:dyDescent="0.25">
      <c r="A1087" s="199">
        <v>43263</v>
      </c>
      <c r="B1087" s="20">
        <f t="shared" si="18"/>
        <v>3573.8065599397851</v>
      </c>
      <c r="C1087" s="212">
        <v>24690</v>
      </c>
      <c r="D1087" s="20">
        <f t="shared" si="19"/>
        <v>3054.535521316056</v>
      </c>
      <c r="E1087" s="212">
        <v>3221</v>
      </c>
      <c r="F1087" s="147">
        <v>6.9085999999999999</v>
      </c>
      <c r="G1087" s="159">
        <f t="shared" si="16"/>
        <v>-90</v>
      </c>
    </row>
    <row r="1088" spans="1:7" x14ac:dyDescent="0.25">
      <c r="A1088" s="199">
        <v>43264</v>
      </c>
      <c r="B1088" s="20">
        <f t="shared" si="18"/>
        <v>3553.5419621920505</v>
      </c>
      <c r="C1088" s="212">
        <v>24550</v>
      </c>
      <c r="D1088" s="20">
        <f t="shared" si="19"/>
        <v>3037.2153523008978</v>
      </c>
      <c r="E1088" s="212">
        <v>3229</v>
      </c>
      <c r="F1088" s="147">
        <v>6.9085999999999999</v>
      </c>
      <c r="G1088" s="159">
        <f t="shared" si="16"/>
        <v>-140</v>
      </c>
    </row>
    <row r="1089" spans="1:7" x14ac:dyDescent="0.25">
      <c r="A1089" s="199">
        <v>43265</v>
      </c>
      <c r="B1089" s="20">
        <f t="shared" si="18"/>
        <v>3556.4369047274413</v>
      </c>
      <c r="C1089" s="212">
        <v>24570</v>
      </c>
      <c r="D1089" s="20">
        <f t="shared" si="19"/>
        <v>3039.6896621602064</v>
      </c>
      <c r="E1089" s="212">
        <v>3228</v>
      </c>
      <c r="F1089" s="147">
        <v>6.9085999999999999</v>
      </c>
      <c r="G1089" s="159">
        <f t="shared" si="16"/>
        <v>20</v>
      </c>
    </row>
    <row r="1090" spans="1:7" x14ac:dyDescent="0.25">
      <c r="A1090" s="199">
        <v>43266</v>
      </c>
      <c r="B1090" s="20">
        <f t="shared" si="18"/>
        <v>3515.9077092319717</v>
      </c>
      <c r="C1090" s="212">
        <v>24290</v>
      </c>
      <c r="D1090" s="20">
        <f t="shared" si="19"/>
        <v>3005.0493241298905</v>
      </c>
      <c r="E1090" s="212">
        <v>3220</v>
      </c>
      <c r="F1090" s="147">
        <v>6.9085999999999999</v>
      </c>
      <c r="G1090" s="159">
        <f t="shared" si="16"/>
        <v>-280</v>
      </c>
    </row>
    <row r="1091" spans="1:7" x14ac:dyDescent="0.25">
      <c r="A1091" s="199">
        <v>43269</v>
      </c>
      <c r="B1091" s="20">
        <f t="shared" si="18"/>
        <v>3515.9077092319717</v>
      </c>
      <c r="C1091" s="212">
        <v>24290</v>
      </c>
      <c r="D1091" s="20">
        <f t="shared" si="19"/>
        <v>3005.0493241298905</v>
      </c>
      <c r="E1091" s="212">
        <v>3189</v>
      </c>
      <c r="F1091" s="147">
        <v>6.9085999999999999</v>
      </c>
      <c r="G1091" s="159">
        <f t="shared" si="16"/>
        <v>0</v>
      </c>
    </row>
    <row r="1092" spans="1:7" x14ac:dyDescent="0.25">
      <c r="A1092" s="199">
        <v>43270</v>
      </c>
      <c r="B1092" s="20">
        <f t="shared" si="18"/>
        <v>3468.1411573980258</v>
      </c>
      <c r="C1092" s="212">
        <v>23960</v>
      </c>
      <c r="D1092" s="20">
        <f t="shared" si="19"/>
        <v>2964.2232114513045</v>
      </c>
      <c r="E1092" s="212">
        <v>3108</v>
      </c>
      <c r="F1092" s="147">
        <v>6.9085999999999999</v>
      </c>
      <c r="G1092" s="159">
        <f t="shared" si="16"/>
        <v>-330</v>
      </c>
    </row>
    <row r="1093" spans="1:7" x14ac:dyDescent="0.25">
      <c r="A1093" s="199">
        <v>43271</v>
      </c>
      <c r="B1093" s="20">
        <f t="shared" si="18"/>
        <v>3429.0594331702519</v>
      </c>
      <c r="C1093" s="212">
        <v>23690</v>
      </c>
      <c r="D1093" s="20">
        <f t="shared" si="19"/>
        <v>2930.8200283506426</v>
      </c>
      <c r="E1093" s="212">
        <v>3044</v>
      </c>
      <c r="F1093" s="147">
        <v>6.9085999999999999</v>
      </c>
      <c r="G1093" s="159">
        <f t="shared" si="16"/>
        <v>-270</v>
      </c>
    </row>
    <row r="1094" spans="1:7" x14ac:dyDescent="0.25">
      <c r="A1094" s="199">
        <v>43272</v>
      </c>
      <c r="B1094" s="20">
        <f t="shared" si="18"/>
        <v>3436.2967895087281</v>
      </c>
      <c r="C1094" s="212">
        <v>23740</v>
      </c>
      <c r="D1094" s="20">
        <f t="shared" si="19"/>
        <v>2937.0058029989132</v>
      </c>
      <c r="E1094" s="212">
        <v>3056</v>
      </c>
      <c r="F1094" s="147">
        <v>6.9085999999999999</v>
      </c>
      <c r="G1094" s="159">
        <f t="shared" si="16"/>
        <v>50</v>
      </c>
    </row>
    <row r="1095" spans="1:7" x14ac:dyDescent="0.25">
      <c r="A1095" s="199">
        <v>43273</v>
      </c>
      <c r="B1095" s="20">
        <f t="shared" si="18"/>
        <v>3334.9738007700548</v>
      </c>
      <c r="C1095" s="212">
        <v>23040</v>
      </c>
      <c r="D1095" s="20">
        <f t="shared" si="19"/>
        <v>2850.4049579231241</v>
      </c>
      <c r="E1095" s="212">
        <v>3021.5</v>
      </c>
      <c r="F1095" s="147">
        <v>6.9085999999999999</v>
      </c>
      <c r="G1095" s="159">
        <f t="shared" si="16"/>
        <v>-700</v>
      </c>
    </row>
    <row r="1096" spans="1:7" x14ac:dyDescent="0.25">
      <c r="A1096" s="199">
        <v>43276</v>
      </c>
      <c r="B1096" s="20">
        <f t="shared" si="18"/>
        <v>3340.7636858408359</v>
      </c>
      <c r="C1096" s="212">
        <v>23080</v>
      </c>
      <c r="D1096" s="20">
        <f t="shared" si="19"/>
        <v>2855.3535776417402</v>
      </c>
      <c r="E1096" s="212">
        <v>2993</v>
      </c>
      <c r="F1096" s="147">
        <v>6.9085999999999999</v>
      </c>
      <c r="G1096" s="159">
        <f t="shared" si="16"/>
        <v>40</v>
      </c>
    </row>
    <row r="1097" spans="1:7" x14ac:dyDescent="0.25">
      <c r="A1097" s="199">
        <v>43277</v>
      </c>
      <c r="B1097" s="20">
        <f t="shared" si="18"/>
        <v>3298.7870190776712</v>
      </c>
      <c r="C1097" s="212">
        <v>22790</v>
      </c>
      <c r="D1097" s="20">
        <f t="shared" si="19"/>
        <v>2819.4760846817703</v>
      </c>
      <c r="E1097" s="212">
        <v>2954</v>
      </c>
      <c r="F1097" s="147">
        <v>6.9085999999999999</v>
      </c>
      <c r="G1097" s="159">
        <f t="shared" si="16"/>
        <v>-290</v>
      </c>
    </row>
    <row r="1098" spans="1:7" x14ac:dyDescent="0.25">
      <c r="A1098" s="199">
        <v>43278</v>
      </c>
      <c r="B1098" s="20">
        <f t="shared" si="18"/>
        <v>3339.3162145731408</v>
      </c>
      <c r="C1098" s="212">
        <v>23070</v>
      </c>
      <c r="D1098" s="20">
        <f t="shared" si="19"/>
        <v>2854.1164227120862</v>
      </c>
      <c r="E1098" s="212">
        <v>2895</v>
      </c>
      <c r="F1098" s="147">
        <v>6.9085999999999999</v>
      </c>
      <c r="G1098" s="159">
        <f t="shared" si="16"/>
        <v>280</v>
      </c>
    </row>
    <row r="1099" spans="1:7" x14ac:dyDescent="0.25">
      <c r="A1099" s="199">
        <v>43279</v>
      </c>
      <c r="B1099" s="20">
        <f t="shared" si="18"/>
        <v>3387.0827664070871</v>
      </c>
      <c r="C1099" s="212">
        <v>23400</v>
      </c>
      <c r="D1099" s="20">
        <f t="shared" si="19"/>
        <v>2894.9425353906731</v>
      </c>
      <c r="E1099" s="212">
        <v>2921</v>
      </c>
      <c r="F1099" s="147">
        <v>6.9085999999999999</v>
      </c>
      <c r="G1099" s="159">
        <f t="shared" si="16"/>
        <v>330</v>
      </c>
    </row>
    <row r="1100" spans="1:7" x14ac:dyDescent="0.25">
      <c r="A1100" s="199">
        <v>43280</v>
      </c>
      <c r="B1100" s="20">
        <f t="shared" si="18"/>
        <v>3391.425180210173</v>
      </c>
      <c r="C1100" s="212">
        <v>23430</v>
      </c>
      <c r="D1100" s="20">
        <f t="shared" si="19"/>
        <v>2898.6540001796352</v>
      </c>
      <c r="E1100" s="212">
        <v>2938</v>
      </c>
      <c r="F1100" s="147">
        <v>6.9085999999999999</v>
      </c>
      <c r="G1100" s="159">
        <f t="shared" si="16"/>
        <v>30</v>
      </c>
    </row>
    <row r="1101" spans="1:7" x14ac:dyDescent="0.25">
      <c r="A1101" s="199">
        <v>43283</v>
      </c>
      <c r="B1101" s="20">
        <f t="shared" si="18"/>
        <v>3374.0555249978288</v>
      </c>
      <c r="C1101" s="212">
        <v>23310</v>
      </c>
      <c r="D1101" s="20">
        <f t="shared" si="19"/>
        <v>2883.8081410237855</v>
      </c>
      <c r="E1101" s="212">
        <v>2948</v>
      </c>
      <c r="F1101" s="147">
        <v>6.9085999999999999</v>
      </c>
      <c r="G1101" s="159">
        <f t="shared" si="16"/>
        <v>-120</v>
      </c>
    </row>
    <row r="1102" spans="1:7" x14ac:dyDescent="0.25">
      <c r="A1102" s="199">
        <v>43284</v>
      </c>
      <c r="B1102" s="20">
        <f t="shared" si="18"/>
        <v>3365.3706973916569</v>
      </c>
      <c r="C1102" s="212">
        <v>23250</v>
      </c>
      <c r="D1102" s="20">
        <f t="shared" si="19"/>
        <v>2876.3852114458609</v>
      </c>
      <c r="E1102" s="212">
        <v>2915</v>
      </c>
      <c r="F1102" s="147">
        <v>6.9085999999999999</v>
      </c>
      <c r="G1102" s="159">
        <f t="shared" si="16"/>
        <v>-60</v>
      </c>
    </row>
    <row r="1103" spans="1:7" x14ac:dyDescent="0.25">
      <c r="A1103" s="199">
        <v>43285</v>
      </c>
      <c r="B1103" s="20">
        <f t="shared" si="18"/>
        <v>3306.0243754161479</v>
      </c>
      <c r="C1103" s="212">
        <v>22840</v>
      </c>
      <c r="D1103" s="20">
        <f t="shared" si="19"/>
        <v>2825.6618593300409</v>
      </c>
      <c r="E1103" s="212">
        <v>2883</v>
      </c>
      <c r="F1103" s="147">
        <v>6.9085999999999999</v>
      </c>
      <c r="G1103" s="159">
        <f t="shared" si="16"/>
        <v>-410</v>
      </c>
    </row>
    <row r="1104" spans="1:7" x14ac:dyDescent="0.25">
      <c r="A1104" s="199">
        <v>43286</v>
      </c>
      <c r="B1104" s="20">
        <f t="shared" si="18"/>
        <v>3213.3862142836465</v>
      </c>
      <c r="C1104" s="212">
        <v>22200</v>
      </c>
      <c r="D1104" s="20">
        <f t="shared" si="19"/>
        <v>2746.4839438321765</v>
      </c>
      <c r="E1104" s="212">
        <v>2797</v>
      </c>
      <c r="F1104" s="147">
        <v>6.9085999999999999</v>
      </c>
      <c r="G1104" s="159">
        <f t="shared" si="16"/>
        <v>-640</v>
      </c>
    </row>
    <row r="1105" spans="1:7" x14ac:dyDescent="0.25">
      <c r="A1105" s="199">
        <v>43287</v>
      </c>
      <c r="B1105" s="20">
        <f t="shared" si="18"/>
        <v>3198.911501606693</v>
      </c>
      <c r="C1105" s="212">
        <v>22100</v>
      </c>
      <c r="D1105" s="20">
        <f t="shared" si="19"/>
        <v>2734.1123945356353</v>
      </c>
      <c r="E1105" s="212">
        <v>2758</v>
      </c>
      <c r="F1105" s="147">
        <v>6.9085999999999999</v>
      </c>
      <c r="G1105" s="159">
        <f t="shared" si="16"/>
        <v>-100</v>
      </c>
    </row>
    <row r="1106" spans="1:7" x14ac:dyDescent="0.25">
      <c r="A1106" s="199">
        <v>43291</v>
      </c>
      <c r="B1106" s="20">
        <f t="shared" si="18"/>
        <v>3185.8842601974352</v>
      </c>
      <c r="C1106" s="212">
        <v>22010</v>
      </c>
      <c r="D1106" s="20">
        <f t="shared" si="19"/>
        <v>2722.9780001687482</v>
      </c>
      <c r="E1106" s="212">
        <v>2719.5</v>
      </c>
      <c r="F1106" s="147">
        <v>6.9085999999999999</v>
      </c>
      <c r="G1106" s="159">
        <f t="shared" si="16"/>
        <v>-90</v>
      </c>
    </row>
    <row r="1107" spans="1:7" x14ac:dyDescent="0.25">
      <c r="A1107" s="199">
        <v>43292</v>
      </c>
      <c r="B1107" s="20">
        <f t="shared" si="18"/>
        <v>3046.9270184986831</v>
      </c>
      <c r="C1107" s="212">
        <v>21050</v>
      </c>
      <c r="D1107" s="20">
        <f t="shared" si="19"/>
        <v>2604.2111269219513</v>
      </c>
      <c r="E1107" s="212">
        <v>2658</v>
      </c>
      <c r="F1107" s="147">
        <v>6.9085999999999999</v>
      </c>
      <c r="G1107" s="159">
        <f t="shared" si="16"/>
        <v>-960</v>
      </c>
    </row>
    <row r="1108" spans="1:7" x14ac:dyDescent="0.25">
      <c r="A1108" s="199">
        <v>43293</v>
      </c>
      <c r="B1108" s="20">
        <f t="shared" si="18"/>
        <v>3070.0865587818084</v>
      </c>
      <c r="C1108" s="212">
        <v>21210</v>
      </c>
      <c r="D1108" s="20">
        <f t="shared" si="19"/>
        <v>2624.0056057964175</v>
      </c>
      <c r="E1108" s="212">
        <v>2574</v>
      </c>
      <c r="F1108" s="147">
        <v>6.9085999999999999</v>
      </c>
      <c r="G1108" s="159">
        <f t="shared" si="16"/>
        <v>160</v>
      </c>
    </row>
    <row r="1109" spans="1:7" x14ac:dyDescent="0.25">
      <c r="A1109" s="199">
        <v>43294</v>
      </c>
      <c r="B1109" s="20">
        <f t="shared" si="18"/>
        <v>3062.8492024433317</v>
      </c>
      <c r="C1109" s="212">
        <v>21160</v>
      </c>
      <c r="D1109" s="20">
        <f t="shared" si="19"/>
        <v>2617.8198311481469</v>
      </c>
      <c r="E1109" s="212">
        <v>2598</v>
      </c>
      <c r="F1109" s="147">
        <v>6.9085999999999999</v>
      </c>
      <c r="G1109" s="159">
        <f t="shared" si="16"/>
        <v>-50</v>
      </c>
    </row>
    <row r="1110" spans="1:7" x14ac:dyDescent="0.25">
      <c r="A1110" s="199">
        <v>43297</v>
      </c>
      <c r="B1110" s="20">
        <f t="shared" si="18"/>
        <v>3058.5067886402458</v>
      </c>
      <c r="C1110" s="212">
        <v>21130</v>
      </c>
      <c r="D1110" s="20">
        <f t="shared" si="19"/>
        <v>2614.1083663591844</v>
      </c>
      <c r="E1110" s="212">
        <v>2607</v>
      </c>
      <c r="F1110" s="147">
        <v>6.9085999999999999</v>
      </c>
      <c r="G1110" s="159">
        <f t="shared" ref="G1110:G1163" si="20">+C1110-C1109</f>
        <v>-30</v>
      </c>
    </row>
    <row r="1111" spans="1:7" x14ac:dyDescent="0.25">
      <c r="A1111" s="199">
        <v>43298</v>
      </c>
      <c r="B1111" s="20">
        <f t="shared" si="18"/>
        <v>2997.7129953970416</v>
      </c>
      <c r="C1111" s="212">
        <v>20710</v>
      </c>
      <c r="D1111" s="20">
        <f t="shared" si="19"/>
        <v>2562.1478593137108</v>
      </c>
      <c r="E1111" s="212">
        <v>2527</v>
      </c>
      <c r="F1111" s="147">
        <v>6.9085999999999999</v>
      </c>
      <c r="G1111" s="159">
        <f t="shared" si="20"/>
        <v>-420</v>
      </c>
    </row>
    <row r="1112" spans="1:7" x14ac:dyDescent="0.25">
      <c r="A1112" s="199">
        <v>43299</v>
      </c>
      <c r="B1112" s="20">
        <f t="shared" si="18"/>
        <v>3025.2149494832529</v>
      </c>
      <c r="C1112" s="212">
        <v>20900</v>
      </c>
      <c r="D1112" s="20">
        <f t="shared" si="19"/>
        <v>2585.6538029771395</v>
      </c>
      <c r="E1112" s="212">
        <v>2548</v>
      </c>
      <c r="F1112" s="147">
        <v>6.9085999999999999</v>
      </c>
      <c r="G1112" s="159">
        <f t="shared" si="20"/>
        <v>190</v>
      </c>
    </row>
    <row r="1113" spans="1:7" x14ac:dyDescent="0.25">
      <c r="A1113" s="199">
        <v>43300</v>
      </c>
      <c r="B1113" s="20">
        <f t="shared" si="18"/>
        <v>3185.8842601974352</v>
      </c>
      <c r="C1113" s="212">
        <v>22010</v>
      </c>
      <c r="D1113" s="20">
        <f t="shared" si="19"/>
        <v>2722.9780001687482</v>
      </c>
      <c r="E1113" s="212">
        <v>2583</v>
      </c>
      <c r="F1113" s="147">
        <v>6.9085999999999999</v>
      </c>
      <c r="G1113" s="159">
        <f t="shared" si="20"/>
        <v>1110</v>
      </c>
    </row>
    <row r="1114" spans="1:7" x14ac:dyDescent="0.25">
      <c r="A1114" s="199">
        <v>43301</v>
      </c>
      <c r="B1114" s="20">
        <f t="shared" si="18"/>
        <v>3135.2227658280985</v>
      </c>
      <c r="C1114" s="212">
        <v>21660</v>
      </c>
      <c r="D1114" s="20">
        <f t="shared" si="19"/>
        <v>2679.6775776308536</v>
      </c>
      <c r="E1114" s="212">
        <v>2563</v>
      </c>
      <c r="F1114" s="147">
        <v>6.9085999999999999</v>
      </c>
      <c r="G1114" s="159">
        <f t="shared" si="20"/>
        <v>-350</v>
      </c>
    </row>
    <row r="1115" spans="1:7" x14ac:dyDescent="0.25">
      <c r="A1115" s="199">
        <v>43304</v>
      </c>
      <c r="B1115" s="20">
        <f t="shared" si="18"/>
        <v>3155.4873635758331</v>
      </c>
      <c r="C1115" s="212">
        <v>21800</v>
      </c>
      <c r="D1115" s="20">
        <f t="shared" si="19"/>
        <v>2696.9977466460114</v>
      </c>
      <c r="E1115" s="212">
        <v>2635</v>
      </c>
      <c r="F1115" s="147">
        <v>6.9085999999999999</v>
      </c>
      <c r="G1115" s="159">
        <f t="shared" si="20"/>
        <v>140</v>
      </c>
    </row>
    <row r="1116" spans="1:7" x14ac:dyDescent="0.25">
      <c r="A1116" s="199">
        <v>43305</v>
      </c>
      <c r="B1116" s="20">
        <f t="shared" si="18"/>
        <v>3149.6974785050515</v>
      </c>
      <c r="C1116" s="212">
        <v>21760</v>
      </c>
      <c r="D1116" s="20">
        <f t="shared" si="19"/>
        <v>2692.0491269273948</v>
      </c>
      <c r="E1116" s="212">
        <v>2618.5</v>
      </c>
      <c r="F1116" s="147">
        <v>6.9085999999999999</v>
      </c>
      <c r="G1116" s="159">
        <f t="shared" si="20"/>
        <v>-40</v>
      </c>
    </row>
    <row r="1117" spans="1:7" x14ac:dyDescent="0.25">
      <c r="A1117" s="199">
        <v>43306</v>
      </c>
      <c r="B1117" s="20">
        <f t="shared" si="18"/>
        <v>3172.8570187881769</v>
      </c>
      <c r="C1117" s="212">
        <v>21920</v>
      </c>
      <c r="D1117" s="20">
        <f t="shared" si="19"/>
        <v>2711.8436058018606</v>
      </c>
      <c r="E1117" s="212">
        <v>2630</v>
      </c>
      <c r="F1117" s="147">
        <v>6.9085999999999999</v>
      </c>
      <c r="G1117" s="159">
        <f t="shared" si="20"/>
        <v>160</v>
      </c>
    </row>
    <row r="1118" spans="1:7" x14ac:dyDescent="0.25">
      <c r="A1118" s="199">
        <v>43307</v>
      </c>
      <c r="B1118" s="20">
        <f t="shared" si="18"/>
        <v>3141.0126508988797</v>
      </c>
      <c r="C1118" s="212">
        <v>21700</v>
      </c>
      <c r="D1118" s="20">
        <f t="shared" si="19"/>
        <v>2684.6261973494697</v>
      </c>
      <c r="E1118" s="212">
        <v>2655</v>
      </c>
      <c r="F1118" s="147">
        <v>6.9085999999999999</v>
      </c>
      <c r="G1118" s="159">
        <f t="shared" si="20"/>
        <v>-220</v>
      </c>
    </row>
    <row r="1119" spans="1:7" x14ac:dyDescent="0.25">
      <c r="A1119" s="199">
        <v>43308</v>
      </c>
      <c r="B1119" s="20">
        <f t="shared" si="18"/>
        <v>3141.0126508988797</v>
      </c>
      <c r="C1119" s="212">
        <v>21700</v>
      </c>
      <c r="D1119" s="20">
        <f t="shared" si="19"/>
        <v>2684.6261973494697</v>
      </c>
      <c r="E1119" s="212">
        <v>2626</v>
      </c>
      <c r="F1119" s="147">
        <v>6.9085999999999999</v>
      </c>
      <c r="G1119" s="159">
        <f t="shared" si="20"/>
        <v>0</v>
      </c>
    </row>
    <row r="1120" spans="1:7" x14ac:dyDescent="0.25">
      <c r="A1120" s="199">
        <v>43311</v>
      </c>
      <c r="B1120" s="20">
        <f t="shared" si="18"/>
        <v>3154.039892308138</v>
      </c>
      <c r="C1120" s="212">
        <v>21790</v>
      </c>
      <c r="D1120" s="20">
        <f t="shared" si="19"/>
        <v>2695.7605917163573</v>
      </c>
      <c r="E1120" s="212">
        <v>2589</v>
      </c>
      <c r="F1120" s="147">
        <v>6.9085999999999999</v>
      </c>
      <c r="G1120" s="159">
        <f t="shared" si="20"/>
        <v>90</v>
      </c>
    </row>
    <row r="1121" spans="1:7" x14ac:dyDescent="0.25">
      <c r="A1121" s="298">
        <v>43312</v>
      </c>
      <c r="B1121" s="20">
        <f t="shared" si="18"/>
        <v>3150.2385389926267</v>
      </c>
      <c r="C1121" s="212">
        <v>21500</v>
      </c>
      <c r="D1121" s="20">
        <f t="shared" si="19"/>
        <v>2692.5115717885701</v>
      </c>
      <c r="E1121" s="212">
        <v>2590</v>
      </c>
      <c r="F1121" s="147">
        <f>USD_CNY!B910</f>
        <v>6.8248800000000003</v>
      </c>
      <c r="G1121" s="159">
        <f t="shared" si="20"/>
        <v>-290</v>
      </c>
    </row>
    <row r="1122" spans="1:7" x14ac:dyDescent="0.25">
      <c r="A1122" s="298">
        <v>43313</v>
      </c>
      <c r="B1122" s="20">
        <f t="shared" si="18"/>
        <v>3211.8230366353619</v>
      </c>
      <c r="C1122" s="302">
        <v>21850</v>
      </c>
      <c r="D1122" s="20">
        <f t="shared" si="19"/>
        <v>2745.1478945601384</v>
      </c>
      <c r="E1122" s="212">
        <v>2630</v>
      </c>
      <c r="F1122" s="147">
        <f>USD_CNY!B911</f>
        <v>6.8029900000000003</v>
      </c>
      <c r="G1122" s="159">
        <f t="shared" si="20"/>
        <v>350</v>
      </c>
    </row>
    <row r="1123" spans="1:7" x14ac:dyDescent="0.25">
      <c r="A1123" s="298">
        <v>43314</v>
      </c>
      <c r="B1123" s="20">
        <f t="shared" si="18"/>
        <v>3164.1952040239066</v>
      </c>
      <c r="C1123" s="302">
        <v>21590</v>
      </c>
      <c r="D1123" s="20">
        <f t="shared" si="19"/>
        <v>2704.4403453195787</v>
      </c>
      <c r="E1123" s="212">
        <v>2628</v>
      </c>
      <c r="F1123" s="147">
        <f>USD_CNY!B912</f>
        <v>6.8232200000000001</v>
      </c>
      <c r="G1123" s="159">
        <f t="shared" si="20"/>
        <v>-260</v>
      </c>
    </row>
    <row r="1124" spans="1:7" x14ac:dyDescent="0.25">
      <c r="A1124" s="298">
        <v>43315</v>
      </c>
      <c r="B1124" s="20">
        <f t="shared" si="18"/>
        <v>3157.1740675652691</v>
      </c>
      <c r="C1124" s="302">
        <v>21720</v>
      </c>
      <c r="D1124" s="20">
        <f t="shared" si="19"/>
        <v>2698.4393739874095</v>
      </c>
      <c r="E1124" s="212">
        <v>2617</v>
      </c>
      <c r="F1124" s="147">
        <f>USD_CNY!B913</f>
        <v>6.8795700000000002</v>
      </c>
      <c r="G1124" s="159">
        <f t="shared" si="20"/>
        <v>130</v>
      </c>
    </row>
    <row r="1125" spans="1:7" x14ac:dyDescent="0.25">
      <c r="A1125" s="298">
        <v>43318</v>
      </c>
      <c r="B1125" s="20">
        <f t="shared" si="18"/>
        <v>3198.4670725847554</v>
      </c>
      <c r="C1125" s="302">
        <v>21900</v>
      </c>
      <c r="D1125" s="20">
        <f t="shared" si="19"/>
        <v>2733.7325406707314</v>
      </c>
      <c r="E1125" s="212">
        <v>2651</v>
      </c>
      <c r="F1125" s="147">
        <f>USD_CNY!B914</f>
        <v>6.8470300000000002</v>
      </c>
      <c r="G1125" s="159">
        <f t="shared" si="20"/>
        <v>180</v>
      </c>
    </row>
    <row r="1126" spans="1:7" x14ac:dyDescent="0.25">
      <c r="A1126" s="298">
        <v>43319</v>
      </c>
      <c r="B1126" s="20">
        <f t="shared" si="18"/>
        <v>3167.2032750105623</v>
      </c>
      <c r="C1126" s="302">
        <v>21740</v>
      </c>
      <c r="D1126" s="20">
        <f t="shared" si="19"/>
        <v>2707.0113461628739</v>
      </c>
      <c r="E1126" s="212">
        <v>2586</v>
      </c>
      <c r="F1126" s="147">
        <f>USD_CNY!B915</f>
        <v>6.8640999999999996</v>
      </c>
      <c r="G1126" s="159">
        <f t="shared" si="20"/>
        <v>-160</v>
      </c>
    </row>
    <row r="1127" spans="1:7" x14ac:dyDescent="0.25">
      <c r="A1127" s="298">
        <v>43320</v>
      </c>
      <c r="B1127" s="20">
        <f t="shared" si="18"/>
        <v>3214.9011843214903</v>
      </c>
      <c r="C1127" s="302">
        <v>21920</v>
      </c>
      <c r="D1127" s="20">
        <f t="shared" si="19"/>
        <v>2747.778790018368</v>
      </c>
      <c r="E1127" s="212">
        <v>2648</v>
      </c>
      <c r="F1127" s="147">
        <f>USD_CNY!B916</f>
        <v>6.8182499999999999</v>
      </c>
      <c r="G1127" s="159">
        <f t="shared" si="20"/>
        <v>180</v>
      </c>
    </row>
    <row r="1128" spans="1:7" x14ac:dyDescent="0.25">
      <c r="A1128" s="298">
        <v>43321</v>
      </c>
      <c r="B1128" s="20">
        <f t="shared" si="18"/>
        <v>3205.3255010244734</v>
      </c>
      <c r="C1128" s="302">
        <v>21870</v>
      </c>
      <c r="D1128" s="20">
        <f t="shared" si="19"/>
        <v>2739.5944453200627</v>
      </c>
      <c r="E1128" s="212">
        <v>2656</v>
      </c>
      <c r="F1128" s="147">
        <f>USD_CNY!B917</f>
        <v>6.8230199999999996</v>
      </c>
      <c r="G1128" s="159">
        <f t="shared" si="20"/>
        <v>-50</v>
      </c>
    </row>
    <row r="1129" spans="1:7" x14ac:dyDescent="0.25">
      <c r="A1129" s="298">
        <v>43322</v>
      </c>
      <c r="B1129" s="20">
        <f t="shared" si="18"/>
        <v>3194.8555083866786</v>
      </c>
      <c r="C1129" s="212">
        <v>21870</v>
      </c>
      <c r="D1129" s="20">
        <f t="shared" si="19"/>
        <v>2730.6457336638282</v>
      </c>
      <c r="E1129" s="212">
        <v>2684</v>
      </c>
      <c r="F1129" s="147">
        <f>USD_CNY!B918</f>
        <v>6.8453799999999996</v>
      </c>
      <c r="G1129" s="159">
        <f t="shared" si="20"/>
        <v>0</v>
      </c>
    </row>
    <row r="1130" spans="1:7" x14ac:dyDescent="0.25">
      <c r="A1130" s="298">
        <v>43325</v>
      </c>
      <c r="B1130" s="20">
        <f t="shared" si="18"/>
        <v>3145.4783748361729</v>
      </c>
      <c r="C1130" s="212">
        <v>21600</v>
      </c>
      <c r="D1130" s="20">
        <f t="shared" si="19"/>
        <v>2688.4430554155324</v>
      </c>
      <c r="E1130" s="212">
        <v>2552.5</v>
      </c>
      <c r="F1130" s="147">
        <f>USD_CNY!B919</f>
        <v>6.867</v>
      </c>
      <c r="G1130" s="159">
        <f t="shared" si="20"/>
        <v>-270</v>
      </c>
    </row>
    <row r="1131" spans="1:7" x14ac:dyDescent="0.25">
      <c r="A1131" s="298">
        <v>43326</v>
      </c>
      <c r="B1131" s="20">
        <f t="shared" si="18"/>
        <v>3105.0358167332411</v>
      </c>
      <c r="C1131" s="212">
        <v>21400</v>
      </c>
      <c r="D1131" s="20">
        <f t="shared" si="19"/>
        <v>2653.8767664386678</v>
      </c>
      <c r="E1131" s="212">
        <v>2492.5</v>
      </c>
      <c r="F1131" s="147">
        <f>USD_CNY!B920</f>
        <v>6.8920300000000001</v>
      </c>
      <c r="G1131" s="159">
        <f t="shared" si="20"/>
        <v>-200</v>
      </c>
    </row>
    <row r="1132" spans="1:7" x14ac:dyDescent="0.25">
      <c r="A1132" s="298">
        <v>43327</v>
      </c>
      <c r="B1132" s="20">
        <f t="shared" si="18"/>
        <v>3066.7014825775382</v>
      </c>
      <c r="C1132" s="212">
        <v>21140</v>
      </c>
      <c r="D1132" s="20">
        <f t="shared" si="19"/>
        <v>2621.1123782714003</v>
      </c>
      <c r="E1132" s="212">
        <v>2458</v>
      </c>
      <c r="F1132" s="147">
        <f>USD_CNY!B921</f>
        <v>6.8933999999999997</v>
      </c>
      <c r="G1132" s="159">
        <f t="shared" si="20"/>
        <v>-260</v>
      </c>
    </row>
    <row r="1133" spans="1:7" x14ac:dyDescent="0.25">
      <c r="A1133" s="298">
        <v>43328</v>
      </c>
      <c r="B1133" s="20">
        <f t="shared" si="18"/>
        <v>2940.0331149665249</v>
      </c>
      <c r="C1133" s="212">
        <v>20420</v>
      </c>
      <c r="D1133" s="20">
        <f t="shared" si="19"/>
        <v>2512.8488162107051</v>
      </c>
      <c r="E1133" s="212">
        <v>2325</v>
      </c>
      <c r="F1133" s="147">
        <f>USD_CNY!B922</f>
        <v>6.9455</v>
      </c>
      <c r="G1133" s="159">
        <f t="shared" si="20"/>
        <v>-720</v>
      </c>
    </row>
    <row r="1134" spans="1:7" x14ac:dyDescent="0.25">
      <c r="A1134" s="298">
        <v>43329</v>
      </c>
      <c r="B1134" s="20">
        <f t="shared" si="18"/>
        <v>2980.2434934752496</v>
      </c>
      <c r="C1134" s="212">
        <v>20440</v>
      </c>
      <c r="D1134" s="20">
        <f t="shared" si="19"/>
        <v>2547.2166610899571</v>
      </c>
      <c r="E1134" s="212">
        <v>2338</v>
      </c>
      <c r="F1134" s="147">
        <f>USD_CNY!B923</f>
        <v>6.8585000000000003</v>
      </c>
      <c r="G1134" s="159">
        <f t="shared" si="20"/>
        <v>20</v>
      </c>
    </row>
    <row r="1135" spans="1:7" x14ac:dyDescent="0.25">
      <c r="A1135" s="298">
        <v>43332</v>
      </c>
      <c r="B1135" s="20">
        <f t="shared" si="18"/>
        <v>3011.0169863494712</v>
      </c>
      <c r="C1135" s="212">
        <v>20580</v>
      </c>
      <c r="D1135" s="20">
        <f t="shared" si="19"/>
        <v>2573.5187917516851</v>
      </c>
      <c r="E1135" s="212">
        <v>2360</v>
      </c>
      <c r="F1135" s="147">
        <f>USD_CNY!B924</f>
        <v>6.8349000000000002</v>
      </c>
      <c r="G1135" s="159">
        <f t="shared" si="20"/>
        <v>140</v>
      </c>
    </row>
    <row r="1136" spans="1:7" x14ac:dyDescent="0.25">
      <c r="A1136" s="298">
        <v>43333</v>
      </c>
      <c r="B1136" s="20">
        <f t="shared" si="18"/>
        <v>3061.1065344089152</v>
      </c>
      <c r="C1136" s="212">
        <v>20920</v>
      </c>
      <c r="D1136" s="20">
        <f t="shared" si="19"/>
        <v>2616.3303712896713</v>
      </c>
      <c r="E1136" s="212">
        <v>2382</v>
      </c>
      <c r="F1136" s="147">
        <f>USD_CNY!B925</f>
        <v>6.83413</v>
      </c>
      <c r="G1136" s="159">
        <f t="shared" si="20"/>
        <v>340</v>
      </c>
    </row>
    <row r="1137" spans="1:7" x14ac:dyDescent="0.25">
      <c r="A1137" s="298">
        <v>43334</v>
      </c>
      <c r="B1137" s="20">
        <f t="shared" si="18"/>
        <v>3109.4518254664545</v>
      </c>
      <c r="C1137" s="212">
        <v>21230</v>
      </c>
      <c r="D1137" s="20">
        <f t="shared" si="19"/>
        <v>2657.6511328773117</v>
      </c>
      <c r="E1137" s="212">
        <v>2434</v>
      </c>
      <c r="F1137" s="147">
        <f>USD_CNY!B926</f>
        <v>6.8275699999999997</v>
      </c>
      <c r="G1137" s="159">
        <f t="shared" si="20"/>
        <v>310</v>
      </c>
    </row>
    <row r="1138" spans="1:7" x14ac:dyDescent="0.25">
      <c r="A1138" s="298">
        <v>43335</v>
      </c>
      <c r="B1138" s="20">
        <f t="shared" si="18"/>
        <v>3120.1612667621025</v>
      </c>
      <c r="C1138" s="212">
        <v>21360</v>
      </c>
      <c r="D1138" s="20">
        <f t="shared" si="19"/>
        <v>2666.8045015060707</v>
      </c>
      <c r="E1138" s="212">
        <v>2439</v>
      </c>
      <c r="F1138" s="147">
        <f>USD_CNY!B927</f>
        <v>6.8457999999999997</v>
      </c>
      <c r="G1138" s="159">
        <f t="shared" si="20"/>
        <v>130</v>
      </c>
    </row>
    <row r="1139" spans="1:7" x14ac:dyDescent="0.25">
      <c r="A1139" s="298">
        <v>43336</v>
      </c>
      <c r="B1139" s="20">
        <f t="shared" si="18"/>
        <v>3113.3530347938236</v>
      </c>
      <c r="C1139" s="212">
        <v>21460</v>
      </c>
      <c r="D1139" s="20">
        <f t="shared" si="19"/>
        <v>2660.9854998237811</v>
      </c>
      <c r="E1139" s="212">
        <v>2442</v>
      </c>
      <c r="F1139" s="147">
        <f>USD_CNY!B928</f>
        <v>6.8928900000000004</v>
      </c>
      <c r="G1139" s="159">
        <f t="shared" si="20"/>
        <v>100</v>
      </c>
    </row>
    <row r="1140" spans="1:7" x14ac:dyDescent="0.25">
      <c r="A1140" s="298">
        <v>43339</v>
      </c>
      <c r="B1140" s="20">
        <f t="shared" ref="B1140:B1161" si="21">+IF(F1140=0,"",C1140/F1140)</f>
        <v>3194.1740148355561</v>
      </c>
      <c r="C1140" s="212">
        <v>21720</v>
      </c>
      <c r="D1140" s="20">
        <f t="shared" si="19"/>
        <v>2730.0632605432106</v>
      </c>
      <c r="E1140" s="212">
        <v>2508</v>
      </c>
      <c r="F1140" s="147">
        <f>USD_CNY!B929</f>
        <v>6.7998799999999999</v>
      </c>
      <c r="G1140" s="159">
        <f t="shared" si="20"/>
        <v>260</v>
      </c>
    </row>
    <row r="1141" spans="1:7" x14ac:dyDescent="0.25">
      <c r="A1141" s="298">
        <v>43340</v>
      </c>
      <c r="B1141" s="20">
        <f t="shared" si="21"/>
        <v>3198.9188743574196</v>
      </c>
      <c r="C1141" s="212">
        <v>21730</v>
      </c>
      <c r="D1141" s="20">
        <f t="shared" si="19"/>
        <v>2734.1186960319828</v>
      </c>
      <c r="E1141" s="212">
        <v>2508</v>
      </c>
      <c r="F1141" s="147">
        <f>USD_CNY!B930</f>
        <v>6.7929199999999996</v>
      </c>
      <c r="G1141" s="159">
        <f t="shared" si="20"/>
        <v>10</v>
      </c>
    </row>
    <row r="1142" spans="1:7" x14ac:dyDescent="0.25">
      <c r="A1142" s="298">
        <v>43341</v>
      </c>
      <c r="B1142" s="20">
        <f t="shared" si="21"/>
        <v>3194.4934698199791</v>
      </c>
      <c r="C1142" s="212">
        <v>21720</v>
      </c>
      <c r="D1142" s="20">
        <f t="shared" si="19"/>
        <v>2730.3362989914353</v>
      </c>
      <c r="E1142" s="212">
        <v>2535</v>
      </c>
      <c r="F1142" s="147">
        <f>USD_CNY!B931</f>
        <v>6.7991999999999999</v>
      </c>
      <c r="G1142" s="159">
        <f t="shared" si="20"/>
        <v>-10</v>
      </c>
    </row>
    <row r="1143" spans="1:7" x14ac:dyDescent="0.25">
      <c r="A1143" s="298">
        <v>43342</v>
      </c>
      <c r="B1143" s="20">
        <f t="shared" si="21"/>
        <v>3170.3884269940077</v>
      </c>
      <c r="C1143" s="212">
        <v>21850</v>
      </c>
      <c r="D1143" s="20">
        <f t="shared" si="19"/>
        <v>2709.7336982854767</v>
      </c>
      <c r="E1143" s="212">
        <v>2506</v>
      </c>
      <c r="F1143" s="147">
        <f>USD_CNY!B932</f>
        <v>6.8918999999999997</v>
      </c>
      <c r="G1143" s="159">
        <f t="shared" si="20"/>
        <v>130</v>
      </c>
    </row>
    <row r="1144" spans="1:7" x14ac:dyDescent="0.25">
      <c r="A1144" s="298">
        <v>43343</v>
      </c>
      <c r="B1144" s="20">
        <f t="shared" si="21"/>
        <v>3215.9070882495589</v>
      </c>
      <c r="C1144" s="212">
        <v>22080</v>
      </c>
      <c r="D1144" s="20">
        <f t="shared" si="19"/>
        <v>2748.6385369654349</v>
      </c>
      <c r="E1144" s="212">
        <v>2485</v>
      </c>
      <c r="F1144" s="147">
        <f>USD_CNY!B933</f>
        <v>6.8658700000000001</v>
      </c>
      <c r="G1144" s="159">
        <f t="shared" si="20"/>
        <v>230</v>
      </c>
    </row>
    <row r="1145" spans="1:7" x14ac:dyDescent="0.25">
      <c r="A1145" s="298">
        <v>43347</v>
      </c>
      <c r="B1145" s="20">
        <f t="shared" si="21"/>
        <v>3192.7003924299934</v>
      </c>
      <c r="C1145" s="212">
        <v>21820</v>
      </c>
      <c r="D1145" s="20">
        <f t="shared" si="19"/>
        <v>2728.8037542136699</v>
      </c>
      <c r="E1145" s="212">
        <v>2475</v>
      </c>
      <c r="F1145" s="147">
        <f>USD_CNY!B934</f>
        <v>6.8343400000000001</v>
      </c>
      <c r="G1145" s="159">
        <v>-160</v>
      </c>
    </row>
    <row r="1146" spans="1:7" x14ac:dyDescent="0.25">
      <c r="A1146" s="298">
        <v>43348</v>
      </c>
      <c r="B1146" s="20">
        <f t="shared" si="21"/>
        <v>3115.9198095989018</v>
      </c>
      <c r="C1146" s="212">
        <v>21340</v>
      </c>
      <c r="D1146" s="20">
        <f t="shared" si="19"/>
        <v>2663.1793244435062</v>
      </c>
      <c r="E1146" s="212">
        <v>2435.5</v>
      </c>
      <c r="F1146" s="147">
        <f>USD_CNY!B935</f>
        <v>6.8487</v>
      </c>
      <c r="G1146" s="159">
        <f t="shared" si="20"/>
        <v>-480</v>
      </c>
    </row>
    <row r="1147" spans="1:7" x14ac:dyDescent="0.25">
      <c r="A1147" s="298">
        <v>43349</v>
      </c>
      <c r="B1147" s="20">
        <f t="shared" si="21"/>
        <v>3145.2791581408947</v>
      </c>
      <c r="C1147" s="212">
        <v>21520</v>
      </c>
      <c r="D1147" s="20">
        <f t="shared" si="19"/>
        <v>2688.2727847358074</v>
      </c>
      <c r="E1147" s="212">
        <v>2436.5</v>
      </c>
      <c r="F1147" s="147">
        <f>USD_CNY!B936</f>
        <v>6.8419999999999996</v>
      </c>
      <c r="G1147" s="159">
        <f t="shared" si="20"/>
        <v>180</v>
      </c>
    </row>
    <row r="1148" spans="1:7" x14ac:dyDescent="0.25">
      <c r="A1148" s="298">
        <v>43350</v>
      </c>
      <c r="B1148" s="20">
        <f t="shared" si="21"/>
        <v>3176.5374572796622</v>
      </c>
      <c r="C1148" s="212">
        <v>21740</v>
      </c>
      <c r="D1148" s="20">
        <f t="shared" si="19"/>
        <v>2714.9892797262073</v>
      </c>
      <c r="E1148" s="212">
        <v>2470.5</v>
      </c>
      <c r="F1148" s="147">
        <f>USD_CNY!B937</f>
        <v>6.8439300000000003</v>
      </c>
      <c r="G1148" s="159">
        <f t="shared" si="20"/>
        <v>220</v>
      </c>
    </row>
    <row r="1149" spans="1:7" x14ac:dyDescent="0.25">
      <c r="A1149" s="298">
        <v>43353</v>
      </c>
      <c r="B1149" s="20">
        <f t="shared" si="21"/>
        <v>3170.7249516373331</v>
      </c>
      <c r="C1149" s="212">
        <v>21750</v>
      </c>
      <c r="D1149" s="20">
        <f t="shared" si="19"/>
        <v>2710.0213261857548</v>
      </c>
      <c r="E1149" s="212">
        <v>2412</v>
      </c>
      <c r="F1149" s="147">
        <f>USD_CNY!B938</f>
        <v>6.8596300000000001</v>
      </c>
      <c r="G1149" s="159">
        <f t="shared" si="20"/>
        <v>10</v>
      </c>
    </row>
    <row r="1150" spans="1:7" x14ac:dyDescent="0.25">
      <c r="A1150" s="298">
        <v>43354</v>
      </c>
      <c r="B1150" s="20">
        <f t="shared" si="21"/>
        <v>3124.4628691454559</v>
      </c>
      <c r="C1150" s="212">
        <v>21450</v>
      </c>
      <c r="D1150" s="20">
        <f t="shared" ref="D1150:D1161" si="22">+B1150/1.17</f>
        <v>2670.4810847397061</v>
      </c>
      <c r="E1150" s="212">
        <v>2406</v>
      </c>
      <c r="F1150" s="147">
        <f>USD_CNY!B939</f>
        <v>6.8651799999999996</v>
      </c>
      <c r="G1150" s="159">
        <f t="shared" si="20"/>
        <v>-300</v>
      </c>
    </row>
    <row r="1151" spans="1:7" x14ac:dyDescent="0.25">
      <c r="A1151" s="298">
        <v>43355</v>
      </c>
      <c r="B1151" s="20">
        <f t="shared" si="21"/>
        <v>3100.9104924804374</v>
      </c>
      <c r="C1151" s="212">
        <v>21320</v>
      </c>
      <c r="D1151" s="20">
        <f t="shared" si="22"/>
        <v>2650.3508482738785</v>
      </c>
      <c r="E1151" s="212">
        <v>2338.5</v>
      </c>
      <c r="F1151" s="147">
        <f>USD_CNY!B940</f>
        <v>6.8754</v>
      </c>
      <c r="G1151" s="159">
        <f t="shared" si="20"/>
        <v>-130</v>
      </c>
    </row>
    <row r="1152" spans="1:7" x14ac:dyDescent="0.25">
      <c r="A1152" s="298">
        <v>43356</v>
      </c>
      <c r="B1152" s="20">
        <f t="shared" si="21"/>
        <v>3150.7009687710365</v>
      </c>
      <c r="C1152" s="212">
        <v>21530</v>
      </c>
      <c r="D1152" s="20">
        <f t="shared" si="22"/>
        <v>2692.9068109154159</v>
      </c>
      <c r="E1152" s="212">
        <v>2355</v>
      </c>
      <c r="F1152" s="147">
        <f>USD_CNY!B941</f>
        <v>6.8334000000000001</v>
      </c>
      <c r="G1152" s="159">
        <f t="shared" si="20"/>
        <v>210</v>
      </c>
    </row>
    <row r="1153" spans="1:7" x14ac:dyDescent="0.25">
      <c r="A1153" s="298">
        <v>43357</v>
      </c>
      <c r="B1153" s="20">
        <f t="shared" si="21"/>
        <v>3147.4800433107284</v>
      </c>
      <c r="C1153" s="212">
        <v>21540</v>
      </c>
      <c r="D1153" s="20">
        <f t="shared" si="22"/>
        <v>2690.1538831715629</v>
      </c>
      <c r="E1153" s="212">
        <v>2369</v>
      </c>
      <c r="F1153" s="147">
        <f>USD_CNY!B942</f>
        <v>6.8435699999999997</v>
      </c>
      <c r="G1153" s="159">
        <f t="shared" si="20"/>
        <v>10</v>
      </c>
    </row>
    <row r="1154" spans="1:7" x14ac:dyDescent="0.25">
      <c r="A1154" s="298">
        <v>43360</v>
      </c>
      <c r="B1154" s="20">
        <f t="shared" si="21"/>
        <v>3109.7800328569556</v>
      </c>
      <c r="C1154" s="212">
        <v>21390</v>
      </c>
      <c r="D1154" s="20">
        <f t="shared" si="22"/>
        <v>2657.9316520144921</v>
      </c>
      <c r="E1154" s="212">
        <v>2327.5</v>
      </c>
      <c r="F1154" s="147">
        <f>USD_CNY!B943</f>
        <v>6.8783000000000003</v>
      </c>
      <c r="G1154" s="159">
        <f t="shared" si="20"/>
        <v>-150</v>
      </c>
    </row>
    <row r="1155" spans="1:7" x14ac:dyDescent="0.25">
      <c r="A1155" s="298">
        <v>43361</v>
      </c>
      <c r="B1155" s="20">
        <f t="shared" si="21"/>
        <v>3176.6829722804564</v>
      </c>
      <c r="C1155" s="212">
        <v>21820</v>
      </c>
      <c r="D1155" s="20">
        <f t="shared" si="22"/>
        <v>2715.1136515217577</v>
      </c>
      <c r="E1155" s="212">
        <v>2287</v>
      </c>
      <c r="F1155" s="147">
        <f>USD_CNY!B944</f>
        <v>6.8688000000000002</v>
      </c>
      <c r="G1155" s="159">
        <f t="shared" si="20"/>
        <v>430</v>
      </c>
    </row>
    <row r="1156" spans="1:7" x14ac:dyDescent="0.25">
      <c r="A1156" s="298">
        <v>43362</v>
      </c>
      <c r="B1156" s="20">
        <f t="shared" si="21"/>
        <v>3246.9331280490114</v>
      </c>
      <c r="C1156" s="212">
        <v>22270</v>
      </c>
      <c r="D1156" s="20">
        <f t="shared" si="22"/>
        <v>2775.15651970001</v>
      </c>
      <c r="E1156" s="212">
        <v>2347</v>
      </c>
      <c r="F1156" s="147">
        <f>USD_CNY!B945</f>
        <v>6.8587800000000003</v>
      </c>
      <c r="G1156" s="159">
        <f t="shared" si="20"/>
        <v>450</v>
      </c>
    </row>
    <row r="1157" spans="1:7" x14ac:dyDescent="0.25">
      <c r="A1157" s="298">
        <v>43363</v>
      </c>
      <c r="B1157" s="20">
        <f t="shared" si="21"/>
        <v>3295.720088567004</v>
      </c>
      <c r="C1157" s="212">
        <v>22580</v>
      </c>
      <c r="D1157" s="20">
        <f t="shared" si="22"/>
        <v>2816.8547765529952</v>
      </c>
      <c r="E1157" s="212">
        <v>2399</v>
      </c>
      <c r="F1157" s="147">
        <f>USD_CNY!B946</f>
        <v>6.8513099999999998</v>
      </c>
      <c r="G1157" s="159">
        <f t="shared" si="20"/>
        <v>310</v>
      </c>
    </row>
    <row r="1158" spans="1:7" x14ac:dyDescent="0.25">
      <c r="A1158" s="298">
        <v>43364</v>
      </c>
      <c r="B1158" s="20">
        <f t="shared" si="21"/>
        <v>3310.1389468138818</v>
      </c>
      <c r="C1158" s="212">
        <v>22620</v>
      </c>
      <c r="D1158" s="20">
        <f t="shared" si="22"/>
        <v>2829.1785870204121</v>
      </c>
      <c r="E1158" s="212">
        <v>2436</v>
      </c>
      <c r="F1158" s="147">
        <f>USD_CNY!B947</f>
        <v>6.8335499999999998</v>
      </c>
      <c r="G1158" s="159">
        <f t="shared" si="20"/>
        <v>40</v>
      </c>
    </row>
    <row r="1159" spans="1:7" x14ac:dyDescent="0.25">
      <c r="A1159" s="298">
        <v>43368</v>
      </c>
      <c r="B1159" s="20">
        <f t="shared" si="21"/>
        <v>3298.6189490731099</v>
      </c>
      <c r="C1159" s="212">
        <v>22650</v>
      </c>
      <c r="D1159" s="20">
        <f t="shared" si="22"/>
        <v>2819.3324351052224</v>
      </c>
      <c r="E1159" s="212">
        <v>2531</v>
      </c>
      <c r="F1159" s="147">
        <f>USD_CNY!B948</f>
        <v>6.8665099999999999</v>
      </c>
      <c r="G1159" s="159">
        <f t="shared" si="20"/>
        <v>30</v>
      </c>
    </row>
    <row r="1160" spans="1:7" x14ac:dyDescent="0.25">
      <c r="A1160" s="298">
        <v>43369</v>
      </c>
      <c r="B1160" s="20">
        <f t="shared" si="21"/>
        <v>3274.6259442396286</v>
      </c>
      <c r="C1160" s="212">
        <v>22490</v>
      </c>
      <c r="D1160" s="20">
        <f t="shared" si="22"/>
        <v>2798.825593367204</v>
      </c>
      <c r="E1160" s="212">
        <v>2526.5</v>
      </c>
      <c r="F1160" s="147">
        <f>USD_CNY!B949</f>
        <v>6.8679600000000001</v>
      </c>
      <c r="G1160" s="159">
        <f t="shared" si="20"/>
        <v>-160</v>
      </c>
    </row>
    <row r="1161" spans="1:7" x14ac:dyDescent="0.25">
      <c r="A1161" s="298">
        <v>43370</v>
      </c>
      <c r="B1161" s="20">
        <f t="shared" si="21"/>
        <v>3267.6172726889176</v>
      </c>
      <c r="C1161" s="212">
        <v>22460</v>
      </c>
      <c r="D1161" s="20">
        <f t="shared" si="22"/>
        <v>2792.8352758024939</v>
      </c>
      <c r="E1161" s="212">
        <v>2546</v>
      </c>
      <c r="F1161" s="147">
        <f>USD_CNY!B950</f>
        <v>6.8735099999999996</v>
      </c>
      <c r="G1161" s="159">
        <f t="shared" si="20"/>
        <v>-30</v>
      </c>
    </row>
    <row r="1162" spans="1:7" x14ac:dyDescent="0.25">
      <c r="A1162" s="298">
        <v>43371</v>
      </c>
      <c r="B1162" s="20">
        <f t="shared" ref="B1162:B1181" si="23">+IF(F1162=0,"",C1162/F1162)</f>
        <v>3296.2421387529166</v>
      </c>
      <c r="C1162" s="212">
        <v>22700</v>
      </c>
      <c r="D1162" s="20">
        <f t="shared" ref="D1162:D1181" si="24">+B1162/1.17</f>
        <v>2817.3009732930914</v>
      </c>
      <c r="E1162" s="212">
        <v>2552</v>
      </c>
      <c r="F1162" s="147">
        <f>USD_CNY!B951</f>
        <v>6.8866300000000003</v>
      </c>
      <c r="G1162" s="159">
        <f t="shared" si="20"/>
        <v>240</v>
      </c>
    </row>
    <row r="1163" spans="1:7" x14ac:dyDescent="0.25">
      <c r="A1163" s="298">
        <v>43374</v>
      </c>
      <c r="B1163" s="20">
        <f t="shared" si="23"/>
        <v>3324.7553668435476</v>
      </c>
      <c r="C1163" s="212">
        <v>22700</v>
      </c>
      <c r="D1163" s="20">
        <f t="shared" si="24"/>
        <v>2841.671253712434</v>
      </c>
      <c r="E1163" s="212">
        <v>2573</v>
      </c>
      <c r="F1163" s="147">
        <f>USD_CNY!B952</f>
        <v>6.8275699999999997</v>
      </c>
      <c r="G1163" s="159">
        <f t="shared" si="20"/>
        <v>0</v>
      </c>
    </row>
    <row r="1164" spans="1:7" x14ac:dyDescent="0.25">
      <c r="A1164" s="298">
        <v>43375</v>
      </c>
      <c r="B1164" s="20">
        <f t="shared" si="23"/>
        <v>3296.280430694615</v>
      </c>
      <c r="C1164" s="212">
        <v>22700</v>
      </c>
      <c r="D1164" s="20">
        <f t="shared" si="24"/>
        <v>2817.3337014483891</v>
      </c>
      <c r="E1164" s="212">
        <v>2619</v>
      </c>
      <c r="F1164" s="147">
        <f>USD_CNY!B953</f>
        <v>6.8865499999999997</v>
      </c>
      <c r="G1164" s="159">
        <f t="shared" ref="G1164:G1174" si="25">+C1164-C1163</f>
        <v>0</v>
      </c>
    </row>
    <row r="1165" spans="1:7" x14ac:dyDescent="0.25">
      <c r="A1165" s="298">
        <v>43376</v>
      </c>
      <c r="B1165" s="20">
        <f t="shared" si="23"/>
        <v>3297.5110328618039</v>
      </c>
      <c r="C1165" s="212">
        <v>22700</v>
      </c>
      <c r="D1165" s="20">
        <f t="shared" si="24"/>
        <v>2818.3854981724821</v>
      </c>
      <c r="E1165" s="212">
        <v>2693</v>
      </c>
      <c r="F1165" s="147">
        <f>USD_CNY!B954</f>
        <v>6.8839800000000002</v>
      </c>
      <c r="G1165" s="159">
        <f t="shared" si="25"/>
        <v>0</v>
      </c>
    </row>
    <row r="1166" spans="1:7" x14ac:dyDescent="0.25">
      <c r="A1166" s="298">
        <v>43377</v>
      </c>
      <c r="B1166" s="20">
        <f t="shared" si="23"/>
        <v>3295.0890109507277</v>
      </c>
      <c r="C1166" s="212">
        <v>22700</v>
      </c>
      <c r="D1166" s="20">
        <f t="shared" si="24"/>
        <v>2816.3153939749809</v>
      </c>
      <c r="E1166" s="212">
        <v>2633</v>
      </c>
      <c r="F1166" s="147">
        <f>USD_CNY!B955</f>
        <v>6.8890399999999996</v>
      </c>
      <c r="G1166" s="159">
        <f t="shared" si="25"/>
        <v>0</v>
      </c>
    </row>
    <row r="1167" spans="1:7" x14ac:dyDescent="0.25">
      <c r="A1167" s="298">
        <v>43378</v>
      </c>
      <c r="B1167" s="20">
        <f t="shared" si="23"/>
        <v>3293.1434432353467</v>
      </c>
      <c r="C1167" s="212">
        <v>22700</v>
      </c>
      <c r="D1167" s="20">
        <f t="shared" si="24"/>
        <v>2814.6525155857667</v>
      </c>
      <c r="E1167" s="212">
        <v>2696</v>
      </c>
      <c r="F1167" s="147">
        <f>USD_CNY!B956</f>
        <v>6.8931100000000001</v>
      </c>
      <c r="G1167" s="159">
        <f t="shared" si="25"/>
        <v>0</v>
      </c>
    </row>
    <row r="1168" spans="1:7" x14ac:dyDescent="0.25">
      <c r="A1168" s="298">
        <v>43381</v>
      </c>
      <c r="B1168" s="20">
        <f t="shared" si="23"/>
        <v>3315.7650874551141</v>
      </c>
      <c r="C1168" s="212">
        <v>22900</v>
      </c>
      <c r="D1168" s="20">
        <f t="shared" si="24"/>
        <v>2833.9872542351404</v>
      </c>
      <c r="E1168" s="212">
        <v>2645</v>
      </c>
      <c r="F1168" s="147">
        <f>USD_CNY!B957</f>
        <v>6.9063999999999997</v>
      </c>
      <c r="G1168" s="159">
        <f t="shared" si="25"/>
        <v>200</v>
      </c>
    </row>
    <row r="1169" spans="1:8" x14ac:dyDescent="0.25">
      <c r="A1169" s="298">
        <v>43382</v>
      </c>
      <c r="B1169" s="20">
        <f t="shared" si="23"/>
        <v>3393.1980097088781</v>
      </c>
      <c r="C1169" s="212">
        <v>23500</v>
      </c>
      <c r="D1169" s="20">
        <f t="shared" si="24"/>
        <v>2900.1692390674175</v>
      </c>
      <c r="E1169" s="212">
        <v>2649</v>
      </c>
      <c r="F1169" s="147">
        <f>USD_CNY!B958</f>
        <v>6.9256200000000003</v>
      </c>
      <c r="G1169" s="159">
        <f t="shared" si="25"/>
        <v>600</v>
      </c>
    </row>
    <row r="1170" spans="1:8" x14ac:dyDescent="0.25">
      <c r="A1170" s="298">
        <v>43383</v>
      </c>
      <c r="B1170" s="20">
        <f t="shared" si="23"/>
        <v>3447.08422076955</v>
      </c>
      <c r="C1170" s="212">
        <v>23840</v>
      </c>
      <c r="D1170" s="20">
        <f t="shared" si="24"/>
        <v>2946.2258297175645</v>
      </c>
      <c r="E1170" s="212">
        <v>2694.5</v>
      </c>
      <c r="F1170" s="147">
        <f>USD_CNY!B959</f>
        <v>6.9159899999999999</v>
      </c>
      <c r="G1170" s="159">
        <f t="shared" si="25"/>
        <v>340</v>
      </c>
    </row>
    <row r="1171" spans="1:8" x14ac:dyDescent="0.25">
      <c r="A1171" s="298">
        <v>43385</v>
      </c>
      <c r="B1171" s="20">
        <f t="shared" si="23"/>
        <v>3434.4873714975356</v>
      </c>
      <c r="C1171" s="212">
        <v>23620</v>
      </c>
      <c r="D1171" s="20">
        <f t="shared" si="24"/>
        <v>2935.4592918782359</v>
      </c>
      <c r="E1171" s="212">
        <v>2638</v>
      </c>
      <c r="F1171" s="147">
        <f>USD_CNY!B960</f>
        <v>6.8773</v>
      </c>
      <c r="G1171" s="159">
        <f t="shared" si="25"/>
        <v>-220</v>
      </c>
    </row>
    <row r="1172" spans="1:8" x14ac:dyDescent="0.25">
      <c r="A1172" s="298">
        <v>43388</v>
      </c>
      <c r="B1172" s="20">
        <f t="shared" si="23"/>
        <v>3383.2629691747152</v>
      </c>
      <c r="C1172" s="212">
        <v>23400</v>
      </c>
      <c r="D1172" s="20">
        <f t="shared" si="24"/>
        <v>2891.6777514313808</v>
      </c>
      <c r="E1172" s="212">
        <v>2677</v>
      </c>
      <c r="F1172" s="147">
        <f>USD_CNY!B961</f>
        <v>6.9164000000000003</v>
      </c>
      <c r="G1172" s="159">
        <f t="shared" si="25"/>
        <v>-220</v>
      </c>
    </row>
    <row r="1173" spans="1:8" x14ac:dyDescent="0.25">
      <c r="A1173" s="298">
        <v>43389</v>
      </c>
      <c r="B1173" s="20">
        <f t="shared" si="23"/>
        <v>3337.6824346876233</v>
      </c>
      <c r="C1173" s="212">
        <v>23100</v>
      </c>
      <c r="D1173" s="20">
        <f t="shared" si="24"/>
        <v>2852.7200296475417</v>
      </c>
      <c r="E1173" s="212">
        <v>2662</v>
      </c>
      <c r="F1173" s="147">
        <f>USD_CNY!B962</f>
        <v>6.9209699999999996</v>
      </c>
      <c r="G1173" s="159">
        <f t="shared" si="25"/>
        <v>-300</v>
      </c>
    </row>
    <row r="1174" spans="1:8" x14ac:dyDescent="0.25">
      <c r="A1174" s="298">
        <v>43390</v>
      </c>
      <c r="B1174" s="20">
        <f t="shared" si="23"/>
        <v>3293.6865701232527</v>
      </c>
      <c r="C1174" s="212">
        <v>22760</v>
      </c>
      <c r="D1174" s="20">
        <f t="shared" si="24"/>
        <v>2815.1167266010707</v>
      </c>
      <c r="E1174" s="212">
        <v>2630</v>
      </c>
      <c r="F1174" s="147">
        <f>USD_CNY!B963</f>
        <v>6.9101900000000001</v>
      </c>
      <c r="G1174" s="159">
        <f t="shared" si="25"/>
        <v>-340</v>
      </c>
    </row>
    <row r="1175" spans="1:8" x14ac:dyDescent="0.25">
      <c r="A1175" s="298">
        <v>43391</v>
      </c>
      <c r="B1175" s="20">
        <f t="shared" si="23"/>
        <v>3280.7849635259854</v>
      </c>
      <c r="C1175" s="212">
        <v>22730</v>
      </c>
      <c r="D1175" s="20">
        <f t="shared" si="24"/>
        <v>2804.0897124153721</v>
      </c>
      <c r="E1175" s="212">
        <v>2653</v>
      </c>
      <c r="F1175" s="147">
        <f>USD_CNY!B964</f>
        <v>6.9282199999999996</v>
      </c>
      <c r="G1175" s="159">
        <f t="shared" ref="G1175:G1180" si="26">+C1175-C1174</f>
        <v>-30</v>
      </c>
    </row>
    <row r="1176" spans="1:8" x14ac:dyDescent="0.25">
      <c r="A1176" s="298">
        <v>43392</v>
      </c>
      <c r="B1176" s="20">
        <f t="shared" si="23"/>
        <v>3236.8618732274754</v>
      </c>
      <c r="C1176" s="212">
        <v>22450</v>
      </c>
      <c r="D1176" s="20">
        <f t="shared" si="24"/>
        <v>2766.5486095961328</v>
      </c>
      <c r="E1176" s="212">
        <v>2687</v>
      </c>
      <c r="F1176" s="147">
        <f>USD_CNY!B965</f>
        <v>6.9357300000000004</v>
      </c>
      <c r="G1176" s="159">
        <f>+C1176-C1175</f>
        <v>-280</v>
      </c>
    </row>
    <row r="1177" spans="1:8" x14ac:dyDescent="0.25">
      <c r="A1177" s="298">
        <v>43395</v>
      </c>
      <c r="B1177" s="20">
        <f t="shared" si="23"/>
        <v>3242.3259901215115</v>
      </c>
      <c r="C1177" s="212">
        <v>22470</v>
      </c>
      <c r="D1177" s="20">
        <f t="shared" si="24"/>
        <v>2771.2187949756512</v>
      </c>
      <c r="E1177" s="212">
        <v>2696</v>
      </c>
      <c r="F1177" s="147">
        <f>USD_CNY!B966</f>
        <v>6.9302099999999998</v>
      </c>
      <c r="G1177" s="159">
        <f>+C1177-C1176</f>
        <v>20</v>
      </c>
    </row>
    <row r="1178" spans="1:8" x14ac:dyDescent="0.25">
      <c r="A1178" s="298">
        <v>43396</v>
      </c>
      <c r="B1178" s="20">
        <f t="shared" si="23"/>
        <v>3257.8267124492227</v>
      </c>
      <c r="C1178" s="212">
        <v>22600</v>
      </c>
      <c r="D1178" s="20">
        <f t="shared" si="24"/>
        <v>2784.4672755976262</v>
      </c>
      <c r="E1178" s="212">
        <v>2724</v>
      </c>
      <c r="F1178" s="147">
        <f>USD_CNY!B967</f>
        <v>6.9371400000000003</v>
      </c>
      <c r="G1178" s="159">
        <f>+C1178-C1177</f>
        <v>130</v>
      </c>
    </row>
    <row r="1179" spans="1:8" x14ac:dyDescent="0.25">
      <c r="A1179" s="298">
        <v>43397</v>
      </c>
      <c r="B1179" s="20">
        <f t="shared" si="23"/>
        <v>3289.0280215963171</v>
      </c>
      <c r="C1179" s="212">
        <v>22820</v>
      </c>
      <c r="D1179" s="20">
        <f t="shared" si="24"/>
        <v>2811.1350611934336</v>
      </c>
      <c r="E1179" s="212">
        <v>2698</v>
      </c>
      <c r="F1179" s="147">
        <f>USD_CNY!B968</f>
        <v>6.9382200000000003</v>
      </c>
      <c r="G1179" s="159">
        <f>+C1179-C1178</f>
        <v>220</v>
      </c>
    </row>
    <row r="1180" spans="1:8" x14ac:dyDescent="0.25">
      <c r="A1180" s="298">
        <v>43398</v>
      </c>
      <c r="B1180" s="20">
        <f t="shared" si="23"/>
        <v>3260.2841516204935</v>
      </c>
      <c r="C1180" s="212">
        <v>22640</v>
      </c>
      <c r="D1180" s="20">
        <f t="shared" si="24"/>
        <v>2786.567650957687</v>
      </c>
      <c r="E1180" s="212">
        <v>2740</v>
      </c>
      <c r="F1180" s="147">
        <f>USD_CNY!B969</f>
        <v>6.9441800000000002</v>
      </c>
      <c r="G1180" s="159">
        <f t="shared" si="26"/>
        <v>-180</v>
      </c>
    </row>
    <row r="1181" spans="1:8" x14ac:dyDescent="0.25">
      <c r="A1181" s="298">
        <v>43399</v>
      </c>
      <c r="B1181" s="20">
        <f t="shared" si="23"/>
        <v>3231.7888411276758</v>
      </c>
      <c r="C1181" s="212">
        <v>22480</v>
      </c>
      <c r="D1181" s="20">
        <f t="shared" si="24"/>
        <v>2762.2126847245095</v>
      </c>
      <c r="E1181" s="212">
        <v>2704</v>
      </c>
      <c r="F1181" s="147">
        <f>USD_CNY!B970</f>
        <v>6.9558999999999997</v>
      </c>
      <c r="G1181" s="159">
        <f t="shared" ref="G1181:G1186" si="27">+C1181-C1180</f>
        <v>-160</v>
      </c>
    </row>
    <row r="1182" spans="1:8" x14ac:dyDescent="0.25">
      <c r="A1182" s="298">
        <v>43402</v>
      </c>
      <c r="B1182" s="20">
        <f t="shared" ref="B1182" si="28">+IF(F1182=0,"",C1182/F1182)</f>
        <v>3241.9293362962321</v>
      </c>
      <c r="C1182" s="212">
        <v>22540</v>
      </c>
      <c r="D1182" s="20">
        <f t="shared" ref="D1182" si="29">+B1182/1.17</f>
        <v>2770.8797746121645</v>
      </c>
      <c r="E1182" s="212">
        <v>2686</v>
      </c>
      <c r="F1182" s="147">
        <f>USD_CNY!B971</f>
        <v>6.9526500000000002</v>
      </c>
      <c r="G1182" s="159">
        <f t="shared" si="27"/>
        <v>60</v>
      </c>
    </row>
    <row r="1183" spans="1:8" x14ac:dyDescent="0.25">
      <c r="A1183" s="298">
        <v>43403</v>
      </c>
      <c r="B1183" s="20">
        <f t="shared" ref="B1183" si="30">+IF(F1183=0,"",C1183/F1183)</f>
        <v>3185.7544302345586</v>
      </c>
      <c r="C1183" s="212">
        <v>22220</v>
      </c>
      <c r="D1183" s="20">
        <f t="shared" ref="D1183" si="31">+B1183/1.17</f>
        <v>2722.8670343885119</v>
      </c>
      <c r="E1183" s="212">
        <v>2695</v>
      </c>
      <c r="F1183" s="147">
        <f>USD_CNY!B972</f>
        <v>6.9748000000000001</v>
      </c>
      <c r="G1183" s="159">
        <f t="shared" si="27"/>
        <v>-320</v>
      </c>
      <c r="H1183" s="325"/>
    </row>
    <row r="1184" spans="1:8" x14ac:dyDescent="0.25">
      <c r="A1184" s="298">
        <v>43404</v>
      </c>
      <c r="B1184" s="20">
        <f t="shared" ref="B1184:B1204" si="32">+IF(F1184=0,"",C1184/F1184)</f>
        <v>3166.7001463540619</v>
      </c>
      <c r="C1184" s="212">
        <v>22070</v>
      </c>
      <c r="D1184" s="20">
        <f t="shared" ref="D1184:D1200" si="33">+B1184/1.17</f>
        <v>2706.5813216701385</v>
      </c>
      <c r="E1184" s="212">
        <v>2649</v>
      </c>
      <c r="F1184" s="147">
        <f>USD_CNY!B973</f>
        <v>6.9694000000000003</v>
      </c>
      <c r="G1184" s="159">
        <f t="shared" si="27"/>
        <v>-150</v>
      </c>
    </row>
    <row r="1185" spans="1:7" x14ac:dyDescent="0.25">
      <c r="A1185" s="298">
        <v>43405</v>
      </c>
      <c r="B1185" s="20">
        <f t="shared" si="32"/>
        <v>3161.6574828044545</v>
      </c>
      <c r="C1185" s="212">
        <v>22050</v>
      </c>
      <c r="D1185" s="20">
        <f t="shared" si="33"/>
        <v>2702.2713528243203</v>
      </c>
      <c r="E1185" s="212">
        <v>2590</v>
      </c>
      <c r="F1185" s="147">
        <f>USD_CNY!B974</f>
        <v>6.9741900000000001</v>
      </c>
      <c r="G1185" s="159">
        <f t="shared" si="27"/>
        <v>-20</v>
      </c>
    </row>
    <row r="1186" spans="1:7" x14ac:dyDescent="0.25">
      <c r="A1186" s="298">
        <v>43406</v>
      </c>
      <c r="B1186" s="20">
        <f t="shared" si="32"/>
        <v>3180.9513068649267</v>
      </c>
      <c r="C1186" s="212">
        <v>22000</v>
      </c>
      <c r="D1186" s="20">
        <f t="shared" si="33"/>
        <v>2718.7618007392539</v>
      </c>
      <c r="E1186" s="212">
        <v>2585</v>
      </c>
      <c r="F1186" s="147">
        <f>USD_CNY!B975</f>
        <v>6.9161700000000002</v>
      </c>
      <c r="G1186" s="159">
        <f t="shared" si="27"/>
        <v>-50</v>
      </c>
    </row>
    <row r="1187" spans="1:7" x14ac:dyDescent="0.25">
      <c r="A1187" s="298">
        <v>43409</v>
      </c>
      <c r="B1187" s="20">
        <f t="shared" si="32"/>
        <v>3194.3598224388547</v>
      </c>
      <c r="C1187" s="212">
        <v>22020</v>
      </c>
      <c r="D1187" s="20">
        <f t="shared" si="33"/>
        <v>2730.2220704605597</v>
      </c>
      <c r="E1187" s="212">
        <v>2653.5</v>
      </c>
      <c r="F1187" s="147">
        <f>USD_CNY!B976</f>
        <v>6.8933999999999997</v>
      </c>
      <c r="G1187" s="159">
        <f t="shared" ref="G1187:G1191" si="34">+C1187-C1186</f>
        <v>20</v>
      </c>
    </row>
    <row r="1188" spans="1:7" x14ac:dyDescent="0.25">
      <c r="A1188" s="298">
        <v>43410</v>
      </c>
      <c r="B1188" s="20">
        <f t="shared" si="32"/>
        <v>3201.2040695234373</v>
      </c>
      <c r="C1188" s="212">
        <v>22120</v>
      </c>
      <c r="D1188" s="20">
        <f t="shared" si="33"/>
        <v>2736.0718542935365</v>
      </c>
      <c r="E1188" s="212">
        <v>2550</v>
      </c>
      <c r="F1188" s="147">
        <f>USD_CNY!B977</f>
        <v>6.9099000000000004</v>
      </c>
      <c r="G1188" s="159">
        <f t="shared" si="34"/>
        <v>100</v>
      </c>
    </row>
    <row r="1189" spans="1:7" x14ac:dyDescent="0.25">
      <c r="A1189" s="298">
        <v>43411</v>
      </c>
      <c r="B1189" s="20">
        <f t="shared" si="32"/>
        <v>3168.695084260125</v>
      </c>
      <c r="C1189" s="212">
        <f>C1190+40</f>
        <v>21930</v>
      </c>
      <c r="D1189" s="20">
        <f t="shared" si="33"/>
        <v>2708.2863968035258</v>
      </c>
      <c r="E1189" s="212">
        <v>2522</v>
      </c>
      <c r="F1189" s="147">
        <f>USD_CNY!B978</f>
        <v>6.9208299999999996</v>
      </c>
      <c r="G1189" s="159">
        <f t="shared" si="34"/>
        <v>-190</v>
      </c>
    </row>
    <row r="1190" spans="1:7" x14ac:dyDescent="0.25">
      <c r="A1190" s="298">
        <v>43412</v>
      </c>
      <c r="B1190" s="20">
        <f t="shared" si="32"/>
        <v>3164.5432374332649</v>
      </c>
      <c r="C1190" s="212">
        <v>21890</v>
      </c>
      <c r="D1190" s="20">
        <f t="shared" si="33"/>
        <v>2704.7378097720216</v>
      </c>
      <c r="E1190" s="212">
        <v>2522</v>
      </c>
      <c r="F1190" s="147">
        <f>USD_CNY!B979</f>
        <v>6.9172700000000003</v>
      </c>
      <c r="G1190" s="159">
        <f t="shared" si="34"/>
        <v>-40</v>
      </c>
    </row>
    <row r="1191" spans="1:7" x14ac:dyDescent="0.25">
      <c r="A1191" s="298">
        <v>43413</v>
      </c>
      <c r="B1191" s="20">
        <f t="shared" si="32"/>
        <v>3150.9686817607999</v>
      </c>
      <c r="C1191" s="212">
        <v>21890</v>
      </c>
      <c r="D1191" s="20">
        <f t="shared" si="33"/>
        <v>2693.1356254365814</v>
      </c>
      <c r="E1191" s="212">
        <v>2522</v>
      </c>
      <c r="F1191" s="147">
        <f>USD_CNY!B980</f>
        <v>6.9470700000000001</v>
      </c>
      <c r="G1191" s="159">
        <f t="shared" si="34"/>
        <v>0</v>
      </c>
    </row>
    <row r="1192" spans="1:7" x14ac:dyDescent="0.25">
      <c r="A1192" s="199">
        <v>43416</v>
      </c>
      <c r="B1192" s="20">
        <f t="shared" si="32"/>
        <v>3146.650314449113</v>
      </c>
      <c r="C1192" s="212">
        <f>C1193+50</f>
        <v>21860</v>
      </c>
      <c r="D1192" s="20">
        <f t="shared" si="33"/>
        <v>2689.4447132043701</v>
      </c>
      <c r="E1192" s="212">
        <v>2522</v>
      </c>
      <c r="F1192" s="147">
        <f>USD_CNY!B981</f>
        <v>6.9470700000000001</v>
      </c>
      <c r="G1192" s="159">
        <f t="shared" ref="G1192:G1193" si="35">+C1192-C1191</f>
        <v>-30</v>
      </c>
    </row>
    <row r="1193" spans="1:7" x14ac:dyDescent="0.25">
      <c r="A1193" s="199">
        <v>43417</v>
      </c>
      <c r="B1193" s="20">
        <f t="shared" si="32"/>
        <v>3133.2740487043816</v>
      </c>
      <c r="C1193" s="212">
        <v>21810</v>
      </c>
      <c r="D1193" s="20">
        <f t="shared" si="33"/>
        <v>2678.0120074396427</v>
      </c>
      <c r="E1193" s="212">
        <v>2548</v>
      </c>
      <c r="F1193" s="147">
        <f>USD_CNY!B982</f>
        <v>6.9607700000000001</v>
      </c>
      <c r="G1193" s="159">
        <f t="shared" si="35"/>
        <v>-50</v>
      </c>
    </row>
    <row r="1194" spans="1:7" x14ac:dyDescent="0.25">
      <c r="A1194" s="199">
        <v>43418</v>
      </c>
      <c r="B1194" s="20">
        <f t="shared" si="32"/>
        <v>3132.9277036618973</v>
      </c>
      <c r="C1194" s="212">
        <v>21760</v>
      </c>
      <c r="D1194" s="20">
        <f t="shared" si="33"/>
        <v>2677.7159860358097</v>
      </c>
      <c r="E1194" s="212">
        <v>2587</v>
      </c>
      <c r="F1194" s="147">
        <f>USD_CNY!B983</f>
        <v>6.9455799999999996</v>
      </c>
      <c r="G1194" s="159">
        <f t="shared" ref="G1194:G1197" si="36">+C1194-C1193</f>
        <v>-50</v>
      </c>
    </row>
    <row r="1195" spans="1:7" x14ac:dyDescent="0.25">
      <c r="A1195" s="199">
        <v>43419</v>
      </c>
      <c r="B1195" s="20">
        <f t="shared" si="32"/>
        <v>3124.2392859046249</v>
      </c>
      <c r="C1195" s="212">
        <v>21690</v>
      </c>
      <c r="D1195" s="20">
        <f t="shared" si="33"/>
        <v>2670.2899879526713</v>
      </c>
      <c r="E1195" s="212">
        <v>2542</v>
      </c>
      <c r="F1195" s="147">
        <f>USD_CNY!B984</f>
        <v>6.9424900000000003</v>
      </c>
      <c r="G1195" s="159">
        <f t="shared" si="36"/>
        <v>-70</v>
      </c>
    </row>
    <row r="1196" spans="1:7" x14ac:dyDescent="0.25">
      <c r="A1196" s="199">
        <v>43423</v>
      </c>
      <c r="B1196" s="20">
        <f t="shared" si="32"/>
        <v>3187.0655726094478</v>
      </c>
      <c r="C1196" s="212">
        <f>C1197+80</f>
        <v>22050</v>
      </c>
      <c r="D1196" s="20">
        <f t="shared" si="33"/>
        <v>2723.9876688969639</v>
      </c>
      <c r="E1196" s="212"/>
      <c r="F1196" s="147">
        <f>USD_CNY!B986</f>
        <v>6.91859</v>
      </c>
      <c r="G1196" s="159">
        <f t="shared" si="36"/>
        <v>360</v>
      </c>
    </row>
    <row r="1197" spans="1:7" x14ac:dyDescent="0.25">
      <c r="A1197" s="199">
        <v>43424</v>
      </c>
      <c r="B1197" s="20">
        <f t="shared" si="32"/>
        <v>3169.2360511059146</v>
      </c>
      <c r="C1197" s="212">
        <v>21970</v>
      </c>
      <c r="D1197" s="20">
        <f t="shared" si="33"/>
        <v>2708.7487616289868</v>
      </c>
      <c r="E1197" s="212">
        <v>2691</v>
      </c>
      <c r="F1197" s="147">
        <f>USD_CNY!B987</f>
        <v>6.9322699999999999</v>
      </c>
      <c r="G1197" s="159">
        <f t="shared" si="36"/>
        <v>-80</v>
      </c>
    </row>
    <row r="1198" spans="1:7" x14ac:dyDescent="0.25">
      <c r="A1198" s="199">
        <v>43425</v>
      </c>
      <c r="B1198" s="20">
        <f t="shared" si="32"/>
        <v>3126.4400921658985</v>
      </c>
      <c r="C1198" s="212">
        <v>21710</v>
      </c>
      <c r="D1198" s="20">
        <f t="shared" si="33"/>
        <v>2672.1710189452124</v>
      </c>
      <c r="E1198" s="212">
        <v>2698</v>
      </c>
      <c r="F1198" s="147">
        <f>USD_CNY!B988</f>
        <v>6.944</v>
      </c>
      <c r="G1198" s="159">
        <f t="shared" ref="G1198:G1201" si="37">+C1198-C1197</f>
        <v>-260</v>
      </c>
    </row>
    <row r="1199" spans="1:7" x14ac:dyDescent="0.25">
      <c r="A1199" s="199">
        <v>43426</v>
      </c>
      <c r="B1199" s="20">
        <f t="shared" si="32"/>
        <v>3132.1242101065905</v>
      </c>
      <c r="C1199" s="212">
        <v>21680</v>
      </c>
      <c r="D1199" s="20">
        <f t="shared" si="33"/>
        <v>2677.0292394073426</v>
      </c>
      <c r="E1199" s="212">
        <v>2670</v>
      </c>
      <c r="F1199" s="147">
        <f>USD_CNY!B989</f>
        <v>6.9218200000000003</v>
      </c>
      <c r="G1199" s="159">
        <f t="shared" si="37"/>
        <v>-30</v>
      </c>
    </row>
    <row r="1200" spans="1:7" x14ac:dyDescent="0.25">
      <c r="A1200" s="199">
        <v>43427</v>
      </c>
      <c r="B1200" s="20">
        <f t="shared" si="32"/>
        <v>3132.1242101065905</v>
      </c>
      <c r="C1200" s="212">
        <v>21680</v>
      </c>
      <c r="D1200" s="20">
        <f t="shared" si="33"/>
        <v>2677.0292394073426</v>
      </c>
      <c r="E1200" s="212">
        <v>2670</v>
      </c>
      <c r="F1200" s="147">
        <f>USD_CNY!B990</f>
        <v>6.9218200000000003</v>
      </c>
      <c r="G1200" s="159">
        <f t="shared" si="37"/>
        <v>0</v>
      </c>
    </row>
    <row r="1201" spans="1:7" x14ac:dyDescent="0.25">
      <c r="A1201" s="199">
        <v>43430</v>
      </c>
      <c r="B1201" s="20">
        <f t="shared" si="32"/>
        <v>3073.1549184165974</v>
      </c>
      <c r="C1201" s="212">
        <v>21330</v>
      </c>
      <c r="D1201" s="20">
        <f t="shared" ref="D1201:D1251" si="38">+B1201/1.17</f>
        <v>2626.6281353988015</v>
      </c>
      <c r="E1201" s="212">
        <v>2630</v>
      </c>
      <c r="F1201" s="147">
        <f>USD_CNY!B991</f>
        <v>6.9407500000000004</v>
      </c>
      <c r="G1201" s="159">
        <f t="shared" si="37"/>
        <v>-350</v>
      </c>
    </row>
    <row r="1202" spans="1:7" x14ac:dyDescent="0.25">
      <c r="A1202" s="199">
        <v>43431</v>
      </c>
      <c r="B1202" s="20">
        <f t="shared" si="32"/>
        <v>3002.8949806905362</v>
      </c>
      <c r="C1202" s="212">
        <v>20870</v>
      </c>
      <c r="D1202" s="20">
        <f t="shared" si="38"/>
        <v>2566.5769065731079</v>
      </c>
      <c r="E1202" s="212">
        <v>2560</v>
      </c>
      <c r="F1202" s="147">
        <f>USD_CNY!B992</f>
        <v>6.9499599999999999</v>
      </c>
      <c r="G1202" s="159">
        <f t="shared" ref="G1202:G1204" si="39">+C1202-C1201</f>
        <v>-460</v>
      </c>
    </row>
    <row r="1203" spans="1:7" x14ac:dyDescent="0.25">
      <c r="A1203" s="199">
        <v>43432</v>
      </c>
      <c r="B1203" s="20">
        <f t="shared" si="32"/>
        <v>2981.0804978059132</v>
      </c>
      <c r="C1203" s="212">
        <v>20720</v>
      </c>
      <c r="D1203" s="20">
        <f t="shared" si="38"/>
        <v>2547.9320494067638</v>
      </c>
      <c r="E1203" s="212">
        <v>2506</v>
      </c>
      <c r="F1203" s="147">
        <f>USD_CNY!B993</f>
        <v>6.9504999999999999</v>
      </c>
      <c r="G1203" s="159">
        <f t="shared" si="39"/>
        <v>-150</v>
      </c>
    </row>
    <row r="1204" spans="1:7" x14ac:dyDescent="0.25">
      <c r="A1204" s="199">
        <v>43433</v>
      </c>
      <c r="B1204" s="20">
        <f t="shared" si="32"/>
        <v>2996.5019191160682</v>
      </c>
      <c r="C1204" s="212">
        <v>20790</v>
      </c>
      <c r="D1204" s="20">
        <f t="shared" si="38"/>
        <v>2561.1127513812548</v>
      </c>
      <c r="E1204" s="212">
        <v>2515</v>
      </c>
      <c r="F1204" s="147">
        <f>USD_CNY!B994</f>
        <v>6.9380899999999999</v>
      </c>
      <c r="G1204" s="159">
        <f t="shared" si="39"/>
        <v>70</v>
      </c>
    </row>
    <row r="1205" spans="1:7" x14ac:dyDescent="0.25">
      <c r="A1205" s="199">
        <v>43434</v>
      </c>
      <c r="B1205" s="20">
        <f t="shared" ref="B1205:B1445" si="40">+IF(F1205=0,"",C1205/F1205)</f>
        <v>3021.0173402069286</v>
      </c>
      <c r="C1205" s="212">
        <v>20950</v>
      </c>
      <c r="D1205" s="20">
        <f t="shared" si="38"/>
        <v>2582.0661027409647</v>
      </c>
      <c r="E1205" s="212">
        <v>2553</v>
      </c>
      <c r="F1205" s="147">
        <f>USD_CNY!B995</f>
        <v>6.9347500000000002</v>
      </c>
      <c r="G1205" s="159">
        <f t="shared" ref="G1205:G1212" si="41">+C1205-C1204</f>
        <v>160</v>
      </c>
    </row>
    <row r="1206" spans="1:7" x14ac:dyDescent="0.25">
      <c r="A1206" s="199">
        <v>43437</v>
      </c>
      <c r="B1206" s="20">
        <f t="shared" si="40"/>
        <v>3174.5159802763683</v>
      </c>
      <c r="C1206" s="212">
        <v>21960</v>
      </c>
      <c r="D1206" s="20">
        <f t="shared" si="38"/>
        <v>2713.2615216037339</v>
      </c>
      <c r="E1206" s="212">
        <v>2628.5</v>
      </c>
      <c r="F1206" s="147">
        <f>USD_CNY!B996</f>
        <v>6.9175899999999997</v>
      </c>
      <c r="G1206" s="159">
        <f t="shared" si="41"/>
        <v>1010</v>
      </c>
    </row>
    <row r="1207" spans="1:7" x14ac:dyDescent="0.25">
      <c r="A1207" s="199">
        <v>43438</v>
      </c>
      <c r="B1207" s="20">
        <f t="shared" si="40"/>
        <v>3156.1164489106377</v>
      </c>
      <c r="C1207" s="212">
        <v>21690</v>
      </c>
      <c r="D1207" s="20">
        <f t="shared" si="38"/>
        <v>2697.5354264193488</v>
      </c>
      <c r="E1207" s="212">
        <v>2675</v>
      </c>
      <c r="F1207" s="147">
        <f>USD_CNY!B997</f>
        <v>6.8723700000000001</v>
      </c>
      <c r="G1207" s="159">
        <f t="shared" si="41"/>
        <v>-270</v>
      </c>
    </row>
    <row r="1208" spans="1:7" x14ac:dyDescent="0.25">
      <c r="A1208" s="199">
        <v>43439</v>
      </c>
      <c r="B1208" s="20">
        <f t="shared" si="40"/>
        <v>3152.694685102897</v>
      </c>
      <c r="C1208" s="212">
        <v>21590</v>
      </c>
      <c r="D1208" s="20">
        <f t="shared" si="38"/>
        <v>2694.6108419682882</v>
      </c>
      <c r="E1208" s="212">
        <v>2740</v>
      </c>
      <c r="F1208" s="147">
        <f>USD_CNY!B998</f>
        <v>6.8481100000000001</v>
      </c>
      <c r="G1208" s="159">
        <f t="shared" si="41"/>
        <v>-100</v>
      </c>
    </row>
    <row r="1209" spans="1:7" x14ac:dyDescent="0.25">
      <c r="A1209" s="199">
        <v>43440</v>
      </c>
      <c r="B1209" s="20">
        <f t="shared" si="40"/>
        <v>3167.7045809208512</v>
      </c>
      <c r="C1209" s="212">
        <v>21720</v>
      </c>
      <c r="D1209" s="20">
        <f t="shared" si="38"/>
        <v>2707.4398127528643</v>
      </c>
      <c r="E1209" s="212">
        <v>2705.5</v>
      </c>
      <c r="F1209" s="147">
        <f>USD_CNY!B999</f>
        <v>6.8567</v>
      </c>
      <c r="G1209" s="159">
        <f t="shared" si="41"/>
        <v>130</v>
      </c>
    </row>
    <row r="1210" spans="1:7" x14ac:dyDescent="0.25">
      <c r="A1210" s="199">
        <v>43445</v>
      </c>
      <c r="B1210" s="20">
        <f t="shared" si="40"/>
        <v>3122.7073496491657</v>
      </c>
      <c r="C1210" s="212">
        <v>21580</v>
      </c>
      <c r="D1210" s="20">
        <f t="shared" si="38"/>
        <v>2668.9806407257829</v>
      </c>
      <c r="E1210" s="212">
        <v>2678</v>
      </c>
      <c r="F1210" s="147">
        <f>USD_CNY!B1000</f>
        <v>6.9106699999999996</v>
      </c>
      <c r="G1210" s="159">
        <v>-10</v>
      </c>
    </row>
    <row r="1211" spans="1:7" x14ac:dyDescent="0.25">
      <c r="A1211" s="199">
        <v>43446</v>
      </c>
      <c r="B1211" s="20">
        <f t="shared" si="40"/>
        <v>3124.769119110636</v>
      </c>
      <c r="C1211" s="212">
        <f>C1212+70</f>
        <v>21570</v>
      </c>
      <c r="D1211" s="20">
        <f t="shared" si="38"/>
        <v>2670.7428368466976</v>
      </c>
      <c r="E1211" s="212">
        <v>2678</v>
      </c>
      <c r="F1211" s="147">
        <f>USD_CNY!B1001</f>
        <v>6.9029100000000003</v>
      </c>
      <c r="G1211" s="159">
        <f t="shared" si="41"/>
        <v>-10</v>
      </c>
    </row>
    <row r="1212" spans="1:7" x14ac:dyDescent="0.25">
      <c r="A1212" s="199">
        <v>43447</v>
      </c>
      <c r="B1212" s="20">
        <f t="shared" si="40"/>
        <v>3130.6925820059437</v>
      </c>
      <c r="C1212" s="212">
        <v>21500</v>
      </c>
      <c r="D1212" s="20">
        <f t="shared" si="38"/>
        <v>2675.8056256461059</v>
      </c>
      <c r="E1212" s="212">
        <v>2664</v>
      </c>
      <c r="F1212" s="147">
        <f>USD_CNY!B1002</f>
        <v>6.8674900000000001</v>
      </c>
      <c r="G1212" s="159">
        <f t="shared" si="41"/>
        <v>-70</v>
      </c>
    </row>
    <row r="1213" spans="1:7" x14ac:dyDescent="0.25">
      <c r="A1213" s="199">
        <v>43448</v>
      </c>
      <c r="B1213" s="20">
        <f t="shared" si="40"/>
        <v>3123.5776306471244</v>
      </c>
      <c r="C1213" s="212">
        <v>21480</v>
      </c>
      <c r="D1213" s="20">
        <f t="shared" si="38"/>
        <v>2669.7244706385682</v>
      </c>
      <c r="E1213" s="212">
        <v>2685</v>
      </c>
      <c r="F1213" s="147">
        <f>USD_CNY!B1003</f>
        <v>6.8767300000000002</v>
      </c>
      <c r="G1213" s="159">
        <f t="shared" ref="G1213:G1216" si="42">+C1213-C1212</f>
        <v>-20</v>
      </c>
    </row>
    <row r="1214" spans="1:7" x14ac:dyDescent="0.25">
      <c r="A1214" s="199">
        <v>43451</v>
      </c>
      <c r="B1214" s="20">
        <f t="shared" si="40"/>
        <v>3149.6451032657455</v>
      </c>
      <c r="C1214" s="212">
        <v>21730</v>
      </c>
      <c r="D1214" s="20">
        <f t="shared" si="38"/>
        <v>2692.0043617655947</v>
      </c>
      <c r="E1214" s="212">
        <v>2560</v>
      </c>
      <c r="F1214" s="147">
        <f>USD_CNY!B1004</f>
        <v>6.8991899999999999</v>
      </c>
      <c r="G1214" s="159">
        <f t="shared" si="42"/>
        <v>250</v>
      </c>
    </row>
    <row r="1215" spans="1:7" x14ac:dyDescent="0.25">
      <c r="A1215" s="199">
        <v>43452</v>
      </c>
      <c r="B1215" s="20">
        <f t="shared" si="40"/>
        <v>3172.5511282194725</v>
      </c>
      <c r="C1215" s="212">
        <f>C1216+160</f>
        <v>21890</v>
      </c>
      <c r="D1215" s="20">
        <f t="shared" si="38"/>
        <v>2711.5821608713441</v>
      </c>
      <c r="E1215" s="212"/>
      <c r="F1215" s="147">
        <f>USD_CNY!B1005</f>
        <v>6.8998100000000004</v>
      </c>
      <c r="G1215" s="159">
        <f t="shared" si="42"/>
        <v>160</v>
      </c>
    </row>
    <row r="1216" spans="1:7" x14ac:dyDescent="0.25">
      <c r="A1216" s="199">
        <v>43453</v>
      </c>
      <c r="B1216" s="20">
        <f t="shared" si="40"/>
        <v>3156.4941271487546</v>
      </c>
      <c r="C1216" s="212">
        <v>21730</v>
      </c>
      <c r="D1216" s="20">
        <f t="shared" si="38"/>
        <v>2697.8582283322689</v>
      </c>
      <c r="E1216" s="212">
        <v>2600</v>
      </c>
      <c r="F1216" s="147">
        <f>USD_CNY!B1006</f>
        <v>6.88422</v>
      </c>
      <c r="G1216" s="159">
        <f t="shared" si="42"/>
        <v>-160</v>
      </c>
    </row>
    <row r="1217" spans="1:7" x14ac:dyDescent="0.25">
      <c r="A1217" s="199">
        <v>43454</v>
      </c>
      <c r="B1217" s="20">
        <f t="shared" si="40"/>
        <v>3177.8034628498262</v>
      </c>
      <c r="C1217" s="212">
        <v>21940</v>
      </c>
      <c r="D1217" s="20">
        <f t="shared" si="38"/>
        <v>2716.0713357690825</v>
      </c>
      <c r="E1217" s="212">
        <v>2596</v>
      </c>
      <c r="F1217" s="147">
        <f>USD_CNY!B1007</f>
        <v>6.9041399999999999</v>
      </c>
      <c r="G1217" s="159">
        <f t="shared" ref="G1217:G1218" si="43">+C1217-C1216</f>
        <v>210</v>
      </c>
    </row>
    <row r="1218" spans="1:7" x14ac:dyDescent="0.25">
      <c r="A1218" s="199">
        <v>43459</v>
      </c>
      <c r="B1218" s="20">
        <f t="shared" si="40"/>
        <v>3148.5917669403671</v>
      </c>
      <c r="C1218" s="212">
        <f>C1219-200</f>
        <v>21700</v>
      </c>
      <c r="D1218" s="20">
        <f t="shared" si="38"/>
        <v>2691.1040743080061</v>
      </c>
      <c r="E1218" s="212"/>
      <c r="F1218" s="147">
        <f>USD_CNY!B1008</f>
        <v>6.8919699999999997</v>
      </c>
      <c r="G1218" s="159">
        <f t="shared" si="43"/>
        <v>-240</v>
      </c>
    </row>
    <row r="1219" spans="1:7" x14ac:dyDescent="0.25">
      <c r="A1219" s="199">
        <v>43460</v>
      </c>
      <c r="B1219" s="20">
        <f t="shared" si="40"/>
        <v>3165.1972828443418</v>
      </c>
      <c r="C1219" s="212">
        <v>21900</v>
      </c>
      <c r="D1219" s="20">
        <f t="shared" si="38"/>
        <v>2705.296822943882</v>
      </c>
      <c r="E1219" s="212">
        <v>2536</v>
      </c>
      <c r="F1219" s="147">
        <f>USD_CNY!B1009</f>
        <v>6.9189999999999996</v>
      </c>
      <c r="G1219" s="159">
        <f t="shared" ref="G1219" si="44">+C1219-C1218</f>
        <v>200</v>
      </c>
    </row>
    <row r="1220" spans="1:7" x14ac:dyDescent="0.25">
      <c r="A1220" s="199">
        <v>43461</v>
      </c>
      <c r="B1220" s="20">
        <f t="shared" si="40"/>
        <v>3207.2771813112977</v>
      </c>
      <c r="C1220" s="213">
        <f>C1221+120</f>
        <v>22100</v>
      </c>
      <c r="D1220" s="20">
        <f t="shared" si="38"/>
        <v>2741.2625481293144</v>
      </c>
      <c r="F1220" s="147">
        <f>USD_CNY!B1010</f>
        <v>6.8905799999999999</v>
      </c>
      <c r="G1220" s="159">
        <f t="shared" ref="G1220:G1221" si="45">+C1220-C1219</f>
        <v>200</v>
      </c>
    </row>
    <row r="1221" spans="1:7" x14ac:dyDescent="0.25">
      <c r="A1221" s="199">
        <v>43462</v>
      </c>
      <c r="B1221" s="20">
        <f t="shared" si="40"/>
        <v>3198.724003091033</v>
      </c>
      <c r="C1221" s="213">
        <v>21980</v>
      </c>
      <c r="D1221" s="20">
        <f t="shared" si="38"/>
        <v>2733.9521393940454</v>
      </c>
      <c r="E1221" s="213">
        <v>2553</v>
      </c>
      <c r="F1221" s="147">
        <f>USD_CNY!B1011</f>
        <v>6.8714899999999997</v>
      </c>
      <c r="G1221" s="159">
        <f t="shared" si="45"/>
        <v>-120</v>
      </c>
    </row>
    <row r="1222" spans="1:7" x14ac:dyDescent="0.25">
      <c r="A1222" s="199">
        <v>43467</v>
      </c>
      <c r="B1222" s="20">
        <f t="shared" si="40"/>
        <v>3169.3575390528322</v>
      </c>
      <c r="C1222" s="213">
        <v>21770</v>
      </c>
      <c r="D1222" s="20">
        <f t="shared" si="38"/>
        <v>2708.8525974810532</v>
      </c>
      <c r="E1222" s="213">
        <v>2510.5</v>
      </c>
      <c r="F1222" s="147">
        <f>USD_CNY!B1012</f>
        <v>6.8689</v>
      </c>
      <c r="G1222" s="159">
        <f t="shared" ref="G1222:G1226" si="46">+C1222-C1221</f>
        <v>-210</v>
      </c>
    </row>
    <row r="1223" spans="1:7" x14ac:dyDescent="0.25">
      <c r="A1223" s="199">
        <v>43468</v>
      </c>
      <c r="B1223" s="20">
        <f t="shared" si="40"/>
        <v>3119.6505991328972</v>
      </c>
      <c r="C1223" s="213">
        <v>21450</v>
      </c>
      <c r="D1223" s="20">
        <f t="shared" si="38"/>
        <v>2666.3680334469209</v>
      </c>
      <c r="E1223" s="213">
        <v>2462</v>
      </c>
      <c r="F1223" s="147">
        <f>USD_CNY!B1013</f>
        <v>6.8757700000000002</v>
      </c>
      <c r="G1223" s="159">
        <f t="shared" si="46"/>
        <v>-320</v>
      </c>
    </row>
    <row r="1224" spans="1:7" x14ac:dyDescent="0.25">
      <c r="A1224" s="199">
        <v>43469</v>
      </c>
      <c r="B1224" s="20">
        <f t="shared" si="40"/>
        <v>3107.6675188394161</v>
      </c>
      <c r="C1224" s="213">
        <v>21370</v>
      </c>
      <c r="D1224" s="20">
        <f t="shared" si="38"/>
        <v>2656.1260844781336</v>
      </c>
      <c r="E1224" s="213">
        <v>2480</v>
      </c>
      <c r="F1224" s="147">
        <f>USD_CNY!B1014</f>
        <v>6.8765400000000003</v>
      </c>
      <c r="G1224" s="159">
        <f t="shared" si="46"/>
        <v>-80</v>
      </c>
    </row>
    <row r="1225" spans="1:7" x14ac:dyDescent="0.25">
      <c r="A1225" s="199">
        <v>43472</v>
      </c>
      <c r="B1225" s="20">
        <f t="shared" si="40"/>
        <v>3133.6864740126921</v>
      </c>
      <c r="C1225" s="213">
        <f>C1226-110</f>
        <v>21510</v>
      </c>
      <c r="D1225" s="20">
        <f t="shared" si="38"/>
        <v>2678.3645077031556</v>
      </c>
      <c r="F1225" s="147">
        <f>USD_CNY!B1015</f>
        <v>6.8641199999999998</v>
      </c>
      <c r="G1225" s="159">
        <f t="shared" si="46"/>
        <v>140</v>
      </c>
    </row>
    <row r="1226" spans="1:7" x14ac:dyDescent="0.25">
      <c r="A1226" s="199">
        <v>43473</v>
      </c>
      <c r="B1226" s="20">
        <f t="shared" si="40"/>
        <v>3158.5836922411627</v>
      </c>
      <c r="C1226" s="213">
        <v>21620</v>
      </c>
      <c r="D1226" s="20">
        <f t="shared" si="38"/>
        <v>2699.6441814027035</v>
      </c>
      <c r="E1226" s="213">
        <v>2535</v>
      </c>
      <c r="F1226" s="147">
        <f>USD_CNY!B1016</f>
        <v>6.8448399999999996</v>
      </c>
      <c r="G1226" s="159">
        <f t="shared" si="46"/>
        <v>110</v>
      </c>
    </row>
    <row r="1227" spans="1:7" x14ac:dyDescent="0.25">
      <c r="A1227" s="199">
        <v>43474</v>
      </c>
      <c r="B1227" s="3">
        <f t="shared" si="40"/>
        <v>3182.6453167250129</v>
      </c>
      <c r="C1227" s="213">
        <v>21810</v>
      </c>
      <c r="D1227" s="3">
        <f t="shared" si="38"/>
        <v>2720.2096724145413</v>
      </c>
      <c r="E1227" s="213">
        <v>2541</v>
      </c>
      <c r="F1227" s="147">
        <f>USD_CNY!B1017</f>
        <v>6.8527899999999997</v>
      </c>
      <c r="G1227" s="159">
        <f t="shared" ref="G1227:G1233" si="47">+C1227-C1226</f>
        <v>190</v>
      </c>
    </row>
    <row r="1228" spans="1:7" x14ac:dyDescent="0.25">
      <c r="A1228" s="199">
        <v>43475</v>
      </c>
      <c r="B1228" s="3">
        <f t="shared" si="40"/>
        <v>3183.0815106716923</v>
      </c>
      <c r="C1228" s="213">
        <v>21680</v>
      </c>
      <c r="D1228" s="3">
        <f t="shared" si="38"/>
        <v>2720.5824877535833</v>
      </c>
      <c r="E1228" s="213">
        <v>2532</v>
      </c>
      <c r="F1228" s="147">
        <f>USD_CNY!B1018</f>
        <v>6.8110099999999996</v>
      </c>
      <c r="G1228" s="159">
        <f t="shared" si="47"/>
        <v>-130</v>
      </c>
    </row>
    <row r="1229" spans="1:7" x14ac:dyDescent="0.25">
      <c r="A1229" s="199">
        <v>43480</v>
      </c>
      <c r="B1229" s="3">
        <f t="shared" si="40"/>
        <v>3191.2580912789431</v>
      </c>
      <c r="C1229" s="213">
        <f>C1230+40</f>
        <v>21579</v>
      </c>
      <c r="D1229" s="3">
        <f t="shared" si="38"/>
        <v>2727.5710181871309</v>
      </c>
      <c r="F1229" s="147">
        <f>USD_CNY!B1019</f>
        <v>6.7619100000000003</v>
      </c>
      <c r="G1229" s="159">
        <f t="shared" si="47"/>
        <v>-101</v>
      </c>
    </row>
    <row r="1230" spans="1:7" x14ac:dyDescent="0.25">
      <c r="A1230" s="199">
        <v>43481</v>
      </c>
      <c r="B1230" s="3">
        <f t="shared" si="40"/>
        <v>3180.1974058188207</v>
      </c>
      <c r="C1230" s="213">
        <v>21539</v>
      </c>
      <c r="D1230" s="3">
        <f t="shared" si="38"/>
        <v>2718.117440870787</v>
      </c>
      <c r="E1230" s="213">
        <v>2472.5</v>
      </c>
      <c r="F1230" s="147">
        <f>USD_CNY!B1020</f>
        <v>6.77285</v>
      </c>
      <c r="G1230" s="159">
        <f t="shared" si="47"/>
        <v>-40</v>
      </c>
    </row>
    <row r="1231" spans="1:7" x14ac:dyDescent="0.25">
      <c r="A1231" s="199">
        <v>43482</v>
      </c>
      <c r="B1231" s="3">
        <f t="shared" si="40"/>
        <v>3179.22923293143</v>
      </c>
      <c r="C1231" s="213">
        <v>21490</v>
      </c>
      <c r="D1231" s="3">
        <f t="shared" si="38"/>
        <v>2717.2899426764361</v>
      </c>
      <c r="E1231" s="213">
        <v>2490</v>
      </c>
      <c r="F1231" s="147">
        <f>USD_CNY!B1021</f>
        <v>6.7595000000000001</v>
      </c>
      <c r="G1231" s="159">
        <f t="shared" si="47"/>
        <v>-49</v>
      </c>
    </row>
    <row r="1232" spans="1:7" x14ac:dyDescent="0.25">
      <c r="A1232" s="199">
        <v>43483</v>
      </c>
      <c r="B1232" s="3">
        <f t="shared" si="40"/>
        <v>3203.0985919650939</v>
      </c>
      <c r="C1232" s="213">
        <v>21700</v>
      </c>
      <c r="D1232" s="3">
        <f t="shared" si="38"/>
        <v>2737.69110424367</v>
      </c>
      <c r="E1232" s="213">
        <v>2502</v>
      </c>
      <c r="F1232" s="147">
        <f>USD_CNY!B1022</f>
        <v>6.7746899999999997</v>
      </c>
      <c r="G1232" s="159">
        <f t="shared" si="47"/>
        <v>210</v>
      </c>
    </row>
    <row r="1233" spans="1:7" x14ac:dyDescent="0.25">
      <c r="A1233" s="199">
        <v>43486</v>
      </c>
      <c r="B1233" s="3">
        <f t="shared" si="40"/>
        <v>3227.3668950083879</v>
      </c>
      <c r="C1233" s="213">
        <f>C1234+110</f>
        <v>21950</v>
      </c>
      <c r="D1233" s="3">
        <f t="shared" si="38"/>
        <v>2758.4332435969131</v>
      </c>
      <c r="F1233" s="147">
        <f>USD_CNY!B1023</f>
        <v>6.8012100000000002</v>
      </c>
      <c r="G1233" s="159">
        <f t="shared" si="47"/>
        <v>250</v>
      </c>
    </row>
    <row r="1234" spans="1:7" x14ac:dyDescent="0.25">
      <c r="A1234" s="199">
        <v>43487</v>
      </c>
      <c r="B1234" s="3">
        <f t="shared" si="40"/>
        <v>3211.8591723285977</v>
      </c>
      <c r="C1234" s="213">
        <v>21840</v>
      </c>
      <c r="D1234" s="3">
        <f t="shared" si="38"/>
        <v>2745.1787797680322</v>
      </c>
      <c r="E1234" s="213">
        <v>2569</v>
      </c>
      <c r="F1234" s="147">
        <f>USD_CNY!B1024</f>
        <v>6.7998000000000003</v>
      </c>
      <c r="G1234" s="159">
        <f t="shared" ref="G1234" si="48">+C1234-C1233</f>
        <v>-110</v>
      </c>
    </row>
    <row r="1235" spans="1:7" x14ac:dyDescent="0.25">
      <c r="A1235" s="199">
        <v>43489</v>
      </c>
      <c r="B1235" s="3">
        <f t="shared" si="40"/>
        <v>3238.9569969568529</v>
      </c>
      <c r="C1235" s="213">
        <f>C1236+230</f>
        <v>22000</v>
      </c>
      <c r="D1235" s="3">
        <f t="shared" si="38"/>
        <v>2768.3393136383361</v>
      </c>
      <c r="F1235" s="147">
        <f>USD_CNY!B1025</f>
        <v>6.7923099999999996</v>
      </c>
      <c r="G1235" s="159">
        <f t="shared" ref="G1235:G1236" si="49">+C1235-C1234</f>
        <v>160</v>
      </c>
    </row>
    <row r="1236" spans="1:7" x14ac:dyDescent="0.25">
      <c r="A1236" s="199">
        <v>43490</v>
      </c>
      <c r="B1236" s="3">
        <f t="shared" si="40"/>
        <v>3204.4771417889137</v>
      </c>
      <c r="C1236" s="213">
        <v>21770</v>
      </c>
      <c r="D1236" s="3">
        <f t="shared" si="38"/>
        <v>2738.8693519563367</v>
      </c>
      <c r="E1236" s="213">
        <v>2606</v>
      </c>
      <c r="F1236" s="147">
        <f>USD_CNY!B1026</f>
        <v>6.7936199999999998</v>
      </c>
      <c r="G1236" s="159">
        <f t="shared" si="49"/>
        <v>-230</v>
      </c>
    </row>
    <row r="1237" spans="1:7" x14ac:dyDescent="0.25">
      <c r="A1237" s="199">
        <v>43493</v>
      </c>
      <c r="B1237" s="3">
        <f t="shared" si="40"/>
        <v>3246.6859216470416</v>
      </c>
      <c r="C1237" s="213">
        <v>21920</v>
      </c>
      <c r="D1237" s="3">
        <f t="shared" si="38"/>
        <v>2774.9452321769586</v>
      </c>
      <c r="E1237" s="213">
        <v>2635.5</v>
      </c>
      <c r="F1237" s="147">
        <f>USD_CNY!B1027</f>
        <v>6.7515000000000001</v>
      </c>
      <c r="G1237" s="159">
        <f t="shared" ref="G1237:G1317" si="50">+C1237-C1236</f>
        <v>150</v>
      </c>
    </row>
    <row r="1238" spans="1:7" x14ac:dyDescent="0.25">
      <c r="A1238" s="199">
        <v>43494</v>
      </c>
      <c r="B1238" s="3">
        <f t="shared" si="40"/>
        <v>3205.1282051282051</v>
      </c>
      <c r="C1238" s="213">
        <v>21650</v>
      </c>
      <c r="D1238" s="3">
        <f t="shared" si="38"/>
        <v>2739.4258163488935</v>
      </c>
      <c r="E1238" s="213">
        <v>2699.5</v>
      </c>
      <c r="F1238" s="147">
        <f>USD_CNY!B1028</f>
        <v>6.7548000000000004</v>
      </c>
      <c r="G1238" s="159">
        <f t="shared" si="50"/>
        <v>-270</v>
      </c>
    </row>
    <row r="1239" spans="1:7" x14ac:dyDescent="0.25">
      <c r="A1239" s="199">
        <v>43495</v>
      </c>
      <c r="B1239" s="3">
        <f>+IF(F1239=0,"",C1239/F1239)</f>
        <v>3238.8279008680952</v>
      </c>
      <c r="C1239" s="213">
        <v>21800</v>
      </c>
      <c r="D1239" s="3">
        <f t="shared" si="38"/>
        <v>2768.2289751009362</v>
      </c>
      <c r="E1239" s="213">
        <v>2680</v>
      </c>
      <c r="F1239" s="147">
        <f>USD_CNY!B1029</f>
        <v>6.7308300000000001</v>
      </c>
      <c r="G1239" s="159">
        <f t="shared" si="50"/>
        <v>150</v>
      </c>
    </row>
    <row r="1240" spans="1:7" x14ac:dyDescent="0.25">
      <c r="A1240" s="199">
        <v>43496</v>
      </c>
      <c r="B1240" s="3">
        <f>+IF(F1240=0,"",C1240/F1240)</f>
        <v>3285.2362436316903</v>
      </c>
      <c r="C1240" s="213">
        <v>22060</v>
      </c>
      <c r="D1240" s="3">
        <f t="shared" si="38"/>
        <v>2807.8942253262312</v>
      </c>
      <c r="E1240" s="213">
        <v>2673</v>
      </c>
      <c r="F1240" s="147">
        <f>USD_CNY!B1030</f>
        <v>6.7148899999999996</v>
      </c>
      <c r="G1240" s="159">
        <f t="shared" si="50"/>
        <v>260</v>
      </c>
    </row>
    <row r="1241" spans="1:7" x14ac:dyDescent="0.25">
      <c r="A1241" s="199">
        <v>43497</v>
      </c>
      <c r="B1241" s="3">
        <f t="shared" si="40"/>
        <v>3313.6157866945123</v>
      </c>
      <c r="C1241" s="213">
        <v>22340</v>
      </c>
      <c r="D1241" s="3">
        <f t="shared" si="38"/>
        <v>2832.1502450380449</v>
      </c>
      <c r="E1241" s="213">
        <v>2719.5</v>
      </c>
      <c r="F1241" s="147">
        <f>USD_CNY!B1031</f>
        <v>6.7418800000000001</v>
      </c>
      <c r="G1241" s="159">
        <f t="shared" si="50"/>
        <v>280</v>
      </c>
    </row>
    <row r="1242" spans="1:7" x14ac:dyDescent="0.25">
      <c r="A1242" s="199">
        <v>43508</v>
      </c>
      <c r="B1242" s="3">
        <f t="shared" si="40"/>
        <v>3197.6045962987355</v>
      </c>
      <c r="C1242" s="213">
        <v>21700</v>
      </c>
      <c r="D1242" s="3">
        <f t="shared" si="38"/>
        <v>2732.9953814519108</v>
      </c>
      <c r="E1242" s="213">
        <v>2648</v>
      </c>
      <c r="F1242" s="147">
        <f>USD_CNY!B1032</f>
        <v>6.7863300000000004</v>
      </c>
      <c r="G1242" s="159">
        <f t="shared" si="50"/>
        <v>-640</v>
      </c>
    </row>
    <row r="1243" spans="1:7" x14ac:dyDescent="0.25">
      <c r="A1243" s="199">
        <v>43509</v>
      </c>
      <c r="B1243" s="3">
        <f t="shared" si="40"/>
        <v>3187.0436917673455</v>
      </c>
      <c r="C1243" s="213">
        <v>21560</v>
      </c>
      <c r="D1243" s="3">
        <f t="shared" si="38"/>
        <v>2723.9689673225175</v>
      </c>
      <c r="E1243" s="213">
        <v>2640</v>
      </c>
      <c r="F1243" s="147">
        <f>USD_CNY!B1033</f>
        <v>6.7648900000000003</v>
      </c>
      <c r="G1243" s="159">
        <f t="shared" si="50"/>
        <v>-140</v>
      </c>
    </row>
    <row r="1244" spans="1:7" x14ac:dyDescent="0.25">
      <c r="A1244" s="199">
        <v>43510</v>
      </c>
      <c r="B1244" s="3">
        <f t="shared" si="40"/>
        <v>3178.1020799305952</v>
      </c>
      <c r="C1244" s="337">
        <v>21540</v>
      </c>
      <c r="D1244" s="3">
        <f t="shared" si="38"/>
        <v>2716.3265640432437</v>
      </c>
      <c r="E1244" s="337">
        <v>2603.5</v>
      </c>
      <c r="F1244" s="147">
        <f>USD_CNY!B1034</f>
        <v>6.7776300000000003</v>
      </c>
      <c r="G1244" s="159">
        <f t="shared" si="50"/>
        <v>-20</v>
      </c>
    </row>
    <row r="1245" spans="1:7" x14ac:dyDescent="0.25">
      <c r="A1245" s="199">
        <v>43511</v>
      </c>
      <c r="B1245" s="3">
        <f t="shared" si="40"/>
        <v>3152.1753546749896</v>
      </c>
      <c r="C1245" s="337">
        <v>21390</v>
      </c>
      <c r="D1245" s="3">
        <f t="shared" si="38"/>
        <v>2694.1669698076835</v>
      </c>
      <c r="E1245" s="337">
        <v>2635</v>
      </c>
      <c r="F1245" s="147">
        <f>USD_CNY!B1035</f>
        <v>6.7857900000000004</v>
      </c>
      <c r="G1245" s="159">
        <f t="shared" si="50"/>
        <v>-150</v>
      </c>
    </row>
    <row r="1246" spans="1:7" x14ac:dyDescent="0.25">
      <c r="A1246" s="199">
        <v>43514</v>
      </c>
      <c r="B1246" s="3">
        <f t="shared" si="40"/>
        <v>3197.0425138632163</v>
      </c>
      <c r="C1246" s="337">
        <v>21620</v>
      </c>
      <c r="D1246" s="3">
        <f t="shared" si="38"/>
        <v>2732.5149691138604</v>
      </c>
      <c r="E1246" s="337">
        <v>2641</v>
      </c>
      <c r="F1246" s="147">
        <f>USD_CNY!B1036</f>
        <v>6.7625000000000002</v>
      </c>
      <c r="G1246" s="159">
        <f t="shared" si="50"/>
        <v>230</v>
      </c>
    </row>
    <row r="1247" spans="1:7" x14ac:dyDescent="0.25">
      <c r="A1247" s="199">
        <v>43515</v>
      </c>
      <c r="B1247" s="3">
        <f t="shared" si="40"/>
        <v>3184.3563883292377</v>
      </c>
      <c r="C1247" s="337">
        <v>21590</v>
      </c>
      <c r="D1247" s="3">
        <f t="shared" si="38"/>
        <v>2721.6721267771263</v>
      </c>
      <c r="E1247" s="337">
        <v>2632</v>
      </c>
      <c r="F1247" s="147">
        <f>USD_CNY!B1037</f>
        <v>6.7800200000000004</v>
      </c>
      <c r="G1247" s="159">
        <f t="shared" si="50"/>
        <v>-30</v>
      </c>
    </row>
    <row r="1248" spans="1:7" x14ac:dyDescent="0.25">
      <c r="A1248" s="199">
        <v>43517</v>
      </c>
      <c r="B1248" s="3">
        <f t="shared" si="40"/>
        <v>3252.7285038045438</v>
      </c>
      <c r="C1248" s="337">
        <v>21810</v>
      </c>
      <c r="D1248" s="3">
        <f t="shared" si="38"/>
        <v>2780.1098323115762</v>
      </c>
      <c r="E1248" s="337">
        <v>2711.5</v>
      </c>
      <c r="F1248" s="147">
        <f>USD_CNY!B1038</f>
        <v>6.7051400000000001</v>
      </c>
      <c r="G1248" s="159">
        <f t="shared" si="50"/>
        <v>220</v>
      </c>
    </row>
    <row r="1249" spans="1:7" x14ac:dyDescent="0.25">
      <c r="A1249" s="199">
        <v>43521</v>
      </c>
      <c r="B1249" s="3">
        <f t="shared" si="40"/>
        <v>3280.2676865960752</v>
      </c>
      <c r="C1249" s="337">
        <v>21930</v>
      </c>
      <c r="D1249" s="3">
        <f t="shared" si="38"/>
        <v>2803.647595381261</v>
      </c>
      <c r="E1249" s="337">
        <v>2718</v>
      </c>
      <c r="F1249" s="147">
        <f>USD_CNY!B1039</f>
        <v>6.6854300000000002</v>
      </c>
      <c r="G1249" s="159">
        <f t="shared" si="50"/>
        <v>120</v>
      </c>
    </row>
    <row r="1250" spans="1:7" x14ac:dyDescent="0.25">
      <c r="A1250" s="199">
        <v>43522</v>
      </c>
      <c r="B1250" s="3">
        <f t="shared" si="40"/>
        <v>3259.7534783407991</v>
      </c>
      <c r="C1250" s="337">
        <v>21810</v>
      </c>
      <c r="D1250" s="3">
        <f t="shared" si="38"/>
        <v>2786.1140840519652</v>
      </c>
      <c r="E1250" s="337">
        <v>2742</v>
      </c>
      <c r="F1250" s="147">
        <f>USD_CNY!B1040</f>
        <v>6.69069</v>
      </c>
      <c r="G1250" s="159">
        <f t="shared" si="50"/>
        <v>-120</v>
      </c>
    </row>
    <row r="1251" spans="1:7" x14ac:dyDescent="0.25">
      <c r="A1251" s="199">
        <v>43523</v>
      </c>
      <c r="B1251" s="3">
        <f t="shared" si="40"/>
        <v>3271.2929460034729</v>
      </c>
      <c r="C1251" s="337">
        <v>21870</v>
      </c>
      <c r="D1251" s="3">
        <f t="shared" si="38"/>
        <v>2795.9768769260454</v>
      </c>
      <c r="E1251" s="337">
        <v>2741</v>
      </c>
      <c r="F1251" s="147">
        <f>USD_CNY!B1041</f>
        <v>6.6854300000000002</v>
      </c>
      <c r="G1251" s="159">
        <f t="shared" si="50"/>
        <v>60</v>
      </c>
    </row>
    <row r="1252" spans="1:7" x14ac:dyDescent="0.25">
      <c r="A1252" s="199">
        <v>43524</v>
      </c>
      <c r="B1252" s="3">
        <f t="shared" si="40"/>
        <v>3265.5235837549926</v>
      </c>
      <c r="C1252" s="213">
        <v>21820</v>
      </c>
      <c r="D1252" s="3">
        <f t="shared" ref="D1252:D1445" si="51">+B1252/1.17</f>
        <v>2791.0457980811902</v>
      </c>
      <c r="E1252" s="213">
        <v>2772</v>
      </c>
      <c r="F1252" s="147">
        <f>USD_CNY!B1042</f>
        <v>6.6819300000000004</v>
      </c>
      <c r="G1252" s="159">
        <f t="shared" si="50"/>
        <v>-50</v>
      </c>
    </row>
    <row r="1253" spans="1:7" x14ac:dyDescent="0.25">
      <c r="A1253" s="199">
        <v>43525</v>
      </c>
      <c r="B1253" s="3">
        <f t="shared" si="40"/>
        <v>3261.4568935406733</v>
      </c>
      <c r="C1253" s="213">
        <v>21850</v>
      </c>
      <c r="D1253" s="3">
        <f t="shared" si="51"/>
        <v>2787.5699944792082</v>
      </c>
      <c r="E1253" s="213">
        <v>2794</v>
      </c>
      <c r="F1253" s="147">
        <f>USD_CNY!B1043</f>
        <v>6.6994600000000002</v>
      </c>
      <c r="G1253" s="159">
        <f t="shared" si="50"/>
        <v>30</v>
      </c>
    </row>
    <row r="1254" spans="1:7" x14ac:dyDescent="0.25">
      <c r="A1254" s="199">
        <v>43528</v>
      </c>
      <c r="B1254" s="3">
        <f t="shared" si="40"/>
        <v>3297.0508551445928</v>
      </c>
      <c r="C1254" s="213">
        <v>22100</v>
      </c>
      <c r="D1254" s="3">
        <f t="shared" si="51"/>
        <v>2817.9921838842674</v>
      </c>
      <c r="E1254" s="213">
        <v>2839.5</v>
      </c>
      <c r="F1254" s="147">
        <f>USD_CNY!B1044</f>
        <v>6.70296</v>
      </c>
      <c r="G1254" s="159">
        <f t="shared" si="50"/>
        <v>250</v>
      </c>
    </row>
    <row r="1255" spans="1:7" x14ac:dyDescent="0.25">
      <c r="A1255" s="199">
        <v>43529</v>
      </c>
      <c r="B1255" s="3">
        <f t="shared" si="40"/>
        <v>3266.7844101291203</v>
      </c>
      <c r="C1255" s="213">
        <v>21900</v>
      </c>
      <c r="D1255" s="3">
        <f t="shared" si="51"/>
        <v>2792.1234274607868</v>
      </c>
      <c r="E1255" s="213">
        <v>2788</v>
      </c>
      <c r="F1255" s="147">
        <f>USD_CNY!B1045</f>
        <v>6.7038399999999996</v>
      </c>
      <c r="G1255" s="159">
        <f t="shared" si="50"/>
        <v>-200</v>
      </c>
    </row>
    <row r="1256" spans="1:7" x14ac:dyDescent="0.25">
      <c r="A1256" s="199">
        <v>43530</v>
      </c>
      <c r="B1256" s="3">
        <f t="shared" si="40"/>
        <v>3287.2777444903531</v>
      </c>
      <c r="C1256" s="213">
        <v>22110</v>
      </c>
      <c r="D1256" s="3">
        <f t="shared" si="51"/>
        <v>2809.639097855003</v>
      </c>
      <c r="E1256" s="213">
        <v>2787</v>
      </c>
      <c r="F1256" s="147">
        <f>USD_CNY!B1046</f>
        <v>6.72593</v>
      </c>
      <c r="G1256" s="159">
        <f t="shared" si="50"/>
        <v>210</v>
      </c>
    </row>
    <row r="1257" spans="1:7" x14ac:dyDescent="0.25">
      <c r="A1257" s="199">
        <v>43531</v>
      </c>
      <c r="B1257" s="3">
        <f t="shared" si="40"/>
        <v>3293.3739282756487</v>
      </c>
      <c r="C1257" s="213">
        <v>22110</v>
      </c>
      <c r="D1257" s="3">
        <f t="shared" si="51"/>
        <v>2814.8495113467084</v>
      </c>
      <c r="E1257" s="213">
        <v>2801.5</v>
      </c>
      <c r="F1257" s="147">
        <f>USD_CNY!B1047</f>
        <v>6.7134799999999997</v>
      </c>
      <c r="G1257" s="159">
        <f t="shared" si="50"/>
        <v>0</v>
      </c>
    </row>
    <row r="1258" spans="1:7" x14ac:dyDescent="0.25">
      <c r="A1258" s="199">
        <v>43532</v>
      </c>
      <c r="B1258" s="3">
        <f t="shared" si="40"/>
        <v>3250.805272604091</v>
      </c>
      <c r="C1258" s="213">
        <v>21880</v>
      </c>
      <c r="D1258" s="3">
        <f t="shared" si="51"/>
        <v>2778.4660449607618</v>
      </c>
      <c r="E1258" s="213">
        <v>2785.5</v>
      </c>
      <c r="F1258" s="147">
        <f>USD_CNY!B1048</f>
        <v>6.7306400000000002</v>
      </c>
      <c r="G1258" s="159">
        <f t="shared" si="50"/>
        <v>-230</v>
      </c>
    </row>
    <row r="1259" spans="1:7" x14ac:dyDescent="0.25">
      <c r="A1259" s="199">
        <v>43535</v>
      </c>
      <c r="B1259" s="3">
        <f t="shared" si="40"/>
        <v>3251.2669395611906</v>
      </c>
      <c r="C1259" s="213">
        <v>21890</v>
      </c>
      <c r="D1259" s="3">
        <f t="shared" si="51"/>
        <v>2778.8606321035818</v>
      </c>
      <c r="E1259" s="213">
        <v>2706</v>
      </c>
      <c r="F1259" s="147">
        <f>USD_CNY!B1049</f>
        <v>6.7327599999999999</v>
      </c>
      <c r="G1259" s="159">
        <f t="shared" si="50"/>
        <v>10</v>
      </c>
    </row>
    <row r="1260" spans="1:7" x14ac:dyDescent="0.25">
      <c r="A1260" s="199">
        <v>43536</v>
      </c>
      <c r="B1260" s="3">
        <f t="shared" si="40"/>
        <v>3260.3938079315403</v>
      </c>
      <c r="C1260" s="213">
        <v>21900</v>
      </c>
      <c r="D1260" s="3">
        <f t="shared" si="51"/>
        <v>2786.6613743004618</v>
      </c>
      <c r="E1260" s="213">
        <v>2774</v>
      </c>
      <c r="F1260" s="147">
        <f>USD_CNY!B1050</f>
        <v>6.7169800000000004</v>
      </c>
      <c r="G1260" s="159">
        <f t="shared" si="50"/>
        <v>10</v>
      </c>
    </row>
    <row r="1261" spans="1:7" x14ac:dyDescent="0.25">
      <c r="A1261" s="199">
        <v>43537</v>
      </c>
      <c r="B1261" s="3">
        <f t="shared" si="40"/>
        <v>3317.8312581996447</v>
      </c>
      <c r="C1261" s="213">
        <v>22280</v>
      </c>
      <c r="D1261" s="3">
        <f t="shared" si="51"/>
        <v>2835.7532121364488</v>
      </c>
      <c r="E1261" s="213">
        <v>2857</v>
      </c>
      <c r="F1261" s="147">
        <f>USD_CNY!B1051</f>
        <v>6.71523</v>
      </c>
      <c r="G1261" s="159">
        <f t="shared" si="50"/>
        <v>380</v>
      </c>
    </row>
    <row r="1262" spans="1:7" x14ac:dyDescent="0.25">
      <c r="A1262" s="199">
        <v>43538</v>
      </c>
      <c r="B1262" s="3">
        <f t="shared" si="40"/>
        <v>3313.6598740362465</v>
      </c>
      <c r="C1262" s="213">
        <v>22250</v>
      </c>
      <c r="D1262" s="3">
        <f t="shared" si="51"/>
        <v>2832.1879265267066</v>
      </c>
      <c r="E1262" s="213">
        <v>2878</v>
      </c>
      <c r="F1262" s="147">
        <f>USD_CNY!B1052</f>
        <v>6.7146299999999997</v>
      </c>
      <c r="G1262" s="159">
        <f t="shared" si="50"/>
        <v>-30</v>
      </c>
    </row>
    <row r="1263" spans="1:7" x14ac:dyDescent="0.25">
      <c r="A1263" s="199">
        <v>43539</v>
      </c>
      <c r="B1263" s="3">
        <f t="shared" si="40"/>
        <v>3319.4527067221889</v>
      </c>
      <c r="C1263" s="213">
        <v>22320</v>
      </c>
      <c r="D1263" s="3">
        <f t="shared" si="51"/>
        <v>2837.1390655745204</v>
      </c>
      <c r="E1263" s="213">
        <v>2878</v>
      </c>
      <c r="F1263" s="147">
        <f>USD_CNY!B1053</f>
        <v>6.7240000000000002</v>
      </c>
      <c r="G1263" s="159">
        <f t="shared" si="50"/>
        <v>70</v>
      </c>
    </row>
    <row r="1264" spans="1:7" x14ac:dyDescent="0.25">
      <c r="A1264" s="199">
        <v>43542</v>
      </c>
      <c r="B1264" s="3">
        <f t="shared" si="40"/>
        <v>3307.3019864668777</v>
      </c>
      <c r="C1264" s="213">
        <v>22200</v>
      </c>
      <c r="D1264" s="3">
        <f t="shared" si="51"/>
        <v>2826.7538345870753</v>
      </c>
      <c r="E1264" s="213">
        <v>2839</v>
      </c>
      <c r="F1264" s="147">
        <f>USD_CNY!B1054</f>
        <v>6.7124199999999998</v>
      </c>
      <c r="G1264" s="159">
        <f t="shared" si="50"/>
        <v>-120</v>
      </c>
    </row>
    <row r="1265" spans="1:7" x14ac:dyDescent="0.25">
      <c r="A1265" s="199">
        <v>43543</v>
      </c>
      <c r="B1265" s="3">
        <f t="shared" si="40"/>
        <v>3312.0666402693714</v>
      </c>
      <c r="C1265" s="213">
        <v>22250</v>
      </c>
      <c r="D1265" s="3">
        <f t="shared" si="51"/>
        <v>2830.8261882644201</v>
      </c>
      <c r="E1265" s="213">
        <v>2840</v>
      </c>
      <c r="F1265" s="147">
        <f>USD_CNY!B1055</f>
        <v>6.7178599999999999</v>
      </c>
      <c r="G1265" s="159">
        <f t="shared" si="50"/>
        <v>50</v>
      </c>
    </row>
    <row r="1266" spans="1:7" x14ac:dyDescent="0.25">
      <c r="A1266" s="199">
        <v>43549</v>
      </c>
      <c r="B1266" s="3">
        <f t="shared" si="40"/>
        <v>3338.9503519072064</v>
      </c>
      <c r="C1266" s="213">
        <v>22430</v>
      </c>
      <c r="D1266" s="3">
        <f t="shared" si="51"/>
        <v>2853.8037195788093</v>
      </c>
      <c r="E1266" s="213">
        <v>2865</v>
      </c>
      <c r="F1266" s="147">
        <f>USD_CNY!B1056</f>
        <v>6.7176799999999997</v>
      </c>
      <c r="G1266" s="159">
        <f t="shared" si="50"/>
        <v>180</v>
      </c>
    </row>
    <row r="1267" spans="1:7" x14ac:dyDescent="0.25">
      <c r="A1267" s="199">
        <v>43550</v>
      </c>
      <c r="B1267" s="3">
        <f t="shared" si="40"/>
        <v>3377.1252277362237</v>
      </c>
      <c r="C1267" s="213">
        <v>22670</v>
      </c>
      <c r="D1267" s="3">
        <f t="shared" si="51"/>
        <v>2886.4318185779694</v>
      </c>
      <c r="E1267" s="213">
        <v>2839</v>
      </c>
      <c r="F1267" s="147">
        <f>USD_CNY!B1057</f>
        <v>6.7128100000000002</v>
      </c>
      <c r="G1267" s="159">
        <f t="shared" si="50"/>
        <v>240</v>
      </c>
    </row>
    <row r="1268" spans="1:7" x14ac:dyDescent="0.25">
      <c r="A1268" s="199">
        <v>43551</v>
      </c>
      <c r="B1268" s="3">
        <f t="shared" si="40"/>
        <v>3407.4464082004783</v>
      </c>
      <c r="C1268" s="213">
        <v>22910</v>
      </c>
      <c r="D1268" s="3">
        <f t="shared" si="51"/>
        <v>2912.3473574363065</v>
      </c>
      <c r="E1268" s="213">
        <v>2905.5</v>
      </c>
      <c r="F1268" s="147">
        <f>USD_CNY!B1058</f>
        <v>6.7235100000000001</v>
      </c>
      <c r="G1268" s="159">
        <f t="shared" si="50"/>
        <v>240</v>
      </c>
    </row>
    <row r="1269" spans="1:7" x14ac:dyDescent="0.25">
      <c r="A1269" s="199">
        <v>43552</v>
      </c>
      <c r="B1269" s="3">
        <f t="shared" si="40"/>
        <v>3425.6080528505422</v>
      </c>
      <c r="C1269" s="213">
        <v>23080</v>
      </c>
      <c r="D1269" s="3">
        <f t="shared" si="51"/>
        <v>2927.8701306414891</v>
      </c>
      <c r="E1269" s="213">
        <v>2929</v>
      </c>
      <c r="F1269" s="147">
        <f>USD_CNY!B1059</f>
        <v>6.7374900000000002</v>
      </c>
      <c r="G1269" s="159">
        <f t="shared" si="50"/>
        <v>170</v>
      </c>
    </row>
    <row r="1270" spans="1:7" x14ac:dyDescent="0.25">
      <c r="A1270" s="199">
        <v>43553</v>
      </c>
      <c r="B1270" s="3">
        <f t="shared" si="40"/>
        <v>3421.4993116905684</v>
      </c>
      <c r="C1270" s="213">
        <v>23040</v>
      </c>
      <c r="D1270" s="3">
        <f t="shared" si="51"/>
        <v>2924.3583860603153</v>
      </c>
      <c r="E1270" s="213">
        <v>2949</v>
      </c>
      <c r="F1270" s="147">
        <f>USD_CNY!B1060</f>
        <v>6.7338899999999997</v>
      </c>
      <c r="G1270" s="159">
        <f t="shared" si="50"/>
        <v>-40</v>
      </c>
    </row>
    <row r="1271" spans="1:7" x14ac:dyDescent="0.25">
      <c r="A1271" s="199">
        <v>43556</v>
      </c>
      <c r="B1271" s="3">
        <f t="shared" si="40"/>
        <v>3425.4947439971857</v>
      </c>
      <c r="C1271" s="213">
        <v>22980</v>
      </c>
      <c r="D1271" s="3">
        <f t="shared" si="51"/>
        <v>2927.7732854676801</v>
      </c>
      <c r="E1271" s="213">
        <v>3000</v>
      </c>
      <c r="F1271" s="147">
        <f>USD_CNY!B1061</f>
        <v>6.70852</v>
      </c>
      <c r="G1271" s="159">
        <f t="shared" si="50"/>
        <v>-60</v>
      </c>
    </row>
    <row r="1272" spans="1:7" x14ac:dyDescent="0.25">
      <c r="A1272" s="199">
        <v>43557</v>
      </c>
      <c r="B1272" s="3">
        <f t="shared" si="40"/>
        <v>3410.0660151898883</v>
      </c>
      <c r="C1272" s="213">
        <v>22930</v>
      </c>
      <c r="D1272" s="3">
        <f t="shared" si="51"/>
        <v>2914.5863377691353</v>
      </c>
      <c r="E1272" s="213">
        <v>3018</v>
      </c>
      <c r="F1272" s="147">
        <f>USD_CNY!B1062</f>
        <v>6.7242100000000002</v>
      </c>
      <c r="G1272" s="159">
        <f t="shared" si="50"/>
        <v>-50</v>
      </c>
    </row>
    <row r="1273" spans="1:7" x14ac:dyDescent="0.25">
      <c r="A1273" s="199">
        <v>43559</v>
      </c>
      <c r="B1273" s="3">
        <f t="shared" si="40"/>
        <v>3452.4837048721688</v>
      </c>
      <c r="C1273" s="213">
        <v>23200</v>
      </c>
      <c r="D1273" s="3">
        <f t="shared" si="51"/>
        <v>2950.8407733950162</v>
      </c>
      <c r="E1273" s="213">
        <v>2975</v>
      </c>
      <c r="F1273" s="147">
        <f>USD_CNY!B1063</f>
        <v>6.7198000000000002</v>
      </c>
      <c r="G1273" s="159">
        <f t="shared" si="50"/>
        <v>270</v>
      </c>
    </row>
    <row r="1274" spans="1:7" x14ac:dyDescent="0.25">
      <c r="A1274" s="199">
        <v>43560</v>
      </c>
      <c r="B1274" s="3">
        <f t="shared" si="40"/>
        <v>3456.3516420649912</v>
      </c>
      <c r="C1274" s="213">
        <v>23200</v>
      </c>
      <c r="D1274" s="3">
        <f t="shared" si="51"/>
        <v>2954.1467026196506</v>
      </c>
      <c r="E1274" s="213">
        <v>2993</v>
      </c>
      <c r="F1274" s="147">
        <f>USD_CNY!B1064</f>
        <v>6.7122799999999998</v>
      </c>
      <c r="G1274" s="159">
        <f t="shared" si="50"/>
        <v>0</v>
      </c>
    </row>
    <row r="1275" spans="1:7" x14ac:dyDescent="0.25">
      <c r="A1275" s="199">
        <v>43563</v>
      </c>
      <c r="B1275" s="3">
        <f t="shared" si="40"/>
        <v>3467.3651001517901</v>
      </c>
      <c r="C1275" s="213">
        <v>23300</v>
      </c>
      <c r="D1275" s="3">
        <f t="shared" si="51"/>
        <v>2963.5599146596496</v>
      </c>
      <c r="E1275" s="213">
        <v>2969</v>
      </c>
      <c r="F1275" s="147">
        <f>USD_CNY!B1065</f>
        <v>6.7198000000000002</v>
      </c>
      <c r="G1275" s="159">
        <f t="shared" si="50"/>
        <v>100</v>
      </c>
    </row>
    <row r="1276" spans="1:7" x14ac:dyDescent="0.25">
      <c r="A1276" s="199">
        <v>43564</v>
      </c>
      <c r="B1276" s="3">
        <f t="shared" si="40"/>
        <v>3385.9910758670367</v>
      </c>
      <c r="C1276" s="213">
        <v>22750</v>
      </c>
      <c r="D1276" s="3">
        <f t="shared" si="51"/>
        <v>2894.0094665530228</v>
      </c>
      <c r="E1276" s="213">
        <v>2960</v>
      </c>
      <c r="F1276" s="147">
        <f>USD_CNY!B1066</f>
        <v>6.7188600000000003</v>
      </c>
      <c r="G1276" s="159">
        <f t="shared" si="50"/>
        <v>-550</v>
      </c>
    </row>
    <row r="1277" spans="1:7" x14ac:dyDescent="0.25">
      <c r="A1277" s="199">
        <v>43565</v>
      </c>
      <c r="B1277" s="3">
        <f t="shared" si="40"/>
        <v>3387.1618232931364</v>
      </c>
      <c r="C1277" s="213">
        <v>22760</v>
      </c>
      <c r="D1277" s="3">
        <f t="shared" si="51"/>
        <v>2895.0101053787494</v>
      </c>
      <c r="E1277" s="213">
        <v>2936</v>
      </c>
      <c r="F1277" s="147">
        <f>USD_CNY!B1067</f>
        <v>6.7194900000000004</v>
      </c>
      <c r="G1277" s="159">
        <f t="shared" si="50"/>
        <v>10</v>
      </c>
    </row>
    <row r="1278" spans="1:7" x14ac:dyDescent="0.25">
      <c r="A1278" s="199">
        <v>43567</v>
      </c>
      <c r="B1278" s="3">
        <f t="shared" si="40"/>
        <v>3364.2903547594374</v>
      </c>
      <c r="C1278" s="213">
        <v>22630</v>
      </c>
      <c r="D1278" s="3">
        <f t="shared" si="51"/>
        <v>2875.461841674733</v>
      </c>
      <c r="E1278" s="213">
        <v>2980</v>
      </c>
      <c r="F1278" s="147">
        <f>USD_CNY!B1068</f>
        <v>6.7265300000000003</v>
      </c>
      <c r="G1278" s="159">
        <f t="shared" si="50"/>
        <v>-130</v>
      </c>
    </row>
    <row r="1279" spans="1:7" x14ac:dyDescent="0.25">
      <c r="A1279" s="199">
        <v>43571</v>
      </c>
      <c r="B1279" s="3">
        <f t="shared" si="40"/>
        <v>3340.9231796290114</v>
      </c>
      <c r="C1279" s="213">
        <v>22420</v>
      </c>
      <c r="D1279" s="3">
        <f t="shared" si="51"/>
        <v>2855.4898971188136</v>
      </c>
      <c r="E1279" s="213">
        <v>3000</v>
      </c>
      <c r="F1279" s="147">
        <f>USD_CNY!B1069</f>
        <v>6.7107200000000002</v>
      </c>
      <c r="G1279" s="159">
        <f t="shared" si="50"/>
        <v>-210</v>
      </c>
    </row>
    <row r="1280" spans="1:7" x14ac:dyDescent="0.25">
      <c r="A1280" s="199">
        <v>43572</v>
      </c>
      <c r="B1280" s="3">
        <f t="shared" si="40"/>
        <v>3299.483682241681</v>
      </c>
      <c r="C1280" s="213">
        <v>22130</v>
      </c>
      <c r="D1280" s="3">
        <f t="shared" si="51"/>
        <v>2820.0715232834882</v>
      </c>
      <c r="E1280" s="213">
        <v>2919.5</v>
      </c>
      <c r="F1280" s="147">
        <f>USD_CNY!B1070</f>
        <v>6.7071100000000001</v>
      </c>
      <c r="G1280" s="159">
        <f t="shared" si="50"/>
        <v>-290</v>
      </c>
    </row>
    <row r="1281" spans="1:7" x14ac:dyDescent="0.25">
      <c r="A1281" s="199">
        <v>43573</v>
      </c>
      <c r="B1281" s="3">
        <f t="shared" si="40"/>
        <v>3276.6750936833237</v>
      </c>
      <c r="C1281" s="213">
        <v>21930</v>
      </c>
      <c r="D1281" s="3">
        <f t="shared" si="51"/>
        <v>2800.5770031481402</v>
      </c>
      <c r="E1281" s="213">
        <v>2927</v>
      </c>
      <c r="F1281" s="147">
        <f>USD_CNY!B1071</f>
        <v>6.6927599999999998</v>
      </c>
      <c r="G1281" s="159">
        <f t="shared" si="50"/>
        <v>-200</v>
      </c>
    </row>
    <row r="1282" spans="1:7" x14ac:dyDescent="0.25">
      <c r="A1282" s="199">
        <v>43577</v>
      </c>
      <c r="B1282" s="3">
        <f t="shared" si="40"/>
        <v>3277.1570513346655</v>
      </c>
      <c r="C1282" s="337">
        <v>21960</v>
      </c>
      <c r="D1282" s="3">
        <f t="shared" si="51"/>
        <v>2800.9889327646715</v>
      </c>
      <c r="E1282" s="213">
        <v>2854</v>
      </c>
      <c r="F1282" s="147">
        <f>USD_CNY!B1072</f>
        <v>6.7009299999999996</v>
      </c>
      <c r="G1282" s="159">
        <f t="shared" si="50"/>
        <v>30</v>
      </c>
    </row>
    <row r="1283" spans="1:7" x14ac:dyDescent="0.25">
      <c r="A1283" s="199">
        <v>43578</v>
      </c>
      <c r="B1283" s="3">
        <f t="shared" si="40"/>
        <v>3267.6523289476431</v>
      </c>
      <c r="C1283" s="337">
        <v>21920</v>
      </c>
      <c r="D1283" s="3">
        <f t="shared" si="51"/>
        <v>2792.865238416789</v>
      </c>
      <c r="E1283" s="342">
        <v>2854</v>
      </c>
      <c r="F1283" s="147">
        <f>USD_CNY!B1073</f>
        <v>6.7081799999999996</v>
      </c>
      <c r="G1283" s="159">
        <f t="shared" si="50"/>
        <v>-40</v>
      </c>
    </row>
    <row r="1284" spans="1:7" x14ac:dyDescent="0.25">
      <c r="A1284" s="199">
        <v>43579</v>
      </c>
      <c r="B1284" s="3">
        <f t="shared" si="40"/>
        <v>3241.4717711902281</v>
      </c>
      <c r="C1284" s="337">
        <v>21760</v>
      </c>
      <c r="D1284" s="3">
        <f t="shared" si="51"/>
        <v>2770.4886933249813</v>
      </c>
      <c r="E1284" s="342">
        <v>2882</v>
      </c>
      <c r="F1284" s="147">
        <f>USD_CNY!B1074</f>
        <v>6.7130000000000001</v>
      </c>
      <c r="G1284" s="159">
        <f t="shared" si="50"/>
        <v>-160</v>
      </c>
    </row>
    <row r="1285" spans="1:7" x14ac:dyDescent="0.25">
      <c r="A1285" s="199">
        <v>43580</v>
      </c>
      <c r="B1285" s="3">
        <f t="shared" si="40"/>
        <v>3230.7703744452456</v>
      </c>
      <c r="C1285" s="337">
        <v>21730</v>
      </c>
      <c r="D1285" s="3">
        <f t="shared" si="51"/>
        <v>2761.3422003805517</v>
      </c>
      <c r="E1285" s="342">
        <v>2859</v>
      </c>
      <c r="F1285" s="147">
        <f>USD_CNY!B1075</f>
        <v>6.7259500000000001</v>
      </c>
      <c r="G1285" s="159">
        <f t="shared" si="50"/>
        <v>-30</v>
      </c>
    </row>
    <row r="1286" spans="1:7" x14ac:dyDescent="0.25">
      <c r="A1286" s="199">
        <v>43581</v>
      </c>
      <c r="B1286" s="3">
        <f t="shared" si="40"/>
        <v>3229.6576117461532</v>
      </c>
      <c r="C1286" s="337">
        <v>21750</v>
      </c>
      <c r="D1286" s="3">
        <f t="shared" si="51"/>
        <v>2760.3911211505583</v>
      </c>
      <c r="E1286" s="342">
        <v>2870</v>
      </c>
      <c r="F1286" s="147">
        <f>USD_CNY!B1076</f>
        <v>6.7344600000000003</v>
      </c>
      <c r="G1286" s="159">
        <f t="shared" si="50"/>
        <v>20</v>
      </c>
    </row>
    <row r="1287" spans="1:7" x14ac:dyDescent="0.25">
      <c r="A1287" s="199">
        <v>43587</v>
      </c>
      <c r="B1287" s="3">
        <f t="shared" si="40"/>
        <v>3258.2815273992533</v>
      </c>
      <c r="C1287" s="337">
        <v>21950</v>
      </c>
      <c r="D1287" s="3">
        <f t="shared" si="51"/>
        <v>2784.8560063241484</v>
      </c>
      <c r="E1287" s="342">
        <v>2906</v>
      </c>
      <c r="F1287" s="147">
        <f>USD_CNY!B1077</f>
        <v>6.7366799999999998</v>
      </c>
      <c r="G1287" s="159">
        <f t="shared" si="50"/>
        <v>200</v>
      </c>
    </row>
    <row r="1288" spans="1:7" x14ac:dyDescent="0.25">
      <c r="A1288" s="199">
        <v>43588</v>
      </c>
      <c r="B1288" s="3">
        <f t="shared" si="40"/>
        <v>3258.4121215899863</v>
      </c>
      <c r="C1288" s="337">
        <v>21950</v>
      </c>
      <c r="D1288" s="3">
        <f t="shared" si="51"/>
        <v>2784.967625290587</v>
      </c>
      <c r="E1288" s="342">
        <v>2832</v>
      </c>
      <c r="F1288" s="147">
        <f>USD_CNY!B1078</f>
        <v>6.7364100000000002</v>
      </c>
      <c r="G1288" s="159">
        <f t="shared" si="50"/>
        <v>0</v>
      </c>
    </row>
    <row r="1289" spans="1:7" x14ac:dyDescent="0.25">
      <c r="A1289" s="199">
        <v>43591</v>
      </c>
      <c r="B1289" s="3">
        <f t="shared" si="40"/>
        <v>3210.8370570639154</v>
      </c>
      <c r="C1289" s="337">
        <v>21650</v>
      </c>
      <c r="D1289" s="3">
        <f t="shared" si="51"/>
        <v>2744.3051769777057</v>
      </c>
      <c r="E1289" s="342">
        <v>2867</v>
      </c>
      <c r="F1289" s="147">
        <f>USD_CNY!B1079</f>
        <v>6.7427900000000003</v>
      </c>
      <c r="G1289" s="159">
        <f t="shared" si="50"/>
        <v>-300</v>
      </c>
    </row>
    <row r="1290" spans="1:7" x14ac:dyDescent="0.25">
      <c r="A1290" s="199">
        <v>43592</v>
      </c>
      <c r="B1290" s="3">
        <f t="shared" si="40"/>
        <v>3203.4688066269741</v>
      </c>
      <c r="C1290" s="337">
        <v>21780</v>
      </c>
      <c r="D1290" s="3">
        <f t="shared" si="51"/>
        <v>2738.007527031602</v>
      </c>
      <c r="E1290" s="213">
        <v>2867</v>
      </c>
      <c r="F1290" s="147">
        <f>USD_CNY!B1080</f>
        <v>6.7988799999999996</v>
      </c>
      <c r="G1290" s="159">
        <f t="shared" si="50"/>
        <v>130</v>
      </c>
    </row>
    <row r="1291" spans="1:7" x14ac:dyDescent="0.25">
      <c r="A1291" s="199">
        <v>43593</v>
      </c>
      <c r="B1291" s="3">
        <f t="shared" si="40"/>
        <v>3181.5657722440792</v>
      </c>
      <c r="C1291" s="213">
        <v>21600</v>
      </c>
      <c r="D1291" s="3">
        <f t="shared" si="51"/>
        <v>2719.2869848239993</v>
      </c>
      <c r="E1291" s="213">
        <v>2835</v>
      </c>
      <c r="F1291" s="147">
        <f>USD_CNY!B1081</f>
        <v>6.78911</v>
      </c>
      <c r="G1291" s="159">
        <f t="shared" si="50"/>
        <v>-180</v>
      </c>
    </row>
    <row r="1292" spans="1:7" x14ac:dyDescent="0.25">
      <c r="A1292" s="199">
        <v>43594</v>
      </c>
      <c r="B1292" s="3">
        <f t="shared" si="40"/>
        <v>3128.970166455907</v>
      </c>
      <c r="C1292" s="213">
        <v>21230</v>
      </c>
      <c r="D1292" s="3">
        <f t="shared" si="51"/>
        <v>2674.3334756033396</v>
      </c>
      <c r="E1292" s="213">
        <v>2764</v>
      </c>
      <c r="F1292" s="147">
        <f>USD_CNY!B1082</f>
        <v>6.78498</v>
      </c>
      <c r="G1292" s="159">
        <f t="shared" si="50"/>
        <v>-370</v>
      </c>
    </row>
    <row r="1293" spans="1:7" x14ac:dyDescent="0.25">
      <c r="A1293" s="199">
        <v>43595</v>
      </c>
      <c r="B1293" s="3">
        <f t="shared" si="40"/>
        <v>3135.8706398435729</v>
      </c>
      <c r="C1293" s="213">
        <v>21410</v>
      </c>
      <c r="D1293" s="3">
        <f t="shared" si="51"/>
        <v>2680.2313161056181</v>
      </c>
      <c r="E1293" s="213">
        <v>2725</v>
      </c>
      <c r="F1293" s="147">
        <f>USD_CNY!B1083</f>
        <v>6.8274499999999998</v>
      </c>
      <c r="G1293" s="159">
        <f t="shared" si="50"/>
        <v>180</v>
      </c>
    </row>
    <row r="1294" spans="1:7" x14ac:dyDescent="0.25">
      <c r="A1294" s="199">
        <v>43598</v>
      </c>
      <c r="B1294" s="3">
        <f t="shared" si="40"/>
        <v>3106.530295252011</v>
      </c>
      <c r="C1294" s="213">
        <v>21240</v>
      </c>
      <c r="D1294" s="3">
        <f t="shared" si="51"/>
        <v>2655.1540985059924</v>
      </c>
      <c r="E1294" s="213">
        <v>2751</v>
      </c>
      <c r="F1294" s="147">
        <f>USD_CNY!B1084</f>
        <v>6.8372099999999998</v>
      </c>
      <c r="G1294" s="159">
        <f t="shared" si="50"/>
        <v>-170</v>
      </c>
    </row>
    <row r="1295" spans="1:7" x14ac:dyDescent="0.25">
      <c r="A1295" s="199">
        <v>43599</v>
      </c>
      <c r="B1295" s="3">
        <f t="shared" si="40"/>
        <v>3083.2161798776347</v>
      </c>
      <c r="C1295" s="213">
        <v>21120</v>
      </c>
      <c r="D1295" s="3">
        <f t="shared" si="51"/>
        <v>2635.2275041689186</v>
      </c>
      <c r="E1295" s="213">
        <v>2719.5</v>
      </c>
      <c r="F1295" s="147">
        <f>USD_CNY!B1085</f>
        <v>6.84999</v>
      </c>
      <c r="G1295" s="159">
        <f t="shared" si="50"/>
        <v>-120</v>
      </c>
    </row>
    <row r="1296" spans="1:7" x14ac:dyDescent="0.25">
      <c r="A1296" s="199">
        <v>43600</v>
      </c>
      <c r="B1296" s="3">
        <f t="shared" si="40"/>
        <v>3111.2071628836611</v>
      </c>
      <c r="C1296" s="213">
        <v>21450</v>
      </c>
      <c r="D1296" s="3">
        <f t="shared" si="51"/>
        <v>2659.1514212680868</v>
      </c>
      <c r="E1296" s="213">
        <v>2715</v>
      </c>
      <c r="F1296" s="147">
        <f>USD_CNY!B1086</f>
        <v>6.8944299999999998</v>
      </c>
      <c r="G1296" s="159">
        <f t="shared" si="50"/>
        <v>330</v>
      </c>
    </row>
    <row r="1297" spans="1:7" x14ac:dyDescent="0.25">
      <c r="A1297" s="199">
        <v>43601</v>
      </c>
      <c r="B1297" s="3">
        <f t="shared" si="40"/>
        <v>3130.6797923315735</v>
      </c>
      <c r="C1297" s="213">
        <v>21600</v>
      </c>
      <c r="D1297" s="3">
        <f t="shared" si="51"/>
        <v>2675.7946943004904</v>
      </c>
      <c r="E1297" s="213">
        <v>2730</v>
      </c>
      <c r="F1297" s="147">
        <f>USD_CNY!B1087</f>
        <v>6.8994600000000004</v>
      </c>
      <c r="G1297" s="159">
        <f t="shared" si="50"/>
        <v>150</v>
      </c>
    </row>
    <row r="1298" spans="1:7" x14ac:dyDescent="0.25">
      <c r="A1298" s="199">
        <v>43602</v>
      </c>
      <c r="B1298" s="3">
        <f t="shared" si="40"/>
        <v>3104.6820631878786</v>
      </c>
      <c r="C1298" s="213">
        <v>21450</v>
      </c>
      <c r="D1298" s="3">
        <f t="shared" si="51"/>
        <v>2653.5744129810928</v>
      </c>
      <c r="E1298" s="213">
        <v>2781</v>
      </c>
      <c r="F1298" s="147">
        <f>USD_CNY!B1088</f>
        <v>6.9089200000000002</v>
      </c>
      <c r="G1298" s="159">
        <f t="shared" si="50"/>
        <v>-150</v>
      </c>
    </row>
    <row r="1299" spans="1:7" x14ac:dyDescent="0.25">
      <c r="A1299" s="199">
        <v>43605</v>
      </c>
      <c r="B1299" s="3">
        <f t="shared" si="40"/>
        <v>3065.3406102146319</v>
      </c>
      <c r="C1299" s="213">
        <v>21270</v>
      </c>
      <c r="D1299" s="3">
        <f t="shared" si="51"/>
        <v>2619.9492394996855</v>
      </c>
      <c r="E1299" s="213">
        <v>2755</v>
      </c>
      <c r="F1299" s="147">
        <f>USD_CNY!B1089</f>
        <v>6.9388699999999996</v>
      </c>
      <c r="G1299" s="159">
        <f t="shared" si="50"/>
        <v>-180</v>
      </c>
    </row>
    <row r="1300" spans="1:7" x14ac:dyDescent="0.25">
      <c r="A1300" s="199">
        <v>43606</v>
      </c>
      <c r="B1300" s="3">
        <f t="shared" si="40"/>
        <v>3048.1210943244969</v>
      </c>
      <c r="C1300" s="213">
        <v>21140</v>
      </c>
      <c r="D1300" s="3">
        <f t="shared" si="51"/>
        <v>2605.2317045508521</v>
      </c>
      <c r="E1300" s="213">
        <v>2705</v>
      </c>
      <c r="F1300" s="147">
        <f>USD_CNY!B1090</f>
        <v>6.9354199999999997</v>
      </c>
      <c r="G1300" s="159">
        <f t="shared" si="50"/>
        <v>-130</v>
      </c>
    </row>
    <row r="1301" spans="1:7" x14ac:dyDescent="0.25">
      <c r="A1301" s="199">
        <v>43608</v>
      </c>
      <c r="B1301" s="3">
        <f t="shared" si="40"/>
        <v>2999.0378809110371</v>
      </c>
      <c r="C1301" s="213">
        <v>20760</v>
      </c>
      <c r="D1301" s="3">
        <f t="shared" si="51"/>
        <v>2563.2802400949035</v>
      </c>
      <c r="E1301" s="213">
        <v>2713</v>
      </c>
      <c r="F1301" s="147">
        <f>USD_CNY!B1091</f>
        <v>6.9222200000000003</v>
      </c>
      <c r="G1301" s="159">
        <f t="shared" si="50"/>
        <v>-380</v>
      </c>
    </row>
    <row r="1302" spans="1:7" x14ac:dyDescent="0.25">
      <c r="A1302" s="199">
        <v>43609</v>
      </c>
      <c r="B1302" s="3">
        <f t="shared" si="40"/>
        <v>2968.864394956966</v>
      </c>
      <c r="C1302" s="213">
        <v>20600</v>
      </c>
      <c r="D1302" s="3">
        <f t="shared" si="51"/>
        <v>2537.4909358606546</v>
      </c>
      <c r="E1302" s="213">
        <v>2668</v>
      </c>
      <c r="F1302" s="147">
        <f>USD_CNY!B1092</f>
        <v>6.9386799999999997</v>
      </c>
      <c r="G1302" s="159">
        <f t="shared" si="50"/>
        <v>-160</v>
      </c>
    </row>
    <row r="1303" spans="1:7" x14ac:dyDescent="0.25">
      <c r="A1303" s="199">
        <v>43612</v>
      </c>
      <c r="B1303" s="3">
        <f t="shared" si="40"/>
        <v>2986.1124134279853</v>
      </c>
      <c r="C1303" s="213">
        <v>20700</v>
      </c>
      <c r="D1303" s="3">
        <f t="shared" si="51"/>
        <v>2552.232831989731</v>
      </c>
      <c r="E1303" s="213">
        <v>2705</v>
      </c>
      <c r="F1303" s="147">
        <f>USD_CNY!B1093</f>
        <v>6.9320899999999996</v>
      </c>
      <c r="G1303" s="159">
        <f t="shared" si="50"/>
        <v>100</v>
      </c>
    </row>
    <row r="1304" spans="1:7" x14ac:dyDescent="0.25">
      <c r="A1304" s="199">
        <v>43613</v>
      </c>
      <c r="B1304" s="3">
        <f t="shared" si="40"/>
        <v>3060.0437645634479</v>
      </c>
      <c r="C1304" s="213">
        <v>21130</v>
      </c>
      <c r="D1304" s="3">
        <f t="shared" si="51"/>
        <v>2615.4220209944001</v>
      </c>
      <c r="E1304" s="213">
        <v>2705</v>
      </c>
      <c r="F1304" s="147">
        <f>USD_CNY!B1094</f>
        <v>6.9051299999999998</v>
      </c>
      <c r="G1304" s="159">
        <f t="shared" si="50"/>
        <v>430</v>
      </c>
    </row>
    <row r="1305" spans="1:7" x14ac:dyDescent="0.25">
      <c r="A1305" s="199">
        <v>43614</v>
      </c>
      <c r="B1305" s="3">
        <f t="shared" si="40"/>
        <v>3030.3293044548873</v>
      </c>
      <c r="C1305" s="213">
        <v>20970</v>
      </c>
      <c r="D1305" s="3">
        <f t="shared" si="51"/>
        <v>2590.0250465426388</v>
      </c>
      <c r="E1305" s="213">
        <v>2738</v>
      </c>
      <c r="F1305" s="147">
        <f>USD_CNY!B1095</f>
        <v>6.9200400000000002</v>
      </c>
      <c r="G1305" s="159">
        <f t="shared" si="50"/>
        <v>-160</v>
      </c>
    </row>
    <row r="1306" spans="1:7" x14ac:dyDescent="0.25">
      <c r="A1306" s="199">
        <v>43615</v>
      </c>
      <c r="B1306" s="3">
        <f t="shared" si="40"/>
        <v>3034.6737437258407</v>
      </c>
      <c r="C1306" s="213">
        <v>21040</v>
      </c>
      <c r="D1306" s="3">
        <f t="shared" si="51"/>
        <v>2593.7382425007186</v>
      </c>
      <c r="E1306" s="213">
        <v>2680</v>
      </c>
      <c r="F1306" s="147">
        <f>USD_CNY!B1096</f>
        <v>6.9332000000000003</v>
      </c>
      <c r="G1306" s="159">
        <f t="shared" si="50"/>
        <v>70</v>
      </c>
    </row>
    <row r="1307" spans="1:7" x14ac:dyDescent="0.25">
      <c r="A1307" s="199">
        <v>43620</v>
      </c>
      <c r="B1307" s="3">
        <f t="shared" si="40"/>
        <v>2956.8422252654882</v>
      </c>
      <c r="C1307" s="213">
        <v>20490</v>
      </c>
      <c r="D1307" s="3">
        <f t="shared" si="51"/>
        <v>2527.2155771499902</v>
      </c>
      <c r="E1307" s="213">
        <v>2615.5</v>
      </c>
      <c r="F1307" s="147">
        <f>USD_CNY!B1097</f>
        <v>6.9296899999999999</v>
      </c>
      <c r="G1307" s="159">
        <f t="shared" si="50"/>
        <v>-550</v>
      </c>
    </row>
    <row r="1308" spans="1:7" x14ac:dyDescent="0.25">
      <c r="A1308" s="199">
        <v>43621</v>
      </c>
      <c r="B1308" s="3">
        <f t="shared" si="40"/>
        <v>2991.2400430415032</v>
      </c>
      <c r="C1308" s="213">
        <v>20710</v>
      </c>
      <c r="D1308" s="3">
        <f t="shared" si="51"/>
        <v>2556.6154214029943</v>
      </c>
      <c r="E1308" s="213">
        <v>2636</v>
      </c>
      <c r="F1308" s="147">
        <f>USD_CNY!B1098</f>
        <v>6.9235499999999996</v>
      </c>
      <c r="G1308" s="159">
        <f t="shared" si="50"/>
        <v>220</v>
      </c>
    </row>
    <row r="1309" spans="1:7" x14ac:dyDescent="0.25">
      <c r="A1309" s="199">
        <v>43622</v>
      </c>
      <c r="B1309" s="3">
        <f t="shared" si="40"/>
        <v>3010.4224693545921</v>
      </c>
      <c r="C1309" s="213">
        <v>20860</v>
      </c>
      <c r="D1309" s="3">
        <f t="shared" si="51"/>
        <v>2573.0106575680275</v>
      </c>
      <c r="E1309" s="213">
        <v>2605.5</v>
      </c>
      <c r="F1309" s="147">
        <f>USD_CNY!B1100</f>
        <v>6.9292600000000002</v>
      </c>
      <c r="G1309" s="159">
        <f t="shared" si="50"/>
        <v>150</v>
      </c>
    </row>
    <row r="1310" spans="1:7" x14ac:dyDescent="0.25">
      <c r="A1310" s="199">
        <v>43623</v>
      </c>
      <c r="B1310" s="3">
        <f t="shared" si="40"/>
        <v>3006.2055230019396</v>
      </c>
      <c r="C1310" s="213">
        <v>20860</v>
      </c>
      <c r="D1310" s="3">
        <f t="shared" si="51"/>
        <v>2569.4064299161878</v>
      </c>
      <c r="E1310" s="213">
        <v>2637</v>
      </c>
      <c r="F1310" s="147">
        <f>USD_CNY!B1101</f>
        <v>6.9389799999999999</v>
      </c>
      <c r="G1310" s="159">
        <f t="shared" si="50"/>
        <v>0</v>
      </c>
    </row>
    <row r="1311" spans="1:7" x14ac:dyDescent="0.25">
      <c r="A1311" s="199">
        <v>43626</v>
      </c>
      <c r="B1311" s="3">
        <f t="shared" si="40"/>
        <v>3057.5319602017253</v>
      </c>
      <c r="C1311" s="213">
        <v>21250</v>
      </c>
      <c r="D1311" s="3">
        <f t="shared" si="51"/>
        <v>2613.2751796595944</v>
      </c>
      <c r="E1311" s="213">
        <v>2621</v>
      </c>
      <c r="F1311" s="147">
        <f>USD_CNY!B1102</f>
        <v>6.9500500000000001</v>
      </c>
      <c r="G1311" s="159">
        <f t="shared" si="50"/>
        <v>390</v>
      </c>
    </row>
    <row r="1312" spans="1:7" x14ac:dyDescent="0.25">
      <c r="A1312" s="199">
        <v>43627</v>
      </c>
      <c r="B1312" s="3">
        <f t="shared" si="40"/>
        <v>3062.3672300729654</v>
      </c>
      <c r="C1312" s="213">
        <v>21220</v>
      </c>
      <c r="D1312" s="3">
        <f t="shared" si="51"/>
        <v>2617.4078889512525</v>
      </c>
      <c r="E1312" s="213">
        <v>2620.5</v>
      </c>
      <c r="F1312" s="147">
        <f>USD_CNY!B1103</f>
        <v>6.9292800000000003</v>
      </c>
      <c r="G1312" s="159">
        <f t="shared" si="50"/>
        <v>-30</v>
      </c>
    </row>
    <row r="1313" spans="1:8" x14ac:dyDescent="0.25">
      <c r="A1313" s="199">
        <v>43628</v>
      </c>
      <c r="B1313" s="3">
        <f t="shared" si="40"/>
        <v>3057.8743874866814</v>
      </c>
      <c r="C1313" s="213">
        <v>21180</v>
      </c>
      <c r="D1313" s="3">
        <f t="shared" si="51"/>
        <v>2613.5678525527192</v>
      </c>
      <c r="E1313" s="213">
        <v>2670</v>
      </c>
      <c r="F1313" s="147">
        <f>USD_CNY!B1104</f>
        <v>6.92638</v>
      </c>
      <c r="G1313" s="159">
        <f t="shared" si="50"/>
        <v>-40</v>
      </c>
    </row>
    <row r="1314" spans="1:8" x14ac:dyDescent="0.25">
      <c r="A1314" s="199">
        <v>43629</v>
      </c>
      <c r="B1314" s="3">
        <f t="shared" si="40"/>
        <v>3054.4329676766833</v>
      </c>
      <c r="C1314" s="213">
        <v>21170</v>
      </c>
      <c r="D1314" s="3">
        <f t="shared" si="51"/>
        <v>2610.6264680997297</v>
      </c>
      <c r="E1314" s="213">
        <v>2640.5</v>
      </c>
      <c r="F1314" s="147">
        <f>USD_CNY!B1105</f>
        <v>6.9309099999999999</v>
      </c>
      <c r="G1314" s="159">
        <f t="shared" si="50"/>
        <v>-10</v>
      </c>
    </row>
    <row r="1315" spans="1:8" x14ac:dyDescent="0.25">
      <c r="A1315" s="199">
        <v>43630</v>
      </c>
      <c r="B1315" s="3">
        <f t="shared" si="40"/>
        <v>3023.7487563265126</v>
      </c>
      <c r="C1315" s="213">
        <v>20970</v>
      </c>
      <c r="D1315" s="3">
        <f t="shared" si="51"/>
        <v>2584.4006464329168</v>
      </c>
      <c r="E1315" s="213">
        <v>2604</v>
      </c>
      <c r="F1315" s="147">
        <f>USD_CNY!B1106</f>
        <v>6.9351000000000003</v>
      </c>
      <c r="G1315" s="159">
        <f t="shared" si="50"/>
        <v>-200</v>
      </c>
    </row>
    <row r="1316" spans="1:8" x14ac:dyDescent="0.25">
      <c r="A1316" s="199">
        <v>43633</v>
      </c>
      <c r="B1316" s="3">
        <f t="shared" si="40"/>
        <v>2976.6800278189003</v>
      </c>
      <c r="C1316" s="213">
        <v>20630</v>
      </c>
      <c r="D1316" s="3">
        <f t="shared" si="51"/>
        <v>2544.1709639477781</v>
      </c>
      <c r="E1316" s="213">
        <v>2575</v>
      </c>
      <c r="F1316" s="147">
        <f>USD_CNY!B1107</f>
        <v>6.9305399999999997</v>
      </c>
      <c r="G1316" s="159">
        <f t="shared" si="50"/>
        <v>-340</v>
      </c>
    </row>
    <row r="1317" spans="1:8" x14ac:dyDescent="0.25">
      <c r="A1317" s="199">
        <v>43634</v>
      </c>
      <c r="B1317" s="3">
        <f t="shared" si="40"/>
        <v>2941.9484351430165</v>
      </c>
      <c r="C1317" s="213">
        <v>20400</v>
      </c>
      <c r="D1317" s="3">
        <f t="shared" si="51"/>
        <v>2514.4858420025785</v>
      </c>
      <c r="E1317" s="213">
        <v>2549</v>
      </c>
      <c r="F1317" s="147">
        <f>USD_CNY!B1108</f>
        <v>6.9341799999999996</v>
      </c>
      <c r="G1317" s="159">
        <f t="shared" si="50"/>
        <v>-230</v>
      </c>
    </row>
    <row r="1318" spans="1:8" x14ac:dyDescent="0.25">
      <c r="A1318" s="199">
        <v>43635</v>
      </c>
      <c r="B1318" s="3">
        <f t="shared" si="40"/>
        <v>2955.0887322944436</v>
      </c>
      <c r="C1318" s="213">
        <v>20410</v>
      </c>
      <c r="D1318" s="3">
        <f t="shared" si="51"/>
        <v>2525.7168652089263</v>
      </c>
      <c r="E1318" s="213">
        <v>2589</v>
      </c>
      <c r="F1318" s="147">
        <f>USD_CNY!B1109</f>
        <v>6.9067299999999996</v>
      </c>
      <c r="G1318" s="159">
        <f t="shared" ref="G1318:G1445" si="52">+C1318-C1317</f>
        <v>10</v>
      </c>
    </row>
    <row r="1319" spans="1:8" x14ac:dyDescent="0.25">
      <c r="A1319" s="199">
        <v>43636</v>
      </c>
      <c r="B1319" s="3">
        <f t="shared" si="40"/>
        <v>2911.1615854633865</v>
      </c>
      <c r="C1319" s="213">
        <v>20020</v>
      </c>
      <c r="D1319" s="3">
        <f t="shared" si="51"/>
        <v>2488.172295267852</v>
      </c>
      <c r="E1319" s="213">
        <v>2607.5</v>
      </c>
      <c r="F1319" s="147">
        <f>USD_CNY!B1110</f>
        <v>6.8769799999999996</v>
      </c>
      <c r="G1319" s="159">
        <f t="shared" si="52"/>
        <v>-390</v>
      </c>
      <c r="H1319" s="376"/>
    </row>
    <row r="1320" spans="1:8" x14ac:dyDescent="0.25">
      <c r="A1320" s="199">
        <v>43637</v>
      </c>
      <c r="B1320" s="3">
        <f t="shared" si="40"/>
        <v>2908.2177549899393</v>
      </c>
      <c r="C1320" s="213">
        <v>19960</v>
      </c>
      <c r="D1320" s="3">
        <f t="shared" si="51"/>
        <v>2485.6562008461019</v>
      </c>
      <c r="E1320" s="213">
        <v>2586</v>
      </c>
      <c r="F1320" s="147">
        <f>USD_CNY!B1111</f>
        <v>6.8633100000000002</v>
      </c>
      <c r="G1320" s="159">
        <f t="shared" si="52"/>
        <v>-60</v>
      </c>
      <c r="H1320" s="376"/>
    </row>
    <row r="1321" spans="1:8" x14ac:dyDescent="0.25">
      <c r="A1321" s="199">
        <v>43640</v>
      </c>
      <c r="B1321" s="3">
        <f t="shared" si="40"/>
        <v>2884.6909176604763</v>
      </c>
      <c r="C1321" s="213">
        <v>19830</v>
      </c>
      <c r="D1321" s="3">
        <f t="shared" si="51"/>
        <v>2465.5477928722021</v>
      </c>
      <c r="E1321" s="213">
        <v>2542.5</v>
      </c>
      <c r="F1321" s="147">
        <f>USD_CNY!B1112</f>
        <v>6.8742200000000002</v>
      </c>
      <c r="G1321" s="159">
        <f t="shared" si="52"/>
        <v>-130</v>
      </c>
      <c r="H1321" s="376">
        <f t="shared" ref="H1321:H1445" si="53">E1321-E1320</f>
        <v>-43.5</v>
      </c>
    </row>
    <row r="1322" spans="1:8" x14ac:dyDescent="0.25">
      <c r="A1322" s="199">
        <v>43641</v>
      </c>
      <c r="B1322" s="3">
        <f t="shared" si="40"/>
        <v>2915.7526186567488</v>
      </c>
      <c r="C1322" s="213">
        <v>20070</v>
      </c>
      <c r="D1322" s="3">
        <f t="shared" si="51"/>
        <v>2492.0962552621786</v>
      </c>
      <c r="E1322" s="213">
        <v>2578</v>
      </c>
      <c r="F1322" s="147">
        <f>USD_CNY!B1113</f>
        <v>6.8833000000000002</v>
      </c>
      <c r="G1322" s="159">
        <f t="shared" si="52"/>
        <v>240</v>
      </c>
      <c r="H1322" s="376">
        <f t="shared" si="53"/>
        <v>35.5</v>
      </c>
    </row>
    <row r="1323" spans="1:8" x14ac:dyDescent="0.25">
      <c r="A1323" s="199">
        <v>43643</v>
      </c>
      <c r="B1323" s="3">
        <f t="shared" si="40"/>
        <v>2923.4920247253867</v>
      </c>
      <c r="C1323" s="213">
        <v>20110</v>
      </c>
      <c r="D1323" s="3">
        <f t="shared" si="51"/>
        <v>2498.7111322439205</v>
      </c>
      <c r="E1323" s="213">
        <v>2623</v>
      </c>
      <c r="F1323" s="147">
        <f>USD_CNY!B1114</f>
        <v>6.8787599999999998</v>
      </c>
      <c r="G1323" s="159">
        <f t="shared" si="52"/>
        <v>40</v>
      </c>
      <c r="H1323" s="376">
        <f t="shared" si="53"/>
        <v>45</v>
      </c>
    </row>
    <row r="1324" spans="1:8" x14ac:dyDescent="0.25">
      <c r="A1324" s="199">
        <v>43644</v>
      </c>
      <c r="B1324" s="3">
        <f t="shared" si="40"/>
        <v>2914.8582133839118</v>
      </c>
      <c r="C1324" s="213">
        <v>20040</v>
      </c>
      <c r="D1324" s="3">
        <f t="shared" si="51"/>
        <v>2491.331806311036</v>
      </c>
      <c r="E1324" s="213">
        <v>2518</v>
      </c>
      <c r="F1324" s="147">
        <f>USD_CNY!B1115</f>
        <v>6.8751199999999999</v>
      </c>
      <c r="G1324" s="159">
        <f t="shared" si="52"/>
        <v>-70</v>
      </c>
      <c r="H1324" s="376">
        <f t="shared" si="53"/>
        <v>-105</v>
      </c>
    </row>
    <row r="1325" spans="1:8" x14ac:dyDescent="0.25">
      <c r="A1325" s="199">
        <v>43647</v>
      </c>
      <c r="B1325" s="3">
        <f t="shared" si="40"/>
        <v>2936.9735423733027</v>
      </c>
      <c r="C1325" s="213">
        <v>20080</v>
      </c>
      <c r="D1325" s="3">
        <f t="shared" si="51"/>
        <v>2510.2337969002588</v>
      </c>
      <c r="E1325" s="213">
        <v>2580.5</v>
      </c>
      <c r="F1325" s="147">
        <f>USD_CNY!B1116</f>
        <v>6.83697</v>
      </c>
      <c r="G1325" s="159">
        <f t="shared" si="52"/>
        <v>40</v>
      </c>
      <c r="H1325" s="393">
        <f t="shared" si="53"/>
        <v>62.5</v>
      </c>
    </row>
    <row r="1326" spans="1:8" x14ac:dyDescent="0.25">
      <c r="A1326" s="199">
        <v>43648</v>
      </c>
      <c r="B1326" s="3">
        <f t="shared" si="40"/>
        <v>2882.6121707379925</v>
      </c>
      <c r="C1326" s="213">
        <v>19800</v>
      </c>
      <c r="D1326" s="3">
        <f t="shared" si="51"/>
        <v>2463.7710861008486</v>
      </c>
      <c r="E1326" s="213">
        <v>2546</v>
      </c>
      <c r="F1326" s="147">
        <f>USD_CNY!B1117</f>
        <v>6.8687699999999996</v>
      </c>
      <c r="G1326" s="159">
        <f t="shared" si="52"/>
        <v>-280</v>
      </c>
      <c r="H1326" s="393">
        <f t="shared" si="53"/>
        <v>-34.5</v>
      </c>
    </row>
    <row r="1327" spans="1:8" x14ac:dyDescent="0.25">
      <c r="A1327" s="199">
        <v>43649</v>
      </c>
      <c r="B1327" s="3">
        <f t="shared" si="40"/>
        <v>2894.6481688046106</v>
      </c>
      <c r="C1327" s="213">
        <v>19930</v>
      </c>
      <c r="D1327" s="3">
        <f t="shared" si="51"/>
        <v>2474.0582639355648</v>
      </c>
      <c r="E1327" s="213">
        <v>2491</v>
      </c>
      <c r="F1327" s="147">
        <f>USD_CNY!B1118</f>
        <v>6.8851199999999997</v>
      </c>
      <c r="G1327" s="159">
        <f t="shared" si="52"/>
        <v>130</v>
      </c>
      <c r="H1327" s="393">
        <f t="shared" si="53"/>
        <v>-55</v>
      </c>
    </row>
    <row r="1328" spans="1:8" x14ac:dyDescent="0.25">
      <c r="A1328" s="199">
        <v>43650</v>
      </c>
      <c r="B1328" s="3">
        <f t="shared" si="40"/>
        <v>2893.7709762041868</v>
      </c>
      <c r="C1328" s="213">
        <v>19900</v>
      </c>
      <c r="D1328" s="3">
        <f t="shared" si="51"/>
        <v>2473.3085266702451</v>
      </c>
      <c r="E1328" s="213">
        <v>2507</v>
      </c>
      <c r="F1328" s="147">
        <f>USD_CNY!B1119</f>
        <v>6.8768399999999996</v>
      </c>
      <c r="G1328" s="159">
        <f t="shared" si="52"/>
        <v>-30</v>
      </c>
      <c r="H1328" s="393">
        <f t="shared" si="53"/>
        <v>16</v>
      </c>
    </row>
    <row r="1329" spans="1:8" x14ac:dyDescent="0.25">
      <c r="A1329" s="199">
        <v>43651</v>
      </c>
      <c r="B1329" s="3">
        <f t="shared" si="40"/>
        <v>2838.7989540195967</v>
      </c>
      <c r="C1329" s="213">
        <v>19530</v>
      </c>
      <c r="D1329" s="3">
        <f t="shared" si="51"/>
        <v>2426.3238923244417</v>
      </c>
      <c r="E1329" s="213">
        <v>2440</v>
      </c>
      <c r="F1329" s="147">
        <f>USD_CNY!B1120</f>
        <v>6.87967</v>
      </c>
      <c r="G1329" s="159">
        <f t="shared" si="52"/>
        <v>-370</v>
      </c>
      <c r="H1329" s="393">
        <f t="shared" si="53"/>
        <v>-67</v>
      </c>
    </row>
    <row r="1330" spans="1:8" x14ac:dyDescent="0.25">
      <c r="A1330" s="199">
        <v>43654</v>
      </c>
      <c r="B1330" s="3">
        <f t="shared" si="40"/>
        <v>2841.0615331290396</v>
      </c>
      <c r="C1330" s="213">
        <v>19590</v>
      </c>
      <c r="D1330" s="3">
        <f t="shared" si="51"/>
        <v>2428.2577206231108</v>
      </c>
      <c r="E1330" s="213">
        <v>2404</v>
      </c>
      <c r="F1330" s="147">
        <f>USD_CNY!B1121</f>
        <v>6.8953100000000003</v>
      </c>
      <c r="G1330" s="159">
        <f t="shared" si="52"/>
        <v>60</v>
      </c>
      <c r="H1330" s="393">
        <f t="shared" si="53"/>
        <v>-36</v>
      </c>
    </row>
    <row r="1331" spans="1:8" x14ac:dyDescent="0.25">
      <c r="A1331" s="199">
        <v>43655</v>
      </c>
      <c r="B1331" s="3">
        <f t="shared" si="40"/>
        <v>2810.750540082232</v>
      </c>
      <c r="C1331" s="213">
        <v>19360</v>
      </c>
      <c r="D1331" s="3">
        <f t="shared" si="51"/>
        <v>2402.3508889591726</v>
      </c>
      <c r="E1331" s="213">
        <v>2392</v>
      </c>
      <c r="F1331" s="147">
        <f>USD_CNY!B1122</f>
        <v>6.8878399999999997</v>
      </c>
      <c r="G1331" s="159">
        <f t="shared" si="52"/>
        <v>-230</v>
      </c>
      <c r="H1331" s="393">
        <f t="shared" si="53"/>
        <v>-12</v>
      </c>
    </row>
    <row r="1332" spans="1:8" x14ac:dyDescent="0.25">
      <c r="A1332" s="199">
        <v>43656</v>
      </c>
      <c r="B1332" s="3">
        <f t="shared" si="40"/>
        <v>2779.527581912605</v>
      </c>
      <c r="C1332" s="213">
        <v>19150</v>
      </c>
      <c r="D1332" s="3">
        <f t="shared" si="51"/>
        <v>2375.6645999253037</v>
      </c>
      <c r="E1332" s="213">
        <v>2372</v>
      </c>
      <c r="F1332" s="147">
        <f>USD_CNY!B1123</f>
        <v>6.8896600000000001</v>
      </c>
      <c r="G1332" s="159">
        <f t="shared" si="52"/>
        <v>-210</v>
      </c>
      <c r="H1332" s="393">
        <f t="shared" si="53"/>
        <v>-20</v>
      </c>
    </row>
    <row r="1333" spans="1:8" x14ac:dyDescent="0.25">
      <c r="A1333" s="199">
        <v>43657</v>
      </c>
      <c r="B1333" s="3">
        <f t="shared" si="40"/>
        <v>2792.3724678192548</v>
      </c>
      <c r="C1333" s="213">
        <v>19170</v>
      </c>
      <c r="D1333" s="3">
        <f t="shared" si="51"/>
        <v>2386.643134888252</v>
      </c>
      <c r="E1333" s="213">
        <v>2381</v>
      </c>
      <c r="F1333" s="147">
        <f>USD_CNY!B1124</f>
        <v>6.8651299999999997</v>
      </c>
      <c r="G1333" s="159">
        <f t="shared" si="52"/>
        <v>20</v>
      </c>
      <c r="H1333" s="393">
        <f t="shared" si="53"/>
        <v>9</v>
      </c>
    </row>
    <row r="1334" spans="1:8" x14ac:dyDescent="0.25">
      <c r="A1334" s="199">
        <v>43658</v>
      </c>
      <c r="B1334" s="3">
        <f t="shared" si="40"/>
        <v>2782.4968873270577</v>
      </c>
      <c r="C1334" s="213">
        <v>19130</v>
      </c>
      <c r="D1334" s="3">
        <f t="shared" si="51"/>
        <v>2378.2024678009043</v>
      </c>
      <c r="E1334" s="213">
        <v>2404</v>
      </c>
      <c r="F1334" s="147">
        <f>USD_CNY!B1125</f>
        <v>6.8751199999999999</v>
      </c>
      <c r="G1334" s="159">
        <f t="shared" si="52"/>
        <v>-40</v>
      </c>
      <c r="H1334" s="393">
        <f t="shared" si="53"/>
        <v>23</v>
      </c>
    </row>
    <row r="1335" spans="1:8" x14ac:dyDescent="0.25">
      <c r="A1335" s="199">
        <v>43661</v>
      </c>
      <c r="B1335" s="3">
        <f t="shared" si="40"/>
        <v>2805.7961228205236</v>
      </c>
      <c r="C1335" s="213">
        <v>19280</v>
      </c>
      <c r="D1335" s="3">
        <f t="shared" si="51"/>
        <v>2398.1163442910461</v>
      </c>
      <c r="E1335" s="213">
        <v>2426.5</v>
      </c>
      <c r="F1335" s="147">
        <f>USD_CNY!B1126</f>
        <v>6.8714899999999997</v>
      </c>
      <c r="G1335" s="159">
        <f t="shared" si="52"/>
        <v>150</v>
      </c>
      <c r="H1335" s="393">
        <f t="shared" si="53"/>
        <v>22.5</v>
      </c>
    </row>
    <row r="1336" spans="1:8" x14ac:dyDescent="0.25">
      <c r="A1336" s="199">
        <v>43662</v>
      </c>
      <c r="B1336" s="3">
        <f t="shared" si="40"/>
        <v>2806.1365507650321</v>
      </c>
      <c r="C1336" s="213">
        <v>19290</v>
      </c>
      <c r="D1336" s="3">
        <f t="shared" si="51"/>
        <v>2398.4073083461813</v>
      </c>
      <c r="E1336" s="213">
        <v>2461</v>
      </c>
      <c r="F1336" s="147">
        <f>USD_CNY!B1127</f>
        <v>6.8742200000000002</v>
      </c>
      <c r="G1336" s="159">
        <f t="shared" si="52"/>
        <v>10</v>
      </c>
      <c r="H1336" s="393">
        <f t="shared" si="53"/>
        <v>34.5</v>
      </c>
    </row>
    <row r="1337" spans="1:8" x14ac:dyDescent="0.25">
      <c r="A1337" s="199">
        <v>43663</v>
      </c>
      <c r="B1337" s="3">
        <f t="shared" si="40"/>
        <v>2826.7586258989772</v>
      </c>
      <c r="C1337" s="213">
        <v>19460</v>
      </c>
      <c r="D1337" s="3">
        <f t="shared" si="51"/>
        <v>2416.0330135888694</v>
      </c>
      <c r="E1337" s="213">
        <v>2463</v>
      </c>
      <c r="F1337" s="147">
        <f>USD_CNY!B1128</f>
        <v>6.8842100000000004</v>
      </c>
      <c r="G1337" s="159">
        <f t="shared" si="52"/>
        <v>170</v>
      </c>
      <c r="H1337" s="393">
        <f t="shared" si="53"/>
        <v>2</v>
      </c>
    </row>
    <row r="1338" spans="1:8" x14ac:dyDescent="0.25">
      <c r="A1338" s="199">
        <v>43664</v>
      </c>
      <c r="B1338" s="3">
        <f t="shared" si="40"/>
        <v>2832.6552216538166</v>
      </c>
      <c r="C1338" s="213">
        <v>19480</v>
      </c>
      <c r="D1338" s="3">
        <f t="shared" si="51"/>
        <v>2421.0728390203562</v>
      </c>
      <c r="E1338" s="213">
        <v>2469.5</v>
      </c>
      <c r="F1338" s="147">
        <f>USD_CNY!B1129</f>
        <v>6.8769400000000003</v>
      </c>
      <c r="G1338" s="159">
        <f t="shared" si="52"/>
        <v>20</v>
      </c>
      <c r="H1338" s="393">
        <f t="shared" si="53"/>
        <v>6.5</v>
      </c>
    </row>
    <row r="1339" spans="1:8" x14ac:dyDescent="0.25">
      <c r="A1339" s="199">
        <v>43665</v>
      </c>
      <c r="B1339" s="3">
        <f t="shared" si="40"/>
        <v>2852.3387432255136</v>
      </c>
      <c r="C1339" s="213">
        <v>19610</v>
      </c>
      <c r="D1339" s="3">
        <f t="shared" si="51"/>
        <v>2437.8963617312083</v>
      </c>
      <c r="E1339" s="213">
        <v>2477</v>
      </c>
      <c r="F1339" s="147">
        <f>USD_CNY!B1130</f>
        <v>6.8750600000000004</v>
      </c>
      <c r="G1339" s="159">
        <f t="shared" si="52"/>
        <v>130</v>
      </c>
      <c r="H1339" s="393">
        <f t="shared" si="53"/>
        <v>7.5</v>
      </c>
    </row>
    <row r="1340" spans="1:8" x14ac:dyDescent="0.25">
      <c r="A1340" s="199">
        <v>43668</v>
      </c>
      <c r="B1340" s="3">
        <f t="shared" si="40"/>
        <v>2815.5420245447822</v>
      </c>
      <c r="C1340" s="213">
        <v>19370</v>
      </c>
      <c r="D1340" s="3">
        <f t="shared" si="51"/>
        <v>2406.4461748246003</v>
      </c>
      <c r="E1340" s="213">
        <v>2427</v>
      </c>
      <c r="F1340" s="147">
        <f>USD_CNY!B1131</f>
        <v>6.87967</v>
      </c>
      <c r="G1340" s="159">
        <f t="shared" si="52"/>
        <v>-240</v>
      </c>
      <c r="H1340" s="393">
        <f t="shared" si="53"/>
        <v>-50</v>
      </c>
    </row>
    <row r="1341" spans="1:8" x14ac:dyDescent="0.25">
      <c r="A1341" s="199">
        <v>43669</v>
      </c>
      <c r="B1341" s="3">
        <f t="shared" si="40"/>
        <v>2818.043028902372</v>
      </c>
      <c r="C1341" s="213">
        <v>19400</v>
      </c>
      <c r="D1341" s="3">
        <f t="shared" si="51"/>
        <v>2408.5837853866428</v>
      </c>
      <c r="E1341" s="213">
        <v>2398.5</v>
      </c>
      <c r="F1341" s="147">
        <f>USD_CNY!B1132</f>
        <v>6.8842100000000004</v>
      </c>
      <c r="G1341" s="159">
        <f t="shared" si="52"/>
        <v>30</v>
      </c>
      <c r="H1341" s="393">
        <f t="shared" si="53"/>
        <v>-28.5</v>
      </c>
    </row>
    <row r="1342" spans="1:8" x14ac:dyDescent="0.25">
      <c r="A1342" s="199">
        <v>43670</v>
      </c>
      <c r="B1342" s="3">
        <f t="shared" si="40"/>
        <v>2816.6722593372178</v>
      </c>
      <c r="C1342" s="213">
        <v>19390</v>
      </c>
      <c r="D1342" s="3">
        <f t="shared" si="51"/>
        <v>2407.4121874677076</v>
      </c>
      <c r="E1342" s="213">
        <v>2408</v>
      </c>
      <c r="F1342" s="147">
        <f>USD_CNY!B1133</f>
        <v>6.88401</v>
      </c>
      <c r="G1342" s="159">
        <f t="shared" si="52"/>
        <v>-10</v>
      </c>
      <c r="H1342" s="393">
        <f t="shared" si="53"/>
        <v>9.5</v>
      </c>
    </row>
    <row r="1343" spans="1:8" x14ac:dyDescent="0.25">
      <c r="A1343" s="199">
        <v>43671</v>
      </c>
      <c r="B1343" s="3">
        <f t="shared" si="40"/>
        <v>2816.2870664524526</v>
      </c>
      <c r="C1343" s="213">
        <v>19370</v>
      </c>
      <c r="D1343" s="3">
        <f t="shared" si="51"/>
        <v>2407.0829627798739</v>
      </c>
      <c r="E1343" s="213">
        <v>2456</v>
      </c>
      <c r="F1343" s="147">
        <f>USD_CNY!B1134</f>
        <v>6.8778499999999996</v>
      </c>
      <c r="G1343" s="159">
        <f t="shared" si="52"/>
        <v>-20</v>
      </c>
      <c r="H1343" s="393">
        <f t="shared" si="53"/>
        <v>48</v>
      </c>
    </row>
    <row r="1344" spans="1:8" x14ac:dyDescent="0.25">
      <c r="A1344" s="199">
        <v>43672</v>
      </c>
      <c r="B1344" s="3">
        <f t="shared" si="40"/>
        <v>2801.4340085656718</v>
      </c>
      <c r="C1344" s="213">
        <v>19270</v>
      </c>
      <c r="D1344" s="3">
        <f t="shared" si="51"/>
        <v>2394.3880415091212</v>
      </c>
      <c r="E1344" s="213">
        <v>2436</v>
      </c>
      <c r="F1344" s="147">
        <f>USD_CNY!B1135</f>
        <v>6.8786199999999997</v>
      </c>
      <c r="G1344" s="159">
        <f t="shared" si="52"/>
        <v>-100</v>
      </c>
      <c r="H1344" s="393">
        <f t="shared" si="53"/>
        <v>-20</v>
      </c>
    </row>
    <row r="1345" spans="1:8" x14ac:dyDescent="0.25">
      <c r="A1345" s="199">
        <v>43675</v>
      </c>
      <c r="B1345" s="3">
        <f t="shared" si="40"/>
        <v>2824.0724632638621</v>
      </c>
      <c r="C1345" s="213">
        <v>19480</v>
      </c>
      <c r="D1345" s="3">
        <f t="shared" si="51"/>
        <v>2413.7371480887714</v>
      </c>
      <c r="E1345" s="213">
        <v>2423</v>
      </c>
      <c r="F1345" s="147">
        <f>USD_CNY!B1136</f>
        <v>6.8978400000000004</v>
      </c>
      <c r="G1345" s="159">
        <f t="shared" si="52"/>
        <v>210</v>
      </c>
      <c r="H1345" s="393">
        <f t="shared" si="53"/>
        <v>-13</v>
      </c>
    </row>
    <row r="1346" spans="1:8" x14ac:dyDescent="0.25">
      <c r="A1346" s="199">
        <v>43676</v>
      </c>
      <c r="B1346" s="3">
        <f t="shared" si="40"/>
        <v>2860.8088062400757</v>
      </c>
      <c r="C1346" s="213">
        <v>19710</v>
      </c>
      <c r="D1346" s="3">
        <f t="shared" si="51"/>
        <v>2445.1357318291248</v>
      </c>
      <c r="E1346" s="213">
        <v>2472</v>
      </c>
      <c r="F1346" s="147">
        <f>USD_CNY!B1137</f>
        <v>6.8896600000000001</v>
      </c>
      <c r="G1346" s="159">
        <f t="shared" si="52"/>
        <v>230</v>
      </c>
      <c r="H1346" s="393">
        <f t="shared" si="53"/>
        <v>49</v>
      </c>
    </row>
    <row r="1347" spans="1:8" x14ac:dyDescent="0.25">
      <c r="A1347" s="199">
        <v>43677</v>
      </c>
      <c r="B1347" s="3">
        <f t="shared" si="40"/>
        <v>2833.6055162402467</v>
      </c>
      <c r="C1347" s="213">
        <v>19520</v>
      </c>
      <c r="D1347" s="3">
        <f t="shared" si="51"/>
        <v>2421.8850566155957</v>
      </c>
      <c r="E1347" s="213">
        <v>2474</v>
      </c>
      <c r="F1347" s="147">
        <f>USD_CNY!B1138</f>
        <v>6.8887499999999999</v>
      </c>
      <c r="G1347" s="159">
        <f t="shared" si="52"/>
        <v>-190</v>
      </c>
      <c r="H1347" s="393">
        <f t="shared" si="53"/>
        <v>2</v>
      </c>
    </row>
    <row r="1348" spans="1:8" x14ac:dyDescent="0.25">
      <c r="A1348" s="199">
        <v>43678</v>
      </c>
      <c r="B1348" s="3">
        <f t="shared" si="40"/>
        <v>2806.5289793295306</v>
      </c>
      <c r="C1348" s="213">
        <v>19390</v>
      </c>
      <c r="D1348" s="3">
        <f t="shared" si="51"/>
        <v>2398.7427173756673</v>
      </c>
      <c r="E1348" s="213">
        <v>2425.5</v>
      </c>
      <c r="F1348" s="147">
        <f>USD_CNY!B1139</f>
        <v>6.9088900000000004</v>
      </c>
      <c r="G1348" s="159">
        <f t="shared" si="52"/>
        <v>-130</v>
      </c>
      <c r="H1348" s="393">
        <f t="shared" si="53"/>
        <v>-48.5</v>
      </c>
    </row>
    <row r="1349" spans="1:8" x14ac:dyDescent="0.25">
      <c r="A1349" s="199">
        <v>43679</v>
      </c>
      <c r="B1349" s="3">
        <f t="shared" si="40"/>
        <v>2776.3327690614215</v>
      </c>
      <c r="C1349" s="213">
        <v>19320</v>
      </c>
      <c r="D1349" s="3">
        <f t="shared" si="51"/>
        <v>2372.9339906507876</v>
      </c>
      <c r="E1349" s="213">
        <v>2396</v>
      </c>
      <c r="F1349" s="147">
        <f>USD_CNY!B1140</f>
        <v>6.9588200000000002</v>
      </c>
      <c r="G1349" s="159">
        <f t="shared" si="52"/>
        <v>-70</v>
      </c>
      <c r="H1349" s="393">
        <f t="shared" si="53"/>
        <v>-29.5</v>
      </c>
    </row>
    <row r="1350" spans="1:8" x14ac:dyDescent="0.25">
      <c r="A1350" s="199">
        <v>43682</v>
      </c>
      <c r="B1350" s="3">
        <f t="shared" si="40"/>
        <v>2740.4845854805171</v>
      </c>
      <c r="C1350" s="213">
        <v>19400</v>
      </c>
      <c r="D1350" s="3">
        <f t="shared" si="51"/>
        <v>2342.2945175047157</v>
      </c>
      <c r="E1350" s="213">
        <v>2352</v>
      </c>
      <c r="F1350" s="147">
        <f>USD_CNY!B1141</f>
        <v>7.07904</v>
      </c>
      <c r="G1350" s="159">
        <f t="shared" si="52"/>
        <v>80</v>
      </c>
      <c r="H1350" s="393">
        <f t="shared" si="53"/>
        <v>-44</v>
      </c>
    </row>
    <row r="1351" spans="1:8" x14ac:dyDescent="0.25">
      <c r="A1351" s="199">
        <v>43683</v>
      </c>
      <c r="B1351" s="3">
        <f t="shared" si="40"/>
        <v>2726.832169837845</v>
      </c>
      <c r="C1351" s="213">
        <v>19300</v>
      </c>
      <c r="D1351" s="3">
        <f t="shared" si="51"/>
        <v>2330.6257861861923</v>
      </c>
      <c r="E1351" s="213">
        <v>2321</v>
      </c>
      <c r="F1351" s="147">
        <f>USD_CNY!B1142</f>
        <v>7.0778100000000004</v>
      </c>
      <c r="G1351" s="159">
        <f t="shared" si="52"/>
        <v>-100</v>
      </c>
      <c r="H1351" s="393">
        <f t="shared" si="53"/>
        <v>-31</v>
      </c>
    </row>
    <row r="1352" spans="1:8" x14ac:dyDescent="0.25">
      <c r="A1352" s="199">
        <v>43684</v>
      </c>
      <c r="B1352" s="3">
        <f t="shared" si="40"/>
        <v>2703.2218336713536</v>
      </c>
      <c r="C1352" s="213">
        <v>19140</v>
      </c>
      <c r="D1352" s="3">
        <f t="shared" si="51"/>
        <v>2310.4460116849177</v>
      </c>
      <c r="E1352" s="213">
        <v>2328</v>
      </c>
      <c r="F1352" s="147">
        <f>USD_CNY!B1143</f>
        <v>7.0804400000000003</v>
      </c>
      <c r="G1352" s="159">
        <f t="shared" si="52"/>
        <v>-160</v>
      </c>
      <c r="H1352" s="393">
        <f t="shared" si="53"/>
        <v>7</v>
      </c>
    </row>
    <row r="1353" spans="1:8" x14ac:dyDescent="0.25">
      <c r="A1353" s="199">
        <v>43685</v>
      </c>
      <c r="B1353" s="3">
        <f t="shared" si="40"/>
        <v>2681.6780289100734</v>
      </c>
      <c r="C1353" s="213">
        <v>18960</v>
      </c>
      <c r="D1353" s="3">
        <f t="shared" si="51"/>
        <v>2292.0325033419431</v>
      </c>
      <c r="E1353" s="213">
        <v>2258</v>
      </c>
      <c r="F1353" s="147">
        <f>USD_CNY!B1144</f>
        <v>7.0701999999999998</v>
      </c>
      <c r="G1353" s="159">
        <f t="shared" si="52"/>
        <v>-180</v>
      </c>
      <c r="H1353" s="393">
        <f t="shared" si="53"/>
        <v>-70</v>
      </c>
    </row>
    <row r="1354" spans="1:8" x14ac:dyDescent="0.25">
      <c r="A1354" s="199">
        <v>43686</v>
      </c>
      <c r="B1354" s="3">
        <f t="shared" si="40"/>
        <v>2691.6245967861578</v>
      </c>
      <c r="C1354" s="213">
        <v>19050</v>
      </c>
      <c r="D1354" s="3">
        <f t="shared" si="51"/>
        <v>2300.5338434069727</v>
      </c>
      <c r="E1354" s="213">
        <v>2272</v>
      </c>
      <c r="F1354" s="147">
        <f>USD_CNY!B1145</f>
        <v>7.0775100000000002</v>
      </c>
      <c r="G1354" s="159">
        <f t="shared" si="52"/>
        <v>90</v>
      </c>
      <c r="H1354" s="393">
        <f t="shared" si="53"/>
        <v>14</v>
      </c>
    </row>
    <row r="1355" spans="1:8" x14ac:dyDescent="0.25">
      <c r="A1355" s="199">
        <v>43689</v>
      </c>
      <c r="B1355" s="3">
        <f t="shared" si="40"/>
        <v>2645.730234237385</v>
      </c>
      <c r="C1355" s="213">
        <v>18760</v>
      </c>
      <c r="D1355" s="3">
        <f t="shared" si="51"/>
        <v>2261.3078925105856</v>
      </c>
      <c r="E1355" s="213">
        <v>2262.5</v>
      </c>
      <c r="F1355" s="147">
        <f>USD_CNY!B1146</f>
        <v>7.0906700000000003</v>
      </c>
      <c r="G1355" s="159">
        <f t="shared" si="52"/>
        <v>-290</v>
      </c>
      <c r="H1355" s="393">
        <f t="shared" si="53"/>
        <v>-9.5</v>
      </c>
    </row>
    <row r="1356" spans="1:8" x14ac:dyDescent="0.25">
      <c r="A1356" s="199">
        <v>43690</v>
      </c>
      <c r="B1356" s="3">
        <f t="shared" si="40"/>
        <v>2674.0002085100268</v>
      </c>
      <c r="C1356" s="213">
        <v>18980</v>
      </c>
      <c r="D1356" s="3">
        <f t="shared" si="51"/>
        <v>2285.4702636837837</v>
      </c>
      <c r="E1356" s="213">
        <v>2239</v>
      </c>
      <c r="F1356" s="147">
        <f>USD_CNY!B1147</f>
        <v>7.0979799999999997</v>
      </c>
      <c r="G1356" s="159">
        <f t="shared" si="52"/>
        <v>220</v>
      </c>
      <c r="H1356" s="393">
        <f t="shared" si="53"/>
        <v>-23.5</v>
      </c>
    </row>
    <row r="1357" spans="1:8" x14ac:dyDescent="0.25">
      <c r="A1357" s="199">
        <v>43691</v>
      </c>
      <c r="B1357" s="3">
        <f t="shared" si="40"/>
        <v>2700.5860271678953</v>
      </c>
      <c r="C1357" s="213">
        <v>19000</v>
      </c>
      <c r="D1357" s="3">
        <f t="shared" si="51"/>
        <v>2308.1931856135857</v>
      </c>
      <c r="E1357" s="213">
        <v>2263</v>
      </c>
      <c r="F1357" s="147">
        <f>USD_CNY!B1148</f>
        <v>7.0355100000000004</v>
      </c>
      <c r="G1357" s="159">
        <f t="shared" si="52"/>
        <v>20</v>
      </c>
      <c r="H1357" s="393">
        <f t="shared" si="53"/>
        <v>24</v>
      </c>
    </row>
    <row r="1358" spans="1:8" x14ac:dyDescent="0.25">
      <c r="A1358" s="199">
        <v>43692</v>
      </c>
      <c r="B1358" s="3">
        <f t="shared" si="40"/>
        <v>2679.8920094363993</v>
      </c>
      <c r="C1358" s="213">
        <v>18880</v>
      </c>
      <c r="D1358" s="3">
        <f t="shared" si="51"/>
        <v>2290.5059909712818</v>
      </c>
      <c r="E1358" s="213">
        <v>2269</v>
      </c>
      <c r="F1358" s="147">
        <f>USD_CNY!B1149</f>
        <v>7.0450600000000003</v>
      </c>
      <c r="G1358" s="159">
        <f t="shared" si="52"/>
        <v>-120</v>
      </c>
      <c r="H1358" s="393">
        <f t="shared" si="53"/>
        <v>6</v>
      </c>
    </row>
    <row r="1359" spans="1:8" x14ac:dyDescent="0.25">
      <c r="A1359" s="199">
        <v>43693</v>
      </c>
      <c r="B1359" s="3">
        <f t="shared" si="40"/>
        <v>2665.8045341364782</v>
      </c>
      <c r="C1359" s="213">
        <v>18800</v>
      </c>
      <c r="D1359" s="3">
        <f t="shared" si="51"/>
        <v>2278.4654137918619</v>
      </c>
      <c r="E1359" s="213">
        <v>2262</v>
      </c>
      <c r="F1359" s="147">
        <f>USD_CNY!B1150</f>
        <v>7.0522799999999997</v>
      </c>
      <c r="G1359" s="159">
        <f t="shared" si="52"/>
        <v>-80</v>
      </c>
      <c r="H1359" s="393">
        <f t="shared" si="53"/>
        <v>-7</v>
      </c>
    </row>
    <row r="1360" spans="1:8" x14ac:dyDescent="0.25">
      <c r="A1360" s="199">
        <v>43696</v>
      </c>
      <c r="B1360" s="3">
        <f t="shared" si="40"/>
        <v>2655.6661059630615</v>
      </c>
      <c r="C1360" s="213">
        <v>18740</v>
      </c>
      <c r="D1360" s="3">
        <f t="shared" si="51"/>
        <v>2269.8000905667195</v>
      </c>
      <c r="E1360" s="213">
        <v>2264.5</v>
      </c>
      <c r="F1360" s="147">
        <f>USD_CNY!B1151</f>
        <v>7.05661</v>
      </c>
      <c r="G1360" s="159">
        <f t="shared" si="52"/>
        <v>-60</v>
      </c>
      <c r="H1360" s="393">
        <f t="shared" si="53"/>
        <v>2.5</v>
      </c>
    </row>
    <row r="1361" spans="1:8" x14ac:dyDescent="0.25">
      <c r="A1361" s="199">
        <v>43697</v>
      </c>
      <c r="B1361" s="3">
        <f t="shared" si="40"/>
        <v>2667.842949302501</v>
      </c>
      <c r="C1361" s="213">
        <v>18870</v>
      </c>
      <c r="D1361" s="3">
        <f t="shared" si="51"/>
        <v>2280.2076489764968</v>
      </c>
      <c r="E1361" s="213">
        <v>2238</v>
      </c>
      <c r="F1361" s="147">
        <f>USD_CNY!B1152</f>
        <v>7.0731299999999999</v>
      </c>
      <c r="G1361" s="159">
        <f t="shared" si="52"/>
        <v>130</v>
      </c>
      <c r="H1361" s="393">
        <f t="shared" si="53"/>
        <v>-26.5</v>
      </c>
    </row>
    <row r="1362" spans="1:8" x14ac:dyDescent="0.25">
      <c r="A1362" s="199">
        <v>43698</v>
      </c>
      <c r="B1362" s="3">
        <f t="shared" si="40"/>
        <v>2652.6965539034459</v>
      </c>
      <c r="C1362" s="213">
        <v>18720</v>
      </c>
      <c r="D1362" s="3">
        <f t="shared" si="51"/>
        <v>2267.2620118832874</v>
      </c>
      <c r="E1362" s="213">
        <v>2226</v>
      </c>
      <c r="F1362" s="147">
        <f>USD_CNY!B1153</f>
        <v>7.0569699999999997</v>
      </c>
      <c r="G1362" s="159">
        <f t="shared" si="52"/>
        <v>-150</v>
      </c>
      <c r="H1362" s="393">
        <f t="shared" si="53"/>
        <v>-12</v>
      </c>
    </row>
    <row r="1363" spans="1:8" x14ac:dyDescent="0.25">
      <c r="A1363" s="199">
        <v>43699</v>
      </c>
      <c r="B1363" s="3">
        <f t="shared" si="40"/>
        <v>2657.5400465739895</v>
      </c>
      <c r="C1363" s="213">
        <v>18830</v>
      </c>
      <c r="D1363" s="3">
        <f t="shared" si="51"/>
        <v>2271.4017492085381</v>
      </c>
      <c r="E1363" s="213">
        <v>2257</v>
      </c>
      <c r="F1363" s="147">
        <f>USD_CNY!B1154</f>
        <v>7.0854999999999997</v>
      </c>
      <c r="G1363" s="159">
        <f t="shared" si="52"/>
        <v>110</v>
      </c>
      <c r="H1363" s="393">
        <f t="shared" si="53"/>
        <v>31</v>
      </c>
    </row>
    <row r="1364" spans="1:8" x14ac:dyDescent="0.25">
      <c r="A1364" s="199">
        <v>43700</v>
      </c>
      <c r="B1364" s="3">
        <f t="shared" si="40"/>
        <v>2630.1331267169121</v>
      </c>
      <c r="C1364" s="213">
        <v>18670</v>
      </c>
      <c r="D1364" s="3">
        <f t="shared" si="51"/>
        <v>2247.9770313819763</v>
      </c>
      <c r="E1364" s="213">
        <v>2247</v>
      </c>
      <c r="F1364" s="147">
        <f>USD_CNY!B1155</f>
        <v>7.0984999999999996</v>
      </c>
      <c r="G1364" s="159">
        <f t="shared" si="52"/>
        <v>-160</v>
      </c>
      <c r="H1364" s="393">
        <f t="shared" si="53"/>
        <v>-10</v>
      </c>
    </row>
    <row r="1365" spans="1:8" x14ac:dyDescent="0.25">
      <c r="A1365" s="199">
        <v>43703</v>
      </c>
      <c r="B1365" s="3">
        <f t="shared" si="40"/>
        <v>2607.0394253621507</v>
      </c>
      <c r="C1365" s="213">
        <v>18670</v>
      </c>
      <c r="D1365" s="3">
        <f t="shared" si="51"/>
        <v>2228.2388250958556</v>
      </c>
      <c r="E1365" s="213">
        <v>2261</v>
      </c>
      <c r="F1365" s="147">
        <f>USD_CNY!B1156</f>
        <v>7.1613800000000003</v>
      </c>
      <c r="G1365" s="159">
        <f t="shared" si="52"/>
        <v>0</v>
      </c>
      <c r="H1365" s="393">
        <f t="shared" si="53"/>
        <v>14</v>
      </c>
    </row>
    <row r="1366" spans="1:8" x14ac:dyDescent="0.25">
      <c r="A1366" s="199">
        <v>43704</v>
      </c>
      <c r="B1366" s="3">
        <f t="shared" si="40"/>
        <v>2635.8119164903419</v>
      </c>
      <c r="C1366" s="213">
        <v>18910</v>
      </c>
      <c r="D1366" s="3">
        <f t="shared" si="51"/>
        <v>2252.8306978549931</v>
      </c>
      <c r="E1366" s="213">
        <v>2261</v>
      </c>
      <c r="F1366" s="147">
        <f>USD_CNY!B1157</f>
        <v>7.1742600000000003</v>
      </c>
      <c r="G1366" s="159">
        <f t="shared" si="52"/>
        <v>240</v>
      </c>
      <c r="H1366" s="393">
        <f t="shared" si="53"/>
        <v>0</v>
      </c>
    </row>
    <row r="1367" spans="1:8" x14ac:dyDescent="0.25">
      <c r="A1367" s="199">
        <v>43705</v>
      </c>
      <c r="B1367" s="3">
        <f t="shared" si="40"/>
        <v>2646.6622183384657</v>
      </c>
      <c r="C1367" s="213">
        <v>18960</v>
      </c>
      <c r="D1367" s="3">
        <f t="shared" si="51"/>
        <v>2262.1044601183467</v>
      </c>
      <c r="E1367" s="213">
        <v>2270</v>
      </c>
      <c r="F1367" s="147">
        <f>USD_CNY!B1158</f>
        <v>7.1637399999999998</v>
      </c>
      <c r="G1367" s="159">
        <f t="shared" si="52"/>
        <v>50</v>
      </c>
      <c r="H1367" s="393">
        <f t="shared" si="53"/>
        <v>9</v>
      </c>
    </row>
    <row r="1368" spans="1:8" x14ac:dyDescent="0.25">
      <c r="A1368" s="199">
        <v>43706</v>
      </c>
      <c r="B1368" s="3">
        <f t="shared" si="40"/>
        <v>2641.9692499874527</v>
      </c>
      <c r="C1368" s="213">
        <v>18950</v>
      </c>
      <c r="D1368" s="3">
        <f t="shared" si="51"/>
        <v>2258.0933760576522</v>
      </c>
      <c r="E1368" s="213">
        <v>2261</v>
      </c>
      <c r="F1368" s="147">
        <f>USD_CNY!B1159</f>
        <v>7.1726799999999997</v>
      </c>
      <c r="G1368" s="159">
        <f t="shared" si="52"/>
        <v>-10</v>
      </c>
      <c r="H1368" s="393">
        <f t="shared" si="53"/>
        <v>-9</v>
      </c>
    </row>
    <row r="1369" spans="1:8" x14ac:dyDescent="0.25">
      <c r="A1369" s="199">
        <v>43707</v>
      </c>
      <c r="B1369" s="3">
        <f t="shared" si="40"/>
        <v>2635.8047380197363</v>
      </c>
      <c r="C1369" s="213">
        <v>18860</v>
      </c>
      <c r="D1369" s="3">
        <f t="shared" si="51"/>
        <v>2252.8245624100314</v>
      </c>
      <c r="E1369" s="213">
        <v>2285</v>
      </c>
      <c r="F1369" s="147">
        <f>USD_CNY!B1160</f>
        <v>7.1553100000000001</v>
      </c>
      <c r="G1369" s="159">
        <f t="shared" si="52"/>
        <v>-90</v>
      </c>
      <c r="H1369" s="393">
        <f t="shared" si="53"/>
        <v>24</v>
      </c>
    </row>
    <row r="1370" spans="1:8" x14ac:dyDescent="0.25">
      <c r="A1370" s="199">
        <v>43711</v>
      </c>
      <c r="B1370" s="3">
        <f t="shared" si="40"/>
        <v>2624.8763720786601</v>
      </c>
      <c r="C1370" s="213">
        <v>18870</v>
      </c>
      <c r="D1370" s="3">
        <f t="shared" si="51"/>
        <v>2243.4840786997097</v>
      </c>
      <c r="E1370" s="213">
        <v>2238.5</v>
      </c>
      <c r="F1370" s="147">
        <f>USD_CNY!B1161</f>
        <v>7.1889099999999999</v>
      </c>
      <c r="G1370" s="159">
        <f t="shared" si="52"/>
        <v>10</v>
      </c>
      <c r="H1370" s="393">
        <f t="shared" si="53"/>
        <v>-46.5</v>
      </c>
    </row>
    <row r="1371" spans="1:8" x14ac:dyDescent="0.25">
      <c r="A1371" s="199">
        <v>43712</v>
      </c>
      <c r="B1371" s="3">
        <f t="shared" si="40"/>
        <v>2617.7864432971</v>
      </c>
      <c r="C1371" s="213">
        <v>18770</v>
      </c>
      <c r="D1371" s="3">
        <f t="shared" si="51"/>
        <v>2237.4243105103419</v>
      </c>
      <c r="E1371" s="213">
        <v>2211</v>
      </c>
      <c r="F1371" s="147">
        <f>USD_CNY!B1162</f>
        <v>7.1701800000000002</v>
      </c>
      <c r="G1371" s="159">
        <f t="shared" si="52"/>
        <v>-100</v>
      </c>
      <c r="H1371" s="393">
        <f t="shared" si="53"/>
        <v>-27.5</v>
      </c>
    </row>
    <row r="1372" spans="1:8" x14ac:dyDescent="0.25">
      <c r="A1372" s="199">
        <v>43713</v>
      </c>
      <c r="B1372" s="3">
        <f t="shared" si="40"/>
        <v>2688.3498857941872</v>
      </c>
      <c r="C1372" s="213">
        <v>19180</v>
      </c>
      <c r="D1372" s="3">
        <f t="shared" si="51"/>
        <v>2297.7349451232371</v>
      </c>
      <c r="E1372" s="213">
        <v>2268</v>
      </c>
      <c r="F1372" s="147">
        <f>USD_CNY!B1163</f>
        <v>7.1344880000000002</v>
      </c>
      <c r="G1372" s="159">
        <f t="shared" si="52"/>
        <v>410</v>
      </c>
      <c r="H1372" s="393">
        <f t="shared" si="53"/>
        <v>57</v>
      </c>
    </row>
    <row r="1373" spans="1:8" x14ac:dyDescent="0.25">
      <c r="A1373" s="199">
        <v>43714</v>
      </c>
      <c r="B1373" s="3">
        <f t="shared" si="40"/>
        <v>2683.975531999793</v>
      </c>
      <c r="C1373" s="213">
        <v>19170</v>
      </c>
      <c r="D1373" s="3">
        <f t="shared" si="51"/>
        <v>2293.9961811964045</v>
      </c>
      <c r="E1373" s="213">
        <v>2351</v>
      </c>
      <c r="F1373" s="147">
        <f>USD_CNY!B1164</f>
        <v>7.1423899999999998</v>
      </c>
      <c r="G1373" s="159">
        <f t="shared" si="52"/>
        <v>-10</v>
      </c>
      <c r="H1373" s="393">
        <f t="shared" si="53"/>
        <v>83</v>
      </c>
    </row>
    <row r="1374" spans="1:8" x14ac:dyDescent="0.25">
      <c r="A1374" s="199">
        <v>43717</v>
      </c>
      <c r="B1374" s="3">
        <f t="shared" si="40"/>
        <v>2682.0412705942454</v>
      </c>
      <c r="C1374" s="213">
        <v>19110</v>
      </c>
      <c r="D1374" s="3">
        <f t="shared" si="51"/>
        <v>2292.3429663198681</v>
      </c>
      <c r="E1374" s="213">
        <v>2312</v>
      </c>
      <c r="F1374" s="147">
        <f>USD_CNY!B1165</f>
        <v>7.1251699999999998</v>
      </c>
      <c r="G1374" s="159">
        <f t="shared" si="52"/>
        <v>-60</v>
      </c>
      <c r="H1374" s="393">
        <f t="shared" si="53"/>
        <v>-39</v>
      </c>
    </row>
    <row r="1375" spans="1:8" x14ac:dyDescent="0.25">
      <c r="A1375" s="199">
        <v>43718</v>
      </c>
      <c r="B1375" s="3">
        <f t="shared" si="40"/>
        <v>2689.9174473610983</v>
      </c>
      <c r="C1375" s="213">
        <v>19140</v>
      </c>
      <c r="D1375" s="3">
        <f t="shared" si="51"/>
        <v>2299.0747413342724</v>
      </c>
      <c r="E1375" s="213">
        <v>2311.5</v>
      </c>
      <c r="F1375" s="147">
        <f>USD_CNY!B1166</f>
        <v>7.1154599999999997</v>
      </c>
      <c r="G1375" s="159">
        <f t="shared" si="52"/>
        <v>30</v>
      </c>
      <c r="H1375" s="393">
        <f t="shared" si="53"/>
        <v>-0.5</v>
      </c>
    </row>
    <row r="1376" spans="1:8" x14ac:dyDescent="0.25">
      <c r="A1376" s="199">
        <v>43719</v>
      </c>
      <c r="B1376" s="3">
        <f t="shared" si="40"/>
        <v>2701.5402433916279</v>
      </c>
      <c r="C1376" s="213">
        <v>19220</v>
      </c>
      <c r="D1376" s="3">
        <f t="shared" si="51"/>
        <v>2309.0087550355797</v>
      </c>
      <c r="E1376" s="213">
        <v>2298</v>
      </c>
      <c r="F1376" s="147">
        <f>USD_CNY!B1167</f>
        <v>7.1144600000000002</v>
      </c>
      <c r="G1376" s="159">
        <f t="shared" si="52"/>
        <v>80</v>
      </c>
      <c r="H1376" s="393">
        <f t="shared" si="53"/>
        <v>-13.5</v>
      </c>
    </row>
    <row r="1377" spans="1:8" x14ac:dyDescent="0.25">
      <c r="A1377" s="199">
        <v>43720</v>
      </c>
      <c r="B1377" s="3">
        <f t="shared" si="40"/>
        <v>2730.6116683147338</v>
      </c>
      <c r="C1377" s="213">
        <v>19330</v>
      </c>
      <c r="D1377" s="3">
        <f t="shared" si="51"/>
        <v>2333.8561267647301</v>
      </c>
      <c r="E1377" s="213">
        <v>2364.5</v>
      </c>
      <c r="F1377" s="147">
        <f>USD_CNY!B1168</f>
        <v>7.0789999999999997</v>
      </c>
      <c r="G1377" s="159">
        <f t="shared" si="52"/>
        <v>110</v>
      </c>
      <c r="H1377" s="393">
        <f t="shared" si="53"/>
        <v>66.5</v>
      </c>
    </row>
    <row r="1378" spans="1:8" x14ac:dyDescent="0.25">
      <c r="A1378" s="199">
        <v>43721</v>
      </c>
      <c r="B1378" s="3">
        <f t="shared" si="40"/>
        <v>2740.1610074946875</v>
      </c>
      <c r="C1378" s="213">
        <v>19330</v>
      </c>
      <c r="D1378" s="3">
        <f t="shared" si="51"/>
        <v>2342.0179551236647</v>
      </c>
      <c r="E1378" s="213">
        <v>2357</v>
      </c>
      <c r="F1378" s="147">
        <f>USD_CNY!B1169</f>
        <v>7.0543300000000002</v>
      </c>
      <c r="G1378" s="159">
        <f t="shared" si="52"/>
        <v>0</v>
      </c>
      <c r="H1378" s="393">
        <f t="shared" si="53"/>
        <v>-7.5</v>
      </c>
    </row>
    <row r="1379" spans="1:8" x14ac:dyDescent="0.25">
      <c r="A1379" s="199">
        <v>43724</v>
      </c>
      <c r="B1379" s="3">
        <f t="shared" si="40"/>
        <v>2744.6136956223413</v>
      </c>
      <c r="C1379" s="213">
        <v>19400</v>
      </c>
      <c r="D1379" s="3">
        <f t="shared" si="51"/>
        <v>2345.8236714720865</v>
      </c>
      <c r="E1379" s="213">
        <v>2382</v>
      </c>
      <c r="F1379" s="147">
        <f>USD_CNY!B1170</f>
        <v>7.06839</v>
      </c>
      <c r="G1379" s="159">
        <f t="shared" si="52"/>
        <v>70</v>
      </c>
      <c r="H1379" s="393">
        <f t="shared" si="53"/>
        <v>25</v>
      </c>
    </row>
    <row r="1380" spans="1:8" x14ac:dyDescent="0.25">
      <c r="A1380" s="199">
        <v>43725</v>
      </c>
      <c r="B1380" s="3">
        <f t="shared" si="40"/>
        <v>2716.9574597648693</v>
      </c>
      <c r="C1380" s="213">
        <v>19230</v>
      </c>
      <c r="D1380" s="3">
        <f t="shared" si="51"/>
        <v>2322.1858630468969</v>
      </c>
      <c r="E1380" s="213">
        <v>2389</v>
      </c>
      <c r="F1380" s="147">
        <f>USD_CNY!B1171</f>
        <v>7.0777700000000001</v>
      </c>
      <c r="G1380" s="159">
        <f t="shared" si="52"/>
        <v>-170</v>
      </c>
      <c r="H1380" s="393">
        <f t="shared" si="53"/>
        <v>7</v>
      </c>
    </row>
    <row r="1381" spans="1:8" x14ac:dyDescent="0.25">
      <c r="A1381" s="199">
        <v>43726</v>
      </c>
      <c r="B1381" s="3">
        <f t="shared" si="40"/>
        <v>2716.2595806738977</v>
      </c>
      <c r="C1381" s="213">
        <v>19240</v>
      </c>
      <c r="D1381" s="3">
        <f t="shared" si="51"/>
        <v>2321.5893851913656</v>
      </c>
      <c r="E1381" s="213">
        <v>2344.5</v>
      </c>
      <c r="F1381" s="147">
        <f>USD_CNY!B1172</f>
        <v>7.0832699999999997</v>
      </c>
      <c r="G1381" s="159">
        <f t="shared" si="52"/>
        <v>10</v>
      </c>
      <c r="H1381" s="393">
        <f t="shared" si="53"/>
        <v>-44.5</v>
      </c>
    </row>
    <row r="1382" spans="1:8" x14ac:dyDescent="0.25">
      <c r="A1382" s="199">
        <v>43727</v>
      </c>
      <c r="B1382" s="3">
        <f t="shared" si="40"/>
        <v>2696.1919632360496</v>
      </c>
      <c r="C1382" s="213">
        <v>19150</v>
      </c>
      <c r="D1382" s="3">
        <f t="shared" si="51"/>
        <v>2304.4375754154271</v>
      </c>
      <c r="E1382" s="213">
        <v>2321</v>
      </c>
      <c r="F1382" s="147">
        <f>USD_CNY!B1173</f>
        <v>7.1026100000000003</v>
      </c>
      <c r="G1382" s="159">
        <f t="shared" si="52"/>
        <v>-90</v>
      </c>
      <c r="H1382" s="393">
        <f t="shared" si="53"/>
        <v>-23.5</v>
      </c>
    </row>
    <row r="1383" spans="1:8" x14ac:dyDescent="0.25">
      <c r="A1383" s="199">
        <v>43728</v>
      </c>
      <c r="B1383" s="3">
        <f t="shared" si="40"/>
        <v>2694.2378893442042</v>
      </c>
      <c r="C1383" s="213">
        <v>19080</v>
      </c>
      <c r="D1383" s="3">
        <f t="shared" si="51"/>
        <v>2302.7674267899183</v>
      </c>
      <c r="E1383" s="213">
        <v>2299</v>
      </c>
      <c r="F1383" s="147">
        <f>USD_CNY!B1174</f>
        <v>7.0817800000000002</v>
      </c>
      <c r="G1383" s="159">
        <f t="shared" si="52"/>
        <v>-70</v>
      </c>
      <c r="H1383" s="393">
        <f t="shared" si="53"/>
        <v>-22</v>
      </c>
    </row>
    <row r="1384" spans="1:8" x14ac:dyDescent="0.25">
      <c r="A1384" s="199">
        <v>43731</v>
      </c>
      <c r="B1384" s="3">
        <f t="shared" si="40"/>
        <v>2667.180325010756</v>
      </c>
      <c r="C1384" s="213">
        <v>18970</v>
      </c>
      <c r="D1384" s="3">
        <f t="shared" si="51"/>
        <v>2279.6413034279967</v>
      </c>
      <c r="E1384" s="213">
        <v>2310</v>
      </c>
      <c r="F1384" s="147">
        <f>USD_CNY!B1175</f>
        <v>7.1123799999999999</v>
      </c>
      <c r="G1384" s="159">
        <f t="shared" si="52"/>
        <v>-110</v>
      </c>
      <c r="H1384" s="393">
        <f t="shared" si="53"/>
        <v>11</v>
      </c>
    </row>
    <row r="1385" spans="1:8" x14ac:dyDescent="0.25">
      <c r="A1385" s="199">
        <v>43732</v>
      </c>
      <c r="B1385" s="3">
        <f t="shared" si="40"/>
        <v>2661.9418253918034</v>
      </c>
      <c r="C1385" s="213">
        <v>18930</v>
      </c>
      <c r="D1385" s="3">
        <f t="shared" si="51"/>
        <v>2275.1639533263278</v>
      </c>
      <c r="E1385" s="213">
        <v>2302</v>
      </c>
      <c r="F1385" s="147">
        <f>USD_CNY!B1176</f>
        <v>7.1113499999999998</v>
      </c>
      <c r="G1385" s="159">
        <f t="shared" si="52"/>
        <v>-40</v>
      </c>
      <c r="H1385" s="393">
        <f t="shared" si="53"/>
        <v>-8</v>
      </c>
    </row>
    <row r="1386" spans="1:8" x14ac:dyDescent="0.25">
      <c r="A1386" s="199">
        <v>43733</v>
      </c>
      <c r="B1386" s="3">
        <f t="shared" si="40"/>
        <v>2634.4740957431113</v>
      </c>
      <c r="C1386" s="213">
        <v>18750</v>
      </c>
      <c r="D1386" s="3">
        <f t="shared" si="51"/>
        <v>2251.6872613188989</v>
      </c>
      <c r="E1386" s="213">
        <v>2314</v>
      </c>
      <c r="F1386" s="147">
        <f>USD_CNY!B1177</f>
        <v>7.1171699999999998</v>
      </c>
      <c r="G1386" s="159">
        <f t="shared" si="52"/>
        <v>-180</v>
      </c>
      <c r="H1386" s="393">
        <f t="shared" si="53"/>
        <v>12</v>
      </c>
    </row>
    <row r="1387" spans="1:8" x14ac:dyDescent="0.25">
      <c r="A1387" s="199">
        <v>43734</v>
      </c>
      <c r="B1387" s="3">
        <f t="shared" si="40"/>
        <v>2633.6995617052221</v>
      </c>
      <c r="C1387" s="213">
        <v>18760</v>
      </c>
      <c r="D1387" s="3">
        <f t="shared" si="51"/>
        <v>2251.0252664147197</v>
      </c>
      <c r="E1387" s="213">
        <v>2288.5</v>
      </c>
      <c r="F1387" s="147">
        <f>USD_CNY!B1178</f>
        <v>7.1230599999999997</v>
      </c>
      <c r="G1387" s="159">
        <f t="shared" si="52"/>
        <v>10</v>
      </c>
      <c r="H1387" s="393">
        <f t="shared" si="53"/>
        <v>-25.5</v>
      </c>
    </row>
    <row r="1388" spans="1:8" x14ac:dyDescent="0.25">
      <c r="A1388" s="199">
        <v>43735</v>
      </c>
      <c r="B1388" s="3">
        <f t="shared" si="40"/>
        <v>2630.5673327029326</v>
      </c>
      <c r="C1388" s="213">
        <v>18750</v>
      </c>
      <c r="D1388" s="3">
        <f t="shared" si="51"/>
        <v>2248.3481476093443</v>
      </c>
      <c r="E1388" s="213">
        <v>2338</v>
      </c>
      <c r="F1388" s="147">
        <f>USD_CNY!B1179</f>
        <v>7.1277400000000002</v>
      </c>
      <c r="G1388" s="159">
        <f t="shared" si="52"/>
        <v>-10</v>
      </c>
      <c r="H1388" s="393">
        <f t="shared" si="53"/>
        <v>49.5</v>
      </c>
    </row>
    <row r="1389" spans="1:8" x14ac:dyDescent="0.25">
      <c r="A1389" s="199">
        <v>43738</v>
      </c>
      <c r="B1389" s="3">
        <f t="shared" si="40"/>
        <v>2647.389107243122</v>
      </c>
      <c r="C1389" s="213">
        <v>18860</v>
      </c>
      <c r="D1389" s="3">
        <f t="shared" si="51"/>
        <v>2262.7257326864292</v>
      </c>
      <c r="E1389" s="213">
        <v>2336</v>
      </c>
      <c r="F1389" s="147">
        <f>USD_CNY!B1180</f>
        <v>7.1239999999999997</v>
      </c>
      <c r="G1389" s="159">
        <f t="shared" si="52"/>
        <v>110</v>
      </c>
      <c r="H1389" s="393">
        <f t="shared" si="53"/>
        <v>-2</v>
      </c>
    </row>
    <row r="1390" spans="1:8" x14ac:dyDescent="0.25">
      <c r="A1390" s="199">
        <v>43739</v>
      </c>
      <c r="B1390" s="3">
        <f t="shared" si="40"/>
        <v>2638.814072742282</v>
      </c>
      <c r="C1390" s="213">
        <v>18860</v>
      </c>
      <c r="D1390" s="3">
        <f t="shared" si="51"/>
        <v>2255.3966433694718</v>
      </c>
      <c r="E1390" s="213">
        <v>2377</v>
      </c>
      <c r="F1390" s="147">
        <f>USD_CNY!B1181</f>
        <v>7.1471499999999999</v>
      </c>
      <c r="G1390" s="159">
        <f t="shared" si="52"/>
        <v>0</v>
      </c>
      <c r="H1390" s="393">
        <f t="shared" si="53"/>
        <v>41</v>
      </c>
    </row>
    <row r="1391" spans="1:8" x14ac:dyDescent="0.25">
      <c r="A1391" s="199">
        <v>43740</v>
      </c>
      <c r="B1391" s="3">
        <f t="shared" si="40"/>
        <v>2639.1574846562239</v>
      </c>
      <c r="C1391" s="213">
        <v>18860</v>
      </c>
      <c r="D1391" s="3">
        <f t="shared" si="51"/>
        <v>2255.6901578258326</v>
      </c>
      <c r="E1391" s="213">
        <v>2380</v>
      </c>
      <c r="F1391" s="147">
        <f>USD_CNY!B1182</f>
        <v>7.1462199999999996</v>
      </c>
      <c r="G1391" s="159">
        <f t="shared" si="52"/>
        <v>0</v>
      </c>
      <c r="H1391" s="393">
        <f t="shared" si="53"/>
        <v>3</v>
      </c>
    </row>
    <row r="1392" spans="1:8" x14ac:dyDescent="0.25">
      <c r="A1392" s="199">
        <v>43741</v>
      </c>
      <c r="B1392" s="3">
        <f t="shared" si="40"/>
        <v>2641.1791478486152</v>
      </c>
      <c r="C1392" s="213">
        <v>18860</v>
      </c>
      <c r="D1392" s="3">
        <f t="shared" si="51"/>
        <v>2257.4180750842866</v>
      </c>
      <c r="E1392" s="213">
        <v>2315.5</v>
      </c>
      <c r="F1392" s="147">
        <f>USD_CNY!B1183</f>
        <v>7.1407499999999997</v>
      </c>
      <c r="G1392" s="159">
        <f t="shared" si="52"/>
        <v>0</v>
      </c>
      <c r="H1392" s="393">
        <f t="shared" si="53"/>
        <v>-64.5</v>
      </c>
    </row>
    <row r="1393" spans="1:8" x14ac:dyDescent="0.25">
      <c r="A1393" s="199">
        <v>43742</v>
      </c>
      <c r="B1393" s="3">
        <f t="shared" si="40"/>
        <v>2648.1957586743856</v>
      </c>
      <c r="C1393" s="213">
        <v>18860</v>
      </c>
      <c r="D1393" s="3">
        <f t="shared" si="51"/>
        <v>2263.4151783541761</v>
      </c>
      <c r="E1393" s="213">
        <v>2324</v>
      </c>
      <c r="F1393" s="147">
        <f>USD_CNY!B1184</f>
        <v>7.1218300000000001</v>
      </c>
      <c r="G1393" s="159">
        <f t="shared" si="52"/>
        <v>0</v>
      </c>
      <c r="H1393" s="393">
        <f t="shared" si="53"/>
        <v>8.5</v>
      </c>
    </row>
    <row r="1394" spans="1:8" x14ac:dyDescent="0.25">
      <c r="A1394" s="199">
        <v>43745</v>
      </c>
      <c r="B1394" s="3">
        <f t="shared" si="40"/>
        <v>2643.8115744556776</v>
      </c>
      <c r="C1394" s="213">
        <v>18860</v>
      </c>
      <c r="D1394" s="3">
        <f t="shared" si="51"/>
        <v>2259.6680123552801</v>
      </c>
      <c r="E1394" s="213">
        <v>2345</v>
      </c>
      <c r="F1394" s="147">
        <f>USD_CNY!B1185</f>
        <v>7.1336399999999998</v>
      </c>
      <c r="G1394" s="159">
        <f t="shared" si="52"/>
        <v>0</v>
      </c>
      <c r="H1394" s="393">
        <f t="shared" si="53"/>
        <v>21</v>
      </c>
    </row>
    <row r="1395" spans="1:8" x14ac:dyDescent="0.25">
      <c r="A1395" s="199">
        <v>43746</v>
      </c>
      <c r="B1395" s="3">
        <f t="shared" si="40"/>
        <v>2639.8592075089327</v>
      </c>
      <c r="C1395" s="213">
        <v>18810</v>
      </c>
      <c r="D1395" s="3">
        <f t="shared" si="51"/>
        <v>2256.289920947806</v>
      </c>
      <c r="E1395" s="213">
        <v>2327</v>
      </c>
      <c r="F1395" s="147">
        <f>USD_CNY!B1186</f>
        <v>7.1253799999999998</v>
      </c>
      <c r="G1395" s="159">
        <f t="shared" si="52"/>
        <v>-50</v>
      </c>
      <c r="H1395" s="393">
        <f t="shared" si="53"/>
        <v>-18</v>
      </c>
    </row>
    <row r="1396" spans="1:8" x14ac:dyDescent="0.25">
      <c r="A1396" s="199">
        <v>43747</v>
      </c>
      <c r="B1396" s="3">
        <f t="shared" si="40"/>
        <v>2631.1372219890895</v>
      </c>
      <c r="C1396" s="213">
        <v>18810</v>
      </c>
      <c r="D1396" s="3">
        <f t="shared" si="51"/>
        <v>2248.8352324693074</v>
      </c>
      <c r="E1396" s="213">
        <v>2294.5</v>
      </c>
      <c r="F1396" s="147">
        <f>USD_CNY!B1187</f>
        <v>7.149</v>
      </c>
      <c r="G1396" s="159">
        <f t="shared" si="52"/>
        <v>0</v>
      </c>
      <c r="H1396" s="393">
        <f t="shared" si="53"/>
        <v>-32.5</v>
      </c>
    </row>
    <row r="1397" spans="1:8" x14ac:dyDescent="0.25">
      <c r="A1397" s="199">
        <v>43748</v>
      </c>
      <c r="B1397" s="3">
        <f t="shared" si="40"/>
        <v>2664.002664002664</v>
      </c>
      <c r="C1397" s="213">
        <v>18960</v>
      </c>
      <c r="D1397" s="3">
        <f t="shared" si="51"/>
        <v>2276.9253538484309</v>
      </c>
      <c r="E1397" s="213">
        <v>2322</v>
      </c>
      <c r="F1397" s="147">
        <f>USD_CNY!B1188</f>
        <v>7.1171100000000003</v>
      </c>
      <c r="G1397" s="159">
        <f t="shared" si="52"/>
        <v>150</v>
      </c>
      <c r="H1397" s="393">
        <f t="shared" si="53"/>
        <v>27.5</v>
      </c>
    </row>
    <row r="1398" spans="1:8" x14ac:dyDescent="0.25">
      <c r="A1398" s="199">
        <v>43749</v>
      </c>
      <c r="B1398" s="3">
        <f t="shared" si="40"/>
        <v>2682.953952008063</v>
      </c>
      <c r="C1398" s="213">
        <v>19060</v>
      </c>
      <c r="D1398" s="3">
        <f t="shared" si="51"/>
        <v>2293.1230359043275</v>
      </c>
      <c r="E1398" s="213">
        <v>2400</v>
      </c>
      <c r="F1398" s="147">
        <f>USD_CNY!B1189</f>
        <v>7.1041100000000004</v>
      </c>
      <c r="G1398" s="159">
        <f t="shared" si="52"/>
        <v>100</v>
      </c>
      <c r="H1398" s="393">
        <f t="shared" si="53"/>
        <v>78</v>
      </c>
    </row>
    <row r="1399" spans="1:8" x14ac:dyDescent="0.25">
      <c r="A1399" s="199">
        <v>43752</v>
      </c>
      <c r="B1399" s="3">
        <f t="shared" si="40"/>
        <v>2703.2390672620313</v>
      </c>
      <c r="C1399" s="213">
        <v>19070</v>
      </c>
      <c r="D1399" s="3">
        <f t="shared" si="51"/>
        <v>2310.4607412495998</v>
      </c>
      <c r="E1399" s="213">
        <v>2400.5</v>
      </c>
      <c r="F1399" s="147">
        <f>USD_CNY!B1190</f>
        <v>7.0545</v>
      </c>
      <c r="G1399" s="159">
        <f t="shared" si="52"/>
        <v>10</v>
      </c>
      <c r="H1399" s="393">
        <f t="shared" si="53"/>
        <v>0.5</v>
      </c>
    </row>
    <row r="1400" spans="1:8" x14ac:dyDescent="0.25">
      <c r="A1400" s="199">
        <v>43753</v>
      </c>
      <c r="B1400" s="3">
        <f t="shared" si="40"/>
        <v>2701.2204258061961</v>
      </c>
      <c r="C1400" s="213">
        <v>19110</v>
      </c>
      <c r="D1400" s="3">
        <f t="shared" si="51"/>
        <v>2308.7354066719627</v>
      </c>
      <c r="E1400" s="213">
        <v>2432</v>
      </c>
      <c r="F1400" s="147">
        <f>USD_CNY!B1191</f>
        <v>7.0745800000000001</v>
      </c>
      <c r="G1400" s="159">
        <f t="shared" si="52"/>
        <v>40</v>
      </c>
      <c r="H1400" s="393">
        <f t="shared" si="53"/>
        <v>31.5</v>
      </c>
    </row>
    <row r="1401" spans="1:8" x14ac:dyDescent="0.25">
      <c r="A1401" s="199">
        <v>43754</v>
      </c>
      <c r="B1401" s="3">
        <f t="shared" si="40"/>
        <v>2675.8415169486393</v>
      </c>
      <c r="C1401" s="213">
        <v>19000</v>
      </c>
      <c r="D1401" s="3">
        <f t="shared" si="51"/>
        <v>2287.0440315800338</v>
      </c>
      <c r="E1401" s="213">
        <v>2436</v>
      </c>
      <c r="F1401" s="147">
        <f>USD_CNY!B1192</f>
        <v>7.1005700000000003</v>
      </c>
      <c r="G1401" s="159">
        <f t="shared" si="52"/>
        <v>-110</v>
      </c>
      <c r="H1401" s="393">
        <f t="shared" si="53"/>
        <v>4</v>
      </c>
    </row>
    <row r="1402" spans="1:8" x14ac:dyDescent="0.25">
      <c r="A1402" s="199">
        <v>43755</v>
      </c>
      <c r="B1402" s="3">
        <f t="shared" si="40"/>
        <v>2659.6175303853206</v>
      </c>
      <c r="C1402" s="213">
        <v>18890</v>
      </c>
      <c r="D1402" s="3">
        <f t="shared" si="51"/>
        <v>2273.1773763977098</v>
      </c>
      <c r="E1402" s="213">
        <v>2441</v>
      </c>
      <c r="F1402" s="147">
        <f>USD_CNY!B1193</f>
        <v>7.102525</v>
      </c>
      <c r="G1402" s="159">
        <f t="shared" si="52"/>
        <v>-110</v>
      </c>
      <c r="H1402" s="393">
        <f t="shared" si="53"/>
        <v>5</v>
      </c>
    </row>
    <row r="1403" spans="1:8" x14ac:dyDescent="0.25">
      <c r="A1403" s="199">
        <v>43756</v>
      </c>
      <c r="B1403" s="3">
        <f t="shared" si="40"/>
        <v>2667.374952671048</v>
      </c>
      <c r="C1403" s="213">
        <v>18880</v>
      </c>
      <c r="D1403" s="3">
        <f t="shared" si="51"/>
        <v>2279.8076518555968</v>
      </c>
      <c r="E1403" s="213">
        <v>2457</v>
      </c>
      <c r="F1403" s="147">
        <f>USD_CNY!B1194</f>
        <v>7.0781200000000002</v>
      </c>
      <c r="G1403" s="159">
        <f t="shared" si="52"/>
        <v>-10</v>
      </c>
      <c r="H1403" s="393">
        <f t="shared" si="53"/>
        <v>16</v>
      </c>
    </row>
    <row r="1404" spans="1:8" x14ac:dyDescent="0.25">
      <c r="A1404" s="199">
        <v>43759</v>
      </c>
      <c r="B1404" s="3">
        <f t="shared" si="40"/>
        <v>2693.5760192511461</v>
      </c>
      <c r="C1404" s="213">
        <v>19040</v>
      </c>
      <c r="D1404" s="3">
        <f t="shared" si="51"/>
        <v>2302.2017258556807</v>
      </c>
      <c r="E1404" s="213">
        <v>2489</v>
      </c>
      <c r="F1404" s="147">
        <f>USD_CNY!B1195</f>
        <v>7.06867</v>
      </c>
      <c r="G1404" s="159">
        <f t="shared" si="52"/>
        <v>160</v>
      </c>
      <c r="H1404" s="393">
        <f t="shared" si="53"/>
        <v>32</v>
      </c>
    </row>
    <row r="1405" spans="1:8" x14ac:dyDescent="0.25">
      <c r="A1405" s="199">
        <v>43760</v>
      </c>
      <c r="B1405" s="3">
        <f t="shared" si="40"/>
        <v>2686.1198292193285</v>
      </c>
      <c r="C1405" s="213">
        <v>19000</v>
      </c>
      <c r="D1405" s="3">
        <f t="shared" si="51"/>
        <v>2295.8289138626742</v>
      </c>
      <c r="E1405" s="213">
        <v>2500</v>
      </c>
      <c r="F1405" s="147">
        <f>USD_CNY!B1196</f>
        <v>7.0734000000000004</v>
      </c>
      <c r="G1405" s="159">
        <f t="shared" si="52"/>
        <v>-40</v>
      </c>
      <c r="H1405" s="393">
        <f t="shared" si="53"/>
        <v>11</v>
      </c>
    </row>
    <row r="1406" spans="1:8" x14ac:dyDescent="0.25">
      <c r="A1406" s="199">
        <v>43761</v>
      </c>
      <c r="B1406" s="3">
        <f t="shared" si="40"/>
        <v>2668.3429152599833</v>
      </c>
      <c r="C1406" s="213">
        <v>18890</v>
      </c>
      <c r="D1406" s="3">
        <f t="shared" si="51"/>
        <v>2280.634970307678</v>
      </c>
      <c r="E1406" s="213">
        <v>2503</v>
      </c>
      <c r="F1406" s="147">
        <f>USD_CNY!B1197</f>
        <v>7.0792999999999999</v>
      </c>
      <c r="G1406" s="159">
        <f t="shared" si="52"/>
        <v>-110</v>
      </c>
      <c r="H1406" s="393">
        <f t="shared" si="53"/>
        <v>3</v>
      </c>
    </row>
    <row r="1407" spans="1:8" x14ac:dyDescent="0.25">
      <c r="A1407" s="199">
        <v>43762</v>
      </c>
      <c r="B1407" s="3">
        <f t="shared" si="40"/>
        <v>2675.4057604565423</v>
      </c>
      <c r="C1407" s="213">
        <v>18940</v>
      </c>
      <c r="D1407" s="3">
        <f t="shared" si="51"/>
        <v>2286.6715901337971</v>
      </c>
      <c r="E1407" s="213">
        <v>2510</v>
      </c>
      <c r="F1407" s="147">
        <f>USD_CNY!B1198</f>
        <v>7.0792999999999999</v>
      </c>
      <c r="G1407" s="159">
        <f t="shared" si="52"/>
        <v>50</v>
      </c>
      <c r="H1407" s="393">
        <f t="shared" si="53"/>
        <v>7</v>
      </c>
    </row>
    <row r="1408" spans="1:8" x14ac:dyDescent="0.25">
      <c r="A1408" s="199">
        <v>43763</v>
      </c>
      <c r="B1408" s="3">
        <f t="shared" si="40"/>
        <v>2655.4378503113562</v>
      </c>
      <c r="C1408" s="213">
        <v>18780</v>
      </c>
      <c r="D1408" s="3">
        <f t="shared" si="51"/>
        <v>2269.6050002661163</v>
      </c>
      <c r="E1408" s="213">
        <v>2518.5</v>
      </c>
      <c r="F1408" s="147">
        <f>USD_CNY!B1199</f>
        <v>7.0722800000000001</v>
      </c>
      <c r="G1408" s="159">
        <f t="shared" si="52"/>
        <v>-160</v>
      </c>
      <c r="H1408" s="393">
        <f t="shared" si="53"/>
        <v>8.5</v>
      </c>
    </row>
    <row r="1409" spans="1:8" x14ac:dyDescent="0.25">
      <c r="A1409" s="199">
        <v>43766</v>
      </c>
      <c r="B1409" s="3">
        <f t="shared" si="40"/>
        <v>2705.5012330569757</v>
      </c>
      <c r="C1409" s="213">
        <v>19100</v>
      </c>
      <c r="D1409" s="3">
        <f t="shared" si="51"/>
        <v>2312.3942162880135</v>
      </c>
      <c r="E1409" s="213">
        <v>2544</v>
      </c>
      <c r="F1409" s="147">
        <f>USD_CNY!B1200</f>
        <v>7.0596899999999998</v>
      </c>
      <c r="G1409" s="159">
        <f t="shared" si="52"/>
        <v>320</v>
      </c>
      <c r="H1409" s="393">
        <f t="shared" si="53"/>
        <v>25.5</v>
      </c>
    </row>
    <row r="1410" spans="1:8" x14ac:dyDescent="0.25">
      <c r="A1410" s="199">
        <v>43767</v>
      </c>
      <c r="B1410" s="3">
        <f t="shared" si="40"/>
        <v>2717.0140610435715</v>
      </c>
      <c r="C1410" s="213">
        <v>19180</v>
      </c>
      <c r="D1410" s="3">
        <f t="shared" si="51"/>
        <v>2322.2342402081808</v>
      </c>
      <c r="E1410" s="213">
        <v>2577</v>
      </c>
      <c r="F1410" s="147">
        <f>USD_CNY!B1201</f>
        <v>7.0592199999999998</v>
      </c>
      <c r="G1410" s="159">
        <f t="shared" si="52"/>
        <v>80</v>
      </c>
      <c r="H1410" s="393">
        <f t="shared" si="53"/>
        <v>33</v>
      </c>
    </row>
    <row r="1411" spans="1:8" x14ac:dyDescent="0.25">
      <c r="A1411" s="199">
        <v>43768</v>
      </c>
      <c r="B1411" s="3">
        <f t="shared" si="40"/>
        <v>2706.6455158347972</v>
      </c>
      <c r="C1411" s="213">
        <v>19110</v>
      </c>
      <c r="D1411" s="3">
        <f t="shared" si="51"/>
        <v>2313.3722357562369</v>
      </c>
      <c r="E1411" s="213">
        <v>2586</v>
      </c>
      <c r="F1411" s="147">
        <f>USD_CNY!B1202</f>
        <v>7.0603999999999996</v>
      </c>
      <c r="G1411" s="159">
        <f t="shared" si="52"/>
        <v>-70</v>
      </c>
      <c r="H1411" s="393">
        <f t="shared" si="53"/>
        <v>9</v>
      </c>
    </row>
    <row r="1412" spans="1:8" x14ac:dyDescent="0.25">
      <c r="A1412" s="199">
        <v>43769</v>
      </c>
      <c r="B1412" s="3">
        <f t="shared" si="40"/>
        <v>2694.0313564788898</v>
      </c>
      <c r="C1412" s="213">
        <v>18960</v>
      </c>
      <c r="D1412" s="3">
        <f t="shared" si="51"/>
        <v>2302.5909029734103</v>
      </c>
      <c r="E1412" s="213">
        <v>2563.5</v>
      </c>
      <c r="F1412" s="147">
        <f>USD_CNY!B1203</f>
        <v>7.0377799999999997</v>
      </c>
      <c r="G1412" s="159">
        <f t="shared" si="52"/>
        <v>-150</v>
      </c>
      <c r="H1412" s="393">
        <f t="shared" si="53"/>
        <v>-22.5</v>
      </c>
    </row>
    <row r="1413" spans="1:8" x14ac:dyDescent="0.25">
      <c r="A1413" s="199">
        <v>43770</v>
      </c>
      <c r="B1413" s="3">
        <f t="shared" si="40"/>
        <v>2697.8366190143524</v>
      </c>
      <c r="C1413" s="213">
        <v>19000</v>
      </c>
      <c r="D1413" s="3">
        <f t="shared" si="51"/>
        <v>2305.8432641148311</v>
      </c>
      <c r="E1413" s="213">
        <v>2543</v>
      </c>
      <c r="F1413" s="147">
        <f>USD_CNY!B1204</f>
        <v>7.0426799999999998</v>
      </c>
      <c r="G1413" s="159">
        <f t="shared" si="52"/>
        <v>40</v>
      </c>
      <c r="H1413" s="393">
        <f t="shared" si="53"/>
        <v>-20.5</v>
      </c>
    </row>
    <row r="1414" spans="1:8" x14ac:dyDescent="0.25">
      <c r="A1414" s="199">
        <v>43773</v>
      </c>
      <c r="B1414" s="3">
        <f t="shared" si="40"/>
        <v>2716.5367216282712</v>
      </c>
      <c r="C1414" s="213">
        <v>19090</v>
      </c>
      <c r="D1414" s="3">
        <f t="shared" si="51"/>
        <v>2321.8262578019412</v>
      </c>
      <c r="E1414" s="213">
        <v>2541</v>
      </c>
      <c r="F1414" s="147">
        <f>USD_CNY!B1205</f>
        <v>7.0273300000000001</v>
      </c>
      <c r="G1414" s="159">
        <f t="shared" si="52"/>
        <v>90</v>
      </c>
      <c r="H1414" s="393">
        <f t="shared" si="53"/>
        <v>-2</v>
      </c>
    </row>
    <row r="1415" spans="1:8" x14ac:dyDescent="0.25">
      <c r="A1415" s="199">
        <v>43774</v>
      </c>
      <c r="B1415" s="3">
        <f t="shared" si="40"/>
        <v>2716.0296998132371</v>
      </c>
      <c r="C1415" s="213">
        <v>19080</v>
      </c>
      <c r="D1415" s="3">
        <f t="shared" si="51"/>
        <v>2321.3929058232798</v>
      </c>
      <c r="E1415" s="213">
        <v>2586</v>
      </c>
      <c r="F1415" s="147">
        <f>USD_CNY!B1206</f>
        <v>7.0249600000000001</v>
      </c>
      <c r="G1415" s="159">
        <f t="shared" si="52"/>
        <v>-10</v>
      </c>
      <c r="H1415" s="393">
        <f t="shared" si="53"/>
        <v>45</v>
      </c>
    </row>
    <row r="1416" spans="1:8" x14ac:dyDescent="0.25">
      <c r="A1416" s="199">
        <v>43775</v>
      </c>
      <c r="B1416" s="3">
        <f t="shared" si="40"/>
        <v>2706.325141960614</v>
      </c>
      <c r="C1416" s="213">
        <v>18940</v>
      </c>
      <c r="D1416" s="3">
        <f t="shared" si="51"/>
        <v>2313.0984119321488</v>
      </c>
      <c r="E1416" s="213">
        <v>2595</v>
      </c>
      <c r="F1416" s="147">
        <f>USD_CNY!B1207</f>
        <v>6.9984200000000003</v>
      </c>
      <c r="G1416" s="159">
        <f t="shared" si="52"/>
        <v>-140</v>
      </c>
      <c r="H1416" s="393">
        <f t="shared" si="53"/>
        <v>9</v>
      </c>
    </row>
    <row r="1417" spans="1:8" x14ac:dyDescent="0.25">
      <c r="A1417" s="199">
        <v>43776</v>
      </c>
      <c r="B1417" s="3">
        <f t="shared" si="40"/>
        <v>2676.8855142985904</v>
      </c>
      <c r="C1417" s="213">
        <v>18770</v>
      </c>
      <c r="D1417" s="3">
        <f t="shared" si="51"/>
        <v>2287.9363370073424</v>
      </c>
      <c r="E1417" s="213">
        <v>2528</v>
      </c>
      <c r="F1417" s="147">
        <f>USD_CNY!B1208</f>
        <v>7.0118799999999997</v>
      </c>
      <c r="G1417" s="159">
        <f t="shared" si="52"/>
        <v>-170</v>
      </c>
      <c r="H1417" s="393">
        <f t="shared" si="53"/>
        <v>-67</v>
      </c>
    </row>
    <row r="1418" spans="1:8" x14ac:dyDescent="0.25">
      <c r="A1418" s="199">
        <v>43777</v>
      </c>
      <c r="B1418" s="3">
        <f t="shared" si="40"/>
        <v>2687.1274550149915</v>
      </c>
      <c r="C1418" s="213">
        <v>18740</v>
      </c>
      <c r="D1418" s="3">
        <f t="shared" si="51"/>
        <v>2296.6901324914456</v>
      </c>
      <c r="E1418" s="213">
        <v>2542</v>
      </c>
      <c r="F1418" s="147">
        <f>USD_CNY!B1209</f>
        <v>6.9739899999999997</v>
      </c>
      <c r="G1418" s="159">
        <f t="shared" si="52"/>
        <v>-30</v>
      </c>
      <c r="H1418" s="393">
        <f t="shared" si="53"/>
        <v>14</v>
      </c>
    </row>
    <row r="1419" spans="1:8" x14ac:dyDescent="0.25">
      <c r="A1419" s="199">
        <v>43780</v>
      </c>
      <c r="B1419" s="3">
        <f t="shared" si="40"/>
        <v>2661.3677401659388</v>
      </c>
      <c r="C1419" s="213">
        <v>18630</v>
      </c>
      <c r="D1419" s="3">
        <f t="shared" si="51"/>
        <v>2274.67328219311</v>
      </c>
      <c r="E1419" s="213">
        <v>2507</v>
      </c>
      <c r="F1419" s="147">
        <f>USD_CNY!B1210</f>
        <v>7.0001600000000002</v>
      </c>
      <c r="G1419" s="159">
        <f t="shared" si="52"/>
        <v>-110</v>
      </c>
      <c r="H1419" s="393">
        <f t="shared" si="53"/>
        <v>-35</v>
      </c>
    </row>
    <row r="1420" spans="1:8" x14ac:dyDescent="0.25">
      <c r="A1420" s="199">
        <v>43781</v>
      </c>
      <c r="B1420" s="3">
        <f t="shared" si="40"/>
        <v>2681.3772422070779</v>
      </c>
      <c r="C1420" s="213">
        <v>18770</v>
      </c>
      <c r="D1420" s="3">
        <f t="shared" si="51"/>
        <v>2291.7754206898103</v>
      </c>
      <c r="E1420" s="213">
        <v>2538</v>
      </c>
      <c r="F1420" s="147">
        <f>USD_CNY!B1211</f>
        <v>7.0001340000000001</v>
      </c>
      <c r="G1420" s="159">
        <f t="shared" si="52"/>
        <v>140</v>
      </c>
      <c r="H1420" s="393">
        <f t="shared" si="53"/>
        <v>31</v>
      </c>
    </row>
    <row r="1421" spans="1:8" x14ac:dyDescent="0.25">
      <c r="A1421" s="199">
        <v>43782</v>
      </c>
      <c r="B1421" s="3">
        <f t="shared" si="40"/>
        <v>2654.1590843720719</v>
      </c>
      <c r="C1421" s="213">
        <v>18640</v>
      </c>
      <c r="D1421" s="3">
        <f t="shared" si="51"/>
        <v>2268.5120379248478</v>
      </c>
      <c r="E1421" s="213">
        <v>2542.5</v>
      </c>
      <c r="F1421" s="147">
        <f>USD_CNY!B1212</f>
        <v>7.0229400000000002</v>
      </c>
      <c r="G1421" s="159">
        <f t="shared" si="52"/>
        <v>-130</v>
      </c>
      <c r="H1421" s="393">
        <f t="shared" si="53"/>
        <v>4.5</v>
      </c>
    </row>
    <row r="1422" spans="1:8" x14ac:dyDescent="0.25">
      <c r="A1422" s="199">
        <v>43783</v>
      </c>
      <c r="B1422" s="3">
        <f t="shared" si="40"/>
        <v>2632.4856416345615</v>
      </c>
      <c r="C1422" s="213">
        <v>18490</v>
      </c>
      <c r="D1422" s="3">
        <f t="shared" si="51"/>
        <v>2249.9877278927879</v>
      </c>
      <c r="E1422" s="213">
        <v>2483</v>
      </c>
      <c r="F1422" s="147">
        <f>USD_CNY!B1213</f>
        <v>7.0237800000000004</v>
      </c>
      <c r="G1422" s="159">
        <f t="shared" si="52"/>
        <v>-150</v>
      </c>
      <c r="H1422" s="393">
        <f t="shared" si="53"/>
        <v>-59.5</v>
      </c>
    </row>
    <row r="1423" spans="1:8" x14ac:dyDescent="0.25">
      <c r="A1423" s="199">
        <v>43784</v>
      </c>
      <c r="B1423" s="3">
        <f t="shared" si="40"/>
        <v>2639.3095828777464</v>
      </c>
      <c r="C1423" s="213">
        <v>18490</v>
      </c>
      <c r="D1423" s="3">
        <f t="shared" si="51"/>
        <v>2255.8201563057664</v>
      </c>
      <c r="E1423" s="213">
        <v>2458</v>
      </c>
      <c r="F1423" s="147">
        <f>USD_CNY!B1214</f>
        <v>7.0056200000000004</v>
      </c>
      <c r="G1423" s="159">
        <f t="shared" si="52"/>
        <v>0</v>
      </c>
      <c r="H1423" s="393">
        <f t="shared" si="53"/>
        <v>-25</v>
      </c>
    </row>
    <row r="1424" spans="1:8" x14ac:dyDescent="0.25">
      <c r="A1424" s="199">
        <v>43787</v>
      </c>
      <c r="B1424" s="3">
        <f t="shared" si="40"/>
        <v>2635.9368915628625</v>
      </c>
      <c r="C1424" s="213">
        <v>18480</v>
      </c>
      <c r="D1424" s="3">
        <f t="shared" si="51"/>
        <v>2252.9375141562928</v>
      </c>
      <c r="E1424" s="213">
        <v>2427</v>
      </c>
      <c r="F1424" s="147">
        <f>USD_CNY!B1215</f>
        <v>7.0107900000000001</v>
      </c>
      <c r="G1424" s="159">
        <f t="shared" si="52"/>
        <v>-10</v>
      </c>
      <c r="H1424" s="393">
        <f t="shared" si="53"/>
        <v>-31</v>
      </c>
    </row>
    <row r="1425" spans="1:8" x14ac:dyDescent="0.25">
      <c r="A1425" s="199">
        <v>43788</v>
      </c>
      <c r="B1425" s="3">
        <f t="shared" si="40"/>
        <v>2627.8684955986405</v>
      </c>
      <c r="C1425" s="213">
        <v>18470</v>
      </c>
      <c r="D1425" s="3">
        <f t="shared" si="51"/>
        <v>2246.0414492296072</v>
      </c>
      <c r="E1425" s="213">
        <v>2384</v>
      </c>
      <c r="F1425" s="147">
        <f>USD_CNY!B1216</f>
        <v>7.0285099999999998</v>
      </c>
      <c r="G1425" s="159">
        <f t="shared" si="52"/>
        <v>-10</v>
      </c>
      <c r="H1425" s="393">
        <f t="shared" si="53"/>
        <v>-43</v>
      </c>
    </row>
    <row r="1426" spans="1:8" x14ac:dyDescent="0.25">
      <c r="A1426" s="199">
        <v>43789</v>
      </c>
      <c r="B1426" s="3">
        <f t="shared" si="40"/>
        <v>2634.6358643183858</v>
      </c>
      <c r="C1426" s="213">
        <v>18530</v>
      </c>
      <c r="D1426" s="3">
        <f t="shared" si="51"/>
        <v>2251.8255250584493</v>
      </c>
      <c r="E1426" s="213">
        <v>2362</v>
      </c>
      <c r="F1426" s="147">
        <f>USD_CNY!B1217</f>
        <v>7.0332299999999996</v>
      </c>
      <c r="G1426" s="159">
        <f t="shared" si="52"/>
        <v>60</v>
      </c>
      <c r="H1426" s="393">
        <f t="shared" si="53"/>
        <v>-22</v>
      </c>
    </row>
    <row r="1427" spans="1:8" x14ac:dyDescent="0.25">
      <c r="A1427" s="199">
        <v>43790</v>
      </c>
      <c r="B1427" s="3">
        <f t="shared" si="40"/>
        <v>2590.4233865241176</v>
      </c>
      <c r="C1427" s="213">
        <v>18240</v>
      </c>
      <c r="D1427" s="3">
        <f t="shared" si="51"/>
        <v>2214.037082499246</v>
      </c>
      <c r="E1427" s="213">
        <v>2360.5</v>
      </c>
      <c r="F1427" s="147">
        <f>USD_CNY!B1218</f>
        <v>7.0413199999999998</v>
      </c>
      <c r="G1427" s="159">
        <f t="shared" si="52"/>
        <v>-290</v>
      </c>
      <c r="H1427" s="393">
        <f t="shared" si="53"/>
        <v>-1.5</v>
      </c>
    </row>
    <row r="1428" spans="1:8" x14ac:dyDescent="0.25">
      <c r="A1428" s="199">
        <v>43791</v>
      </c>
      <c r="B1428" s="3">
        <f t="shared" si="40"/>
        <v>2611.964703640826</v>
      </c>
      <c r="C1428" s="213">
        <v>18370</v>
      </c>
      <c r="D1428" s="3">
        <f t="shared" si="51"/>
        <v>2232.4484646502788</v>
      </c>
      <c r="E1428" s="213">
        <v>2328</v>
      </c>
      <c r="F1428" s="147">
        <f>USD_CNY!B1219</f>
        <v>7.0330199999999996</v>
      </c>
      <c r="G1428" s="159">
        <f t="shared" si="52"/>
        <v>130</v>
      </c>
      <c r="H1428" s="393">
        <f t="shared" si="53"/>
        <v>-32.5</v>
      </c>
    </row>
    <row r="1429" spans="1:8" x14ac:dyDescent="0.25">
      <c r="A1429" s="199">
        <v>43794</v>
      </c>
      <c r="B1429" s="3">
        <f t="shared" si="40"/>
        <v>2620.1581483077789</v>
      </c>
      <c r="C1429" s="213">
        <v>18420</v>
      </c>
      <c r="D1429" s="3">
        <f t="shared" si="51"/>
        <v>2239.4514088100677</v>
      </c>
      <c r="E1429" s="213">
        <v>2315</v>
      </c>
      <c r="F1429" s="147">
        <f>USD_CNY!B1220</f>
        <v>7.0301099999999996</v>
      </c>
      <c r="G1429" s="159">
        <f t="shared" si="52"/>
        <v>50</v>
      </c>
      <c r="H1429" s="393">
        <f t="shared" si="53"/>
        <v>-13</v>
      </c>
    </row>
    <row r="1430" spans="1:8" x14ac:dyDescent="0.25">
      <c r="A1430" s="199">
        <v>43795</v>
      </c>
      <c r="B1430" s="3">
        <f t="shared" si="40"/>
        <v>2611.6234312123142</v>
      </c>
      <c r="C1430" s="213">
        <v>18360</v>
      </c>
      <c r="D1430" s="3">
        <f t="shared" si="51"/>
        <v>2232.1567788139441</v>
      </c>
      <c r="E1430" s="213">
        <v>2335</v>
      </c>
      <c r="F1430" s="147">
        <f>USD_CNY!B1221</f>
        <v>7.0301099999999996</v>
      </c>
      <c r="G1430" s="159">
        <f t="shared" si="52"/>
        <v>-60</v>
      </c>
      <c r="H1430" s="393">
        <f t="shared" si="53"/>
        <v>20</v>
      </c>
    </row>
    <row r="1431" spans="1:8" x14ac:dyDescent="0.25">
      <c r="A1431" s="199">
        <v>43796</v>
      </c>
      <c r="B1431" s="3">
        <f t="shared" si="40"/>
        <v>2612.0550253945839</v>
      </c>
      <c r="C1431" s="213">
        <v>18350</v>
      </c>
      <c r="D1431" s="3">
        <f t="shared" si="51"/>
        <v>2232.5256627304138</v>
      </c>
      <c r="E1431" s="213">
        <v>2310</v>
      </c>
      <c r="F1431" s="147">
        <f>USD_CNY!B1222</f>
        <v>7.0251200000000003</v>
      </c>
      <c r="G1431" s="159">
        <f t="shared" si="52"/>
        <v>-10</v>
      </c>
      <c r="H1431" s="393">
        <f t="shared" si="53"/>
        <v>-25</v>
      </c>
    </row>
    <row r="1432" spans="1:8" x14ac:dyDescent="0.25">
      <c r="A1432" s="199">
        <v>43797</v>
      </c>
      <c r="B1432" s="3">
        <f t="shared" si="40"/>
        <v>2613.4784886236816</v>
      </c>
      <c r="C1432" s="213">
        <v>18360</v>
      </c>
      <c r="D1432" s="3">
        <f t="shared" si="51"/>
        <v>2233.7422979689586</v>
      </c>
      <c r="E1432" s="213">
        <v>2335</v>
      </c>
      <c r="F1432" s="147">
        <f>USD_CNY!B1223</f>
        <v>7.0251200000000003</v>
      </c>
      <c r="G1432" s="159">
        <f t="shared" si="52"/>
        <v>10</v>
      </c>
      <c r="H1432" s="393">
        <f t="shared" si="53"/>
        <v>25</v>
      </c>
    </row>
    <row r="1433" spans="1:8" x14ac:dyDescent="0.25">
      <c r="A1433" s="199">
        <v>43798</v>
      </c>
      <c r="B1433" s="3">
        <f t="shared" si="40"/>
        <v>2600.9300209041398</v>
      </c>
      <c r="C1433" s="213">
        <v>18290</v>
      </c>
      <c r="D1433" s="3">
        <f t="shared" si="51"/>
        <v>2223.0171118838803</v>
      </c>
      <c r="E1433" s="213">
        <v>2312.5</v>
      </c>
      <c r="F1433" s="147">
        <f>USD_CNY!B1224</f>
        <v>7.0320999999999998</v>
      </c>
      <c r="G1433" s="159">
        <f t="shared" si="52"/>
        <v>-70</v>
      </c>
      <c r="H1433" s="393">
        <f t="shared" si="53"/>
        <v>-22.5</v>
      </c>
    </row>
    <row r="1434" spans="1:8" x14ac:dyDescent="0.25">
      <c r="A1434" s="199">
        <v>43801</v>
      </c>
      <c r="B1434" s="3">
        <f t="shared" si="40"/>
        <v>2597.3989027198722</v>
      </c>
      <c r="C1434" s="213">
        <v>18260</v>
      </c>
      <c r="D1434" s="3">
        <f t="shared" si="51"/>
        <v>2219.9990621537372</v>
      </c>
      <c r="E1434" s="213">
        <v>2312.5</v>
      </c>
      <c r="F1434" s="147">
        <f>USD_CNY!B1225</f>
        <v>7.0301099999999996</v>
      </c>
      <c r="G1434" s="159">
        <f t="shared" si="52"/>
        <v>-30</v>
      </c>
      <c r="H1434" s="393">
        <f t="shared" si="53"/>
        <v>0</v>
      </c>
    </row>
    <row r="1435" spans="1:8" x14ac:dyDescent="0.25">
      <c r="A1435" s="199">
        <v>43802</v>
      </c>
      <c r="B1435" s="3">
        <f t="shared" si="40"/>
        <v>2595.5096404643787</v>
      </c>
      <c r="C1435" s="213">
        <v>18270</v>
      </c>
      <c r="D1435" s="3">
        <f t="shared" si="51"/>
        <v>2218.3843080892125</v>
      </c>
      <c r="E1435" s="213">
        <v>2285.5</v>
      </c>
      <c r="F1435" s="147">
        <f>USD_CNY!B1226</f>
        <v>7.0390800000000002</v>
      </c>
      <c r="G1435" s="159">
        <f t="shared" si="52"/>
        <v>10</v>
      </c>
      <c r="H1435" s="393">
        <f t="shared" si="53"/>
        <v>-27</v>
      </c>
    </row>
    <row r="1436" spans="1:8" x14ac:dyDescent="0.25">
      <c r="A1436" s="199">
        <v>43803</v>
      </c>
      <c r="B1436" s="3">
        <f t="shared" si="40"/>
        <v>2597.9352283976809</v>
      </c>
      <c r="C1436" s="213">
        <v>18370</v>
      </c>
      <c r="D1436" s="3">
        <f t="shared" si="51"/>
        <v>2220.4574601689583</v>
      </c>
      <c r="E1436" s="213">
        <v>2221.5</v>
      </c>
      <c r="F1436" s="147">
        <f>USD_CNY!B1227</f>
        <v>7.0709999999999997</v>
      </c>
      <c r="G1436" s="159">
        <f t="shared" si="52"/>
        <v>100</v>
      </c>
      <c r="H1436" s="393">
        <f t="shared" si="53"/>
        <v>-64</v>
      </c>
    </row>
    <row r="1437" spans="1:8" x14ac:dyDescent="0.25">
      <c r="A1437" s="199">
        <v>43804</v>
      </c>
      <c r="B1437" s="3">
        <f t="shared" si="40"/>
        <v>2633.9478739164024</v>
      </c>
      <c r="C1437" s="213">
        <v>18580</v>
      </c>
      <c r="D1437" s="3">
        <f t="shared" si="51"/>
        <v>2251.2374990738485</v>
      </c>
      <c r="E1437" s="213">
        <v>2256.5</v>
      </c>
      <c r="F1437" s="147">
        <f>USD_CNY!B1228</f>
        <v>7.0540500000000002</v>
      </c>
      <c r="G1437" s="159">
        <f t="shared" si="52"/>
        <v>210</v>
      </c>
      <c r="H1437" s="393">
        <f t="shared" si="53"/>
        <v>35</v>
      </c>
    </row>
    <row r="1438" spans="1:8" x14ac:dyDescent="0.25">
      <c r="A1438" s="199">
        <v>43805</v>
      </c>
      <c r="B1438" s="3">
        <f t="shared" si="40"/>
        <v>2630.0429867177149</v>
      </c>
      <c r="C1438" s="213">
        <v>18520</v>
      </c>
      <c r="D1438" s="3">
        <f t="shared" si="51"/>
        <v>2247.8999886476199</v>
      </c>
      <c r="E1438" s="213">
        <v>2255</v>
      </c>
      <c r="F1438" s="147">
        <f>USD_CNY!B1229</f>
        <v>7.0417100000000001</v>
      </c>
      <c r="G1438" s="159">
        <f t="shared" si="52"/>
        <v>-60</v>
      </c>
      <c r="H1438" s="393">
        <f t="shared" si="53"/>
        <v>-1.5</v>
      </c>
    </row>
    <row r="1439" spans="1:8" x14ac:dyDescent="0.25">
      <c r="A1439" s="199">
        <v>43808</v>
      </c>
      <c r="B1439" s="3">
        <f t="shared" si="40"/>
        <v>2633.6371780833606</v>
      </c>
      <c r="C1439" s="213">
        <v>18520</v>
      </c>
      <c r="D1439" s="3">
        <f t="shared" si="51"/>
        <v>2250.9719470797954</v>
      </c>
      <c r="E1439" s="213">
        <v>2250</v>
      </c>
      <c r="F1439" s="147">
        <f>USD_CNY!B1230</f>
        <v>7.0320999999999998</v>
      </c>
      <c r="G1439" s="159">
        <f t="shared" si="52"/>
        <v>0</v>
      </c>
      <c r="H1439" s="393">
        <f t="shared" si="53"/>
        <v>-5</v>
      </c>
    </row>
    <row r="1440" spans="1:8" x14ac:dyDescent="0.25">
      <c r="A1440" s="199">
        <v>43809</v>
      </c>
      <c r="B1440" s="3">
        <f t="shared" si="40"/>
        <v>2616.4914285389432</v>
      </c>
      <c r="C1440" s="213">
        <v>18410</v>
      </c>
      <c r="D1440" s="3">
        <f t="shared" si="51"/>
        <v>2236.3174602896952</v>
      </c>
      <c r="E1440" s="213">
        <v>2233</v>
      </c>
      <c r="F1440" s="147">
        <f>USD_CNY!B1231</f>
        <v>7.0361399999999996</v>
      </c>
      <c r="G1440" s="159">
        <f t="shared" si="52"/>
        <v>-110</v>
      </c>
      <c r="H1440" s="393">
        <f t="shared" si="53"/>
        <v>-17</v>
      </c>
    </row>
    <row r="1441" spans="1:8" x14ac:dyDescent="0.25">
      <c r="A1441" s="199">
        <v>43810</v>
      </c>
      <c r="B1441" s="3">
        <f t="shared" si="40"/>
        <v>2608.2828259856037</v>
      </c>
      <c r="C1441" s="213">
        <v>18350</v>
      </c>
      <c r="D1441" s="3">
        <f t="shared" si="51"/>
        <v>2229.3015606714562</v>
      </c>
      <c r="E1441" s="213">
        <v>2222</v>
      </c>
      <c r="F1441" s="147">
        <f>USD_CNY!B1232</f>
        <v>7.0352800000000002</v>
      </c>
      <c r="G1441" s="159">
        <f t="shared" si="52"/>
        <v>-60</v>
      </c>
      <c r="H1441" s="393">
        <f t="shared" si="53"/>
        <v>-11</v>
      </c>
    </row>
    <row r="1442" spans="1:8" x14ac:dyDescent="0.25">
      <c r="A1442" s="199">
        <v>43811</v>
      </c>
      <c r="B1442" s="3">
        <f t="shared" si="40"/>
        <v>2625.8479597047558</v>
      </c>
      <c r="C1442" s="213">
        <v>18460</v>
      </c>
      <c r="D1442" s="3">
        <f t="shared" si="51"/>
        <v>2244.3144954741506</v>
      </c>
      <c r="E1442" s="213">
        <v>2222</v>
      </c>
      <c r="F1442" s="147">
        <f>USD_CNY!B1233</f>
        <v>7.0301099999999996</v>
      </c>
      <c r="G1442" s="159">
        <f t="shared" si="52"/>
        <v>110</v>
      </c>
      <c r="H1442" s="393">
        <f t="shared" si="53"/>
        <v>0</v>
      </c>
    </row>
    <row r="1443" spans="1:8" x14ac:dyDescent="0.25">
      <c r="A1443" s="199">
        <v>43812</v>
      </c>
      <c r="B1443" s="3">
        <f t="shared" si="40"/>
        <v>2663.3071264295163</v>
      </c>
      <c r="C1443" s="213">
        <v>18540</v>
      </c>
      <c r="D1443" s="3">
        <f t="shared" si="51"/>
        <v>2276.3308772901851</v>
      </c>
      <c r="E1443" s="213">
        <v>2229</v>
      </c>
      <c r="F1443" s="147">
        <f>USD_CNY!B1234</f>
        <v>6.9612699999999998</v>
      </c>
      <c r="G1443" s="159">
        <f t="shared" si="52"/>
        <v>80</v>
      </c>
      <c r="H1443" s="393">
        <f t="shared" si="53"/>
        <v>7</v>
      </c>
    </row>
    <row r="1444" spans="1:8" x14ac:dyDescent="0.25">
      <c r="A1444" s="199">
        <v>43815</v>
      </c>
      <c r="B1444" s="3">
        <f t="shared" si="40"/>
        <v>2641.4376968035458</v>
      </c>
      <c r="C1444" s="213">
        <v>18480</v>
      </c>
      <c r="D1444" s="3">
        <f t="shared" si="51"/>
        <v>2257.639057097048</v>
      </c>
      <c r="E1444" s="213">
        <v>2279</v>
      </c>
      <c r="F1444" s="147">
        <f>USD_CNY!B1235</f>
        <v>6.9961900000000004</v>
      </c>
      <c r="G1444" s="159">
        <f t="shared" si="52"/>
        <v>-60</v>
      </c>
      <c r="H1444" s="393">
        <f t="shared" si="53"/>
        <v>50</v>
      </c>
    </row>
    <row r="1445" spans="1:8" x14ac:dyDescent="0.25">
      <c r="A1445" s="199">
        <v>43816</v>
      </c>
      <c r="B1445" s="3">
        <f t="shared" si="40"/>
        <v>2644.3751608935668</v>
      </c>
      <c r="C1445" s="213">
        <v>18490</v>
      </c>
      <c r="D1445" s="3">
        <f t="shared" si="51"/>
        <v>2260.1497101654418</v>
      </c>
      <c r="E1445" s="213">
        <v>2269</v>
      </c>
      <c r="F1445" s="147">
        <f>USD_CNY!B1236</f>
        <v>6.9922000000000004</v>
      </c>
      <c r="G1445" s="159">
        <f t="shared" si="52"/>
        <v>10</v>
      </c>
      <c r="H1445" s="393">
        <f t="shared" si="53"/>
        <v>-10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2"/>
  <sheetViews>
    <sheetView zoomScale="115" zoomScaleNormal="115" workbookViewId="0">
      <pane ySplit="5" topLeftCell="A980" activePane="bottomLeft" state="frozen"/>
      <selection pane="bottomLeft" activeCell="J988" sqref="J988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9.140625" style="244"/>
    <col min="6" max="6" width="9.140625" style="156"/>
    <col min="7" max="7" width="13.5703125" style="92" customWidth="1"/>
    <col min="8" max="8" width="9.140625" style="92"/>
    <col min="9" max="9" width="12.140625" style="92" customWidth="1"/>
    <col min="10" max="10" width="12.42578125" style="92" customWidth="1"/>
    <col min="11" max="11" width="10" style="92" bestFit="1" customWidth="1"/>
    <col min="12" max="16384" width="9.140625" style="92"/>
  </cols>
  <sheetData>
    <row r="1" spans="1:8" x14ac:dyDescent="0.2">
      <c r="A1" s="204"/>
      <c r="B1" s="90"/>
      <c r="C1" s="234"/>
      <c r="D1" s="90"/>
      <c r="E1" s="234"/>
      <c r="F1" s="148"/>
      <c r="H1" s="91"/>
    </row>
    <row r="2" spans="1:8" x14ac:dyDescent="0.2">
      <c r="A2" s="204"/>
      <c r="B2" s="90"/>
      <c r="C2" s="234"/>
      <c r="D2" s="90"/>
      <c r="E2" s="234"/>
      <c r="F2" s="148"/>
      <c r="H2" s="93"/>
    </row>
    <row r="3" spans="1:8" ht="25.5" x14ac:dyDescent="0.2">
      <c r="A3" s="185" t="s">
        <v>751</v>
      </c>
      <c r="B3" s="94" t="s">
        <v>761</v>
      </c>
      <c r="C3" s="235" t="s">
        <v>762</v>
      </c>
      <c r="D3" s="94"/>
      <c r="E3" s="235"/>
      <c r="F3" s="149" t="s">
        <v>753</v>
      </c>
      <c r="H3" s="93"/>
    </row>
    <row r="4" spans="1:8" ht="38.25" x14ac:dyDescent="0.2">
      <c r="A4" s="185" t="s">
        <v>21</v>
      </c>
      <c r="B4" s="94" t="s">
        <v>763</v>
      </c>
      <c r="C4" s="235" t="s">
        <v>764</v>
      </c>
      <c r="D4" s="94" t="s">
        <v>11</v>
      </c>
      <c r="E4" s="236" t="s">
        <v>1</v>
      </c>
      <c r="F4" s="150" t="s">
        <v>660</v>
      </c>
    </row>
    <row r="5" spans="1:8" ht="25.5" x14ac:dyDescent="0.2">
      <c r="A5" s="186"/>
      <c r="B5" s="94" t="s">
        <v>3</v>
      </c>
      <c r="C5" s="235" t="s">
        <v>2</v>
      </c>
      <c r="D5" s="94" t="s">
        <v>3</v>
      </c>
      <c r="E5" s="235" t="s">
        <v>3</v>
      </c>
      <c r="F5" s="150" t="s">
        <v>23</v>
      </c>
    </row>
    <row r="6" spans="1:8" hidden="1" x14ac:dyDescent="0.2">
      <c r="A6" s="205" t="s">
        <v>463</v>
      </c>
      <c r="B6" s="95">
        <v>15397.28</v>
      </c>
      <c r="C6" s="237"/>
      <c r="D6" s="95"/>
      <c r="E6" s="237"/>
      <c r="F6" s="151"/>
    </row>
    <row r="7" spans="1:8" hidden="1" x14ac:dyDescent="0.2">
      <c r="A7" s="206" t="s">
        <v>464</v>
      </c>
      <c r="B7" s="97">
        <v>18398.669999999998</v>
      </c>
      <c r="C7" s="238"/>
      <c r="D7" s="97"/>
      <c r="E7" s="238"/>
      <c r="F7" s="152"/>
    </row>
    <row r="8" spans="1:8" hidden="1" x14ac:dyDescent="0.2">
      <c r="A8" s="206" t="s">
        <v>465</v>
      </c>
      <c r="B8" s="97">
        <v>14742.91</v>
      </c>
      <c r="C8" s="238"/>
      <c r="D8" s="97"/>
      <c r="E8" s="238"/>
      <c r="F8" s="152"/>
    </row>
    <row r="9" spans="1:8" hidden="1" x14ac:dyDescent="0.2">
      <c r="A9" s="206" t="s">
        <v>662</v>
      </c>
      <c r="B9" s="97">
        <v>14282.72</v>
      </c>
      <c r="C9" s="238"/>
      <c r="D9" s="97"/>
      <c r="E9" s="238"/>
      <c r="F9" s="152"/>
    </row>
    <row r="10" spans="1:8" hidden="1" x14ac:dyDescent="0.2">
      <c r="A10" s="206" t="s">
        <v>663</v>
      </c>
      <c r="B10" s="97">
        <v>13134.75</v>
      </c>
      <c r="C10" s="238"/>
      <c r="D10" s="97"/>
      <c r="E10" s="238"/>
      <c r="F10" s="152"/>
    </row>
    <row r="11" spans="1:8" hidden="1" x14ac:dyDescent="0.2">
      <c r="A11" s="206" t="s">
        <v>664</v>
      </c>
      <c r="B11" s="97">
        <v>13291.69</v>
      </c>
      <c r="C11" s="238"/>
      <c r="D11" s="97"/>
      <c r="E11" s="238"/>
      <c r="F11" s="152"/>
    </row>
    <row r="12" spans="1:8" hidden="1" x14ac:dyDescent="0.2">
      <c r="A12" s="206" t="s">
        <v>665</v>
      </c>
      <c r="B12" s="97">
        <v>13717.2</v>
      </c>
      <c r="C12" s="238"/>
      <c r="D12" s="97"/>
      <c r="E12" s="238"/>
      <c r="F12" s="152"/>
    </row>
    <row r="13" spans="1:8" hidden="1" x14ac:dyDescent="0.2">
      <c r="A13" s="206" t="s">
        <v>666</v>
      </c>
      <c r="B13" s="97">
        <v>13909</v>
      </c>
      <c r="C13" s="238"/>
      <c r="D13" s="97"/>
      <c r="E13" s="238"/>
      <c r="F13" s="152"/>
    </row>
    <row r="14" spans="1:8" hidden="1" x14ac:dyDescent="0.2">
      <c r="A14" s="206" t="s">
        <v>667</v>
      </c>
      <c r="B14" s="97">
        <v>13437</v>
      </c>
      <c r="C14" s="238"/>
      <c r="D14" s="97"/>
      <c r="E14" s="238"/>
      <c r="F14" s="152"/>
    </row>
    <row r="15" spans="1:8" hidden="1" x14ac:dyDescent="0.2">
      <c r="A15" s="206" t="s">
        <v>668</v>
      </c>
      <c r="B15" s="97">
        <v>13511</v>
      </c>
      <c r="C15" s="238"/>
      <c r="D15" s="97"/>
      <c r="E15" s="238"/>
      <c r="F15" s="152"/>
    </row>
    <row r="16" spans="1:8" hidden="1" x14ac:dyDescent="0.2">
      <c r="A16" s="206" t="s">
        <v>669</v>
      </c>
      <c r="B16" s="97">
        <v>13092.12</v>
      </c>
      <c r="C16" s="238"/>
      <c r="D16" s="97"/>
      <c r="E16" s="238"/>
      <c r="F16" s="152"/>
    </row>
    <row r="17" spans="1:6" hidden="1" x14ac:dyDescent="0.2">
      <c r="A17" s="206" t="s">
        <v>670</v>
      </c>
      <c r="B17" s="97">
        <v>12947.25</v>
      </c>
      <c r="C17" s="238"/>
      <c r="D17" s="97"/>
      <c r="E17" s="238"/>
      <c r="F17" s="152"/>
    </row>
    <row r="18" spans="1:6" hidden="1" x14ac:dyDescent="0.2">
      <c r="A18" s="206" t="s">
        <v>671</v>
      </c>
      <c r="B18" s="97">
        <v>12670.02</v>
      </c>
      <c r="C18" s="238"/>
      <c r="D18" s="97"/>
      <c r="E18" s="238"/>
      <c r="F18" s="152"/>
    </row>
    <row r="19" spans="1:6" hidden="1" x14ac:dyDescent="0.2">
      <c r="A19" s="206" t="s">
        <v>672</v>
      </c>
      <c r="B19" s="97">
        <v>12728.26</v>
      </c>
      <c r="C19" s="238"/>
      <c r="D19" s="97"/>
      <c r="E19" s="238"/>
      <c r="F19" s="152"/>
    </row>
    <row r="20" spans="1:6" hidden="1" x14ac:dyDescent="0.2">
      <c r="A20" s="206" t="s">
        <v>673</v>
      </c>
      <c r="B20" s="97">
        <v>12786.76</v>
      </c>
      <c r="C20" s="238"/>
      <c r="D20" s="97"/>
      <c r="E20" s="238"/>
      <c r="F20" s="152"/>
    </row>
    <row r="21" spans="1:6" hidden="1" x14ac:dyDescent="0.2">
      <c r="A21" s="206" t="s">
        <v>674</v>
      </c>
      <c r="B21" s="97">
        <v>12367.05</v>
      </c>
      <c r="C21" s="238"/>
      <c r="D21" s="97"/>
      <c r="E21" s="238"/>
      <c r="F21" s="152"/>
    </row>
    <row r="22" spans="1:6" hidden="1" x14ac:dyDescent="0.2">
      <c r="A22" s="206" t="s">
        <v>675</v>
      </c>
      <c r="B22" s="97">
        <v>11880.25</v>
      </c>
      <c r="C22" s="238"/>
      <c r="D22" s="97"/>
      <c r="E22" s="238"/>
      <c r="F22" s="152"/>
    </row>
    <row r="23" spans="1:6" hidden="1" x14ac:dyDescent="0.2">
      <c r="A23" s="206" t="s">
        <v>676</v>
      </c>
      <c r="B23" s="97">
        <v>11880.25</v>
      </c>
      <c r="C23" s="238"/>
      <c r="D23" s="97"/>
      <c r="E23" s="238"/>
      <c r="F23" s="152"/>
    </row>
    <row r="24" spans="1:6" hidden="1" x14ac:dyDescent="0.2">
      <c r="A24" s="206" t="s">
        <v>677</v>
      </c>
      <c r="B24" s="97">
        <v>11495.5</v>
      </c>
      <c r="C24" s="238"/>
      <c r="D24" s="97"/>
      <c r="E24" s="238"/>
      <c r="F24" s="152"/>
    </row>
    <row r="25" spans="1:6" hidden="1" x14ac:dyDescent="0.2">
      <c r="A25" s="206" t="s">
        <v>678</v>
      </c>
      <c r="B25" s="97">
        <v>11680.78</v>
      </c>
      <c r="C25" s="238"/>
      <c r="D25" s="97"/>
      <c r="E25" s="238"/>
      <c r="F25" s="152"/>
    </row>
    <row r="26" spans="1:6" hidden="1" x14ac:dyDescent="0.2">
      <c r="A26" s="206" t="s">
        <v>679</v>
      </c>
      <c r="B26" s="97">
        <v>12013.11</v>
      </c>
      <c r="C26" s="238"/>
      <c r="D26" s="97"/>
      <c r="E26" s="238"/>
      <c r="F26" s="152"/>
    </row>
    <row r="27" spans="1:6" hidden="1" x14ac:dyDescent="0.2">
      <c r="A27" s="206" t="s">
        <v>680</v>
      </c>
      <c r="B27" s="97">
        <v>11953.74</v>
      </c>
      <c r="C27" s="238"/>
      <c r="D27" s="97"/>
      <c r="E27" s="238"/>
      <c r="F27" s="152"/>
    </row>
    <row r="28" spans="1:6" hidden="1" x14ac:dyDescent="0.2">
      <c r="A28" s="206" t="s">
        <v>681</v>
      </c>
      <c r="B28" s="97">
        <v>11787.09</v>
      </c>
      <c r="C28" s="238"/>
      <c r="D28" s="97"/>
      <c r="E28" s="238"/>
      <c r="F28" s="152"/>
    </row>
    <row r="29" spans="1:6" hidden="1" x14ac:dyDescent="0.2">
      <c r="A29" s="206" t="s">
        <v>682</v>
      </c>
      <c r="B29" s="97">
        <v>11745.52</v>
      </c>
      <c r="C29" s="238"/>
      <c r="D29" s="97"/>
      <c r="E29" s="238"/>
      <c r="F29" s="152"/>
    </row>
    <row r="30" spans="1:6" hidden="1" x14ac:dyDescent="0.2">
      <c r="A30" s="206" t="s">
        <v>683</v>
      </c>
      <c r="B30" s="97">
        <v>11842.25</v>
      </c>
      <c r="C30" s="238"/>
      <c r="D30" s="97"/>
      <c r="E30" s="238"/>
      <c r="F30" s="152"/>
    </row>
    <row r="31" spans="1:6" hidden="1" x14ac:dyDescent="0.2">
      <c r="A31" s="206" t="s">
        <v>684</v>
      </c>
      <c r="B31" s="97">
        <v>11754.01</v>
      </c>
      <c r="C31" s="238"/>
      <c r="D31" s="97"/>
      <c r="E31" s="238"/>
      <c r="F31" s="152"/>
    </row>
    <row r="32" spans="1:6" hidden="1" x14ac:dyDescent="0.2">
      <c r="A32" s="206" t="s">
        <v>685</v>
      </c>
      <c r="B32" s="97">
        <v>12050.83</v>
      </c>
      <c r="C32" s="238"/>
      <c r="D32" s="97"/>
      <c r="E32" s="238"/>
      <c r="F32" s="152"/>
    </row>
    <row r="33" spans="1:6" hidden="1" x14ac:dyDescent="0.2">
      <c r="A33" s="206" t="s">
        <v>686</v>
      </c>
      <c r="B33" s="97">
        <v>11863.82</v>
      </c>
      <c r="C33" s="238"/>
      <c r="D33" s="97"/>
      <c r="E33" s="238"/>
      <c r="F33" s="152"/>
    </row>
    <row r="34" spans="1:6" hidden="1" x14ac:dyDescent="0.2">
      <c r="A34" s="206" t="s">
        <v>687</v>
      </c>
      <c r="B34" s="97">
        <v>12199.32</v>
      </c>
      <c r="C34" s="238"/>
      <c r="D34" s="97"/>
      <c r="E34" s="238"/>
      <c r="F34" s="152"/>
    </row>
    <row r="35" spans="1:6" hidden="1" x14ac:dyDescent="0.2">
      <c r="A35" s="206" t="s">
        <v>688</v>
      </c>
      <c r="B35" s="97">
        <v>12165.7</v>
      </c>
      <c r="C35" s="238"/>
      <c r="D35" s="97"/>
      <c r="E35" s="238"/>
      <c r="F35" s="152"/>
    </row>
    <row r="36" spans="1:6" hidden="1" x14ac:dyDescent="0.2">
      <c r="A36" s="206" t="s">
        <v>689</v>
      </c>
      <c r="B36" s="97">
        <v>11934.8</v>
      </c>
      <c r="C36" s="238"/>
      <c r="D36" s="97"/>
      <c r="E36" s="238"/>
      <c r="F36" s="152"/>
    </row>
    <row r="37" spans="1:6" hidden="1" x14ac:dyDescent="0.2">
      <c r="A37" s="206" t="s">
        <v>690</v>
      </c>
      <c r="B37" s="97">
        <v>11907</v>
      </c>
      <c r="C37" s="238"/>
      <c r="D37" s="97"/>
      <c r="E37" s="238"/>
      <c r="F37" s="152"/>
    </row>
    <row r="38" spans="1:6" hidden="1" x14ac:dyDescent="0.2">
      <c r="A38" s="206" t="s">
        <v>691</v>
      </c>
      <c r="B38" s="97">
        <v>12024.39</v>
      </c>
      <c r="C38" s="238"/>
      <c r="D38" s="97"/>
      <c r="E38" s="238"/>
      <c r="F38" s="152"/>
    </row>
    <row r="39" spans="1:6" hidden="1" x14ac:dyDescent="0.2">
      <c r="A39" s="206" t="s">
        <v>692</v>
      </c>
      <c r="B39" s="97">
        <v>11996.98</v>
      </c>
      <c r="C39" s="238"/>
      <c r="D39" s="97"/>
      <c r="E39" s="238"/>
      <c r="F39" s="152"/>
    </row>
    <row r="40" spans="1:6" hidden="1" x14ac:dyDescent="0.2">
      <c r="A40" s="206" t="s">
        <v>693</v>
      </c>
      <c r="B40" s="97">
        <v>11761.11</v>
      </c>
      <c r="C40" s="238"/>
      <c r="D40" s="97"/>
      <c r="E40" s="238"/>
      <c r="F40" s="152"/>
    </row>
    <row r="41" spans="1:6" hidden="1" x14ac:dyDescent="0.2">
      <c r="A41" s="206" t="s">
        <v>694</v>
      </c>
      <c r="B41" s="97">
        <v>11863.74</v>
      </c>
      <c r="C41" s="238"/>
      <c r="D41" s="97"/>
      <c r="E41" s="238"/>
      <c r="F41" s="152"/>
    </row>
    <row r="42" spans="1:6" hidden="1" x14ac:dyDescent="0.2">
      <c r="A42" s="206" t="s">
        <v>695</v>
      </c>
      <c r="B42" s="97">
        <v>11804.18</v>
      </c>
      <c r="C42" s="238"/>
      <c r="D42" s="97"/>
      <c r="E42" s="238"/>
      <c r="F42" s="152"/>
    </row>
    <row r="43" spans="1:6" hidden="1" x14ac:dyDescent="0.2">
      <c r="A43" s="206" t="s">
        <v>696</v>
      </c>
      <c r="B43" s="97">
        <v>11968.68</v>
      </c>
      <c r="C43" s="238"/>
      <c r="D43" s="97"/>
      <c r="E43" s="238"/>
      <c r="F43" s="152"/>
    </row>
    <row r="44" spans="1:6" hidden="1" x14ac:dyDescent="0.2">
      <c r="A44" s="206" t="s">
        <v>697</v>
      </c>
      <c r="B44" s="97">
        <v>11933.67</v>
      </c>
      <c r="C44" s="238"/>
      <c r="D44" s="97"/>
      <c r="E44" s="238"/>
      <c r="F44" s="152"/>
    </row>
    <row r="45" spans="1:6" hidden="1" x14ac:dyDescent="0.2">
      <c r="A45" s="206" t="s">
        <v>698</v>
      </c>
      <c r="B45" s="97">
        <v>11746.8</v>
      </c>
      <c r="C45" s="238"/>
      <c r="D45" s="97"/>
      <c r="E45" s="238"/>
      <c r="F45" s="152"/>
    </row>
    <row r="46" spans="1:6" hidden="1" x14ac:dyDescent="0.2">
      <c r="A46" s="206" t="s">
        <v>699</v>
      </c>
      <c r="B46" s="97">
        <v>11850.72</v>
      </c>
      <c r="C46" s="238"/>
      <c r="D46" s="97"/>
      <c r="E46" s="238"/>
      <c r="F46" s="152"/>
    </row>
    <row r="47" spans="1:6" hidden="1" x14ac:dyDescent="0.2">
      <c r="A47" s="206" t="s">
        <v>505</v>
      </c>
      <c r="B47" s="97">
        <v>12054.91</v>
      </c>
      <c r="C47" s="238"/>
      <c r="D47" s="97"/>
      <c r="E47" s="238"/>
      <c r="F47" s="152"/>
    </row>
    <row r="48" spans="1:6" hidden="1" x14ac:dyDescent="0.2">
      <c r="A48" s="206" t="s">
        <v>506</v>
      </c>
      <c r="B48" s="97">
        <v>12369.41</v>
      </c>
      <c r="C48" s="238"/>
      <c r="D48" s="97"/>
      <c r="E48" s="238"/>
      <c r="F48" s="152"/>
    </row>
    <row r="49" spans="1:6" hidden="1" x14ac:dyDescent="0.2">
      <c r="A49" s="206" t="s">
        <v>507</v>
      </c>
      <c r="B49" s="97">
        <v>12233.74</v>
      </c>
      <c r="C49" s="238"/>
      <c r="D49" s="97"/>
      <c r="E49" s="238"/>
      <c r="F49" s="152"/>
    </row>
    <row r="50" spans="1:6" hidden="1" x14ac:dyDescent="0.2">
      <c r="A50" s="206" t="s">
        <v>508</v>
      </c>
      <c r="B50" s="97">
        <v>12227.34</v>
      </c>
      <c r="C50" s="238"/>
      <c r="D50" s="97"/>
      <c r="E50" s="238"/>
      <c r="F50" s="152"/>
    </row>
    <row r="51" spans="1:6" hidden="1" x14ac:dyDescent="0.2">
      <c r="A51" s="206" t="s">
        <v>509</v>
      </c>
      <c r="B51" s="97">
        <v>12322.03</v>
      </c>
      <c r="C51" s="238"/>
      <c r="D51" s="97"/>
      <c r="E51" s="238"/>
      <c r="F51" s="152"/>
    </row>
    <row r="52" spans="1:6" hidden="1" x14ac:dyDescent="0.2">
      <c r="A52" s="206" t="s">
        <v>510</v>
      </c>
      <c r="B52" s="97">
        <v>12087.79</v>
      </c>
      <c r="C52" s="238"/>
      <c r="D52" s="97"/>
      <c r="E52" s="238"/>
      <c r="F52" s="152"/>
    </row>
    <row r="53" spans="1:6" hidden="1" x14ac:dyDescent="0.2">
      <c r="A53" s="206" t="s">
        <v>511</v>
      </c>
      <c r="B53" s="97">
        <v>12107.81</v>
      </c>
      <c r="C53" s="238"/>
      <c r="D53" s="97"/>
      <c r="E53" s="238"/>
      <c r="F53" s="152"/>
    </row>
    <row r="54" spans="1:6" hidden="1" x14ac:dyDescent="0.2">
      <c r="A54" s="206" t="s">
        <v>512</v>
      </c>
      <c r="B54" s="97">
        <v>12200.29</v>
      </c>
      <c r="C54" s="238"/>
      <c r="D54" s="97"/>
      <c r="E54" s="238"/>
      <c r="F54" s="152"/>
    </row>
    <row r="55" spans="1:6" hidden="1" x14ac:dyDescent="0.2">
      <c r="A55" s="207" t="s">
        <v>513</v>
      </c>
      <c r="B55" s="97">
        <v>12026.92</v>
      </c>
      <c r="C55" s="238"/>
      <c r="D55" s="97"/>
      <c r="E55" s="238"/>
      <c r="F55" s="152"/>
    </row>
    <row r="56" spans="1:6" hidden="1" x14ac:dyDescent="0.2">
      <c r="A56" s="207" t="s">
        <v>514</v>
      </c>
      <c r="B56" s="97">
        <v>12012.4</v>
      </c>
      <c r="C56" s="238"/>
      <c r="D56" s="97"/>
      <c r="E56" s="238"/>
      <c r="F56" s="152"/>
    </row>
    <row r="57" spans="1:6" hidden="1" x14ac:dyDescent="0.2">
      <c r="A57" s="207" t="s">
        <v>515</v>
      </c>
      <c r="B57" s="97">
        <v>11939.83</v>
      </c>
      <c r="C57" s="238"/>
      <c r="D57" s="97"/>
      <c r="E57" s="238"/>
      <c r="F57" s="152"/>
    </row>
    <row r="58" spans="1:6" hidden="1" x14ac:dyDescent="0.2">
      <c r="A58" s="207" t="s">
        <v>516</v>
      </c>
      <c r="B58" s="97">
        <v>11833.02</v>
      </c>
      <c r="C58" s="238"/>
      <c r="D58" s="97"/>
      <c r="E58" s="238"/>
      <c r="F58" s="152"/>
    </row>
    <row r="59" spans="1:6" hidden="1" x14ac:dyDescent="0.2">
      <c r="A59" s="207" t="s">
        <v>517</v>
      </c>
      <c r="B59" s="97">
        <v>11658.44</v>
      </c>
      <c r="C59" s="238"/>
      <c r="D59" s="97"/>
      <c r="E59" s="238"/>
      <c r="F59" s="152"/>
    </row>
    <row r="60" spans="1:6" hidden="1" x14ac:dyDescent="0.2">
      <c r="A60" s="207" t="s">
        <v>518</v>
      </c>
      <c r="B60" s="97">
        <v>11658.2</v>
      </c>
      <c r="C60" s="238"/>
      <c r="D60" s="97"/>
      <c r="E60" s="238"/>
      <c r="F60" s="152"/>
    </row>
    <row r="61" spans="1:6" hidden="1" x14ac:dyDescent="0.2">
      <c r="A61" s="207" t="s">
        <v>519</v>
      </c>
      <c r="B61" s="97">
        <v>11320.84</v>
      </c>
      <c r="C61" s="238"/>
      <c r="D61" s="97"/>
      <c r="E61" s="238"/>
      <c r="F61" s="152"/>
    </row>
    <row r="62" spans="1:6" hidden="1" x14ac:dyDescent="0.2">
      <c r="A62" s="207" t="s">
        <v>520</v>
      </c>
      <c r="B62" s="97">
        <v>11450.98</v>
      </c>
      <c r="C62" s="238"/>
      <c r="D62" s="97"/>
      <c r="E62" s="238"/>
      <c r="F62" s="152"/>
    </row>
    <row r="63" spans="1:6" hidden="1" x14ac:dyDescent="0.2">
      <c r="A63" s="207" t="s">
        <v>521</v>
      </c>
      <c r="B63" s="97">
        <v>11389.46</v>
      </c>
      <c r="C63" s="238"/>
      <c r="D63" s="97"/>
      <c r="E63" s="238"/>
      <c r="F63" s="152"/>
    </row>
    <row r="64" spans="1:6" hidden="1" x14ac:dyDescent="0.2">
      <c r="A64" s="207" t="s">
        <v>522</v>
      </c>
      <c r="B64" s="97">
        <v>11416.49</v>
      </c>
      <c r="C64" s="238"/>
      <c r="D64" s="97"/>
      <c r="E64" s="238"/>
      <c r="F64" s="152"/>
    </row>
    <row r="65" spans="1:6" hidden="1" x14ac:dyDescent="0.2">
      <c r="A65" s="207" t="s">
        <v>523</v>
      </c>
      <c r="B65" s="97">
        <v>11439.32</v>
      </c>
      <c r="C65" s="238"/>
      <c r="D65" s="97"/>
      <c r="E65" s="238"/>
      <c r="F65" s="152"/>
    </row>
    <row r="66" spans="1:6" hidden="1" x14ac:dyDescent="0.2">
      <c r="A66" s="207" t="s">
        <v>524</v>
      </c>
      <c r="B66" s="97">
        <v>11195.78</v>
      </c>
      <c r="C66" s="238"/>
      <c r="D66" s="97"/>
      <c r="E66" s="238"/>
      <c r="F66" s="152"/>
    </row>
    <row r="67" spans="1:6" hidden="1" x14ac:dyDescent="0.2">
      <c r="A67" s="207" t="s">
        <v>525</v>
      </c>
      <c r="B67" s="97">
        <v>11012.46</v>
      </c>
      <c r="C67" s="238"/>
      <c r="D67" s="97"/>
      <c r="E67" s="238"/>
      <c r="F67" s="152"/>
    </row>
    <row r="68" spans="1:6" hidden="1" x14ac:dyDescent="0.2">
      <c r="A68" s="207" t="s">
        <v>526</v>
      </c>
      <c r="B68" s="97">
        <v>10868.03</v>
      </c>
      <c r="C68" s="238"/>
      <c r="D68" s="97"/>
      <c r="E68" s="238"/>
      <c r="F68" s="152"/>
    </row>
    <row r="69" spans="1:6" hidden="1" x14ac:dyDescent="0.2">
      <c r="A69" s="207" t="s">
        <v>527</v>
      </c>
      <c r="B69" s="97">
        <v>10738.14</v>
      </c>
      <c r="C69" s="238"/>
      <c r="D69" s="97"/>
      <c r="E69" s="238"/>
      <c r="F69" s="152"/>
    </row>
    <row r="70" spans="1:6" hidden="1" x14ac:dyDescent="0.2">
      <c r="A70" s="207" t="s">
        <v>528</v>
      </c>
      <c r="B70" s="97">
        <v>10272.629999999999</v>
      </c>
      <c r="C70" s="238"/>
      <c r="D70" s="97"/>
      <c r="E70" s="238"/>
      <c r="F70" s="152"/>
    </row>
    <row r="71" spans="1:6" hidden="1" x14ac:dyDescent="0.2">
      <c r="A71" s="207" t="s">
        <v>529</v>
      </c>
      <c r="B71" s="97">
        <v>10022.18</v>
      </c>
      <c r="C71" s="238"/>
      <c r="D71" s="97"/>
      <c r="E71" s="238"/>
      <c r="F71" s="152"/>
    </row>
    <row r="72" spans="1:6" hidden="1" x14ac:dyDescent="0.2">
      <c r="A72" s="207" t="s">
        <v>530</v>
      </c>
      <c r="B72" s="97">
        <v>10514.64</v>
      </c>
      <c r="C72" s="238"/>
      <c r="D72" s="97"/>
      <c r="E72" s="238"/>
      <c r="F72" s="152"/>
    </row>
    <row r="73" spans="1:6" hidden="1" x14ac:dyDescent="0.2">
      <c r="A73" s="207" t="s">
        <v>531</v>
      </c>
      <c r="B73" s="97">
        <v>10990.81</v>
      </c>
      <c r="C73" s="238"/>
      <c r="D73" s="97"/>
      <c r="E73" s="238"/>
      <c r="F73" s="152"/>
    </row>
    <row r="74" spans="1:6" hidden="1" x14ac:dyDescent="0.2">
      <c r="A74" s="207" t="s">
        <v>532</v>
      </c>
      <c r="B74" s="97">
        <v>10964.91</v>
      </c>
      <c r="C74" s="238"/>
      <c r="D74" s="97"/>
      <c r="E74" s="238"/>
      <c r="F74" s="152"/>
    </row>
    <row r="75" spans="1:6" hidden="1" x14ac:dyDescent="0.2">
      <c r="A75" s="207" t="s">
        <v>533</v>
      </c>
      <c r="B75" s="97">
        <v>10563.93</v>
      </c>
      <c r="C75" s="238"/>
      <c r="D75" s="97"/>
      <c r="E75" s="238"/>
      <c r="F75" s="152"/>
    </row>
    <row r="76" spans="1:6" hidden="1" x14ac:dyDescent="0.2">
      <c r="A76" s="207" t="s">
        <v>534</v>
      </c>
      <c r="B76" s="97">
        <v>10763.42</v>
      </c>
      <c r="C76" s="238"/>
      <c r="D76" s="97"/>
      <c r="E76" s="238"/>
      <c r="F76" s="152"/>
    </row>
    <row r="77" spans="1:6" hidden="1" x14ac:dyDescent="0.2">
      <c r="A77" s="207" t="s">
        <v>535</v>
      </c>
      <c r="B77" s="97">
        <v>10926.53</v>
      </c>
      <c r="C77" s="238"/>
      <c r="D77" s="97"/>
      <c r="E77" s="238"/>
      <c r="F77" s="152"/>
    </row>
    <row r="78" spans="1:6" hidden="1" x14ac:dyDescent="0.2">
      <c r="A78" s="207" t="s">
        <v>536</v>
      </c>
      <c r="B78" s="97">
        <v>10762.58</v>
      </c>
      <c r="C78" s="238"/>
      <c r="D78" s="97"/>
      <c r="E78" s="238"/>
      <c r="F78" s="152"/>
    </row>
    <row r="79" spans="1:6" hidden="1" x14ac:dyDescent="0.2">
      <c r="A79" s="207" t="s">
        <v>537</v>
      </c>
      <c r="B79" s="97">
        <v>10636.31</v>
      </c>
      <c r="C79" s="238"/>
      <c r="D79" s="97"/>
      <c r="E79" s="238"/>
      <c r="F79" s="152"/>
    </row>
    <row r="80" spans="1:6" hidden="1" x14ac:dyDescent="0.2">
      <c r="A80" s="207" t="s">
        <v>538</v>
      </c>
      <c r="B80" s="97">
        <v>10887.17</v>
      </c>
      <c r="C80" s="238"/>
      <c r="D80" s="97"/>
      <c r="E80" s="238"/>
      <c r="F80" s="152"/>
    </row>
    <row r="81" spans="1:6" hidden="1" x14ac:dyDescent="0.2">
      <c r="A81" s="207" t="s">
        <v>539</v>
      </c>
      <c r="B81" s="97">
        <v>10505.12</v>
      </c>
      <c r="C81" s="238"/>
      <c r="D81" s="97"/>
      <c r="E81" s="238"/>
      <c r="F81" s="152"/>
    </row>
    <row r="82" spans="1:6" hidden="1" x14ac:dyDescent="0.2">
      <c r="A82" s="207" t="s">
        <v>540</v>
      </c>
      <c r="B82" s="97">
        <v>10512.89</v>
      </c>
      <c r="C82" s="238"/>
      <c r="D82" s="97"/>
      <c r="E82" s="238"/>
      <c r="F82" s="152"/>
    </row>
    <row r="83" spans="1:6" hidden="1" x14ac:dyDescent="0.2">
      <c r="A83" s="207" t="s">
        <v>541</v>
      </c>
      <c r="B83" s="97">
        <v>10536.2</v>
      </c>
      <c r="C83" s="238"/>
      <c r="D83" s="97"/>
      <c r="E83" s="238"/>
      <c r="F83" s="152"/>
    </row>
    <row r="84" spans="1:6" hidden="1" x14ac:dyDescent="0.2">
      <c r="A84" s="207" t="s">
        <v>542</v>
      </c>
      <c r="B84" s="97">
        <v>10442.91</v>
      </c>
      <c r="C84" s="238"/>
      <c r="D84" s="97"/>
      <c r="E84" s="238"/>
      <c r="F84" s="152"/>
    </row>
    <row r="85" spans="1:6" hidden="1" x14ac:dyDescent="0.2">
      <c r="A85" s="207" t="s">
        <v>543</v>
      </c>
      <c r="B85" s="97">
        <v>10531.44</v>
      </c>
      <c r="C85" s="238"/>
      <c r="D85" s="97"/>
      <c r="E85" s="238"/>
      <c r="F85" s="152"/>
    </row>
    <row r="86" spans="1:6" hidden="1" x14ac:dyDescent="0.2">
      <c r="A86" s="207" t="s">
        <v>544</v>
      </c>
      <c r="B86" s="97">
        <v>10709.15</v>
      </c>
      <c r="C86" s="238"/>
      <c r="D86" s="97"/>
      <c r="E86" s="238"/>
      <c r="F86" s="152"/>
    </row>
    <row r="87" spans="1:6" hidden="1" x14ac:dyDescent="0.2">
      <c r="A87" s="207" t="s">
        <v>545</v>
      </c>
      <c r="B87" s="97">
        <v>10535.82</v>
      </c>
      <c r="C87" s="238"/>
      <c r="D87" s="97"/>
      <c r="E87" s="238"/>
      <c r="F87" s="152"/>
    </row>
    <row r="88" spans="1:6" hidden="1" x14ac:dyDescent="0.2">
      <c r="A88" s="207" t="s">
        <v>546</v>
      </c>
      <c r="B88" s="97">
        <v>10595.21</v>
      </c>
      <c r="C88" s="238"/>
      <c r="D88" s="97"/>
      <c r="E88" s="238"/>
      <c r="F88" s="152"/>
    </row>
    <row r="89" spans="1:6" hidden="1" x14ac:dyDescent="0.2">
      <c r="A89" s="207" t="s">
        <v>547</v>
      </c>
      <c r="B89" s="97">
        <v>10530.53</v>
      </c>
      <c r="C89" s="238"/>
      <c r="D89" s="97"/>
      <c r="E89" s="238"/>
      <c r="F89" s="152"/>
    </row>
    <row r="90" spans="1:6" hidden="1" x14ac:dyDescent="0.2">
      <c r="A90" s="207" t="s">
        <v>548</v>
      </c>
      <c r="B90" s="97">
        <v>10588.32</v>
      </c>
      <c r="C90" s="238"/>
      <c r="D90" s="97"/>
      <c r="E90" s="238"/>
      <c r="F90" s="152"/>
    </row>
    <row r="91" spans="1:6" hidden="1" x14ac:dyDescent="0.2">
      <c r="A91" s="207" t="s">
        <v>549</v>
      </c>
      <c r="B91" s="97">
        <v>10695.64</v>
      </c>
      <c r="C91" s="238"/>
      <c r="D91" s="97"/>
      <c r="E91" s="238"/>
      <c r="F91" s="152"/>
    </row>
    <row r="92" spans="1:6" hidden="1" x14ac:dyDescent="0.2">
      <c r="A92" s="207" t="s">
        <v>550</v>
      </c>
      <c r="B92" s="97">
        <v>10574.53</v>
      </c>
      <c r="C92" s="238"/>
      <c r="D92" s="97"/>
      <c r="E92" s="238"/>
      <c r="F92" s="152"/>
    </row>
    <row r="93" spans="1:6" hidden="1" x14ac:dyDescent="0.2">
      <c r="A93" s="207" t="s">
        <v>551</v>
      </c>
      <c r="B93" s="97">
        <v>10632.38</v>
      </c>
      <c r="C93" s="238"/>
      <c r="D93" s="97"/>
      <c r="E93" s="238"/>
      <c r="F93" s="152"/>
    </row>
    <row r="94" spans="1:6" hidden="1" x14ac:dyDescent="0.2">
      <c r="A94" s="207" t="s">
        <v>552</v>
      </c>
      <c r="B94" s="97">
        <v>10390.99</v>
      </c>
      <c r="C94" s="238"/>
      <c r="D94" s="97"/>
      <c r="E94" s="238"/>
      <c r="F94" s="152"/>
    </row>
    <row r="95" spans="1:6" hidden="1" x14ac:dyDescent="0.2">
      <c r="A95" s="207" t="s">
        <v>553</v>
      </c>
      <c r="B95" s="97">
        <v>10372.1</v>
      </c>
      <c r="C95" s="238"/>
      <c r="D95" s="97"/>
      <c r="E95" s="238"/>
      <c r="F95" s="152"/>
    </row>
    <row r="96" spans="1:6" hidden="1" x14ac:dyDescent="0.2">
      <c r="A96" s="207" t="s">
        <v>554</v>
      </c>
      <c r="B96" s="97">
        <v>10570.92</v>
      </c>
      <c r="C96" s="238"/>
      <c r="D96" s="97"/>
      <c r="E96" s="238"/>
      <c r="F96" s="152"/>
    </row>
    <row r="97" spans="1:6" hidden="1" x14ac:dyDescent="0.2">
      <c r="A97" s="207" t="s">
        <v>555</v>
      </c>
      <c r="B97" s="97">
        <v>10417.299999999999</v>
      </c>
      <c r="C97" s="238"/>
      <c r="D97" s="97"/>
      <c r="E97" s="238"/>
      <c r="F97" s="152"/>
    </row>
    <row r="98" spans="1:6" hidden="1" x14ac:dyDescent="0.2">
      <c r="A98" s="207" t="s">
        <v>556</v>
      </c>
      <c r="B98" s="97">
        <v>10339.81</v>
      </c>
      <c r="C98" s="238"/>
      <c r="D98" s="97"/>
      <c r="E98" s="238"/>
      <c r="F98" s="152"/>
    </row>
    <row r="99" spans="1:6" hidden="1" x14ac:dyDescent="0.2">
      <c r="A99" s="207" t="s">
        <v>557</v>
      </c>
      <c r="B99" s="97">
        <v>10252.15</v>
      </c>
      <c r="C99" s="238"/>
      <c r="D99" s="97"/>
      <c r="E99" s="238"/>
      <c r="F99" s="152"/>
    </row>
    <row r="100" spans="1:6" hidden="1" x14ac:dyDescent="0.2">
      <c r="A100" s="207" t="s">
        <v>558</v>
      </c>
      <c r="B100" s="97">
        <v>10164.23</v>
      </c>
      <c r="C100" s="238"/>
      <c r="D100" s="97"/>
      <c r="E100" s="238"/>
      <c r="F100" s="152"/>
    </row>
    <row r="101" spans="1:6" hidden="1" x14ac:dyDescent="0.2">
      <c r="A101" s="207" t="s">
        <v>559</v>
      </c>
      <c r="B101" s="97">
        <v>10156.94</v>
      </c>
      <c r="C101" s="238"/>
      <c r="D101" s="97"/>
      <c r="E101" s="238"/>
      <c r="F101" s="152"/>
    </row>
    <row r="102" spans="1:6" hidden="1" x14ac:dyDescent="0.2">
      <c r="A102" s="207" t="s">
        <v>560</v>
      </c>
      <c r="B102" s="97">
        <v>10035.77</v>
      </c>
      <c r="C102" s="238"/>
      <c r="D102" s="97"/>
      <c r="E102" s="238"/>
      <c r="F102" s="152"/>
    </row>
    <row r="103" spans="1:6" hidden="1" x14ac:dyDescent="0.2">
      <c r="A103" s="207" t="s">
        <v>561</v>
      </c>
      <c r="B103" s="97">
        <v>9922.41</v>
      </c>
      <c r="C103" s="238"/>
      <c r="D103" s="97"/>
      <c r="E103" s="238"/>
      <c r="F103" s="152"/>
    </row>
    <row r="104" spans="1:6" hidden="1" x14ac:dyDescent="0.2">
      <c r="A104" s="207" t="s">
        <v>562</v>
      </c>
      <c r="B104" s="97">
        <v>9953.42</v>
      </c>
      <c r="C104" s="238"/>
      <c r="D104" s="97"/>
      <c r="E104" s="238"/>
      <c r="F104" s="152"/>
    </row>
    <row r="105" spans="1:6" hidden="1" x14ac:dyDescent="0.2">
      <c r="A105" s="207" t="s">
        <v>563</v>
      </c>
      <c r="B105" s="97">
        <v>10112.56</v>
      </c>
      <c r="C105" s="238"/>
      <c r="D105" s="97"/>
      <c r="E105" s="238"/>
      <c r="F105" s="152"/>
    </row>
    <row r="106" spans="1:6" hidden="1" x14ac:dyDescent="0.2">
      <c r="A106" s="207" t="s">
        <v>564</v>
      </c>
      <c r="B106" s="97">
        <v>8742.31</v>
      </c>
      <c r="C106" s="238"/>
      <c r="D106" s="97"/>
      <c r="E106" s="238"/>
      <c r="F106" s="152"/>
    </row>
    <row r="107" spans="1:6" hidden="1" x14ac:dyDescent="0.2">
      <c r="A107" s="207" t="s">
        <v>765</v>
      </c>
      <c r="B107" s="97">
        <v>10300.83</v>
      </c>
      <c r="C107" s="238"/>
      <c r="D107" s="97"/>
      <c r="E107" s="238"/>
      <c r="F107" s="152"/>
    </row>
    <row r="108" spans="1:6" hidden="1" x14ac:dyDescent="0.2">
      <c r="A108" s="207" t="s">
        <v>566</v>
      </c>
      <c r="B108" s="97">
        <v>10308.42</v>
      </c>
      <c r="C108" s="238"/>
      <c r="D108" s="97"/>
      <c r="E108" s="238"/>
      <c r="F108" s="152"/>
    </row>
    <row r="109" spans="1:6" hidden="1" x14ac:dyDescent="0.2">
      <c r="A109" s="207" t="s">
        <v>567</v>
      </c>
      <c r="B109" s="97">
        <v>10330.700000000001</v>
      </c>
      <c r="C109" s="238"/>
      <c r="D109" s="97"/>
      <c r="E109" s="238"/>
      <c r="F109" s="152"/>
    </row>
    <row r="110" spans="1:6" hidden="1" x14ac:dyDescent="0.2">
      <c r="A110" s="207" t="s">
        <v>568</v>
      </c>
      <c r="B110" s="97">
        <v>10345.870000000001</v>
      </c>
      <c r="C110" s="238"/>
      <c r="D110" s="97"/>
      <c r="E110" s="238"/>
      <c r="F110" s="152"/>
    </row>
    <row r="111" spans="1:6" hidden="1" x14ac:dyDescent="0.2">
      <c r="A111" s="207" t="s">
        <v>569</v>
      </c>
      <c r="B111" s="97">
        <v>10490.46</v>
      </c>
      <c r="C111" s="238"/>
      <c r="D111" s="97"/>
      <c r="E111" s="238"/>
      <c r="F111" s="152"/>
    </row>
    <row r="112" spans="1:6" hidden="1" x14ac:dyDescent="0.2">
      <c r="A112" s="207" t="s">
        <v>570</v>
      </c>
      <c r="B112" s="97">
        <v>10390.59</v>
      </c>
      <c r="C112" s="238"/>
      <c r="D112" s="97"/>
      <c r="E112" s="238"/>
      <c r="F112" s="152"/>
    </row>
    <row r="113" spans="1:6" hidden="1" x14ac:dyDescent="0.2">
      <c r="A113" s="207" t="s">
        <v>571</v>
      </c>
      <c r="B113" s="97">
        <v>10323.11</v>
      </c>
      <c r="C113" s="238"/>
      <c r="D113" s="97"/>
      <c r="E113" s="238"/>
      <c r="F113" s="152"/>
    </row>
    <row r="114" spans="1:6" hidden="1" x14ac:dyDescent="0.2">
      <c r="A114" s="207" t="s">
        <v>572</v>
      </c>
      <c r="B114" s="97">
        <v>10413.34</v>
      </c>
      <c r="C114" s="238"/>
      <c r="D114" s="97"/>
      <c r="E114" s="238"/>
      <c r="F114" s="152"/>
    </row>
    <row r="115" spans="1:6" hidden="1" x14ac:dyDescent="0.2">
      <c r="A115" s="207" t="s">
        <v>573</v>
      </c>
      <c r="B115" s="97">
        <v>10408.92</v>
      </c>
      <c r="C115" s="238"/>
      <c r="D115" s="97"/>
      <c r="E115" s="238"/>
      <c r="F115" s="152"/>
    </row>
    <row r="116" spans="1:6" hidden="1" x14ac:dyDescent="0.2">
      <c r="A116" s="207" t="s">
        <v>574</v>
      </c>
      <c r="B116" s="97">
        <v>10377.6</v>
      </c>
      <c r="C116" s="238"/>
      <c r="D116" s="97"/>
      <c r="E116" s="238"/>
      <c r="F116" s="152"/>
    </row>
    <row r="117" spans="1:6" hidden="1" x14ac:dyDescent="0.2">
      <c r="A117" s="207" t="s">
        <v>575</v>
      </c>
      <c r="B117" s="97">
        <v>10362.299999999999</v>
      </c>
      <c r="C117" s="238"/>
      <c r="D117" s="97"/>
      <c r="E117" s="238"/>
      <c r="F117" s="152"/>
    </row>
    <row r="118" spans="1:6" hidden="1" x14ac:dyDescent="0.2">
      <c r="A118" s="207" t="s">
        <v>576</v>
      </c>
      <c r="B118" s="97">
        <v>10255</v>
      </c>
      <c r="C118" s="238"/>
      <c r="D118" s="97"/>
      <c r="E118" s="238"/>
      <c r="F118" s="152"/>
    </row>
    <row r="119" spans="1:6" hidden="1" x14ac:dyDescent="0.2">
      <c r="A119" s="207" t="s">
        <v>577</v>
      </c>
      <c r="B119" s="97">
        <v>10178.23</v>
      </c>
      <c r="C119" s="238"/>
      <c r="D119" s="97"/>
      <c r="E119" s="238"/>
      <c r="F119" s="152"/>
    </row>
    <row r="120" spans="1:6" hidden="1" x14ac:dyDescent="0.2">
      <c r="A120" s="207" t="s">
        <v>578</v>
      </c>
      <c r="B120" s="97">
        <v>10366.86</v>
      </c>
      <c r="C120" s="238"/>
      <c r="D120" s="97"/>
      <c r="E120" s="238"/>
      <c r="F120" s="152"/>
    </row>
    <row r="121" spans="1:6" hidden="1" x14ac:dyDescent="0.2">
      <c r="A121" s="207" t="s">
        <v>766</v>
      </c>
      <c r="B121" s="96">
        <v>10178.23</v>
      </c>
      <c r="C121" s="238"/>
      <c r="D121" s="97"/>
      <c r="E121" s="238"/>
      <c r="F121" s="152"/>
    </row>
    <row r="122" spans="1:6" hidden="1" x14ac:dyDescent="0.2">
      <c r="A122" s="207" t="s">
        <v>767</v>
      </c>
      <c r="B122" s="96">
        <v>2076.4</v>
      </c>
      <c r="C122" s="238"/>
      <c r="D122" s="97"/>
      <c r="E122" s="238"/>
      <c r="F122" s="152"/>
    </row>
    <row r="123" spans="1:6" hidden="1" x14ac:dyDescent="0.2">
      <c r="A123" s="207" t="s">
        <v>579</v>
      </c>
      <c r="B123" s="96">
        <v>10115.4</v>
      </c>
      <c r="C123" s="238"/>
      <c r="D123" s="97"/>
      <c r="E123" s="238"/>
      <c r="F123" s="152"/>
    </row>
    <row r="124" spans="1:6" hidden="1" x14ac:dyDescent="0.2">
      <c r="A124" s="207" t="s">
        <v>580</v>
      </c>
      <c r="B124" s="97">
        <v>10077.09</v>
      </c>
      <c r="C124" s="238"/>
      <c r="D124" s="97"/>
      <c r="E124" s="238"/>
      <c r="F124" s="152"/>
    </row>
    <row r="125" spans="1:6" hidden="1" x14ac:dyDescent="0.2">
      <c r="A125" s="207" t="s">
        <v>581</v>
      </c>
      <c r="B125" s="96">
        <v>10070.15</v>
      </c>
      <c r="C125" s="238"/>
      <c r="D125" s="97"/>
      <c r="E125" s="238"/>
      <c r="F125" s="152"/>
    </row>
    <row r="126" spans="1:6" hidden="1" x14ac:dyDescent="0.2">
      <c r="A126" s="207" t="s">
        <v>582</v>
      </c>
      <c r="B126" s="97">
        <v>10073.17</v>
      </c>
      <c r="C126" s="238"/>
      <c r="D126" s="97"/>
      <c r="E126" s="238"/>
      <c r="F126" s="152"/>
    </row>
    <row r="127" spans="1:6" hidden="1" x14ac:dyDescent="0.2">
      <c r="A127" s="207" t="s">
        <v>768</v>
      </c>
      <c r="B127" s="96">
        <v>10296.41</v>
      </c>
      <c r="C127" s="238"/>
      <c r="D127" s="97"/>
      <c r="E127" s="238"/>
      <c r="F127" s="152"/>
    </row>
    <row r="128" spans="1:6" hidden="1" x14ac:dyDescent="0.2">
      <c r="A128" s="207" t="s">
        <v>769</v>
      </c>
      <c r="B128" s="97">
        <v>10341.66</v>
      </c>
      <c r="C128" s="238"/>
      <c r="D128" s="97"/>
      <c r="E128" s="238"/>
      <c r="F128" s="152"/>
    </row>
    <row r="129" spans="1:6" hidden="1" x14ac:dyDescent="0.2">
      <c r="A129" s="207" t="s">
        <v>583</v>
      </c>
      <c r="B129" s="97">
        <v>10338.18</v>
      </c>
      <c r="C129" s="238"/>
      <c r="D129" s="97"/>
      <c r="E129" s="238"/>
      <c r="F129" s="152"/>
    </row>
    <row r="130" spans="1:6" hidden="1" x14ac:dyDescent="0.2">
      <c r="A130" s="207" t="s">
        <v>584</v>
      </c>
      <c r="B130" s="97">
        <v>10350.620000000001</v>
      </c>
      <c r="C130" s="238"/>
      <c r="D130" s="97"/>
      <c r="E130" s="238"/>
      <c r="F130" s="152"/>
    </row>
    <row r="131" spans="1:6" hidden="1" x14ac:dyDescent="0.2">
      <c r="A131" s="207" t="s">
        <v>587</v>
      </c>
      <c r="B131" s="97">
        <v>10124.91</v>
      </c>
      <c r="C131" s="238"/>
      <c r="D131" s="97"/>
      <c r="E131" s="238"/>
      <c r="F131" s="152"/>
    </row>
    <row r="132" spans="1:6" hidden="1" x14ac:dyDescent="0.2">
      <c r="A132" s="207" t="s">
        <v>588</v>
      </c>
      <c r="B132" s="97">
        <v>10128.18</v>
      </c>
      <c r="C132" s="238"/>
      <c r="D132" s="97"/>
      <c r="E132" s="238"/>
      <c r="F132" s="152"/>
    </row>
    <row r="133" spans="1:6" hidden="1" x14ac:dyDescent="0.2">
      <c r="A133" s="207" t="s">
        <v>589</v>
      </c>
      <c r="B133" s="97">
        <v>10154.41</v>
      </c>
      <c r="C133" s="238"/>
      <c r="D133" s="97"/>
      <c r="E133" s="238"/>
      <c r="F133" s="152"/>
    </row>
    <row r="134" spans="1:6" hidden="1" x14ac:dyDescent="0.2">
      <c r="A134" s="207" t="s">
        <v>590</v>
      </c>
      <c r="B134" s="97">
        <v>10706.58</v>
      </c>
      <c r="C134" s="238"/>
      <c r="D134" s="97"/>
      <c r="E134" s="238"/>
      <c r="F134" s="152"/>
    </row>
    <row r="135" spans="1:6" hidden="1" x14ac:dyDescent="0.2">
      <c r="A135" s="207" t="s">
        <v>770</v>
      </c>
      <c r="B135" s="97">
        <v>11064.62</v>
      </c>
      <c r="C135" s="238"/>
      <c r="D135" s="97"/>
      <c r="E135" s="238"/>
      <c r="F135" s="152"/>
    </row>
    <row r="136" spans="1:6" hidden="1" x14ac:dyDescent="0.2">
      <c r="A136" s="207" t="s">
        <v>591</v>
      </c>
      <c r="B136" s="97">
        <v>10791.2</v>
      </c>
      <c r="C136" s="238"/>
      <c r="D136" s="97"/>
      <c r="E136" s="238"/>
      <c r="F136" s="152"/>
    </row>
    <row r="137" spans="1:6" hidden="1" x14ac:dyDescent="0.2">
      <c r="A137" s="207" t="s">
        <v>593</v>
      </c>
      <c r="B137" s="97">
        <v>10418.42</v>
      </c>
      <c r="C137" s="238"/>
      <c r="D137" s="97"/>
      <c r="E137" s="238"/>
      <c r="F137" s="152"/>
    </row>
    <row r="138" spans="1:6" hidden="1" x14ac:dyDescent="0.2">
      <c r="A138" s="207" t="s">
        <v>594</v>
      </c>
      <c r="B138" s="97">
        <v>10486.08</v>
      </c>
      <c r="C138" s="238"/>
      <c r="D138" s="97"/>
      <c r="E138" s="238"/>
      <c r="F138" s="152"/>
    </row>
    <row r="139" spans="1:6" hidden="1" x14ac:dyDescent="0.2">
      <c r="A139" s="207" t="s">
        <v>595</v>
      </c>
      <c r="B139" s="97">
        <v>10534.8</v>
      </c>
      <c r="C139" s="238"/>
      <c r="D139" s="97"/>
      <c r="E139" s="238"/>
      <c r="F139" s="152"/>
    </row>
    <row r="140" spans="1:6" hidden="1" x14ac:dyDescent="0.2">
      <c r="A140" s="207" t="s">
        <v>771</v>
      </c>
      <c r="B140" s="97">
        <v>10529.39</v>
      </c>
      <c r="C140" s="238"/>
      <c r="D140" s="97"/>
      <c r="E140" s="238"/>
      <c r="F140" s="152"/>
    </row>
    <row r="141" spans="1:6" hidden="1" x14ac:dyDescent="0.2">
      <c r="A141" s="207" t="s">
        <v>701</v>
      </c>
      <c r="B141" s="97">
        <v>10354.031000000001</v>
      </c>
      <c r="C141" s="238"/>
      <c r="D141" s="97"/>
      <c r="E141" s="238"/>
      <c r="F141" s="152"/>
    </row>
    <row r="142" spans="1:6" hidden="1" x14ac:dyDescent="0.2">
      <c r="A142" s="207" t="s">
        <v>702</v>
      </c>
      <c r="B142" s="97">
        <v>10287.81</v>
      </c>
      <c r="C142" s="238"/>
      <c r="D142" s="97"/>
      <c r="E142" s="238"/>
      <c r="F142" s="152"/>
    </row>
    <row r="143" spans="1:6" hidden="1" x14ac:dyDescent="0.2">
      <c r="A143" s="207" t="s">
        <v>703</v>
      </c>
      <c r="B143" s="97">
        <v>10442.74</v>
      </c>
      <c r="C143" s="238"/>
      <c r="D143" s="97"/>
      <c r="E143" s="238"/>
      <c r="F143" s="152"/>
    </row>
    <row r="144" spans="1:6" hidden="1" x14ac:dyDescent="0.2">
      <c r="A144" s="207" t="s">
        <v>704</v>
      </c>
      <c r="B144" s="97">
        <v>10698.73</v>
      </c>
      <c r="C144" s="238"/>
      <c r="D144" s="97"/>
      <c r="E144" s="238"/>
      <c r="F144" s="152"/>
    </row>
    <row r="145" spans="1:6" hidden="1" x14ac:dyDescent="0.2">
      <c r="A145" s="207" t="s">
        <v>601</v>
      </c>
      <c r="B145" s="97">
        <v>10443.92</v>
      </c>
      <c r="C145" s="238"/>
      <c r="D145" s="97"/>
      <c r="E145" s="238"/>
      <c r="F145" s="152"/>
    </row>
    <row r="146" spans="1:6" hidden="1" x14ac:dyDescent="0.2">
      <c r="A146" s="207" t="s">
        <v>602</v>
      </c>
      <c r="B146" s="97">
        <v>10437.799999999999</v>
      </c>
      <c r="C146" s="238"/>
      <c r="D146" s="97"/>
      <c r="E146" s="238"/>
      <c r="F146" s="152"/>
    </row>
    <row r="147" spans="1:6" hidden="1" x14ac:dyDescent="0.2">
      <c r="A147" s="207" t="s">
        <v>603</v>
      </c>
      <c r="B147" s="97">
        <v>10505.75</v>
      </c>
      <c r="C147" s="238"/>
      <c r="D147" s="97"/>
      <c r="E147" s="238"/>
      <c r="F147" s="152"/>
    </row>
    <row r="148" spans="1:6" hidden="1" x14ac:dyDescent="0.2">
      <c r="A148" s="207" t="s">
        <v>608</v>
      </c>
      <c r="B148" s="97">
        <v>10425.280000000001</v>
      </c>
      <c r="C148" s="238"/>
      <c r="D148" s="97"/>
      <c r="E148" s="238"/>
      <c r="F148" s="152"/>
    </row>
    <row r="149" spans="1:6" hidden="1" x14ac:dyDescent="0.2">
      <c r="A149" s="207" t="s">
        <v>610</v>
      </c>
      <c r="B149" s="97">
        <v>10297.81</v>
      </c>
      <c r="C149" s="238"/>
      <c r="D149" s="97"/>
      <c r="E149" s="238"/>
      <c r="F149" s="152"/>
    </row>
    <row r="150" spans="1:6" hidden="1" x14ac:dyDescent="0.2">
      <c r="A150" s="207" t="s">
        <v>772</v>
      </c>
      <c r="B150" s="97">
        <v>10297.81</v>
      </c>
      <c r="C150" s="238"/>
      <c r="D150" s="97"/>
      <c r="E150" s="238"/>
      <c r="F150" s="152"/>
    </row>
    <row r="151" spans="1:6" hidden="1" x14ac:dyDescent="0.2">
      <c r="A151" s="207" t="s">
        <v>612</v>
      </c>
      <c r="B151" s="97">
        <v>10293.39</v>
      </c>
      <c r="C151" s="238"/>
      <c r="D151" s="97"/>
      <c r="E151" s="238"/>
      <c r="F151" s="152"/>
    </row>
    <row r="152" spans="1:6" hidden="1" x14ac:dyDescent="0.2">
      <c r="A152" s="207" t="s">
        <v>614</v>
      </c>
      <c r="B152" s="97">
        <v>10233.33</v>
      </c>
      <c r="C152" s="238"/>
      <c r="D152" s="97"/>
      <c r="E152" s="238"/>
      <c r="F152" s="152"/>
    </row>
    <row r="153" spans="1:6" hidden="1" x14ac:dyDescent="0.2">
      <c r="A153" s="207" t="s">
        <v>773</v>
      </c>
      <c r="B153" s="97">
        <v>10398.17</v>
      </c>
      <c r="C153" s="238"/>
      <c r="D153" s="97"/>
      <c r="E153" s="238"/>
      <c r="F153" s="152"/>
    </row>
    <row r="154" spans="1:6" hidden="1" x14ac:dyDescent="0.2">
      <c r="A154" s="207" t="s">
        <v>618</v>
      </c>
      <c r="B154" s="97">
        <v>10687.28</v>
      </c>
      <c r="C154" s="238"/>
      <c r="D154" s="97"/>
      <c r="E154" s="238"/>
      <c r="F154" s="152"/>
    </row>
    <row r="155" spans="1:6" hidden="1" x14ac:dyDescent="0.2">
      <c r="A155" s="207" t="s">
        <v>620</v>
      </c>
      <c r="B155" s="97">
        <v>10699.804</v>
      </c>
      <c r="C155" s="238"/>
      <c r="D155" s="97"/>
      <c r="E155" s="238"/>
      <c r="F155" s="152"/>
    </row>
    <row r="156" spans="1:6" hidden="1" x14ac:dyDescent="0.2">
      <c r="A156" s="207" t="s">
        <v>622</v>
      </c>
      <c r="B156" s="97">
        <v>10971.56</v>
      </c>
      <c r="C156" s="238"/>
      <c r="D156" s="97"/>
      <c r="E156" s="238"/>
      <c r="F156" s="152"/>
    </row>
    <row r="157" spans="1:6" hidden="1" x14ac:dyDescent="0.2">
      <c r="A157" s="207" t="s">
        <v>625</v>
      </c>
      <c r="B157" s="97">
        <v>10808.06</v>
      </c>
      <c r="C157" s="238"/>
      <c r="D157" s="97"/>
      <c r="E157" s="238"/>
      <c r="F157" s="152"/>
    </row>
    <row r="158" spans="1:6" hidden="1" x14ac:dyDescent="0.2">
      <c r="A158" s="207" t="s">
        <v>626</v>
      </c>
      <c r="B158" s="97">
        <v>10851.008</v>
      </c>
      <c r="C158" s="238"/>
      <c r="D158" s="97"/>
      <c r="E158" s="238"/>
      <c r="F158" s="152"/>
    </row>
    <row r="159" spans="1:6" hidden="1" x14ac:dyDescent="0.2">
      <c r="A159" s="207" t="s">
        <v>628</v>
      </c>
      <c r="B159" s="97">
        <v>10915.65</v>
      </c>
      <c r="C159" s="238"/>
      <c r="D159" s="97"/>
      <c r="E159" s="238"/>
      <c r="F159" s="152"/>
    </row>
    <row r="160" spans="1:6" hidden="1" x14ac:dyDescent="0.2">
      <c r="A160" s="207" t="s">
        <v>774</v>
      </c>
      <c r="B160" s="97">
        <v>11152.58</v>
      </c>
      <c r="C160" s="238"/>
      <c r="D160" s="97"/>
      <c r="E160" s="238"/>
      <c r="F160" s="152"/>
    </row>
    <row r="161" spans="1:6" hidden="1" x14ac:dyDescent="0.2">
      <c r="A161" s="207" t="s">
        <v>775</v>
      </c>
      <c r="B161" s="97">
        <v>10718.12</v>
      </c>
      <c r="C161" s="238"/>
      <c r="D161" s="97"/>
      <c r="E161" s="238"/>
      <c r="F161" s="152"/>
    </row>
    <row r="162" spans="1:6" hidden="1" x14ac:dyDescent="0.2">
      <c r="A162" s="207" t="s">
        <v>776</v>
      </c>
      <c r="B162" s="97">
        <v>10612.013000000001</v>
      </c>
      <c r="C162" s="238"/>
      <c r="D162" s="97"/>
      <c r="E162" s="238"/>
      <c r="F162" s="152"/>
    </row>
    <row r="163" spans="1:6" hidden="1" x14ac:dyDescent="0.2">
      <c r="A163" s="207" t="s">
        <v>633</v>
      </c>
      <c r="B163" s="97">
        <v>10454.19</v>
      </c>
      <c r="C163" s="238"/>
      <c r="D163" s="97"/>
      <c r="E163" s="238"/>
      <c r="F163" s="152"/>
    </row>
    <row r="164" spans="1:6" hidden="1" x14ac:dyDescent="0.2">
      <c r="A164" s="207" t="s">
        <v>635</v>
      </c>
      <c r="B164" s="97">
        <v>10350.89</v>
      </c>
      <c r="C164" s="238"/>
      <c r="D164" s="97"/>
      <c r="E164" s="238"/>
      <c r="F164" s="152"/>
    </row>
    <row r="165" spans="1:6" hidden="1" x14ac:dyDescent="0.2">
      <c r="A165" s="207" t="s">
        <v>636</v>
      </c>
      <c r="B165" s="97">
        <v>10386.050999999999</v>
      </c>
      <c r="C165" s="238"/>
      <c r="D165" s="97"/>
      <c r="E165" s="238"/>
      <c r="F165" s="152"/>
    </row>
    <row r="166" spans="1:6" hidden="1" x14ac:dyDescent="0.2">
      <c r="A166" s="207" t="s">
        <v>640</v>
      </c>
      <c r="B166" s="97">
        <v>10297.011</v>
      </c>
      <c r="C166" s="238"/>
      <c r="D166" s="97"/>
      <c r="E166" s="238"/>
      <c r="F166" s="152"/>
    </row>
    <row r="167" spans="1:6" hidden="1" x14ac:dyDescent="0.2">
      <c r="A167" s="207" t="s">
        <v>641</v>
      </c>
      <c r="B167" s="97">
        <v>10066.549999999999</v>
      </c>
      <c r="C167" s="238"/>
      <c r="D167" s="97"/>
      <c r="E167" s="238"/>
      <c r="F167" s="152"/>
    </row>
    <row r="168" spans="1:6" hidden="1" x14ac:dyDescent="0.2">
      <c r="A168" s="207" t="s">
        <v>642</v>
      </c>
      <c r="B168" s="97">
        <v>10096.709999999999</v>
      </c>
      <c r="C168" s="238"/>
      <c r="D168" s="97"/>
      <c r="E168" s="238"/>
      <c r="F168" s="152"/>
    </row>
    <row r="169" spans="1:6" hidden="1" x14ac:dyDescent="0.2">
      <c r="A169" s="207" t="s">
        <v>643</v>
      </c>
      <c r="B169" s="97">
        <v>10090.86</v>
      </c>
      <c r="C169" s="238"/>
      <c r="D169" s="97"/>
      <c r="E169" s="238"/>
      <c r="F169" s="152"/>
    </row>
    <row r="170" spans="1:6" hidden="1" x14ac:dyDescent="0.2">
      <c r="A170" s="207" t="s">
        <v>645</v>
      </c>
      <c r="B170" s="97">
        <v>10039.73</v>
      </c>
      <c r="C170" s="238"/>
      <c r="D170" s="97"/>
      <c r="E170" s="238"/>
      <c r="F170" s="152"/>
    </row>
    <row r="171" spans="1:6" hidden="1" x14ac:dyDescent="0.2">
      <c r="A171" s="207" t="s">
        <v>646</v>
      </c>
      <c r="B171" s="97">
        <v>10189.07</v>
      </c>
      <c r="C171" s="238"/>
      <c r="D171" s="97"/>
      <c r="E171" s="238"/>
      <c r="F171" s="152"/>
    </row>
    <row r="172" spans="1:6" hidden="1" x14ac:dyDescent="0.2">
      <c r="A172" s="207" t="s">
        <v>647</v>
      </c>
      <c r="B172" s="97">
        <v>10078.44</v>
      </c>
      <c r="C172" s="238"/>
      <c r="D172" s="97"/>
      <c r="E172" s="238"/>
      <c r="F172" s="152"/>
    </row>
    <row r="173" spans="1:6" hidden="1" x14ac:dyDescent="0.2">
      <c r="A173" s="207" t="s">
        <v>648</v>
      </c>
      <c r="B173" s="97">
        <v>10119.4</v>
      </c>
      <c r="C173" s="238"/>
      <c r="D173" s="97"/>
      <c r="E173" s="238"/>
      <c r="F173" s="152"/>
    </row>
    <row r="174" spans="1:6" hidden="1" x14ac:dyDescent="0.2">
      <c r="A174" s="207" t="s">
        <v>649</v>
      </c>
      <c r="B174" s="97">
        <v>10094.58</v>
      </c>
      <c r="C174" s="238"/>
      <c r="D174" s="97"/>
      <c r="E174" s="238"/>
      <c r="F174" s="152"/>
    </row>
    <row r="175" spans="1:6" hidden="1" x14ac:dyDescent="0.2">
      <c r="A175" s="207" t="s">
        <v>650</v>
      </c>
      <c r="B175" s="97">
        <v>10270.64</v>
      </c>
      <c r="C175" s="238"/>
      <c r="D175" s="97"/>
      <c r="E175" s="238"/>
      <c r="F175" s="152"/>
    </row>
    <row r="176" spans="1:6" hidden="1" x14ac:dyDescent="0.2">
      <c r="A176" s="207" t="s">
        <v>651</v>
      </c>
      <c r="B176" s="97">
        <v>10282.81</v>
      </c>
      <c r="C176" s="238"/>
      <c r="D176" s="97"/>
      <c r="E176" s="238"/>
      <c r="F176" s="152"/>
    </row>
    <row r="177" spans="1:6" hidden="1" x14ac:dyDescent="0.2">
      <c r="A177" s="207" t="s">
        <v>652</v>
      </c>
      <c r="B177" s="97">
        <v>10331.99</v>
      </c>
      <c r="C177" s="238"/>
      <c r="D177" s="97"/>
      <c r="E177" s="238"/>
      <c r="F177" s="152"/>
    </row>
    <row r="178" spans="1:6" hidden="1" x14ac:dyDescent="0.2">
      <c r="A178" s="207" t="s">
        <v>654</v>
      </c>
      <c r="B178" s="97">
        <v>10499.84</v>
      </c>
      <c r="C178" s="238"/>
      <c r="D178" s="97"/>
      <c r="E178" s="238"/>
      <c r="F178" s="152"/>
    </row>
    <row r="179" spans="1:6" hidden="1" x14ac:dyDescent="0.2">
      <c r="A179" s="207" t="s">
        <v>655</v>
      </c>
      <c r="B179" s="97">
        <v>10569.88</v>
      </c>
      <c r="C179" s="238"/>
      <c r="D179" s="97"/>
      <c r="E179" s="238"/>
      <c r="F179" s="152"/>
    </row>
    <row r="180" spans="1:6" hidden="1" x14ac:dyDescent="0.2">
      <c r="A180" s="207" t="s">
        <v>757</v>
      </c>
      <c r="B180" s="97">
        <v>10601.67</v>
      </c>
      <c r="C180" s="238"/>
      <c r="D180" s="97"/>
      <c r="E180" s="238"/>
      <c r="F180" s="152"/>
    </row>
    <row r="181" spans="1:6" hidden="1" x14ac:dyDescent="0.2">
      <c r="A181" s="207" t="s">
        <v>777</v>
      </c>
      <c r="B181" s="98">
        <v>10544.81</v>
      </c>
      <c r="C181" s="238"/>
      <c r="D181" s="97"/>
      <c r="E181" s="238"/>
      <c r="F181" s="152"/>
    </row>
    <row r="182" spans="1:6" hidden="1" x14ac:dyDescent="0.2">
      <c r="A182" s="207" t="s">
        <v>779</v>
      </c>
      <c r="B182" s="97">
        <v>10787.22</v>
      </c>
      <c r="C182" s="238"/>
      <c r="D182" s="97"/>
      <c r="E182" s="238"/>
      <c r="F182" s="152"/>
    </row>
    <row r="183" spans="1:6" hidden="1" x14ac:dyDescent="0.2">
      <c r="A183" s="207" t="s">
        <v>781</v>
      </c>
      <c r="B183" s="98">
        <v>10867.75</v>
      </c>
      <c r="C183" s="238"/>
      <c r="D183" s="97"/>
      <c r="E183" s="238"/>
      <c r="F183" s="152"/>
    </row>
    <row r="184" spans="1:6" hidden="1" x14ac:dyDescent="0.2">
      <c r="A184" s="207" t="s">
        <v>783</v>
      </c>
      <c r="B184" s="98">
        <v>10792.29</v>
      </c>
      <c r="C184" s="238"/>
      <c r="D184" s="97"/>
      <c r="E184" s="238"/>
      <c r="F184" s="152"/>
    </row>
    <row r="185" spans="1:6" hidden="1" x14ac:dyDescent="0.2">
      <c r="A185" s="207" t="s">
        <v>785</v>
      </c>
      <c r="B185" s="98">
        <v>9184.8799999999992</v>
      </c>
      <c r="C185" s="238"/>
      <c r="D185" s="97"/>
      <c r="E185" s="238"/>
      <c r="F185" s="152"/>
    </row>
    <row r="186" spans="1:6" hidden="1" x14ac:dyDescent="0.2">
      <c r="A186" s="207" t="s">
        <v>786</v>
      </c>
      <c r="B186" s="98">
        <v>10527.66</v>
      </c>
      <c r="C186" s="238"/>
      <c r="D186" s="97"/>
      <c r="E186" s="238"/>
      <c r="F186" s="152"/>
    </row>
    <row r="187" spans="1:6" hidden="1" x14ac:dyDescent="0.2">
      <c r="A187" s="207" t="s">
        <v>788</v>
      </c>
      <c r="B187" s="97">
        <v>10509.31</v>
      </c>
      <c r="C187" s="238"/>
      <c r="D187" s="97"/>
      <c r="E187" s="238"/>
      <c r="F187" s="152"/>
    </row>
    <row r="188" spans="1:6" hidden="1" x14ac:dyDescent="0.2">
      <c r="A188" s="207" t="s">
        <v>789</v>
      </c>
      <c r="B188" s="98">
        <v>10561.89</v>
      </c>
      <c r="C188" s="238"/>
      <c r="D188" s="97"/>
      <c r="E188" s="238"/>
      <c r="F188" s="152"/>
    </row>
    <row r="189" spans="1:6" hidden="1" x14ac:dyDescent="0.2">
      <c r="A189" s="207" t="s">
        <v>791</v>
      </c>
      <c r="B189" s="97">
        <v>10750.99</v>
      </c>
      <c r="C189" s="238"/>
      <c r="D189" s="97"/>
      <c r="E189" s="238"/>
      <c r="F189" s="152"/>
    </row>
    <row r="190" spans="1:6" hidden="1" x14ac:dyDescent="0.2">
      <c r="A190" s="207" t="s">
        <v>792</v>
      </c>
      <c r="B190" s="98">
        <v>10982.07</v>
      </c>
      <c r="C190" s="238"/>
      <c r="D190" s="97"/>
      <c r="E190" s="238"/>
      <c r="F190" s="152"/>
    </row>
    <row r="191" spans="1:6" hidden="1" x14ac:dyDescent="0.2">
      <c r="A191" s="207" t="s">
        <v>793</v>
      </c>
      <c r="B191" s="97">
        <v>11056.11</v>
      </c>
      <c r="C191" s="238"/>
      <c r="D191" s="97"/>
      <c r="E191" s="238"/>
      <c r="F191" s="152"/>
    </row>
    <row r="192" spans="1:6" hidden="1" x14ac:dyDescent="0.2">
      <c r="A192" s="207" t="s">
        <v>795</v>
      </c>
      <c r="B192" s="99">
        <v>11654.56</v>
      </c>
      <c r="C192" s="238"/>
      <c r="D192" s="97"/>
      <c r="E192" s="238"/>
      <c r="F192" s="152"/>
    </row>
    <row r="193" spans="1:6" hidden="1" x14ac:dyDescent="0.2">
      <c r="A193" s="207" t="s">
        <v>796</v>
      </c>
      <c r="B193" s="97">
        <v>11492.7</v>
      </c>
      <c r="C193" s="238"/>
      <c r="D193" s="97"/>
      <c r="E193" s="238"/>
      <c r="F193" s="152"/>
    </row>
    <row r="194" spans="1:6" hidden="1" x14ac:dyDescent="0.2">
      <c r="A194" s="207" t="s">
        <v>797</v>
      </c>
      <c r="B194" s="100">
        <v>11347.03</v>
      </c>
      <c r="C194" s="238"/>
      <c r="D194" s="97"/>
      <c r="E194" s="238"/>
      <c r="F194" s="152"/>
    </row>
    <row r="195" spans="1:6" hidden="1" x14ac:dyDescent="0.2">
      <c r="A195" s="207" t="s">
        <v>798</v>
      </c>
      <c r="B195" s="100">
        <v>11676.35</v>
      </c>
      <c r="C195" s="238"/>
      <c r="D195" s="97"/>
      <c r="E195" s="238"/>
      <c r="F195" s="152"/>
    </row>
    <row r="196" spans="1:6" hidden="1" x14ac:dyDescent="0.2">
      <c r="A196" s="207" t="s">
        <v>799</v>
      </c>
      <c r="B196" s="97">
        <v>1298.76</v>
      </c>
      <c r="C196" s="238"/>
      <c r="D196" s="97"/>
      <c r="E196" s="238"/>
      <c r="F196" s="152"/>
    </row>
    <row r="197" spans="1:6" hidden="1" x14ac:dyDescent="0.2">
      <c r="A197" s="207" t="s">
        <v>800</v>
      </c>
      <c r="B197" s="100">
        <v>11536.28</v>
      </c>
      <c r="C197" s="238"/>
      <c r="D197" s="97"/>
      <c r="E197" s="238"/>
      <c r="F197" s="152"/>
    </row>
    <row r="198" spans="1:6" hidden="1" x14ac:dyDescent="0.2">
      <c r="A198" s="207" t="s">
        <v>801</v>
      </c>
      <c r="B198" s="100">
        <v>11683.78</v>
      </c>
      <c r="C198" s="238"/>
      <c r="D198" s="97"/>
      <c r="E198" s="238"/>
      <c r="F198" s="152"/>
    </row>
    <row r="199" spans="1:6" hidden="1" x14ac:dyDescent="0.2">
      <c r="A199" s="207" t="s">
        <v>802</v>
      </c>
      <c r="B199" s="97">
        <v>12094.97</v>
      </c>
      <c r="C199" s="238"/>
      <c r="D199" s="97"/>
      <c r="E199" s="238"/>
      <c r="F199" s="152"/>
    </row>
    <row r="200" spans="1:6" hidden="1" x14ac:dyDescent="0.2">
      <c r="A200" s="207" t="s">
        <v>803</v>
      </c>
      <c r="B200" s="100">
        <v>11841.52</v>
      </c>
      <c r="C200" s="238"/>
      <c r="D200" s="97"/>
      <c r="E200" s="238"/>
      <c r="F200" s="152"/>
    </row>
    <row r="201" spans="1:6" hidden="1" x14ac:dyDescent="0.2">
      <c r="A201" s="207" t="s">
        <v>804</v>
      </c>
      <c r="B201" s="100">
        <v>11841.48</v>
      </c>
      <c r="C201" s="238"/>
      <c r="D201" s="97"/>
      <c r="E201" s="238"/>
      <c r="F201" s="152"/>
    </row>
    <row r="202" spans="1:6" hidden="1" x14ac:dyDescent="0.2">
      <c r="A202" s="207" t="s">
        <v>805</v>
      </c>
      <c r="B202" s="97">
        <v>11814.13</v>
      </c>
      <c r="C202" s="238"/>
      <c r="D202" s="97"/>
      <c r="E202" s="238"/>
      <c r="F202" s="152"/>
    </row>
    <row r="203" spans="1:6" hidden="1" x14ac:dyDescent="0.2">
      <c r="A203" s="207" t="s">
        <v>806</v>
      </c>
      <c r="B203" s="97">
        <v>12201.48</v>
      </c>
      <c r="C203" s="238"/>
      <c r="D203" s="97"/>
      <c r="E203" s="238"/>
      <c r="F203" s="152"/>
    </row>
    <row r="204" spans="1:6" hidden="1" x14ac:dyDescent="0.2">
      <c r="A204" s="207" t="s">
        <v>807</v>
      </c>
      <c r="B204" s="96">
        <v>11960.72</v>
      </c>
      <c r="C204" s="238"/>
      <c r="D204" s="97"/>
      <c r="E204" s="238"/>
      <c r="F204" s="152"/>
    </row>
    <row r="205" spans="1:6" hidden="1" x14ac:dyDescent="0.2">
      <c r="A205" s="207" t="s">
        <v>808</v>
      </c>
      <c r="B205" s="97">
        <v>12076.83</v>
      </c>
      <c r="C205" s="238"/>
      <c r="D205" s="97"/>
      <c r="E205" s="238"/>
      <c r="F205" s="152"/>
    </row>
    <row r="206" spans="1:6" hidden="1" x14ac:dyDescent="0.2">
      <c r="A206" s="207" t="s">
        <v>809</v>
      </c>
      <c r="B206" s="96">
        <v>12225.05</v>
      </c>
      <c r="C206" s="238"/>
      <c r="D206" s="97"/>
      <c r="E206" s="238"/>
      <c r="F206" s="152"/>
    </row>
    <row r="207" spans="1:6" hidden="1" x14ac:dyDescent="0.2">
      <c r="A207" s="207" t="s">
        <v>810</v>
      </c>
      <c r="B207" s="96">
        <v>11963.19</v>
      </c>
      <c r="C207" s="238"/>
      <c r="D207" s="97"/>
      <c r="E207" s="238"/>
      <c r="F207" s="152"/>
    </row>
    <row r="208" spans="1:6" hidden="1" x14ac:dyDescent="0.2">
      <c r="A208" s="207" t="s">
        <v>811</v>
      </c>
      <c r="B208" s="97">
        <v>11836</v>
      </c>
      <c r="C208" s="238"/>
      <c r="D208" s="97"/>
      <c r="E208" s="238"/>
      <c r="F208" s="152"/>
    </row>
    <row r="209" spans="1:6" hidden="1" x14ac:dyDescent="0.2">
      <c r="A209" s="207" t="s">
        <v>812</v>
      </c>
      <c r="B209" s="97">
        <v>11915.63</v>
      </c>
      <c r="C209" s="238"/>
      <c r="D209" s="97"/>
      <c r="E209" s="238"/>
      <c r="F209" s="152"/>
    </row>
    <row r="210" spans="1:6" hidden="1" x14ac:dyDescent="0.2">
      <c r="A210" s="207" t="s">
        <v>813</v>
      </c>
      <c r="B210" s="96">
        <v>13213.29</v>
      </c>
      <c r="C210" s="238"/>
      <c r="D210" s="97"/>
      <c r="E210" s="238"/>
      <c r="F210" s="152"/>
    </row>
    <row r="211" spans="1:6" hidden="1" x14ac:dyDescent="0.2">
      <c r="A211" s="207" t="s">
        <v>814</v>
      </c>
      <c r="B211" s="96">
        <v>12085.23</v>
      </c>
      <c r="C211" s="238"/>
      <c r="D211" s="97"/>
      <c r="E211" s="238"/>
      <c r="F211" s="152"/>
    </row>
    <row r="212" spans="1:6" hidden="1" x14ac:dyDescent="0.2">
      <c r="A212" s="207" t="s">
        <v>815</v>
      </c>
      <c r="B212" s="97">
        <v>12168.71</v>
      </c>
      <c r="C212" s="238"/>
      <c r="D212" s="97"/>
      <c r="E212" s="238"/>
      <c r="F212" s="152"/>
    </row>
    <row r="213" spans="1:6" hidden="1" x14ac:dyDescent="0.2">
      <c r="A213" s="207" t="s">
        <v>816</v>
      </c>
      <c r="B213" s="97">
        <v>12225.69</v>
      </c>
      <c r="C213" s="238"/>
      <c r="D213" s="97"/>
      <c r="E213" s="238"/>
      <c r="F213" s="152"/>
    </row>
    <row r="214" spans="1:6" hidden="1" x14ac:dyDescent="0.2">
      <c r="A214" s="207" t="s">
        <v>817</v>
      </c>
      <c r="B214" s="97">
        <v>12296.87</v>
      </c>
      <c r="C214" s="238"/>
      <c r="D214" s="97"/>
      <c r="E214" s="238"/>
      <c r="F214" s="152"/>
    </row>
    <row r="215" spans="1:6" hidden="1" x14ac:dyDescent="0.2">
      <c r="A215" s="207" t="s">
        <v>818</v>
      </c>
      <c r="B215" s="97">
        <v>12259.22</v>
      </c>
      <c r="C215" s="238"/>
      <c r="D215" s="97"/>
      <c r="E215" s="238"/>
      <c r="F215" s="152"/>
    </row>
    <row r="216" spans="1:6" hidden="1" x14ac:dyDescent="0.2">
      <c r="A216" s="207" t="s">
        <v>819</v>
      </c>
      <c r="B216" s="97">
        <v>12024.06</v>
      </c>
      <c r="C216" s="238"/>
      <c r="D216" s="97"/>
      <c r="E216" s="238"/>
      <c r="F216" s="152"/>
    </row>
    <row r="217" spans="1:6" hidden="1" x14ac:dyDescent="0.2">
      <c r="A217" s="207" t="s">
        <v>820</v>
      </c>
      <c r="B217" s="96">
        <v>12248.11</v>
      </c>
      <c r="C217" s="238"/>
      <c r="D217" s="97"/>
      <c r="E217" s="238"/>
      <c r="F217" s="152"/>
    </row>
    <row r="218" spans="1:6" hidden="1" x14ac:dyDescent="0.2">
      <c r="A218" s="207" t="s">
        <v>821</v>
      </c>
      <c r="B218" s="101">
        <v>12151.56</v>
      </c>
      <c r="C218" s="238"/>
      <c r="D218" s="97"/>
      <c r="E218" s="238"/>
      <c r="F218" s="152"/>
    </row>
    <row r="219" spans="1:6" hidden="1" x14ac:dyDescent="0.2">
      <c r="A219" s="207" t="s">
        <v>822</v>
      </c>
      <c r="B219" s="96">
        <v>12244.19</v>
      </c>
      <c r="C219" s="238"/>
      <c r="D219" s="97"/>
      <c r="E219" s="238"/>
      <c r="F219" s="152"/>
    </row>
    <row r="220" spans="1:6" hidden="1" x14ac:dyDescent="0.2">
      <c r="A220" s="207" t="s">
        <v>823</v>
      </c>
      <c r="B220" s="96">
        <v>12209.61</v>
      </c>
      <c r="C220" s="238"/>
      <c r="D220" s="97"/>
      <c r="E220" s="238"/>
      <c r="F220" s="152"/>
    </row>
    <row r="221" spans="1:6" hidden="1" x14ac:dyDescent="0.2">
      <c r="A221" s="207" t="s">
        <v>824</v>
      </c>
      <c r="B221" s="96">
        <v>12185.97</v>
      </c>
      <c r="C221" s="238"/>
      <c r="D221" s="97"/>
      <c r="E221" s="238"/>
      <c r="F221" s="152"/>
    </row>
    <row r="222" spans="1:6" hidden="1" x14ac:dyDescent="0.2">
      <c r="A222" s="207" t="s">
        <v>825</v>
      </c>
      <c r="B222" s="96">
        <v>11945.7</v>
      </c>
      <c r="C222" s="238"/>
      <c r="D222" s="97"/>
      <c r="E222" s="238"/>
      <c r="F222" s="152"/>
    </row>
    <row r="223" spans="1:6" hidden="1" x14ac:dyDescent="0.2">
      <c r="A223" s="207" t="s">
        <v>826</v>
      </c>
      <c r="B223" s="97">
        <v>11968.22</v>
      </c>
      <c r="C223" s="238"/>
      <c r="D223" s="97"/>
      <c r="E223" s="238"/>
      <c r="F223" s="152"/>
    </row>
    <row r="224" spans="1:6" hidden="1" x14ac:dyDescent="0.2">
      <c r="A224" s="207" t="s">
        <v>827</v>
      </c>
      <c r="B224" s="96">
        <v>11949.45</v>
      </c>
      <c r="C224" s="238"/>
      <c r="D224" s="97"/>
      <c r="E224" s="238"/>
      <c r="F224" s="152"/>
    </row>
    <row r="225" spans="1:6" hidden="1" x14ac:dyDescent="0.2">
      <c r="A225" s="207" t="s">
        <v>828</v>
      </c>
      <c r="B225" s="96">
        <v>12009.67</v>
      </c>
      <c r="C225" s="238"/>
      <c r="D225" s="97"/>
      <c r="E225" s="238"/>
      <c r="F225" s="152"/>
    </row>
    <row r="226" spans="1:6" hidden="1" x14ac:dyDescent="0.2">
      <c r="A226" s="207" t="s">
        <v>829</v>
      </c>
      <c r="B226" s="96">
        <v>11950.72</v>
      </c>
      <c r="C226" s="238"/>
      <c r="D226" s="97"/>
      <c r="E226" s="238"/>
      <c r="F226" s="152"/>
    </row>
    <row r="227" spans="1:6" hidden="1" x14ac:dyDescent="0.2">
      <c r="A227" s="207" t="s">
        <v>830</v>
      </c>
      <c r="B227" s="96">
        <v>11925.97</v>
      </c>
      <c r="C227" s="238"/>
      <c r="D227" s="97"/>
      <c r="E227" s="238"/>
      <c r="F227" s="152"/>
    </row>
    <row r="228" spans="1:6" hidden="1" x14ac:dyDescent="0.2">
      <c r="A228" s="207" t="s">
        <v>831</v>
      </c>
      <c r="B228" s="96">
        <v>11971.26</v>
      </c>
      <c r="C228" s="238"/>
      <c r="D228" s="97"/>
      <c r="E228" s="238"/>
      <c r="F228" s="152"/>
    </row>
    <row r="229" spans="1:6" hidden="1" x14ac:dyDescent="0.2">
      <c r="A229" s="207" t="s">
        <v>832</v>
      </c>
      <c r="B229" s="96">
        <v>11906.73</v>
      </c>
      <c r="C229" s="238"/>
      <c r="D229" s="97"/>
      <c r="E229" s="238"/>
      <c r="F229" s="152"/>
    </row>
    <row r="230" spans="1:6" hidden="1" x14ac:dyDescent="0.2">
      <c r="A230" s="207" t="s">
        <v>833</v>
      </c>
      <c r="B230" s="96">
        <v>11487.14</v>
      </c>
      <c r="C230" s="238"/>
      <c r="D230" s="97"/>
      <c r="E230" s="238"/>
      <c r="F230" s="152"/>
    </row>
    <row r="231" spans="1:6" hidden="1" x14ac:dyDescent="0.2">
      <c r="A231" s="207" t="s">
        <v>834</v>
      </c>
      <c r="B231" s="97">
        <v>11549.64</v>
      </c>
      <c r="C231" s="238"/>
      <c r="D231" s="97"/>
      <c r="E231" s="238"/>
      <c r="F231" s="152"/>
    </row>
    <row r="232" spans="1:6" hidden="1" x14ac:dyDescent="0.2">
      <c r="A232" s="207" t="s">
        <v>835</v>
      </c>
      <c r="B232" s="96">
        <v>11564.92</v>
      </c>
      <c r="C232" s="238"/>
      <c r="D232" s="97"/>
      <c r="E232" s="238"/>
      <c r="F232" s="152"/>
    </row>
    <row r="233" spans="1:6" hidden="1" x14ac:dyDescent="0.2">
      <c r="A233" s="207" t="s">
        <v>836</v>
      </c>
      <c r="B233" s="97">
        <v>11564.04</v>
      </c>
      <c r="C233" s="238"/>
      <c r="D233" s="97"/>
      <c r="E233" s="238"/>
      <c r="F233" s="152"/>
    </row>
    <row r="234" spans="1:6" hidden="1" x14ac:dyDescent="0.2">
      <c r="A234" s="207" t="s">
        <v>837</v>
      </c>
      <c r="B234" s="96">
        <v>11514.95</v>
      </c>
      <c r="C234" s="238"/>
      <c r="D234" s="97"/>
      <c r="E234" s="238"/>
      <c r="F234" s="152"/>
    </row>
    <row r="235" spans="1:6" hidden="1" x14ac:dyDescent="0.2">
      <c r="A235" s="207" t="s">
        <v>838</v>
      </c>
      <c r="B235" s="97">
        <v>11549.38</v>
      </c>
      <c r="C235" s="238"/>
      <c r="D235" s="97"/>
      <c r="E235" s="238"/>
      <c r="F235" s="152"/>
    </row>
    <row r="236" spans="1:6" hidden="1" x14ac:dyDescent="0.2">
      <c r="A236" s="207" t="s">
        <v>839</v>
      </c>
      <c r="B236" s="97">
        <v>11797.85</v>
      </c>
      <c r="C236" s="238"/>
      <c r="D236" s="97"/>
      <c r="E236" s="238"/>
      <c r="F236" s="152"/>
    </row>
    <row r="237" spans="1:6" hidden="1" x14ac:dyDescent="0.2">
      <c r="A237" s="207" t="s">
        <v>840</v>
      </c>
      <c r="B237" s="97">
        <v>11794.67</v>
      </c>
      <c r="C237" s="238"/>
      <c r="D237" s="97"/>
      <c r="E237" s="238"/>
      <c r="F237" s="152"/>
    </row>
    <row r="238" spans="1:6" hidden="1" x14ac:dyDescent="0.2">
      <c r="A238" s="207" t="s">
        <v>841</v>
      </c>
      <c r="B238" s="97">
        <v>11887.12</v>
      </c>
      <c r="C238" s="238"/>
      <c r="D238" s="97"/>
      <c r="E238" s="238"/>
      <c r="F238" s="152"/>
    </row>
    <row r="239" spans="1:6" hidden="1" x14ac:dyDescent="0.2">
      <c r="A239" s="207" t="s">
        <v>842</v>
      </c>
      <c r="B239" s="97">
        <v>11932.03</v>
      </c>
      <c r="C239" s="238"/>
      <c r="D239" s="97"/>
      <c r="E239" s="238"/>
      <c r="F239" s="152"/>
    </row>
    <row r="240" spans="1:6" hidden="1" x14ac:dyDescent="0.2">
      <c r="A240" s="207" t="s">
        <v>843</v>
      </c>
      <c r="B240" s="96">
        <v>11763.61</v>
      </c>
      <c r="C240" s="238"/>
      <c r="D240" s="97"/>
      <c r="E240" s="238"/>
      <c r="F240" s="152"/>
    </row>
    <row r="241" spans="1:6" hidden="1" x14ac:dyDescent="0.2">
      <c r="A241" s="207" t="s">
        <v>844</v>
      </c>
      <c r="B241" s="96">
        <v>11726.18</v>
      </c>
      <c r="C241" s="238"/>
      <c r="D241" s="97"/>
      <c r="E241" s="238"/>
      <c r="F241" s="152"/>
    </row>
    <row r="242" spans="1:6" hidden="1" x14ac:dyDescent="0.2">
      <c r="A242" s="207" t="s">
        <v>845</v>
      </c>
      <c r="B242" s="96">
        <v>11603.2</v>
      </c>
      <c r="C242" s="238"/>
      <c r="D242" s="97"/>
      <c r="E242" s="238"/>
      <c r="F242" s="152"/>
    </row>
    <row r="243" spans="1:6" hidden="1" x14ac:dyDescent="0.2">
      <c r="A243" s="207" t="s">
        <v>846</v>
      </c>
      <c r="B243" s="97">
        <v>11811.76</v>
      </c>
      <c r="C243" s="238"/>
      <c r="D243" s="97"/>
      <c r="E243" s="238"/>
      <c r="F243" s="152"/>
    </row>
    <row r="244" spans="1:6" hidden="1" x14ac:dyDescent="0.2">
      <c r="A244" s="207" t="s">
        <v>847</v>
      </c>
      <c r="B244" s="97">
        <v>11844.03</v>
      </c>
      <c r="C244" s="238"/>
      <c r="D244" s="97"/>
      <c r="E244" s="238"/>
      <c r="F244" s="152"/>
    </row>
    <row r="245" spans="1:6" hidden="1" x14ac:dyDescent="0.2">
      <c r="A245" s="207" t="s">
        <v>848</v>
      </c>
      <c r="B245" s="96">
        <v>12120.85</v>
      </c>
      <c r="C245" s="238"/>
      <c r="D245" s="97"/>
      <c r="E245" s="238"/>
      <c r="F245" s="152"/>
    </row>
    <row r="246" spans="1:6" hidden="1" x14ac:dyDescent="0.2">
      <c r="A246" s="207" t="s">
        <v>849</v>
      </c>
      <c r="B246" s="97">
        <v>12098.89</v>
      </c>
      <c r="C246" s="238"/>
      <c r="D246" s="97"/>
      <c r="E246" s="238"/>
      <c r="F246" s="152"/>
    </row>
    <row r="247" spans="1:6" hidden="1" x14ac:dyDescent="0.2">
      <c r="A247" s="207" t="s">
        <v>850</v>
      </c>
      <c r="B247" s="97">
        <v>12138.1</v>
      </c>
      <c r="C247" s="238"/>
      <c r="D247" s="97"/>
      <c r="E247" s="238"/>
      <c r="F247" s="152"/>
    </row>
    <row r="248" spans="1:6" hidden="1" x14ac:dyDescent="0.2">
      <c r="A248" s="207" t="s">
        <v>851</v>
      </c>
      <c r="B248" s="97">
        <v>11903.69</v>
      </c>
      <c r="C248" s="238"/>
      <c r="D248" s="97"/>
      <c r="E248" s="238"/>
      <c r="F248" s="152"/>
    </row>
    <row r="249" spans="1:6" hidden="1" x14ac:dyDescent="0.2">
      <c r="A249" s="207" t="s">
        <v>852</v>
      </c>
      <c r="B249" s="96">
        <v>12150.23</v>
      </c>
      <c r="C249" s="238"/>
      <c r="D249" s="97"/>
      <c r="E249" s="238"/>
      <c r="F249" s="152"/>
    </row>
    <row r="250" spans="1:6" hidden="1" x14ac:dyDescent="0.2">
      <c r="A250" s="207" t="s">
        <v>853</v>
      </c>
      <c r="B250" s="97">
        <v>12149.69</v>
      </c>
      <c r="C250" s="238"/>
      <c r="D250" s="97"/>
      <c r="E250" s="238"/>
      <c r="F250" s="152"/>
    </row>
    <row r="251" spans="1:6" hidden="1" x14ac:dyDescent="0.2">
      <c r="A251" s="207" t="s">
        <v>854</v>
      </c>
      <c r="B251" s="96">
        <v>12022.14</v>
      </c>
      <c r="C251" s="238"/>
      <c r="D251" s="97"/>
      <c r="E251" s="238"/>
      <c r="F251" s="152"/>
    </row>
    <row r="252" spans="1:6" hidden="1" x14ac:dyDescent="0.2">
      <c r="A252" s="207" t="s">
        <v>855</v>
      </c>
      <c r="B252" s="97">
        <v>12081.73</v>
      </c>
      <c r="C252" s="238"/>
      <c r="D252" s="97"/>
      <c r="E252" s="238"/>
      <c r="F252" s="152"/>
    </row>
    <row r="253" spans="1:6" hidden="1" x14ac:dyDescent="0.2">
      <c r="A253" s="207" t="s">
        <v>856</v>
      </c>
      <c r="B253" s="97">
        <v>12166.78</v>
      </c>
      <c r="C253" s="238"/>
      <c r="D253" s="97"/>
      <c r="E253" s="238"/>
      <c r="F253" s="152"/>
    </row>
    <row r="254" spans="1:6" hidden="1" x14ac:dyDescent="0.2">
      <c r="A254" s="207" t="s">
        <v>857</v>
      </c>
      <c r="B254" s="97">
        <v>12087.44</v>
      </c>
      <c r="C254" s="238"/>
      <c r="D254" s="97"/>
      <c r="E254" s="238"/>
      <c r="F254" s="152"/>
    </row>
    <row r="255" spans="1:6" hidden="1" x14ac:dyDescent="0.2">
      <c r="A255" s="207" t="s">
        <v>858</v>
      </c>
      <c r="B255" s="97">
        <v>12004.93</v>
      </c>
      <c r="C255" s="238"/>
      <c r="D255" s="97"/>
      <c r="E255" s="238"/>
      <c r="F255" s="152"/>
    </row>
    <row r="256" spans="1:6" hidden="1" x14ac:dyDescent="0.2">
      <c r="A256" s="207" t="s">
        <v>859</v>
      </c>
      <c r="B256" s="97">
        <v>11952.88</v>
      </c>
      <c r="C256" s="238"/>
      <c r="D256" s="97"/>
      <c r="E256" s="238"/>
      <c r="F256" s="152"/>
    </row>
    <row r="257" spans="1:6" hidden="1" x14ac:dyDescent="0.2">
      <c r="A257" s="207" t="s">
        <v>860</v>
      </c>
      <c r="B257" s="97">
        <v>12018.63</v>
      </c>
      <c r="C257" s="238"/>
      <c r="D257" s="97"/>
      <c r="E257" s="238"/>
      <c r="F257" s="152"/>
    </row>
    <row r="258" spans="1:6" hidden="1" x14ac:dyDescent="0.2">
      <c r="A258" s="207" t="s">
        <v>861</v>
      </c>
      <c r="B258" s="97">
        <v>11919.39</v>
      </c>
      <c r="C258" s="238"/>
      <c r="D258" s="97"/>
      <c r="E258" s="238"/>
      <c r="F258" s="152"/>
    </row>
    <row r="259" spans="1:6" hidden="1" x14ac:dyDescent="0.2">
      <c r="A259" s="207" t="s">
        <v>862</v>
      </c>
      <c r="B259" s="97">
        <v>11798.55</v>
      </c>
      <c r="C259" s="238"/>
      <c r="D259" s="97"/>
      <c r="E259" s="238"/>
      <c r="F259" s="152"/>
    </row>
    <row r="260" spans="1:6" hidden="1" x14ac:dyDescent="0.2">
      <c r="A260" s="207" t="s">
        <v>863</v>
      </c>
      <c r="B260" s="97">
        <v>11740.79</v>
      </c>
      <c r="C260" s="238"/>
      <c r="D260" s="97"/>
      <c r="E260" s="238"/>
      <c r="F260" s="152"/>
    </row>
    <row r="261" spans="1:6" hidden="1" x14ac:dyDescent="0.2">
      <c r="A261" s="207" t="s">
        <v>864</v>
      </c>
      <c r="B261" s="97">
        <v>11928.43</v>
      </c>
      <c r="C261" s="238"/>
      <c r="D261" s="97"/>
      <c r="E261" s="238"/>
      <c r="F261" s="152"/>
    </row>
    <row r="262" spans="1:6" hidden="1" x14ac:dyDescent="0.2">
      <c r="A262" s="207" t="s">
        <v>865</v>
      </c>
      <c r="B262" s="97">
        <v>11972.14</v>
      </c>
      <c r="C262" s="238"/>
      <c r="D262" s="97"/>
      <c r="E262" s="238"/>
      <c r="F262" s="152"/>
    </row>
    <row r="263" spans="1:6" hidden="1" x14ac:dyDescent="0.2">
      <c r="A263" s="207" t="s">
        <v>866</v>
      </c>
      <c r="B263" s="97">
        <v>12196.92</v>
      </c>
      <c r="C263" s="238"/>
      <c r="D263" s="97"/>
      <c r="E263" s="238"/>
      <c r="F263" s="152"/>
    </row>
    <row r="264" spans="1:6" hidden="1" x14ac:dyDescent="0.2">
      <c r="A264" s="207" t="s">
        <v>867</v>
      </c>
      <c r="B264" s="97">
        <v>12132.7</v>
      </c>
      <c r="C264" s="238"/>
      <c r="D264" s="97"/>
      <c r="E264" s="238"/>
      <c r="F264" s="152"/>
    </row>
    <row r="265" spans="1:6" hidden="1" x14ac:dyDescent="0.2">
      <c r="A265" s="207" t="s">
        <v>868</v>
      </c>
      <c r="B265" s="97">
        <v>12143.45</v>
      </c>
      <c r="C265" s="238"/>
      <c r="D265" s="97"/>
      <c r="E265" s="238"/>
      <c r="F265" s="152"/>
    </row>
    <row r="266" spans="1:6" hidden="1" x14ac:dyDescent="0.2">
      <c r="A266" s="207" t="s">
        <v>869</v>
      </c>
      <c r="B266" s="97">
        <v>12180.09</v>
      </c>
      <c r="C266" s="238"/>
      <c r="D266" s="97"/>
      <c r="E266" s="238"/>
      <c r="F266" s="152"/>
    </row>
    <row r="267" spans="1:6" hidden="1" x14ac:dyDescent="0.2">
      <c r="A267" s="207" t="s">
        <v>870</v>
      </c>
      <c r="B267" s="97">
        <v>12430.96</v>
      </c>
      <c r="C267" s="238"/>
      <c r="D267" s="97"/>
      <c r="E267" s="238"/>
      <c r="F267" s="152"/>
    </row>
    <row r="268" spans="1:6" hidden="1" x14ac:dyDescent="0.2">
      <c r="A268" s="207" t="s">
        <v>871</v>
      </c>
      <c r="B268" s="97">
        <v>13027.47</v>
      </c>
      <c r="C268" s="238"/>
      <c r="D268" s="97"/>
      <c r="E268" s="238"/>
      <c r="F268" s="152"/>
    </row>
    <row r="269" spans="1:6" hidden="1" x14ac:dyDescent="0.2">
      <c r="A269" s="207" t="s">
        <v>872</v>
      </c>
      <c r="B269" s="97">
        <v>13090.24</v>
      </c>
      <c r="C269" s="238"/>
      <c r="D269" s="97"/>
      <c r="E269" s="238"/>
      <c r="F269" s="152"/>
    </row>
    <row r="270" spans="1:6" hidden="1" x14ac:dyDescent="0.2">
      <c r="A270" s="207" t="s">
        <v>874</v>
      </c>
      <c r="B270" s="97">
        <v>13652.68</v>
      </c>
      <c r="C270" s="238"/>
      <c r="D270" s="97"/>
      <c r="E270" s="238"/>
      <c r="F270" s="152"/>
    </row>
    <row r="271" spans="1:6" hidden="1" x14ac:dyDescent="0.2">
      <c r="A271" s="207" t="s">
        <v>875</v>
      </c>
      <c r="B271" s="97">
        <v>13423.6</v>
      </c>
      <c r="C271" s="238"/>
      <c r="D271" s="97"/>
      <c r="E271" s="238"/>
      <c r="F271" s="152"/>
    </row>
    <row r="272" spans="1:6" hidden="1" x14ac:dyDescent="0.2">
      <c r="A272" s="207" t="s">
        <v>876</v>
      </c>
      <c r="B272" s="97">
        <v>13405.78</v>
      </c>
      <c r="C272" s="238"/>
      <c r="D272" s="97"/>
      <c r="E272" s="238"/>
      <c r="F272" s="152"/>
    </row>
    <row r="273" spans="1:6" hidden="1" x14ac:dyDescent="0.2">
      <c r="A273" s="207" t="s">
        <v>877</v>
      </c>
      <c r="B273" s="97">
        <v>13172.62</v>
      </c>
      <c r="C273" s="238"/>
      <c r="D273" s="97"/>
      <c r="E273" s="238"/>
      <c r="F273" s="152"/>
    </row>
    <row r="274" spans="1:6" hidden="1" x14ac:dyDescent="0.2">
      <c r="A274" s="207" t="s">
        <v>878</v>
      </c>
      <c r="B274" s="97">
        <v>13249.46</v>
      </c>
      <c r="C274" s="238"/>
      <c r="D274" s="97"/>
      <c r="E274" s="238"/>
      <c r="F274" s="152"/>
    </row>
    <row r="275" spans="1:6" hidden="1" x14ac:dyDescent="0.2">
      <c r="A275" s="207" t="s">
        <v>879</v>
      </c>
      <c r="B275" s="97">
        <v>13015.93</v>
      </c>
      <c r="C275" s="238"/>
      <c r="D275" s="97"/>
      <c r="E275" s="238"/>
      <c r="F275" s="152"/>
    </row>
    <row r="276" spans="1:6" hidden="1" x14ac:dyDescent="0.2">
      <c r="A276" s="207" t="s">
        <v>880</v>
      </c>
      <c r="B276" s="97">
        <v>12975.5</v>
      </c>
      <c r="C276" s="238"/>
      <c r="D276" s="97"/>
      <c r="E276" s="238"/>
      <c r="F276" s="152"/>
    </row>
    <row r="277" spans="1:6" hidden="1" x14ac:dyDescent="0.2">
      <c r="A277" s="207" t="s">
        <v>881</v>
      </c>
      <c r="B277" s="97">
        <v>13395.7</v>
      </c>
      <c r="C277" s="238"/>
      <c r="D277" s="97"/>
      <c r="E277" s="238"/>
      <c r="F277" s="152"/>
    </row>
    <row r="278" spans="1:6" hidden="1" x14ac:dyDescent="0.2">
      <c r="A278" s="207" t="s">
        <v>882</v>
      </c>
      <c r="B278" s="97">
        <v>13359.25</v>
      </c>
      <c r="C278" s="238"/>
      <c r="D278" s="97"/>
      <c r="E278" s="238"/>
      <c r="F278" s="152"/>
    </row>
    <row r="279" spans="1:6" hidden="1" x14ac:dyDescent="0.2">
      <c r="A279" s="207" t="s">
        <v>883</v>
      </c>
      <c r="B279" s="97">
        <v>13775.72</v>
      </c>
      <c r="C279" s="238"/>
      <c r="D279" s="97"/>
      <c r="E279" s="238"/>
      <c r="F279" s="152"/>
    </row>
    <row r="280" spans="1:6" hidden="1" x14ac:dyDescent="0.2">
      <c r="A280" s="207" t="s">
        <v>884</v>
      </c>
      <c r="B280" s="97">
        <v>13594.45</v>
      </c>
      <c r="C280" s="238"/>
      <c r="D280" s="97"/>
      <c r="E280" s="238"/>
      <c r="F280" s="152"/>
    </row>
    <row r="281" spans="1:6" hidden="1" x14ac:dyDescent="0.2">
      <c r="A281" s="207" t="s">
        <v>886</v>
      </c>
      <c r="B281" s="97">
        <v>13769.23</v>
      </c>
      <c r="C281" s="238"/>
      <c r="D281" s="97"/>
      <c r="E281" s="238"/>
      <c r="F281" s="152"/>
    </row>
    <row r="282" spans="1:6" hidden="1" x14ac:dyDescent="0.2">
      <c r="A282" s="207" t="s">
        <v>887</v>
      </c>
      <c r="B282" s="97">
        <v>13655.9</v>
      </c>
      <c r="C282" s="238"/>
      <c r="D282" s="97"/>
      <c r="E282" s="238"/>
      <c r="F282" s="152"/>
    </row>
    <row r="283" spans="1:6" hidden="1" x14ac:dyDescent="0.2">
      <c r="A283" s="207" t="s">
        <v>888</v>
      </c>
      <c r="B283" s="97">
        <v>13234.93</v>
      </c>
      <c r="C283" s="238"/>
      <c r="D283" s="97"/>
      <c r="E283" s="238"/>
      <c r="F283" s="152"/>
    </row>
    <row r="284" spans="1:6" hidden="1" x14ac:dyDescent="0.2">
      <c r="A284" s="207" t="s">
        <v>889</v>
      </c>
      <c r="B284" s="97">
        <v>13137.33</v>
      </c>
      <c r="C284" s="238"/>
      <c r="D284" s="97"/>
      <c r="E284" s="238"/>
      <c r="F284" s="152"/>
    </row>
    <row r="285" spans="1:6" hidden="1" x14ac:dyDescent="0.2">
      <c r="A285" s="207" t="s">
        <v>890</v>
      </c>
      <c r="B285" s="97">
        <v>13160.95</v>
      </c>
      <c r="C285" s="238"/>
      <c r="D285" s="97"/>
      <c r="E285" s="238"/>
      <c r="F285" s="152"/>
    </row>
    <row r="286" spans="1:6" hidden="1" x14ac:dyDescent="0.2">
      <c r="A286" s="207" t="s">
        <v>891</v>
      </c>
      <c r="B286" s="97">
        <v>13578.58</v>
      </c>
      <c r="C286" s="238"/>
      <c r="D286" s="97"/>
      <c r="E286" s="238"/>
      <c r="F286" s="152"/>
    </row>
    <row r="287" spans="1:6" hidden="1" x14ac:dyDescent="0.2">
      <c r="A287" s="207" t="s">
        <v>892</v>
      </c>
      <c r="B287" s="101">
        <v>13540.61</v>
      </c>
      <c r="C287" s="242"/>
      <c r="D287" s="101">
        <v>11573.17</v>
      </c>
      <c r="E287" s="239">
        <v>11680</v>
      </c>
      <c r="F287" s="152">
        <v>6.883</v>
      </c>
    </row>
    <row r="288" spans="1:6" hidden="1" x14ac:dyDescent="0.2">
      <c r="A288" s="207" t="s">
        <v>893</v>
      </c>
      <c r="B288" s="101">
        <v>13633.21</v>
      </c>
      <c r="C288" s="238"/>
      <c r="D288" s="101">
        <v>11652.31</v>
      </c>
      <c r="E288" s="239">
        <v>11520</v>
      </c>
      <c r="F288" s="152">
        <v>6.9096000000000002</v>
      </c>
    </row>
    <row r="289" spans="1:6" hidden="1" x14ac:dyDescent="0.2">
      <c r="A289" s="207" t="s">
        <v>894</v>
      </c>
      <c r="B289" s="101">
        <v>13462.18</v>
      </c>
      <c r="C289" s="238"/>
      <c r="D289" s="101">
        <v>11506.13</v>
      </c>
      <c r="E289" s="239">
        <v>11550</v>
      </c>
      <c r="F289" s="153">
        <v>6.8971</v>
      </c>
    </row>
    <row r="290" spans="1:6" hidden="1" x14ac:dyDescent="0.2">
      <c r="A290" s="207" t="s">
        <v>896</v>
      </c>
      <c r="B290" s="101">
        <v>13705.79</v>
      </c>
      <c r="C290" s="238"/>
      <c r="D290" s="102">
        <v>11714.35</v>
      </c>
      <c r="E290" s="239">
        <v>11330</v>
      </c>
      <c r="F290" s="152">
        <v>6.9332000000000003</v>
      </c>
    </row>
    <row r="291" spans="1:6" hidden="1" x14ac:dyDescent="0.2">
      <c r="A291" s="207" t="s">
        <v>897</v>
      </c>
      <c r="B291" s="101">
        <v>13499.84</v>
      </c>
      <c r="C291" s="238"/>
      <c r="D291" s="102">
        <v>11538.33</v>
      </c>
      <c r="E291" s="239">
        <v>11275</v>
      </c>
      <c r="F291" s="153">
        <v>6.9185999999999996</v>
      </c>
    </row>
    <row r="292" spans="1:6" hidden="1" x14ac:dyDescent="0.2">
      <c r="A292" s="207" t="s">
        <v>898</v>
      </c>
      <c r="B292" s="101">
        <v>13520.93</v>
      </c>
      <c r="C292" s="238"/>
      <c r="D292" s="102">
        <v>11556.35</v>
      </c>
      <c r="E292" s="239">
        <v>11410</v>
      </c>
      <c r="F292" s="153">
        <v>6.9226000000000001</v>
      </c>
    </row>
    <row r="293" spans="1:6" hidden="1" x14ac:dyDescent="0.2">
      <c r="A293" s="207" t="s">
        <v>899</v>
      </c>
      <c r="B293" s="101">
        <v>13517.32</v>
      </c>
      <c r="C293" s="238"/>
      <c r="D293" s="102">
        <v>11553.27</v>
      </c>
      <c r="E293" s="239">
        <v>11365</v>
      </c>
      <c r="F293" s="153">
        <v>6.9226000000000001</v>
      </c>
    </row>
    <row r="294" spans="1:6" hidden="1" x14ac:dyDescent="0.2">
      <c r="A294" s="207" t="s">
        <v>900</v>
      </c>
      <c r="B294" s="101">
        <v>13440.17</v>
      </c>
      <c r="C294" s="238"/>
      <c r="D294" s="102">
        <v>11487.32</v>
      </c>
      <c r="E294" s="239">
        <v>11245</v>
      </c>
      <c r="F294" s="153">
        <v>6.9641999999999999</v>
      </c>
    </row>
    <row r="295" spans="1:6" hidden="1" x14ac:dyDescent="0.2">
      <c r="A295" s="207" t="s">
        <v>901</v>
      </c>
      <c r="B295" s="101">
        <v>13291.08</v>
      </c>
      <c r="C295" s="238"/>
      <c r="D295" s="102">
        <v>11359.89</v>
      </c>
      <c r="E295" s="239">
        <v>11130</v>
      </c>
      <c r="F295" s="153">
        <v>6.9652000000000003</v>
      </c>
    </row>
    <row r="296" spans="1:6" hidden="1" x14ac:dyDescent="0.2">
      <c r="A296" s="207" t="s">
        <v>902</v>
      </c>
      <c r="B296" s="101">
        <v>13039.36</v>
      </c>
      <c r="C296" s="238"/>
      <c r="D296" s="102">
        <v>11144.75</v>
      </c>
      <c r="E296" s="239">
        <v>10850</v>
      </c>
      <c r="F296" s="153">
        <v>6.9711999999999996</v>
      </c>
    </row>
    <row r="297" spans="1:6" hidden="1" x14ac:dyDescent="0.2">
      <c r="A297" s="207" t="s">
        <v>903</v>
      </c>
      <c r="B297" s="101">
        <v>13116.55</v>
      </c>
      <c r="C297" s="238"/>
      <c r="D297" s="102">
        <v>11210.73</v>
      </c>
      <c r="E297" s="239">
        <v>10980</v>
      </c>
      <c r="F297" s="153">
        <v>6.9702000000000002</v>
      </c>
    </row>
    <row r="298" spans="1:6" hidden="1" x14ac:dyDescent="0.2">
      <c r="A298" s="207" t="s">
        <v>904</v>
      </c>
      <c r="B298" s="101">
        <v>12973.09</v>
      </c>
      <c r="C298" s="238"/>
      <c r="D298" s="102">
        <v>11088.11</v>
      </c>
      <c r="E298" s="239">
        <v>10885</v>
      </c>
      <c r="F298" s="153">
        <v>6.9702000000000002</v>
      </c>
    </row>
    <row r="299" spans="1:6" hidden="1" x14ac:dyDescent="0.2">
      <c r="A299" s="207" t="s">
        <v>905</v>
      </c>
      <c r="B299" s="101">
        <v>11974.11</v>
      </c>
      <c r="C299" s="238"/>
      <c r="D299" s="102">
        <v>10234.290000000001</v>
      </c>
      <c r="E299" s="239">
        <v>11130</v>
      </c>
      <c r="F299" s="153">
        <v>6.9691999999999998</v>
      </c>
    </row>
    <row r="300" spans="1:6" hidden="1" x14ac:dyDescent="0.2">
      <c r="A300" s="207" t="s">
        <v>906</v>
      </c>
      <c r="B300" s="101">
        <v>12044.48</v>
      </c>
      <c r="C300" s="238"/>
      <c r="D300" s="102">
        <v>10294.42</v>
      </c>
      <c r="E300" s="239">
        <v>10570</v>
      </c>
      <c r="F300" s="153">
        <v>6.97</v>
      </c>
    </row>
    <row r="301" spans="1:6" hidden="1" x14ac:dyDescent="0.2">
      <c r="A301" s="207" t="s">
        <v>907</v>
      </c>
      <c r="B301" s="101">
        <v>12311.47</v>
      </c>
      <c r="C301" s="238"/>
      <c r="D301" s="102">
        <v>10522.63</v>
      </c>
      <c r="E301" s="239">
        <v>10570</v>
      </c>
      <c r="F301" s="153">
        <v>6.9752000000000001</v>
      </c>
    </row>
    <row r="302" spans="1:6" hidden="1" x14ac:dyDescent="0.2">
      <c r="A302" s="207" t="s">
        <v>908</v>
      </c>
      <c r="B302" s="101">
        <v>12180.53</v>
      </c>
      <c r="C302" s="238"/>
      <c r="D302" s="102">
        <v>10410.709999999999</v>
      </c>
      <c r="E302" s="239">
        <v>10570</v>
      </c>
      <c r="F302" s="153">
        <v>6.9763000000000002</v>
      </c>
    </row>
    <row r="303" spans="1:6" hidden="1" x14ac:dyDescent="0.2">
      <c r="A303" s="207" t="s">
        <v>909</v>
      </c>
      <c r="B303" s="101">
        <v>12216.21</v>
      </c>
      <c r="C303" s="238"/>
      <c r="D303" s="102">
        <v>10441.209999999999</v>
      </c>
      <c r="E303" s="239">
        <v>10035</v>
      </c>
      <c r="F303" s="153">
        <v>6.9682000000000004</v>
      </c>
    </row>
    <row r="304" spans="1:6" hidden="1" x14ac:dyDescent="0.2">
      <c r="A304" s="207" t="s">
        <v>910</v>
      </c>
      <c r="B304" s="101">
        <v>12239.79</v>
      </c>
      <c r="C304" s="238"/>
      <c r="D304" s="102">
        <v>10461.36</v>
      </c>
      <c r="E304" s="239">
        <v>10010</v>
      </c>
      <c r="F304" s="153">
        <v>6.9752000000000001</v>
      </c>
    </row>
    <row r="305" spans="1:6" hidden="1" x14ac:dyDescent="0.2">
      <c r="A305" s="207" t="s">
        <v>911</v>
      </c>
      <c r="B305" s="101">
        <v>11933.26</v>
      </c>
      <c r="C305" s="238"/>
      <c r="D305" s="102">
        <v>10199.370000000001</v>
      </c>
      <c r="E305" s="239">
        <v>10205</v>
      </c>
      <c r="F305" s="153">
        <v>6.9763000000000002</v>
      </c>
    </row>
    <row r="306" spans="1:6" hidden="1" x14ac:dyDescent="0.2">
      <c r="A306" s="207" t="s">
        <v>926</v>
      </c>
      <c r="B306" s="101">
        <v>12192.05</v>
      </c>
      <c r="C306" s="238"/>
      <c r="D306" s="102">
        <v>10420.56</v>
      </c>
      <c r="E306" s="239">
        <v>9975</v>
      </c>
      <c r="F306" s="153">
        <v>6.9492000000000003</v>
      </c>
    </row>
    <row r="307" spans="1:6" hidden="1" x14ac:dyDescent="0.2">
      <c r="A307" s="207" t="s">
        <v>927</v>
      </c>
      <c r="B307" s="101">
        <v>12195.65</v>
      </c>
      <c r="C307" s="238"/>
      <c r="D307" s="102">
        <v>10423.629999999999</v>
      </c>
      <c r="E307" s="239">
        <v>10230</v>
      </c>
      <c r="F307" s="153">
        <v>6.9183000000000003</v>
      </c>
    </row>
    <row r="308" spans="1:6" hidden="1" x14ac:dyDescent="0.2">
      <c r="A308" s="207" t="s">
        <v>928</v>
      </c>
      <c r="B308" s="101">
        <v>12309.77</v>
      </c>
      <c r="C308" s="238"/>
      <c r="D308" s="102">
        <v>10521.17</v>
      </c>
      <c r="E308" s="239">
        <v>10245</v>
      </c>
      <c r="F308" s="153">
        <v>6.9457000000000004</v>
      </c>
    </row>
    <row r="309" spans="1:6" hidden="1" x14ac:dyDescent="0.2">
      <c r="A309" s="207" t="s">
        <v>929</v>
      </c>
      <c r="B309" s="101">
        <v>12481.64</v>
      </c>
      <c r="C309" s="238"/>
      <c r="D309" s="102">
        <v>10668.07</v>
      </c>
      <c r="E309" s="239">
        <v>10435</v>
      </c>
      <c r="F309" s="153">
        <v>6.9442000000000004</v>
      </c>
    </row>
    <row r="310" spans="1:6" hidden="1" x14ac:dyDescent="0.2">
      <c r="A310" s="207" t="s">
        <v>930</v>
      </c>
      <c r="B310" s="101">
        <v>12290.83</v>
      </c>
      <c r="C310" s="238"/>
      <c r="D310" s="102">
        <v>10504.99</v>
      </c>
      <c r="E310" s="239" t="s">
        <v>794</v>
      </c>
      <c r="F310" s="153">
        <v>6.9302999999999999</v>
      </c>
    </row>
    <row r="311" spans="1:6" hidden="1" x14ac:dyDescent="0.2">
      <c r="A311" s="207" t="s">
        <v>931</v>
      </c>
      <c r="B311" s="101">
        <v>12251.36</v>
      </c>
      <c r="C311" s="238"/>
      <c r="D311" s="102">
        <v>10471.25</v>
      </c>
      <c r="E311" s="240">
        <v>9975</v>
      </c>
      <c r="F311" s="153">
        <v>6.9176000000000002</v>
      </c>
    </row>
    <row r="312" spans="1:6" hidden="1" x14ac:dyDescent="0.2">
      <c r="A312" s="207" t="s">
        <v>932</v>
      </c>
      <c r="B312" s="101">
        <v>12401.27</v>
      </c>
      <c r="C312" s="238"/>
      <c r="D312" s="102">
        <v>10599.37</v>
      </c>
      <c r="E312" s="240">
        <v>10115</v>
      </c>
      <c r="F312" s="153">
        <v>6.9126000000000003</v>
      </c>
    </row>
    <row r="313" spans="1:6" hidden="1" x14ac:dyDescent="0.2">
      <c r="A313" s="207" t="s">
        <v>933</v>
      </c>
      <c r="B313" s="101">
        <v>12248.2</v>
      </c>
      <c r="C313" s="238"/>
      <c r="D313" s="102">
        <v>10468.549999999999</v>
      </c>
      <c r="E313" s="240">
        <v>10235</v>
      </c>
      <c r="F313" s="153">
        <v>6.9153000000000002</v>
      </c>
    </row>
    <row r="314" spans="1:6" hidden="1" x14ac:dyDescent="0.2">
      <c r="A314" s="207" t="s">
        <v>934</v>
      </c>
      <c r="B314" s="101">
        <v>12216.49</v>
      </c>
      <c r="C314" s="238"/>
      <c r="D314" s="102">
        <v>10441.44</v>
      </c>
      <c r="E314" s="240">
        <v>10175</v>
      </c>
      <c r="F314" s="152">
        <v>6.8780000000000001</v>
      </c>
    </row>
    <row r="315" spans="1:6" hidden="1" x14ac:dyDescent="0.2">
      <c r="A315" s="207" t="s">
        <v>935</v>
      </c>
      <c r="B315" s="101">
        <v>12206.38</v>
      </c>
      <c r="C315" s="238"/>
      <c r="D315" s="102">
        <v>10432.81</v>
      </c>
      <c r="E315" s="240">
        <v>10160</v>
      </c>
      <c r="F315" s="153">
        <v>6.8754999999999997</v>
      </c>
    </row>
    <row r="316" spans="1:6" hidden="1" x14ac:dyDescent="0.2">
      <c r="A316" s="207" t="s">
        <v>936</v>
      </c>
      <c r="B316" s="101">
        <v>12024.58</v>
      </c>
      <c r="C316" s="238"/>
      <c r="D316" s="102">
        <v>10277.42</v>
      </c>
      <c r="E316" s="240">
        <v>10050</v>
      </c>
      <c r="F316" s="153">
        <v>6.8754999999999997</v>
      </c>
    </row>
    <row r="317" spans="1:6" hidden="1" x14ac:dyDescent="0.2">
      <c r="A317" s="207" t="s">
        <v>937</v>
      </c>
      <c r="B317" s="101">
        <v>11956.84</v>
      </c>
      <c r="C317" s="238"/>
      <c r="D317" s="102">
        <v>10219.52</v>
      </c>
      <c r="E317" s="240">
        <v>9735</v>
      </c>
      <c r="F317" s="153">
        <v>6.8579999999999997</v>
      </c>
    </row>
    <row r="318" spans="1:6" hidden="1" x14ac:dyDescent="0.2">
      <c r="A318" s="207" t="s">
        <v>938</v>
      </c>
      <c r="B318" s="101">
        <v>11935.79</v>
      </c>
      <c r="C318" s="238"/>
      <c r="D318" s="102">
        <v>10201.530000000001</v>
      </c>
      <c r="E318" s="240">
        <v>9770</v>
      </c>
      <c r="F318" s="153">
        <v>6.8680000000000003</v>
      </c>
    </row>
    <row r="319" spans="1:6" hidden="1" x14ac:dyDescent="0.2">
      <c r="A319" s="207" t="s">
        <v>939</v>
      </c>
      <c r="B319" s="101">
        <v>12376.42</v>
      </c>
      <c r="C319" s="238"/>
      <c r="D319" s="102">
        <v>10578.13</v>
      </c>
      <c r="E319" s="240">
        <v>10160</v>
      </c>
      <c r="F319" s="153">
        <v>6.8780000000000001</v>
      </c>
    </row>
    <row r="320" spans="1:6" hidden="1" x14ac:dyDescent="0.2">
      <c r="A320" s="207" t="s">
        <v>940</v>
      </c>
      <c r="B320" s="101">
        <v>12370.12</v>
      </c>
      <c r="C320" s="238"/>
      <c r="D320" s="102">
        <v>10572.75</v>
      </c>
      <c r="E320" s="240">
        <v>10340</v>
      </c>
      <c r="F320" s="153">
        <v>6.8815</v>
      </c>
    </row>
    <row r="321" spans="1:6" hidden="1" x14ac:dyDescent="0.2">
      <c r="A321" s="207" t="s">
        <v>941</v>
      </c>
      <c r="B321" s="101">
        <v>12396.54</v>
      </c>
      <c r="C321" s="238"/>
      <c r="D321" s="102">
        <v>10595.34</v>
      </c>
      <c r="E321" s="240">
        <v>10390</v>
      </c>
      <c r="F321" s="153">
        <v>6.8990999999999998</v>
      </c>
    </row>
    <row r="322" spans="1:6" hidden="1" x14ac:dyDescent="0.2">
      <c r="A322" s="207" t="s">
        <v>942</v>
      </c>
      <c r="B322" s="101">
        <v>12450.98</v>
      </c>
      <c r="C322" s="238"/>
      <c r="D322" s="102">
        <v>10641.86</v>
      </c>
      <c r="E322" s="240">
        <v>10440</v>
      </c>
      <c r="F322" s="153">
        <v>6.8849999999999998</v>
      </c>
    </row>
    <row r="323" spans="1:6" hidden="1" x14ac:dyDescent="0.2">
      <c r="A323" s="207" t="s">
        <v>951</v>
      </c>
      <c r="B323" s="101">
        <v>12703.63</v>
      </c>
      <c r="C323" s="238"/>
      <c r="D323" s="102">
        <v>10857.81</v>
      </c>
      <c r="E323" s="240">
        <v>10450</v>
      </c>
      <c r="F323" s="152">
        <v>6.8994999999999997</v>
      </c>
    </row>
    <row r="324" spans="1:6" hidden="1" x14ac:dyDescent="0.2">
      <c r="A324" s="207" t="s">
        <v>952</v>
      </c>
      <c r="B324" s="101">
        <v>12687.41</v>
      </c>
      <c r="C324" s="238"/>
      <c r="D324" s="102">
        <v>10843.94</v>
      </c>
      <c r="E324" s="240">
        <v>10675</v>
      </c>
      <c r="F324" s="153">
        <v>6.8966000000000003</v>
      </c>
    </row>
    <row r="325" spans="1:6" hidden="1" x14ac:dyDescent="0.2">
      <c r="A325" s="207" t="s">
        <v>953</v>
      </c>
      <c r="B325" s="101">
        <v>12687.41</v>
      </c>
      <c r="C325" s="238"/>
      <c r="D325" s="102">
        <v>10843.94</v>
      </c>
      <c r="E325" s="240">
        <v>10825</v>
      </c>
      <c r="F325" s="153">
        <v>6.8789999999999996</v>
      </c>
    </row>
    <row r="326" spans="1:6" hidden="1" x14ac:dyDescent="0.2">
      <c r="A326" s="207" t="s">
        <v>954</v>
      </c>
      <c r="B326" s="101">
        <v>12961.89</v>
      </c>
      <c r="C326" s="238"/>
      <c r="D326" s="102">
        <v>11078.53</v>
      </c>
      <c r="E326" s="240">
        <v>10710</v>
      </c>
      <c r="F326" s="153">
        <v>6.8739999999999997</v>
      </c>
    </row>
    <row r="327" spans="1:6" hidden="1" x14ac:dyDescent="0.2">
      <c r="A327" s="207" t="s">
        <v>955</v>
      </c>
      <c r="B327" s="101">
        <v>13031.62</v>
      </c>
      <c r="C327" s="238"/>
      <c r="D327" s="102">
        <v>11138.14</v>
      </c>
      <c r="E327" s="240">
        <v>10875</v>
      </c>
      <c r="F327" s="153">
        <v>6.8775000000000004</v>
      </c>
    </row>
    <row r="328" spans="1:6" hidden="1" x14ac:dyDescent="0.2">
      <c r="A328" s="207" t="s">
        <v>956</v>
      </c>
      <c r="B328" s="101">
        <v>13075.25</v>
      </c>
      <c r="C328" s="238"/>
      <c r="D328" s="102">
        <v>11175.42</v>
      </c>
      <c r="E328" s="240">
        <v>10900</v>
      </c>
      <c r="F328" s="153">
        <v>6.883</v>
      </c>
    </row>
    <row r="329" spans="1:6" hidden="1" x14ac:dyDescent="0.2">
      <c r="A329" s="207" t="s">
        <v>957</v>
      </c>
      <c r="B329" s="101">
        <v>13138.44</v>
      </c>
      <c r="C329" s="238"/>
      <c r="D329" s="102">
        <v>11229.44</v>
      </c>
      <c r="E329" s="240">
        <v>11045</v>
      </c>
      <c r="F329" s="153">
        <v>6.8996000000000004</v>
      </c>
    </row>
    <row r="330" spans="1:6" hidden="1" x14ac:dyDescent="0.2">
      <c r="A330" s="207" t="s">
        <v>958</v>
      </c>
      <c r="B330" s="101">
        <v>12913.1</v>
      </c>
      <c r="C330" s="238"/>
      <c r="D330" s="102">
        <v>11036.83</v>
      </c>
      <c r="E330" s="240">
        <v>11020</v>
      </c>
      <c r="F330" s="153">
        <v>6.8960999999999997</v>
      </c>
    </row>
    <row r="331" spans="1:6" hidden="1" x14ac:dyDescent="0.2">
      <c r="A331" s="207" t="s">
        <v>959</v>
      </c>
      <c r="B331" s="101">
        <v>12822</v>
      </c>
      <c r="C331" s="238"/>
      <c r="D331" s="102">
        <v>10958.97</v>
      </c>
      <c r="E331" s="240">
        <v>10710</v>
      </c>
      <c r="F331" s="153">
        <v>6.8944000000000001</v>
      </c>
    </row>
    <row r="332" spans="1:6" hidden="1" x14ac:dyDescent="0.2">
      <c r="A332" s="207" t="s">
        <v>960</v>
      </c>
      <c r="B332" s="101">
        <v>12630.15</v>
      </c>
      <c r="C332" s="238"/>
      <c r="D332" s="102">
        <v>10795</v>
      </c>
      <c r="E332" s="240">
        <v>10635</v>
      </c>
      <c r="F332" s="153">
        <v>6.8863000000000003</v>
      </c>
    </row>
    <row r="333" spans="1:6" hidden="1" x14ac:dyDescent="0.2">
      <c r="A333" s="207" t="s">
        <v>961</v>
      </c>
      <c r="B333" s="101">
        <v>13082.09</v>
      </c>
      <c r="C333" s="238"/>
      <c r="D333" s="102">
        <v>11181.27</v>
      </c>
      <c r="E333" s="240">
        <v>10680</v>
      </c>
      <c r="F333" s="153">
        <v>6.8910999999999998</v>
      </c>
    </row>
    <row r="334" spans="1:6" hidden="1" x14ac:dyDescent="0.2">
      <c r="A334" s="207" t="s">
        <v>962</v>
      </c>
      <c r="B334" s="101">
        <v>13074.74</v>
      </c>
      <c r="C334" s="238"/>
      <c r="D334" s="102">
        <v>11174.99</v>
      </c>
      <c r="E334" s="240">
        <v>10900</v>
      </c>
      <c r="F334" s="153">
        <v>6.8834999999999997</v>
      </c>
    </row>
    <row r="335" spans="1:6" hidden="1" x14ac:dyDescent="0.2">
      <c r="A335" s="207" t="s">
        <v>963</v>
      </c>
      <c r="B335" s="101">
        <v>13015.05</v>
      </c>
      <c r="C335" s="238"/>
      <c r="D335" s="102">
        <v>11123.97</v>
      </c>
      <c r="E335" s="240">
        <v>10870</v>
      </c>
      <c r="F335" s="153">
        <v>6.8901000000000003</v>
      </c>
    </row>
    <row r="336" spans="1:6" hidden="1" x14ac:dyDescent="0.2">
      <c r="A336" s="207" t="s">
        <v>964</v>
      </c>
      <c r="B336" s="101">
        <v>13083.14</v>
      </c>
      <c r="C336" s="238"/>
      <c r="D336" s="102">
        <v>11182.17</v>
      </c>
      <c r="E336" s="240">
        <v>11000</v>
      </c>
      <c r="F336" s="153">
        <v>6.9001000000000001</v>
      </c>
    </row>
    <row r="337" spans="1:6" hidden="1" x14ac:dyDescent="0.2">
      <c r="A337" s="207" t="s">
        <v>965</v>
      </c>
      <c r="B337" s="101">
        <v>12881.12</v>
      </c>
      <c r="C337" s="238"/>
      <c r="D337" s="102">
        <v>11009.5</v>
      </c>
      <c r="E337" s="240">
        <v>10900</v>
      </c>
      <c r="F337" s="153">
        <v>6.9170999999999996</v>
      </c>
    </row>
    <row r="338" spans="1:6" hidden="1" x14ac:dyDescent="0.2">
      <c r="A338" s="207" t="s">
        <v>966</v>
      </c>
      <c r="B338" s="101">
        <v>13101.34</v>
      </c>
      <c r="C338" s="238"/>
      <c r="D338" s="102">
        <v>11197.72</v>
      </c>
      <c r="E338" s="240">
        <v>10900</v>
      </c>
      <c r="F338" s="153">
        <v>6.9096000000000002</v>
      </c>
    </row>
    <row r="339" spans="1:6" hidden="1" x14ac:dyDescent="0.2">
      <c r="A339" s="207" t="s">
        <v>967</v>
      </c>
      <c r="B339" s="101">
        <v>13026.48</v>
      </c>
      <c r="C339" s="238"/>
      <c r="D339" s="102">
        <v>11133.74</v>
      </c>
      <c r="E339" s="240">
        <v>10895</v>
      </c>
      <c r="F339" s="153">
        <v>6.9185999999999996</v>
      </c>
    </row>
    <row r="340" spans="1:6" hidden="1" x14ac:dyDescent="0.2">
      <c r="A340" s="207" t="s">
        <v>968</v>
      </c>
      <c r="B340" s="101">
        <v>12639.84</v>
      </c>
      <c r="C340" s="238"/>
      <c r="D340" s="102">
        <v>10803.28</v>
      </c>
      <c r="E340" s="240">
        <v>10920</v>
      </c>
      <c r="F340" s="153">
        <v>6.9150999999999998</v>
      </c>
    </row>
    <row r="341" spans="1:6" hidden="1" x14ac:dyDescent="0.2">
      <c r="A341" s="207" t="s">
        <v>969</v>
      </c>
      <c r="B341" s="101">
        <v>12314.63</v>
      </c>
      <c r="C341" s="238"/>
      <c r="D341" s="102">
        <v>10525.32</v>
      </c>
      <c r="E341" s="240">
        <v>10185</v>
      </c>
      <c r="F341" s="153">
        <v>6.9085999999999999</v>
      </c>
    </row>
    <row r="342" spans="1:6" hidden="1" x14ac:dyDescent="0.2">
      <c r="A342" s="207" t="s">
        <v>970</v>
      </c>
      <c r="B342" s="101">
        <v>12270.94</v>
      </c>
      <c r="C342" s="238"/>
      <c r="D342" s="102">
        <v>10487.98</v>
      </c>
      <c r="E342" s="240">
        <v>10290</v>
      </c>
      <c r="F342" s="153">
        <v>6.9085999999999999</v>
      </c>
    </row>
    <row r="343" spans="1:6" hidden="1" x14ac:dyDescent="0.2">
      <c r="A343" s="207" t="s">
        <v>971</v>
      </c>
      <c r="B343" s="101">
        <v>12285.41</v>
      </c>
      <c r="C343" s="238"/>
      <c r="D343" s="102">
        <v>10500.35</v>
      </c>
      <c r="E343" s="240">
        <v>10200</v>
      </c>
      <c r="F343" s="153">
        <v>6.9085999999999999</v>
      </c>
    </row>
    <row r="344" spans="1:6" hidden="1" x14ac:dyDescent="0.2">
      <c r="A344" s="207" t="s">
        <v>972</v>
      </c>
      <c r="B344" s="101">
        <v>12184.09</v>
      </c>
      <c r="C344" s="238"/>
      <c r="D344" s="102">
        <v>10413.75</v>
      </c>
      <c r="E344" s="240">
        <v>10060</v>
      </c>
      <c r="F344" s="153">
        <v>6.9085999999999999</v>
      </c>
    </row>
    <row r="345" spans="1:6" hidden="1" x14ac:dyDescent="0.2">
      <c r="A345" s="207" t="s">
        <v>973</v>
      </c>
      <c r="B345" s="101">
        <v>11988.68</v>
      </c>
      <c r="C345" s="238"/>
      <c r="D345" s="102">
        <v>10246.74</v>
      </c>
      <c r="E345" s="240">
        <v>10105</v>
      </c>
      <c r="F345" s="153">
        <v>6.9085999999999999</v>
      </c>
    </row>
    <row r="346" spans="1:6" hidden="1" x14ac:dyDescent="0.2">
      <c r="A346" s="207" t="s">
        <v>974</v>
      </c>
      <c r="B346" s="101">
        <v>12100.86</v>
      </c>
      <c r="C346" s="238"/>
      <c r="D346" s="102">
        <v>10342.620000000001</v>
      </c>
      <c r="E346" s="240">
        <v>9950</v>
      </c>
      <c r="F346" s="153">
        <v>6.9085999999999999</v>
      </c>
    </row>
    <row r="347" spans="1:6" hidden="1" x14ac:dyDescent="0.2">
      <c r="A347" s="207" t="s">
        <v>975</v>
      </c>
      <c r="B347" s="101">
        <v>11977.82</v>
      </c>
      <c r="C347" s="238"/>
      <c r="D347" s="102">
        <v>10237.459999999999</v>
      </c>
      <c r="E347" s="240">
        <v>9915</v>
      </c>
      <c r="F347" s="153">
        <v>6.9085999999999999</v>
      </c>
    </row>
    <row r="348" spans="1:6" hidden="1" x14ac:dyDescent="0.2">
      <c r="A348" s="207" t="s">
        <v>976</v>
      </c>
      <c r="B348" s="101">
        <v>11637.67</v>
      </c>
      <c r="C348" s="238"/>
      <c r="D348" s="102">
        <v>9946.73</v>
      </c>
      <c r="E348" s="240">
        <v>9920</v>
      </c>
      <c r="F348" s="153">
        <v>6.9085999999999999</v>
      </c>
    </row>
    <row r="349" spans="1:6" hidden="1" x14ac:dyDescent="0.2">
      <c r="A349" s="207" t="s">
        <v>977</v>
      </c>
      <c r="B349" s="101">
        <v>11829.46</v>
      </c>
      <c r="C349" s="238"/>
      <c r="D349" s="102">
        <v>10110.65</v>
      </c>
      <c r="E349" s="240">
        <v>9710</v>
      </c>
      <c r="F349" s="153">
        <v>6.9085999999999999</v>
      </c>
    </row>
    <row r="350" spans="1:6" hidden="1" x14ac:dyDescent="0.2">
      <c r="A350" s="207" t="s">
        <v>978</v>
      </c>
      <c r="B350" s="101">
        <v>11934.4</v>
      </c>
      <c r="C350" s="238"/>
      <c r="D350" s="102">
        <v>10200.34</v>
      </c>
      <c r="E350" s="240">
        <v>9740</v>
      </c>
      <c r="F350" s="153">
        <v>6.9085999999999999</v>
      </c>
    </row>
    <row r="351" spans="1:6" hidden="1" x14ac:dyDescent="0.2">
      <c r="A351" s="207" t="s">
        <v>979</v>
      </c>
      <c r="B351" s="101">
        <v>11934.4</v>
      </c>
      <c r="C351" s="238"/>
      <c r="D351" s="102">
        <v>10200.34</v>
      </c>
      <c r="E351" s="240">
        <v>9915</v>
      </c>
      <c r="F351" s="153">
        <v>6.9085999999999999</v>
      </c>
    </row>
    <row r="352" spans="1:6" hidden="1" x14ac:dyDescent="0.2">
      <c r="A352" s="207" t="s">
        <v>980</v>
      </c>
      <c r="B352" s="101">
        <v>11999.54</v>
      </c>
      <c r="C352" s="238"/>
      <c r="D352" s="102">
        <v>10256.01</v>
      </c>
      <c r="E352" s="240">
        <v>9935</v>
      </c>
      <c r="F352" s="153">
        <v>6.9085999999999999</v>
      </c>
    </row>
    <row r="353" spans="1:6" hidden="1" x14ac:dyDescent="0.2">
      <c r="A353" s="207" t="s">
        <v>981</v>
      </c>
      <c r="B353" s="101">
        <v>12173.23</v>
      </c>
      <c r="C353" s="238"/>
      <c r="D353" s="102">
        <v>10404.469999999999</v>
      </c>
      <c r="E353" s="240">
        <v>9865</v>
      </c>
      <c r="F353" s="153">
        <v>6.9085999999999999</v>
      </c>
    </row>
    <row r="354" spans="1:6" hidden="1" x14ac:dyDescent="0.2">
      <c r="A354" s="207" t="s">
        <v>982</v>
      </c>
      <c r="B354" s="101">
        <v>12064.67</v>
      </c>
      <c r="C354" s="238"/>
      <c r="D354" s="102">
        <v>10311.69</v>
      </c>
      <c r="E354" s="240">
        <v>10320</v>
      </c>
      <c r="F354" s="153">
        <v>6.9085999999999999</v>
      </c>
    </row>
    <row r="355" spans="1:6" hidden="1" x14ac:dyDescent="0.2">
      <c r="A355" s="207" t="s">
        <v>983</v>
      </c>
      <c r="B355" s="101">
        <v>12115.33</v>
      </c>
      <c r="C355" s="238"/>
      <c r="D355" s="102">
        <v>10354.99</v>
      </c>
      <c r="E355" s="240">
        <v>9950</v>
      </c>
      <c r="F355" s="153">
        <v>6.9085999999999999</v>
      </c>
    </row>
    <row r="356" spans="1:6" hidden="1" x14ac:dyDescent="0.2">
      <c r="A356" s="207" t="s">
        <v>984</v>
      </c>
      <c r="B356" s="101">
        <v>12050.2</v>
      </c>
      <c r="C356" s="238"/>
      <c r="D356" s="102">
        <v>10299.31</v>
      </c>
      <c r="E356" s="240">
        <v>10100</v>
      </c>
      <c r="F356" s="153">
        <v>6.9085999999999999</v>
      </c>
    </row>
    <row r="357" spans="1:6" hidden="1" x14ac:dyDescent="0.2">
      <c r="A357" s="207" t="s">
        <v>985</v>
      </c>
      <c r="B357" s="101">
        <v>11789.65</v>
      </c>
      <c r="C357" s="238"/>
      <c r="D357" s="102">
        <v>10076.629999999999</v>
      </c>
      <c r="E357" s="240">
        <v>10050</v>
      </c>
      <c r="F357" s="153">
        <v>6.9085999999999999</v>
      </c>
    </row>
    <row r="358" spans="1:6" hidden="1" x14ac:dyDescent="0.2">
      <c r="A358" s="207" t="s">
        <v>986</v>
      </c>
      <c r="B358" s="101">
        <v>11702.81</v>
      </c>
      <c r="C358" s="238"/>
      <c r="D358" s="102">
        <v>10002.4</v>
      </c>
      <c r="E358" s="240">
        <v>9710</v>
      </c>
      <c r="F358" s="153">
        <v>6.9085999999999999</v>
      </c>
    </row>
    <row r="359" spans="1:6" hidden="1" x14ac:dyDescent="0.2">
      <c r="A359" s="207" t="s">
        <v>987</v>
      </c>
      <c r="B359" s="101">
        <v>11558.06</v>
      </c>
      <c r="C359" s="238"/>
      <c r="D359" s="102">
        <v>9878.68</v>
      </c>
      <c r="E359" s="240">
        <v>9695</v>
      </c>
      <c r="F359" s="153">
        <v>6.9085999999999999</v>
      </c>
    </row>
    <row r="360" spans="1:6" hidden="1" x14ac:dyDescent="0.2">
      <c r="A360" s="207" t="s">
        <v>988</v>
      </c>
      <c r="B360" s="101">
        <v>11623.19</v>
      </c>
      <c r="C360" s="238"/>
      <c r="D360" s="102">
        <v>9934.35</v>
      </c>
      <c r="E360" s="240">
        <v>9695</v>
      </c>
      <c r="F360" s="153">
        <v>6.9085999999999999</v>
      </c>
    </row>
    <row r="361" spans="1:6" hidden="1" x14ac:dyDescent="0.2">
      <c r="A361" s="207" t="s">
        <v>989</v>
      </c>
      <c r="B361" s="101">
        <v>11290.28</v>
      </c>
      <c r="C361" s="238"/>
      <c r="D361" s="102">
        <v>9649.81</v>
      </c>
      <c r="E361" s="240">
        <v>9545</v>
      </c>
      <c r="F361" s="153">
        <v>6.9085999999999999</v>
      </c>
    </row>
    <row r="362" spans="1:6" hidden="1" x14ac:dyDescent="0.2">
      <c r="A362" s="207" t="s">
        <v>990</v>
      </c>
      <c r="B362" s="101">
        <v>11333.7</v>
      </c>
      <c r="C362" s="238"/>
      <c r="D362" s="102">
        <v>9686.92</v>
      </c>
      <c r="E362" s="240">
        <v>9455</v>
      </c>
      <c r="F362" s="153">
        <v>6.9085999999999999</v>
      </c>
    </row>
    <row r="363" spans="1:6" hidden="1" x14ac:dyDescent="0.2">
      <c r="A363" s="207" t="s">
        <v>991</v>
      </c>
      <c r="B363" s="101">
        <v>11424.17</v>
      </c>
      <c r="C363" s="238"/>
      <c r="D363" s="102">
        <v>9764.25</v>
      </c>
      <c r="E363" s="240">
        <v>9380</v>
      </c>
      <c r="F363" s="153">
        <v>6.9085999999999999</v>
      </c>
    </row>
    <row r="364" spans="1:6" hidden="1" x14ac:dyDescent="0.2">
      <c r="A364" s="207" t="s">
        <v>992</v>
      </c>
      <c r="B364" s="101">
        <v>11286.66</v>
      </c>
      <c r="C364" s="238"/>
      <c r="D364" s="102">
        <v>9646.7199999999993</v>
      </c>
      <c r="E364" s="240">
        <v>9395</v>
      </c>
      <c r="F364" s="153">
        <v>6.9085999999999999</v>
      </c>
    </row>
    <row r="365" spans="1:6" hidden="1" x14ac:dyDescent="0.2">
      <c r="A365" s="207" t="s">
        <v>993</v>
      </c>
      <c r="B365" s="101">
        <v>11424.17</v>
      </c>
      <c r="C365" s="238"/>
      <c r="D365" s="102">
        <v>9764.25</v>
      </c>
      <c r="E365" s="240">
        <v>9235</v>
      </c>
      <c r="F365" s="153">
        <v>6.9085999999999999</v>
      </c>
    </row>
    <row r="366" spans="1:6" hidden="1" x14ac:dyDescent="0.2">
      <c r="A366" s="207" t="s">
        <v>994</v>
      </c>
      <c r="B366" s="101">
        <v>11160</v>
      </c>
      <c r="C366" s="238"/>
      <c r="D366" s="102">
        <v>9538.4599999999991</v>
      </c>
      <c r="E366" s="240">
        <v>9255</v>
      </c>
      <c r="F366" s="152"/>
    </row>
    <row r="367" spans="1:6" hidden="1" x14ac:dyDescent="0.2">
      <c r="A367" s="207">
        <v>42853</v>
      </c>
      <c r="B367" s="101">
        <v>11348.17</v>
      </c>
      <c r="C367" s="238"/>
      <c r="D367" s="102">
        <v>9699.2900000000009</v>
      </c>
      <c r="E367" s="240">
        <v>9190</v>
      </c>
      <c r="F367" s="152"/>
    </row>
    <row r="368" spans="1:6" hidden="1" x14ac:dyDescent="0.2">
      <c r="A368" s="207">
        <v>42858</v>
      </c>
      <c r="B368" s="101">
        <v>11456.74</v>
      </c>
      <c r="C368" s="238"/>
      <c r="D368" s="102">
        <v>9792.08</v>
      </c>
      <c r="E368" s="240">
        <v>9485</v>
      </c>
      <c r="F368" s="152"/>
    </row>
    <row r="369" spans="1:6" hidden="1" x14ac:dyDescent="0.2">
      <c r="A369" s="207">
        <v>42859</v>
      </c>
      <c r="B369" s="101">
        <v>11167.24</v>
      </c>
      <c r="C369" s="238"/>
      <c r="D369" s="102">
        <v>9544.65</v>
      </c>
      <c r="E369" s="240">
        <v>9280</v>
      </c>
      <c r="F369" s="152"/>
    </row>
    <row r="370" spans="1:6" hidden="1" x14ac:dyDescent="0.2">
      <c r="A370" s="207">
        <v>42860</v>
      </c>
      <c r="B370" s="101">
        <v>10870.51</v>
      </c>
      <c r="C370" s="238"/>
      <c r="D370" s="102">
        <v>9291.0300000000007</v>
      </c>
      <c r="E370" s="240">
        <v>9010</v>
      </c>
      <c r="F370" s="152"/>
    </row>
    <row r="371" spans="1:6" hidden="1" x14ac:dyDescent="0.2">
      <c r="A371" s="207">
        <v>42863</v>
      </c>
      <c r="B371" s="101">
        <v>10917.55</v>
      </c>
      <c r="C371" s="238"/>
      <c r="D371" s="102">
        <v>9331.24</v>
      </c>
      <c r="E371" s="240">
        <v>8935</v>
      </c>
      <c r="F371" s="152"/>
    </row>
    <row r="372" spans="1:6" hidden="1" x14ac:dyDescent="0.2">
      <c r="A372" s="207">
        <v>42864</v>
      </c>
      <c r="B372" s="101">
        <v>11011.64</v>
      </c>
      <c r="C372" s="238"/>
      <c r="D372" s="102">
        <v>9411.66</v>
      </c>
      <c r="E372" s="240">
        <v>9070</v>
      </c>
      <c r="F372" s="152"/>
    </row>
    <row r="373" spans="1:6" hidden="1" x14ac:dyDescent="0.2">
      <c r="A373" s="207">
        <v>42865</v>
      </c>
      <c r="B373" s="101">
        <v>11087.63</v>
      </c>
      <c r="C373" s="238"/>
      <c r="D373" s="102">
        <v>9476.61</v>
      </c>
      <c r="E373" s="240">
        <v>9190</v>
      </c>
      <c r="F373" s="152"/>
    </row>
    <row r="374" spans="1:6" hidden="1" x14ac:dyDescent="0.2">
      <c r="A374" s="207">
        <v>42866</v>
      </c>
      <c r="B374" s="101">
        <v>10986.31</v>
      </c>
      <c r="C374" s="238"/>
      <c r="D374" s="102">
        <v>9390.01</v>
      </c>
      <c r="E374" s="240">
        <v>9195</v>
      </c>
      <c r="F374" s="152"/>
    </row>
    <row r="375" spans="1:6" hidden="1" x14ac:dyDescent="0.2">
      <c r="A375" s="207">
        <v>42870</v>
      </c>
      <c r="B375" s="101">
        <v>11116.58</v>
      </c>
      <c r="C375" s="238"/>
      <c r="D375" s="102">
        <v>9501.35</v>
      </c>
      <c r="E375" s="240">
        <v>9325</v>
      </c>
      <c r="F375" s="152"/>
    </row>
    <row r="376" spans="1:6" hidden="1" x14ac:dyDescent="0.2">
      <c r="A376" s="207">
        <v>42871</v>
      </c>
      <c r="B376" s="101">
        <v>11033.35</v>
      </c>
      <c r="C376" s="238"/>
      <c r="D376" s="102">
        <v>9430.2099999999991</v>
      </c>
      <c r="E376" s="240">
        <v>9310</v>
      </c>
      <c r="F376" s="152"/>
    </row>
    <row r="377" spans="1:6" hidden="1" x14ac:dyDescent="0.2">
      <c r="A377" s="207">
        <v>42872</v>
      </c>
      <c r="B377" s="101">
        <v>11026.11</v>
      </c>
      <c r="C377" s="238"/>
      <c r="D377" s="102">
        <v>9424.0300000000007</v>
      </c>
      <c r="E377" s="240">
        <v>9015</v>
      </c>
      <c r="F377" s="152"/>
    </row>
    <row r="378" spans="1:6" hidden="1" x14ac:dyDescent="0.2">
      <c r="A378" s="207">
        <v>42873</v>
      </c>
      <c r="B378" s="101">
        <v>10874.13</v>
      </c>
      <c r="C378" s="238"/>
      <c r="D378" s="102">
        <v>9294.1299999999992</v>
      </c>
      <c r="E378" s="240">
        <v>9165</v>
      </c>
      <c r="F378" s="152"/>
    </row>
    <row r="379" spans="1:6" hidden="1" x14ac:dyDescent="0.2">
      <c r="A379" s="207">
        <v>42874</v>
      </c>
      <c r="B379" s="101">
        <v>10942.88</v>
      </c>
      <c r="C379" s="238"/>
      <c r="D379" s="102">
        <v>9352.89</v>
      </c>
      <c r="E379" s="240">
        <v>9165</v>
      </c>
      <c r="F379" s="152"/>
    </row>
    <row r="380" spans="1:6" hidden="1" x14ac:dyDescent="0.2">
      <c r="A380" s="207">
        <v>42877</v>
      </c>
      <c r="B380" s="101">
        <v>11250.47</v>
      </c>
      <c r="C380" s="238"/>
      <c r="D380" s="102">
        <v>9615.7900000000009</v>
      </c>
      <c r="E380" s="240">
        <v>9180</v>
      </c>
      <c r="F380" s="152"/>
    </row>
    <row r="381" spans="1:6" hidden="1" x14ac:dyDescent="0.2">
      <c r="A381" s="207">
        <v>42878</v>
      </c>
      <c r="B381" s="101">
        <v>11250.47</v>
      </c>
      <c r="C381" s="238"/>
      <c r="D381" s="102">
        <v>9615.7900000000009</v>
      </c>
      <c r="E381" s="240">
        <v>9370</v>
      </c>
      <c r="F381" s="152"/>
    </row>
    <row r="382" spans="1:6" hidden="1" x14ac:dyDescent="0.2">
      <c r="A382" s="207">
        <v>42879</v>
      </c>
      <c r="B382" s="101">
        <v>11116.58</v>
      </c>
      <c r="C382" s="238"/>
      <c r="D382" s="102">
        <v>9501.35</v>
      </c>
      <c r="E382" s="240">
        <v>9290</v>
      </c>
      <c r="F382" s="152"/>
    </row>
    <row r="383" spans="1:6" hidden="1" x14ac:dyDescent="0.2">
      <c r="A383" s="207">
        <v>42880</v>
      </c>
      <c r="B383" s="101">
        <v>10935.65</v>
      </c>
      <c r="C383" s="238"/>
      <c r="D383" s="102">
        <v>9346.7099999999991</v>
      </c>
      <c r="E383" s="240">
        <v>9130</v>
      </c>
      <c r="F383" s="152"/>
    </row>
    <row r="384" spans="1:6" hidden="1" x14ac:dyDescent="0.2">
      <c r="A384" s="207">
        <v>42881</v>
      </c>
      <c r="B384" s="101">
        <v>10841.56</v>
      </c>
      <c r="C384" s="238"/>
      <c r="D384" s="102">
        <v>9266.2900000000009</v>
      </c>
      <c r="E384" s="240">
        <v>9075</v>
      </c>
      <c r="F384" s="152"/>
    </row>
    <row r="385" spans="1:6" hidden="1" x14ac:dyDescent="0.2">
      <c r="A385" s="207">
        <v>42887</v>
      </c>
      <c r="B385" s="101">
        <v>10555.68</v>
      </c>
      <c r="C385" s="238"/>
      <c r="D385" s="102">
        <v>9021.9500000000007</v>
      </c>
      <c r="E385" s="240">
        <v>8810</v>
      </c>
      <c r="F385" s="152"/>
    </row>
    <row r="386" spans="1:6" hidden="1" x14ac:dyDescent="0.2">
      <c r="A386" s="207">
        <v>42888</v>
      </c>
      <c r="B386" s="101">
        <v>10468.84</v>
      </c>
      <c r="C386" s="238"/>
      <c r="D386" s="102">
        <v>8947.7199999999993</v>
      </c>
      <c r="E386" s="240">
        <v>8830</v>
      </c>
      <c r="F386" s="152"/>
    </row>
    <row r="387" spans="1:6" hidden="1" x14ac:dyDescent="0.2">
      <c r="A387" s="207">
        <v>42891</v>
      </c>
      <c r="B387" s="101">
        <v>10526.73</v>
      </c>
      <c r="C387" s="238"/>
      <c r="D387" s="102">
        <v>8997.2099999999991</v>
      </c>
      <c r="E387" s="240">
        <v>8715</v>
      </c>
      <c r="F387" s="152"/>
    </row>
    <row r="388" spans="1:6" hidden="1" x14ac:dyDescent="0.2">
      <c r="A388" s="207">
        <v>42892</v>
      </c>
      <c r="B388" s="101">
        <v>10548.45</v>
      </c>
      <c r="C388" s="238"/>
      <c r="D388" s="102">
        <v>9015.77</v>
      </c>
      <c r="E388" s="240">
        <v>8820</v>
      </c>
      <c r="F388" s="152"/>
    </row>
    <row r="389" spans="1:6" hidden="1" x14ac:dyDescent="0.2">
      <c r="A389" s="207">
        <v>42893</v>
      </c>
      <c r="B389" s="101">
        <v>10606.35</v>
      </c>
      <c r="C389" s="238"/>
      <c r="D389" s="102">
        <v>9065.25</v>
      </c>
      <c r="E389" s="240">
        <v>8800</v>
      </c>
      <c r="F389" s="152"/>
    </row>
    <row r="390" spans="1:6" hidden="1" x14ac:dyDescent="0.2">
      <c r="A390" s="207">
        <v>42894</v>
      </c>
      <c r="B390" s="101">
        <v>10486.93</v>
      </c>
      <c r="C390" s="238"/>
      <c r="D390" s="102">
        <v>8963.19</v>
      </c>
      <c r="E390" s="240">
        <v>8870</v>
      </c>
      <c r="F390" s="152"/>
    </row>
    <row r="391" spans="1:6" hidden="1" x14ac:dyDescent="0.2">
      <c r="A391" s="207">
        <v>42895</v>
      </c>
      <c r="B391" s="101">
        <v>10544.83</v>
      </c>
      <c r="C391" s="238"/>
      <c r="D391" s="102">
        <v>9012.67</v>
      </c>
      <c r="E391" s="240">
        <v>8800</v>
      </c>
      <c r="F391" s="152"/>
    </row>
    <row r="392" spans="1:6" hidden="1" x14ac:dyDescent="0.2">
      <c r="A392" s="207">
        <v>42898</v>
      </c>
      <c r="B392" s="101">
        <v>10664.24</v>
      </c>
      <c r="C392" s="238"/>
      <c r="D392" s="102">
        <v>9114.74</v>
      </c>
      <c r="E392" s="240">
        <v>8805</v>
      </c>
      <c r="F392" s="152"/>
    </row>
    <row r="393" spans="1:6" hidden="1" x14ac:dyDescent="0.2">
      <c r="A393" s="207">
        <v>42899</v>
      </c>
      <c r="B393" s="101">
        <v>10530.35</v>
      </c>
      <c r="C393" s="238"/>
      <c r="D393" s="102">
        <v>9000.2999999999993</v>
      </c>
      <c r="E393" s="240">
        <v>8940</v>
      </c>
      <c r="F393" s="152"/>
    </row>
    <row r="394" spans="1:6" hidden="1" x14ac:dyDescent="0.2">
      <c r="A394" s="207">
        <v>42900</v>
      </c>
      <c r="B394" s="101">
        <v>10490.55</v>
      </c>
      <c r="C394" s="238"/>
      <c r="D394" s="102">
        <v>8966.2800000000007</v>
      </c>
      <c r="E394" s="240">
        <v>8720</v>
      </c>
      <c r="F394" s="152"/>
    </row>
    <row r="395" spans="1:6" hidden="1" x14ac:dyDescent="0.2">
      <c r="A395" s="207">
        <v>42902</v>
      </c>
      <c r="B395" s="101">
        <v>10667.86</v>
      </c>
      <c r="C395" s="238"/>
      <c r="D395" s="102">
        <v>9117.83</v>
      </c>
      <c r="E395" s="240">
        <v>8830</v>
      </c>
      <c r="F395" s="152"/>
    </row>
    <row r="396" spans="1:6" hidden="1" x14ac:dyDescent="0.2">
      <c r="A396" s="207">
        <v>42905</v>
      </c>
      <c r="B396" s="101">
        <v>10599.11</v>
      </c>
      <c r="C396" s="238"/>
      <c r="D396" s="102">
        <v>9059.07</v>
      </c>
      <c r="E396" s="240">
        <v>8905</v>
      </c>
      <c r="F396" s="152"/>
    </row>
    <row r="397" spans="1:6" hidden="1" x14ac:dyDescent="0.2">
      <c r="A397" s="207">
        <v>42906</v>
      </c>
      <c r="B397" s="101">
        <v>10787.28</v>
      </c>
      <c r="C397" s="238"/>
      <c r="D397" s="102">
        <v>9219.9</v>
      </c>
      <c r="E397" s="240">
        <v>8895</v>
      </c>
      <c r="F397" s="152"/>
    </row>
    <row r="398" spans="1:6" hidden="1" x14ac:dyDescent="0.2">
      <c r="A398" s="207">
        <v>42907</v>
      </c>
      <c r="B398" s="101">
        <v>10653.39</v>
      </c>
      <c r="C398" s="238"/>
      <c r="D398" s="102">
        <v>9105.4599999999991</v>
      </c>
      <c r="E398" s="240">
        <v>8980</v>
      </c>
      <c r="F398" s="152"/>
    </row>
    <row r="399" spans="1:6" hidden="1" x14ac:dyDescent="0.2">
      <c r="A399" s="207">
        <v>42908</v>
      </c>
      <c r="B399" s="101">
        <v>10783.66</v>
      </c>
      <c r="C399" s="238"/>
      <c r="D399" s="102">
        <v>9216.7999999999993</v>
      </c>
      <c r="E399" s="240">
        <v>8890</v>
      </c>
      <c r="F399" s="152"/>
    </row>
    <row r="400" spans="1:6" hidden="1" x14ac:dyDescent="0.2">
      <c r="A400" s="207">
        <v>42909</v>
      </c>
      <c r="B400" s="101">
        <v>10830.7</v>
      </c>
      <c r="C400" s="238"/>
      <c r="D400" s="102">
        <v>9257.01</v>
      </c>
      <c r="E400" s="240">
        <v>8910</v>
      </c>
      <c r="F400" s="152"/>
    </row>
    <row r="401" spans="1:6" hidden="1" x14ac:dyDescent="0.2">
      <c r="A401" s="207">
        <v>42912</v>
      </c>
      <c r="B401" s="101">
        <v>10903.08</v>
      </c>
      <c r="C401" s="238"/>
      <c r="D401" s="102">
        <v>9318.8700000000008</v>
      </c>
      <c r="E401" s="240">
        <v>9170</v>
      </c>
      <c r="F401" s="152"/>
    </row>
    <row r="402" spans="1:6" hidden="1" x14ac:dyDescent="0.2">
      <c r="A402" s="207">
        <v>42913</v>
      </c>
      <c r="B402" s="101">
        <v>10837.94</v>
      </c>
      <c r="C402" s="238"/>
      <c r="D402" s="102">
        <v>9263.2000000000007</v>
      </c>
      <c r="E402" s="240">
        <v>9040</v>
      </c>
      <c r="F402" s="152"/>
    </row>
    <row r="403" spans="1:6" hidden="1" x14ac:dyDescent="0.2">
      <c r="A403" s="207">
        <v>42914</v>
      </c>
      <c r="B403" s="101">
        <v>10975.45</v>
      </c>
      <c r="C403" s="238"/>
      <c r="D403" s="102">
        <v>9380.73</v>
      </c>
      <c r="E403" s="240">
        <v>9060</v>
      </c>
      <c r="F403" s="152"/>
    </row>
    <row r="404" spans="1:6" hidden="1" x14ac:dyDescent="0.2">
      <c r="A404" s="207">
        <v>42915</v>
      </c>
      <c r="B404" s="101">
        <v>11058.68</v>
      </c>
      <c r="C404" s="238"/>
      <c r="D404" s="102">
        <v>9451.86</v>
      </c>
      <c r="E404" s="240">
        <v>9125</v>
      </c>
      <c r="F404" s="152"/>
    </row>
    <row r="405" spans="1:6" hidden="1" x14ac:dyDescent="0.2">
      <c r="A405" s="207">
        <v>42916</v>
      </c>
      <c r="B405" s="101">
        <v>11022.49</v>
      </c>
      <c r="C405" s="238"/>
      <c r="D405" s="102">
        <v>9420.93</v>
      </c>
      <c r="E405" s="240">
        <v>9275</v>
      </c>
      <c r="F405" s="152"/>
    </row>
    <row r="406" spans="1:6" hidden="1" x14ac:dyDescent="0.2">
      <c r="A406" s="207">
        <v>42919</v>
      </c>
      <c r="B406" s="101">
        <v>11199.81</v>
      </c>
      <c r="C406" s="238"/>
      <c r="D406" s="102">
        <v>9572.49</v>
      </c>
      <c r="E406" s="240">
        <v>9280</v>
      </c>
      <c r="F406" s="152"/>
    </row>
    <row r="407" spans="1:6" hidden="1" x14ac:dyDescent="0.2">
      <c r="A407" s="207">
        <v>42920</v>
      </c>
      <c r="B407" s="101">
        <v>10979.07</v>
      </c>
      <c r="C407" s="238"/>
      <c r="D407" s="102">
        <v>9383.82</v>
      </c>
      <c r="E407" s="240">
        <v>9370</v>
      </c>
      <c r="F407" s="152"/>
    </row>
    <row r="408" spans="1:6" hidden="1" x14ac:dyDescent="0.2">
      <c r="A408" s="207">
        <v>42921</v>
      </c>
      <c r="B408" s="101">
        <v>10924.79</v>
      </c>
      <c r="C408" s="238"/>
      <c r="D408" s="102">
        <v>9337.43</v>
      </c>
      <c r="E408" s="240">
        <v>9125</v>
      </c>
      <c r="F408" s="152"/>
    </row>
    <row r="409" spans="1:6" hidden="1" x14ac:dyDescent="0.2">
      <c r="A409" s="207">
        <v>42922</v>
      </c>
      <c r="B409" s="101">
        <v>10881.37</v>
      </c>
      <c r="C409" s="238"/>
      <c r="D409" s="102">
        <v>9300.31</v>
      </c>
      <c r="E409" s="240">
        <v>9065</v>
      </c>
      <c r="F409" s="152"/>
    </row>
    <row r="410" spans="1:6" hidden="1" x14ac:dyDescent="0.2">
      <c r="A410" s="207">
        <v>42923</v>
      </c>
      <c r="B410" s="101">
        <v>10816.23</v>
      </c>
      <c r="C410" s="238"/>
      <c r="D410" s="102">
        <v>9244.64</v>
      </c>
      <c r="E410" s="240">
        <v>9090</v>
      </c>
      <c r="F410" s="152"/>
    </row>
    <row r="411" spans="1:6" hidden="1" x14ac:dyDescent="0.2">
      <c r="A411" s="207">
        <v>42926</v>
      </c>
      <c r="B411" s="101">
        <v>10787.28</v>
      </c>
      <c r="C411" s="238"/>
      <c r="D411" s="102">
        <v>9219.9</v>
      </c>
      <c r="E411" s="240">
        <v>8950</v>
      </c>
      <c r="F411" s="152"/>
    </row>
    <row r="412" spans="1:6" hidden="1" x14ac:dyDescent="0.2">
      <c r="A412" s="207">
        <v>42927</v>
      </c>
      <c r="B412" s="101">
        <v>10805.37</v>
      </c>
      <c r="C412" s="238"/>
      <c r="D412" s="102">
        <v>9235.36</v>
      </c>
      <c r="E412" s="240">
        <v>8885</v>
      </c>
      <c r="F412" s="152"/>
    </row>
    <row r="413" spans="1:6" hidden="1" x14ac:dyDescent="0.2">
      <c r="A413" s="207">
        <v>42928</v>
      </c>
      <c r="B413" s="101">
        <v>11008.02</v>
      </c>
      <c r="C413" s="238"/>
      <c r="D413" s="102">
        <v>9408.56</v>
      </c>
      <c r="E413" s="240">
        <v>8980</v>
      </c>
      <c r="F413" s="152"/>
    </row>
    <row r="414" spans="1:6" hidden="1" x14ac:dyDescent="0.2">
      <c r="A414" s="207">
        <v>42929</v>
      </c>
      <c r="B414" s="101">
        <v>11062.3</v>
      </c>
      <c r="C414" s="238"/>
      <c r="D414" s="102">
        <v>9454.9599999999991</v>
      </c>
      <c r="E414" s="240">
        <v>9210</v>
      </c>
      <c r="F414" s="152"/>
    </row>
    <row r="415" spans="1:6" hidden="1" x14ac:dyDescent="0.2">
      <c r="A415" s="207">
        <v>42930</v>
      </c>
      <c r="B415" s="101">
        <v>11022.49</v>
      </c>
      <c r="C415" s="238"/>
      <c r="D415" s="102">
        <v>9420.93</v>
      </c>
      <c r="E415" s="240">
        <v>9185</v>
      </c>
      <c r="F415" s="152"/>
    </row>
    <row r="416" spans="1:6" hidden="1" x14ac:dyDescent="0.2">
      <c r="A416" s="207">
        <v>42933</v>
      </c>
      <c r="B416" s="97">
        <v>11457</v>
      </c>
      <c r="C416" s="238"/>
      <c r="D416" s="97">
        <f>+B416/1.17</f>
        <v>9792.3076923076933</v>
      </c>
      <c r="E416" s="238">
        <v>9380</v>
      </c>
      <c r="F416" s="152"/>
    </row>
    <row r="417" spans="1:7" hidden="1" x14ac:dyDescent="0.2">
      <c r="A417" s="207">
        <v>42934</v>
      </c>
      <c r="B417" s="97">
        <v>11592</v>
      </c>
      <c r="C417" s="238"/>
      <c r="D417" s="97">
        <f t="shared" ref="D417:D479" si="0">+B417/1.17</f>
        <v>9907.6923076923085</v>
      </c>
      <c r="E417" s="238">
        <v>9580</v>
      </c>
      <c r="F417" s="152"/>
    </row>
    <row r="418" spans="1:7" hidden="1" x14ac:dyDescent="0.2">
      <c r="A418" s="207">
        <v>42935</v>
      </c>
      <c r="B418" s="97">
        <v>11592</v>
      </c>
      <c r="C418" s="238"/>
      <c r="D418" s="97">
        <v>5882.6716905054054</v>
      </c>
      <c r="E418" s="238">
        <v>5940.5</v>
      </c>
      <c r="F418" s="152">
        <v>6.9085999999999999</v>
      </c>
    </row>
    <row r="419" spans="1:7" hidden="1" x14ac:dyDescent="0.2">
      <c r="A419" s="207">
        <v>42936</v>
      </c>
      <c r="B419" s="97">
        <f>+IF(F419=0,"",C419/F419)</f>
        <v>11362.64945140839</v>
      </c>
      <c r="C419" s="238">
        <v>78500</v>
      </c>
      <c r="D419" s="97">
        <f t="shared" ref="D419:D431" si="1">+B419/1.17</f>
        <v>9711.666197784949</v>
      </c>
      <c r="E419" s="238">
        <v>9540</v>
      </c>
      <c r="F419" s="152">
        <v>6.9085999999999999</v>
      </c>
      <c r="G419" s="92">
        <f>+C419-C418</f>
        <v>78500</v>
      </c>
    </row>
    <row r="420" spans="1:7" hidden="1" x14ac:dyDescent="0.2">
      <c r="A420" s="207">
        <v>42940</v>
      </c>
      <c r="B420" s="97">
        <f t="shared" ref="B420:B487" si="2">+IF(F420=0,"",C420/F420)</f>
        <v>11427.785658454681</v>
      </c>
      <c r="C420" s="238">
        <v>78950</v>
      </c>
      <c r="D420" s="97">
        <f t="shared" si="1"/>
        <v>9767.3381696193865</v>
      </c>
      <c r="E420" s="238">
        <v>9560</v>
      </c>
      <c r="F420" s="152">
        <v>6.9085999999999999</v>
      </c>
      <c r="G420" s="92">
        <f t="shared" ref="G420:G496" si="3">+C420-C419</f>
        <v>450</v>
      </c>
    </row>
    <row r="421" spans="1:7" hidden="1" x14ac:dyDescent="0.2">
      <c r="A421" s="207">
        <v>42941</v>
      </c>
      <c r="B421" s="97">
        <f t="shared" si="2"/>
        <v>11688.330486639841</v>
      </c>
      <c r="C421" s="238">
        <v>80750</v>
      </c>
      <c r="D421" s="97">
        <f t="shared" si="1"/>
        <v>9990.0260569571292</v>
      </c>
      <c r="E421" s="238">
        <v>9560</v>
      </c>
      <c r="F421" s="152">
        <v>6.9085999999999999</v>
      </c>
      <c r="G421" s="92">
        <f t="shared" si="3"/>
        <v>1800</v>
      </c>
    </row>
    <row r="422" spans="1:7" hidden="1" x14ac:dyDescent="0.2">
      <c r="A422" s="207">
        <v>42942</v>
      </c>
      <c r="B422" s="164">
        <f t="shared" si="2"/>
        <v>11854.789682424804</v>
      </c>
      <c r="C422" s="241">
        <v>81900</v>
      </c>
      <c r="D422" s="164">
        <f t="shared" si="1"/>
        <v>10132.298873867354</v>
      </c>
      <c r="E422" s="241">
        <v>9885</v>
      </c>
      <c r="F422" s="152">
        <v>6.9085999999999999</v>
      </c>
      <c r="G422" s="92">
        <f t="shared" si="3"/>
        <v>1150</v>
      </c>
    </row>
    <row r="423" spans="1:7" hidden="1" x14ac:dyDescent="0.2">
      <c r="A423" s="207">
        <v>42943</v>
      </c>
      <c r="B423" s="97">
        <f t="shared" si="2"/>
        <v>11858.408360594043</v>
      </c>
      <c r="C423" s="238">
        <v>81925</v>
      </c>
      <c r="D423" s="97">
        <f t="shared" si="1"/>
        <v>10135.391761191491</v>
      </c>
      <c r="E423" s="238">
        <v>9915</v>
      </c>
      <c r="F423" s="152">
        <v>6.9085999999999999</v>
      </c>
      <c r="G423" s="92">
        <f t="shared" si="3"/>
        <v>25</v>
      </c>
    </row>
    <row r="424" spans="1:7" hidden="1" x14ac:dyDescent="0.2">
      <c r="A424" s="207">
        <v>42944</v>
      </c>
      <c r="B424" s="97">
        <f t="shared" si="2"/>
        <v>11995.918131025099</v>
      </c>
      <c r="C424" s="238">
        <v>82875</v>
      </c>
      <c r="D424" s="97">
        <f t="shared" si="1"/>
        <v>10252.921479508632</v>
      </c>
      <c r="E424" s="238">
        <v>10105</v>
      </c>
      <c r="F424" s="152">
        <v>6.9085999999999999</v>
      </c>
      <c r="G424" s="92">
        <f t="shared" si="3"/>
        <v>950</v>
      </c>
    </row>
    <row r="425" spans="1:7" hidden="1" x14ac:dyDescent="0.2">
      <c r="A425" s="207">
        <v>42947</v>
      </c>
      <c r="B425" s="97">
        <f t="shared" si="2"/>
        <v>12144.283935963871</v>
      </c>
      <c r="C425" s="238">
        <v>83900</v>
      </c>
      <c r="D425" s="97">
        <f t="shared" si="1"/>
        <v>10379.729859798181</v>
      </c>
      <c r="E425" s="238">
        <v>10180</v>
      </c>
      <c r="F425" s="152">
        <v>6.9085999999999999</v>
      </c>
      <c r="G425" s="92">
        <f t="shared" si="3"/>
        <v>1025</v>
      </c>
    </row>
    <row r="426" spans="1:7" hidden="1" x14ac:dyDescent="0.2">
      <c r="A426" s="207">
        <v>42948</v>
      </c>
      <c r="B426" s="97">
        <f t="shared" si="2"/>
        <v>11948.875314825002</v>
      </c>
      <c r="C426" s="238">
        <v>82550</v>
      </c>
      <c r="D426" s="97">
        <f t="shared" si="1"/>
        <v>10212.713944294874</v>
      </c>
      <c r="E426" s="238">
        <v>10235</v>
      </c>
      <c r="F426" s="152">
        <v>6.9085999999999999</v>
      </c>
      <c r="G426" s="92">
        <f t="shared" si="3"/>
        <v>-1350</v>
      </c>
    </row>
    <row r="427" spans="1:7" hidden="1" x14ac:dyDescent="0.2">
      <c r="A427" s="207">
        <v>42949</v>
      </c>
      <c r="B427" s="97">
        <f t="shared" si="2"/>
        <v>12003.155487363576</v>
      </c>
      <c r="C427" s="238">
        <v>82925</v>
      </c>
      <c r="D427" s="97">
        <f t="shared" si="1"/>
        <v>10259.107254156903</v>
      </c>
      <c r="E427" s="238">
        <v>10155</v>
      </c>
      <c r="F427" s="152">
        <v>6.9085999999999999</v>
      </c>
      <c r="G427" s="92">
        <f t="shared" si="3"/>
        <v>375</v>
      </c>
    </row>
    <row r="428" spans="1:7" hidden="1" x14ac:dyDescent="0.2">
      <c r="A428" s="207">
        <v>42950</v>
      </c>
      <c r="B428" s="97">
        <f t="shared" si="2"/>
        <v>12223.894855687115</v>
      </c>
      <c r="C428" s="238">
        <v>84450</v>
      </c>
      <c r="D428" s="97">
        <f t="shared" si="1"/>
        <v>10447.773380929159</v>
      </c>
      <c r="E428" s="238">
        <v>10205</v>
      </c>
      <c r="F428" s="152">
        <v>6.9085999999999999</v>
      </c>
      <c r="G428" s="92">
        <f t="shared" si="3"/>
        <v>1525</v>
      </c>
    </row>
    <row r="429" spans="1:7" hidden="1" x14ac:dyDescent="0.2">
      <c r="A429" s="207">
        <v>42951</v>
      </c>
      <c r="B429" s="97">
        <f t="shared" si="2"/>
        <v>12118.953188779204</v>
      </c>
      <c r="C429" s="238">
        <v>83725</v>
      </c>
      <c r="D429" s="97">
        <f t="shared" si="1"/>
        <v>10358.079648529234</v>
      </c>
      <c r="E429" s="238">
        <v>10255</v>
      </c>
      <c r="F429" s="152">
        <v>6.9085999999999999</v>
      </c>
      <c r="G429" s="92">
        <f t="shared" si="3"/>
        <v>-725</v>
      </c>
    </row>
    <row r="430" spans="1:7" hidden="1" x14ac:dyDescent="0.2">
      <c r="A430" s="207">
        <v>42954</v>
      </c>
      <c r="B430" s="97">
        <f t="shared" si="2"/>
        <v>12061.05433807139</v>
      </c>
      <c r="C430" s="238">
        <v>83325</v>
      </c>
      <c r="D430" s="97">
        <f t="shared" si="1"/>
        <v>10308.593451343069</v>
      </c>
      <c r="E430" s="238">
        <v>10335</v>
      </c>
      <c r="F430" s="152">
        <v>6.9085999999999999</v>
      </c>
      <c r="G430" s="92">
        <f t="shared" si="3"/>
        <v>-400</v>
      </c>
    </row>
    <row r="431" spans="1:7" hidden="1" x14ac:dyDescent="0.2">
      <c r="A431" s="207">
        <v>42955</v>
      </c>
      <c r="B431" s="97">
        <f t="shared" si="2"/>
        <v>12147.902614133111</v>
      </c>
      <c r="C431" s="238">
        <v>83925</v>
      </c>
      <c r="D431" s="97">
        <f t="shared" si="1"/>
        <v>10382.822747122318</v>
      </c>
      <c r="E431" s="238">
        <v>10310</v>
      </c>
      <c r="F431" s="152">
        <v>6.9085999999999999</v>
      </c>
      <c r="G431" s="92">
        <f t="shared" si="3"/>
        <v>600</v>
      </c>
    </row>
    <row r="432" spans="1:7" hidden="1" x14ac:dyDescent="0.2">
      <c r="A432" s="207">
        <v>42956</v>
      </c>
      <c r="B432" s="97">
        <f t="shared" si="2"/>
        <v>12574.906638103233</v>
      </c>
      <c r="C432" s="244">
        <v>86875</v>
      </c>
      <c r="D432" s="97">
        <f t="shared" si="0"/>
        <v>10747.783451370286</v>
      </c>
      <c r="E432" s="238">
        <v>10280</v>
      </c>
      <c r="F432" s="152">
        <v>6.9085999999999999</v>
      </c>
      <c r="G432" s="92">
        <f t="shared" si="3"/>
        <v>2950</v>
      </c>
    </row>
    <row r="433" spans="1:7" hidden="1" x14ac:dyDescent="0.2">
      <c r="A433" s="207">
        <v>42957</v>
      </c>
      <c r="B433" s="97">
        <f t="shared" si="2"/>
        <v>12564.050603595519</v>
      </c>
      <c r="C433" s="238">
        <v>86800</v>
      </c>
      <c r="D433" s="97">
        <f t="shared" si="0"/>
        <v>10738.504789397879</v>
      </c>
      <c r="E433" s="238">
        <v>10710</v>
      </c>
      <c r="F433" s="152">
        <v>6.9085999999999999</v>
      </c>
      <c r="G433" s="92">
        <f t="shared" si="3"/>
        <v>-75</v>
      </c>
    </row>
    <row r="434" spans="1:7" hidden="1" x14ac:dyDescent="0.2">
      <c r="A434" s="207">
        <v>42958</v>
      </c>
      <c r="B434" s="97">
        <f t="shared" si="2"/>
        <v>12556.813247257041</v>
      </c>
      <c r="C434" s="238">
        <v>86750</v>
      </c>
      <c r="D434" s="97">
        <f t="shared" si="0"/>
        <v>10732.319014749608</v>
      </c>
      <c r="E434" s="238">
        <v>10770</v>
      </c>
      <c r="F434" s="152">
        <v>6.9085999999999999</v>
      </c>
      <c r="G434" s="92">
        <f t="shared" si="3"/>
        <v>-50</v>
      </c>
    </row>
    <row r="435" spans="1:7" hidden="1" x14ac:dyDescent="0.2">
      <c r="A435" s="207">
        <v>42961</v>
      </c>
      <c r="B435" s="97">
        <f t="shared" si="2"/>
        <v>12346.929913441218</v>
      </c>
      <c r="C435" s="238">
        <v>85300</v>
      </c>
      <c r="D435" s="97">
        <f t="shared" si="0"/>
        <v>10552.931549949759</v>
      </c>
      <c r="E435" s="238">
        <v>10590</v>
      </c>
      <c r="F435" s="152">
        <v>6.9085999999999999</v>
      </c>
      <c r="G435" s="92">
        <f>+E435-C434</f>
        <v>-76160</v>
      </c>
    </row>
    <row r="436" spans="1:7" hidden="1" x14ac:dyDescent="0.2">
      <c r="A436" s="207">
        <v>42962</v>
      </c>
      <c r="B436" s="97">
        <f t="shared" si="2"/>
        <v>12133.427901456156</v>
      </c>
      <c r="C436" s="238">
        <v>83825</v>
      </c>
      <c r="D436" s="97">
        <f t="shared" si="0"/>
        <v>10370.451197825776</v>
      </c>
      <c r="E436" s="238">
        <v>10510</v>
      </c>
      <c r="F436" s="152">
        <v>6.9085999999999999</v>
      </c>
      <c r="G436" s="92">
        <f t="shared" si="3"/>
        <v>-1475</v>
      </c>
    </row>
    <row r="437" spans="1:7" hidden="1" x14ac:dyDescent="0.2">
      <c r="A437" s="207">
        <v>42963</v>
      </c>
      <c r="B437" s="97">
        <f t="shared" si="2"/>
        <v>12140.665257794633</v>
      </c>
      <c r="C437" s="238">
        <v>83875</v>
      </c>
      <c r="D437" s="97">
        <f t="shared" si="0"/>
        <v>10376.636972474047</v>
      </c>
      <c r="E437" s="238">
        <v>10370</v>
      </c>
      <c r="F437" s="152">
        <v>6.9085999999999999</v>
      </c>
      <c r="G437" s="92">
        <f t="shared" si="3"/>
        <v>50</v>
      </c>
    </row>
    <row r="438" spans="1:7" hidden="1" x14ac:dyDescent="0.2">
      <c r="A438" s="207">
        <v>42964</v>
      </c>
      <c r="B438" s="97">
        <f t="shared" si="2"/>
        <v>12517.00778739542</v>
      </c>
      <c r="C438" s="238">
        <v>86475</v>
      </c>
      <c r="D438" s="97">
        <f t="shared" si="0"/>
        <v>10698.297254184121</v>
      </c>
      <c r="E438" s="238">
        <v>10560</v>
      </c>
      <c r="F438" s="152">
        <v>6.9085999999999999</v>
      </c>
      <c r="G438" s="92">
        <f t="shared" si="3"/>
        <v>2600</v>
      </c>
    </row>
    <row r="439" spans="1:7" hidden="1" x14ac:dyDescent="0.2">
      <c r="A439" s="207">
        <v>42965</v>
      </c>
      <c r="B439" s="97">
        <f t="shared" si="2"/>
        <v>12451.87158034913</v>
      </c>
      <c r="C439" s="238">
        <v>86025</v>
      </c>
      <c r="D439" s="97">
        <f t="shared" si="0"/>
        <v>10642.625282349685</v>
      </c>
      <c r="E439" s="238">
        <v>10710</v>
      </c>
      <c r="F439" s="152">
        <v>6.9085999999999999</v>
      </c>
      <c r="G439" s="92">
        <f t="shared" si="3"/>
        <v>-450</v>
      </c>
    </row>
    <row r="440" spans="1:7" hidden="1" x14ac:dyDescent="0.2">
      <c r="A440" s="207">
        <v>42968</v>
      </c>
      <c r="B440" s="97">
        <f t="shared" si="2"/>
        <v>12933.15577685783</v>
      </c>
      <c r="C440" s="238">
        <v>89350</v>
      </c>
      <c r="D440" s="97">
        <f t="shared" si="0"/>
        <v>11053.979296459684</v>
      </c>
      <c r="E440" s="238">
        <v>10730</v>
      </c>
      <c r="F440" s="152">
        <v>6.9085999999999999</v>
      </c>
      <c r="G440" s="92">
        <f t="shared" si="3"/>
        <v>3325</v>
      </c>
    </row>
    <row r="441" spans="1:7" hidden="1" x14ac:dyDescent="0.2">
      <c r="A441" s="207">
        <v>42969</v>
      </c>
      <c r="B441" s="97">
        <f t="shared" si="2"/>
        <v>13081.521581796602</v>
      </c>
      <c r="C441" s="238">
        <v>90375</v>
      </c>
      <c r="D441" s="97">
        <f t="shared" si="0"/>
        <v>11180.787676749233</v>
      </c>
      <c r="E441" s="244">
        <v>11250</v>
      </c>
      <c r="F441" s="152">
        <v>6.9085999999999999</v>
      </c>
      <c r="G441" s="92">
        <f t="shared" si="3"/>
        <v>1025</v>
      </c>
    </row>
    <row r="442" spans="1:7" hidden="1" x14ac:dyDescent="0.2">
      <c r="A442" s="207">
        <v>42970</v>
      </c>
      <c r="B442" s="97">
        <f t="shared" si="2"/>
        <v>13045.334800104218</v>
      </c>
      <c r="C442" s="238">
        <v>90125</v>
      </c>
      <c r="D442" s="97">
        <f t="shared" si="0"/>
        <v>11149.858803507879</v>
      </c>
      <c r="E442" s="238">
        <v>11430</v>
      </c>
      <c r="F442" s="152">
        <v>6.9085999999999999</v>
      </c>
      <c r="G442" s="92">
        <f t="shared" si="3"/>
        <v>-250</v>
      </c>
    </row>
    <row r="443" spans="1:7" hidden="1" x14ac:dyDescent="0.2">
      <c r="A443" s="207">
        <v>42971</v>
      </c>
      <c r="B443" s="97">
        <f t="shared" si="2"/>
        <v>13508.525605766727</v>
      </c>
      <c r="C443" s="238">
        <v>93325</v>
      </c>
      <c r="D443" s="97">
        <f t="shared" si="0"/>
        <v>11545.748380997204</v>
      </c>
      <c r="E443" s="238">
        <v>11435</v>
      </c>
      <c r="F443" s="152">
        <v>6.9085999999999999</v>
      </c>
      <c r="G443" s="92">
        <f t="shared" si="3"/>
        <v>3200</v>
      </c>
    </row>
    <row r="444" spans="1:7" hidden="1" x14ac:dyDescent="0.2">
      <c r="A444" s="207">
        <v>42972</v>
      </c>
      <c r="B444" s="97">
        <f t="shared" si="2"/>
        <v>13407.202617028051</v>
      </c>
      <c r="C444" s="238">
        <v>92625</v>
      </c>
      <c r="D444" s="97">
        <f t="shared" si="0"/>
        <v>11459.147535921413</v>
      </c>
      <c r="E444" s="238">
        <v>11640</v>
      </c>
      <c r="F444" s="152">
        <v>6.9085999999999999</v>
      </c>
      <c r="G444" s="92">
        <f t="shared" si="3"/>
        <v>-700</v>
      </c>
    </row>
    <row r="445" spans="1:7" hidden="1" x14ac:dyDescent="0.2">
      <c r="A445" s="207">
        <v>42975</v>
      </c>
      <c r="B445" s="97">
        <f t="shared" si="2"/>
        <v>13200.937961381467</v>
      </c>
      <c r="C445" s="238">
        <v>91200</v>
      </c>
      <c r="D445" s="97">
        <f t="shared" si="0"/>
        <v>11282.852958445699</v>
      </c>
      <c r="E445" s="238">
        <v>11610</v>
      </c>
      <c r="F445" s="152">
        <v>6.9085999999999999</v>
      </c>
      <c r="G445" s="92">
        <f t="shared" si="3"/>
        <v>-1425</v>
      </c>
    </row>
    <row r="446" spans="1:7" hidden="1" x14ac:dyDescent="0.2">
      <c r="A446" s="207">
        <v>42976</v>
      </c>
      <c r="B446" s="97">
        <f t="shared" si="2"/>
        <v>13551.949743797586</v>
      </c>
      <c r="C446" s="238">
        <v>93625</v>
      </c>
      <c r="D446" s="97">
        <f t="shared" si="0"/>
        <v>11582.863028886826</v>
      </c>
      <c r="E446" s="238">
        <v>11610</v>
      </c>
      <c r="F446" s="152">
        <v>6.9085999999999999</v>
      </c>
      <c r="G446" s="92">
        <f t="shared" si="3"/>
        <v>2425</v>
      </c>
    </row>
    <row r="447" spans="1:7" hidden="1" x14ac:dyDescent="0.2">
      <c r="A447" s="207">
        <v>42977</v>
      </c>
      <c r="B447" s="97">
        <f t="shared" si="2"/>
        <v>13363.778478997192</v>
      </c>
      <c r="C447" s="238">
        <v>92325</v>
      </c>
      <c r="D447" s="97">
        <f t="shared" si="0"/>
        <v>11422.032888031788</v>
      </c>
      <c r="E447" s="238">
        <v>11735</v>
      </c>
      <c r="F447" s="152">
        <v>6.9085999999999999</v>
      </c>
      <c r="G447" s="92">
        <f t="shared" si="3"/>
        <v>-1300</v>
      </c>
    </row>
    <row r="448" spans="1:7" hidden="1" x14ac:dyDescent="0.2">
      <c r="A448" s="207">
        <v>42978</v>
      </c>
      <c r="B448" s="97">
        <f t="shared" si="2"/>
        <v>13298.642271950903</v>
      </c>
      <c r="C448" s="238">
        <v>91875</v>
      </c>
      <c r="D448" s="97">
        <f t="shared" si="0"/>
        <v>11366.360916197353</v>
      </c>
      <c r="E448" s="238">
        <v>11555</v>
      </c>
      <c r="F448" s="152">
        <v>6.9085999999999999</v>
      </c>
      <c r="G448" s="92">
        <f t="shared" si="3"/>
        <v>-450</v>
      </c>
    </row>
    <row r="449" spans="1:7" hidden="1" x14ac:dyDescent="0.2">
      <c r="A449" s="207">
        <v>42979</v>
      </c>
      <c r="B449" s="97">
        <f t="shared" si="2"/>
        <v>13421.677329705006</v>
      </c>
      <c r="C449" s="238">
        <v>92725</v>
      </c>
      <c r="D449" s="97">
        <f t="shared" si="0"/>
        <v>11471.519085217955</v>
      </c>
      <c r="E449" s="238">
        <v>11620</v>
      </c>
      <c r="F449" s="152">
        <v>6.9085999999999999</v>
      </c>
      <c r="G449" s="92">
        <f t="shared" si="3"/>
        <v>850</v>
      </c>
    </row>
    <row r="450" spans="1:7" hidden="1" x14ac:dyDescent="0.2">
      <c r="A450" s="207">
        <v>42983</v>
      </c>
      <c r="B450" s="97">
        <f t="shared" si="2"/>
        <v>13805.257215644269</v>
      </c>
      <c r="C450" s="238">
        <v>95375</v>
      </c>
      <c r="D450" s="97">
        <f t="shared" si="0"/>
        <v>11799.3651415763</v>
      </c>
      <c r="E450" s="238">
        <v>12120</v>
      </c>
      <c r="F450" s="152">
        <v>6.9085999999999999</v>
      </c>
      <c r="G450" s="92">
        <v>-375</v>
      </c>
    </row>
    <row r="451" spans="1:7" hidden="1" x14ac:dyDescent="0.2">
      <c r="A451" s="207">
        <v>42984</v>
      </c>
      <c r="B451" s="97">
        <f t="shared" si="2"/>
        <v>13595.373881828446</v>
      </c>
      <c r="C451" s="238">
        <v>93925</v>
      </c>
      <c r="D451" s="97">
        <f t="shared" si="0"/>
        <v>11619.977676776451</v>
      </c>
      <c r="E451" s="238">
        <v>12150</v>
      </c>
      <c r="F451" s="152">
        <v>6.9085999999999999</v>
      </c>
      <c r="G451" s="92">
        <f t="shared" si="3"/>
        <v>-1450</v>
      </c>
    </row>
    <row r="452" spans="1:7" hidden="1" x14ac:dyDescent="0.2">
      <c r="A452" s="207">
        <v>42985</v>
      </c>
      <c r="B452" s="97">
        <f t="shared" si="2"/>
        <v>13816.113250151984</v>
      </c>
      <c r="C452" s="238">
        <v>95450</v>
      </c>
      <c r="D452" s="97">
        <f t="shared" si="0"/>
        <v>11808.643803548704</v>
      </c>
      <c r="E452" s="238">
        <v>11920</v>
      </c>
      <c r="F452" s="152">
        <v>6.9085999999999999</v>
      </c>
      <c r="G452" s="92">
        <f t="shared" si="3"/>
        <v>1525</v>
      </c>
    </row>
    <row r="453" spans="1:7" hidden="1" x14ac:dyDescent="0.2">
      <c r="A453" s="207">
        <v>42986</v>
      </c>
      <c r="B453" s="97">
        <f t="shared" si="2"/>
        <v>13758.214399444172</v>
      </c>
      <c r="C453" s="238">
        <v>95050</v>
      </c>
      <c r="D453" s="97">
        <f t="shared" si="0"/>
        <v>11759.157606362542</v>
      </c>
      <c r="E453" s="238">
        <v>12035</v>
      </c>
      <c r="F453" s="152">
        <v>6.9085999999999999</v>
      </c>
      <c r="G453" s="92">
        <f t="shared" si="3"/>
        <v>-400</v>
      </c>
    </row>
    <row r="454" spans="1:7" hidden="1" x14ac:dyDescent="0.2">
      <c r="A454" s="207">
        <v>42990</v>
      </c>
      <c r="B454" s="97">
        <f t="shared" si="2"/>
        <v>13182.844570535275</v>
      </c>
      <c r="C454" s="238">
        <v>91075</v>
      </c>
      <c r="D454" s="97">
        <f t="shared" si="0"/>
        <v>11267.388521825022</v>
      </c>
      <c r="E454" s="238">
        <v>11550</v>
      </c>
      <c r="F454" s="152">
        <v>6.9085999999999999</v>
      </c>
      <c r="G454" s="92">
        <f t="shared" si="3"/>
        <v>-3975</v>
      </c>
    </row>
    <row r="455" spans="1:7" hidden="1" x14ac:dyDescent="0.2">
      <c r="A455" s="207">
        <v>42991</v>
      </c>
      <c r="B455" s="97">
        <f t="shared" si="2"/>
        <v>13425.296007874244</v>
      </c>
      <c r="C455" s="238">
        <v>92750</v>
      </c>
      <c r="D455" s="97">
        <f t="shared" si="0"/>
        <v>11474.611972542089</v>
      </c>
      <c r="E455" s="238">
        <v>11535</v>
      </c>
      <c r="F455" s="152">
        <v>6.9085999999999999</v>
      </c>
      <c r="G455" s="92">
        <f t="shared" si="3"/>
        <v>1675</v>
      </c>
    </row>
    <row r="456" spans="1:7" hidden="1" x14ac:dyDescent="0.2">
      <c r="A456" s="207">
        <v>42992</v>
      </c>
      <c r="B456" s="97">
        <f t="shared" si="2"/>
        <v>13056.190834611933</v>
      </c>
      <c r="C456" s="238">
        <v>90200</v>
      </c>
      <c r="D456" s="97">
        <f t="shared" si="0"/>
        <v>11159.137465480286</v>
      </c>
      <c r="E456" s="238">
        <v>11485</v>
      </c>
      <c r="F456" s="152">
        <v>6.9085999999999999</v>
      </c>
      <c r="G456" s="92">
        <f t="shared" si="3"/>
        <v>-2550</v>
      </c>
    </row>
    <row r="457" spans="1:7" hidden="1" x14ac:dyDescent="0.2">
      <c r="A457" s="207">
        <v>42993</v>
      </c>
      <c r="B457" s="97">
        <f t="shared" si="2"/>
        <v>12810.120719103727</v>
      </c>
      <c r="C457" s="238">
        <v>88500</v>
      </c>
      <c r="D457" s="97">
        <f t="shared" si="0"/>
        <v>10948.821127439083</v>
      </c>
      <c r="E457" s="238">
        <v>11265</v>
      </c>
      <c r="F457" s="152">
        <v>6.9085999999999999</v>
      </c>
      <c r="G457" s="92">
        <f t="shared" si="3"/>
        <v>-1700</v>
      </c>
    </row>
    <row r="458" spans="1:7" hidden="1" x14ac:dyDescent="0.2">
      <c r="A458" s="207">
        <v>42996</v>
      </c>
      <c r="B458" s="97">
        <f t="shared" si="2"/>
        <v>12734.128477549721</v>
      </c>
      <c r="C458" s="238">
        <v>87975</v>
      </c>
      <c r="D458" s="97">
        <f t="shared" si="0"/>
        <v>10883.870493632241</v>
      </c>
      <c r="E458" s="238">
        <v>11005</v>
      </c>
      <c r="F458" s="152">
        <v>6.9085999999999999</v>
      </c>
      <c r="G458" s="92">
        <f t="shared" si="3"/>
        <v>-525</v>
      </c>
    </row>
    <row r="459" spans="1:7" hidden="1" x14ac:dyDescent="0.2">
      <c r="A459" s="207">
        <v>42997</v>
      </c>
      <c r="B459" s="97">
        <f t="shared" si="2"/>
        <v>12795.646006426772</v>
      </c>
      <c r="C459" s="238">
        <v>88400</v>
      </c>
      <c r="D459" s="97">
        <f t="shared" si="0"/>
        <v>10936.449578142541</v>
      </c>
      <c r="E459" s="238">
        <v>11090</v>
      </c>
      <c r="F459" s="152">
        <v>6.9085999999999999</v>
      </c>
      <c r="G459" s="92">
        <f t="shared" si="3"/>
        <v>425</v>
      </c>
    </row>
    <row r="460" spans="1:7" hidden="1" x14ac:dyDescent="0.2">
      <c r="A460" s="207">
        <v>42998</v>
      </c>
      <c r="B460" s="97">
        <f t="shared" si="2"/>
        <v>12860.782213473063</v>
      </c>
      <c r="C460" s="238">
        <v>88850</v>
      </c>
      <c r="D460" s="97">
        <f t="shared" si="0"/>
        <v>10992.121549976977</v>
      </c>
      <c r="E460" s="238">
        <v>10950</v>
      </c>
      <c r="F460" s="152">
        <v>6.9085999999999999</v>
      </c>
      <c r="G460" s="92">
        <f t="shared" si="3"/>
        <v>450</v>
      </c>
    </row>
    <row r="461" spans="1:7" hidden="1" x14ac:dyDescent="0.2">
      <c r="A461" s="207">
        <v>42999</v>
      </c>
      <c r="B461" s="97">
        <f t="shared" si="2"/>
        <v>12889.73163882697</v>
      </c>
      <c r="C461" s="238">
        <v>89050</v>
      </c>
      <c r="D461" s="97">
        <f t="shared" si="0"/>
        <v>11016.864648570061</v>
      </c>
      <c r="E461" s="238">
        <v>11375</v>
      </c>
      <c r="F461" s="152">
        <v>6.9085999999999999</v>
      </c>
      <c r="G461" s="92">
        <f t="shared" si="3"/>
        <v>200</v>
      </c>
    </row>
    <row r="462" spans="1:7" hidden="1" x14ac:dyDescent="0.2">
      <c r="A462" s="207">
        <v>43000</v>
      </c>
      <c r="B462" s="97">
        <f t="shared" si="2"/>
        <v>12390.354051472079</v>
      </c>
      <c r="C462" s="238">
        <v>85600</v>
      </c>
      <c r="D462" s="97">
        <f t="shared" si="0"/>
        <v>10590.046197839385</v>
      </c>
      <c r="E462" s="238">
        <v>10860</v>
      </c>
      <c r="F462" s="152">
        <v>6.9085999999999999</v>
      </c>
      <c r="G462" s="92">
        <f t="shared" si="3"/>
        <v>-3450</v>
      </c>
    </row>
    <row r="463" spans="1:7" hidden="1" x14ac:dyDescent="0.2">
      <c r="A463" s="207">
        <v>43003</v>
      </c>
      <c r="B463" s="97">
        <f t="shared" si="2"/>
        <v>12267.318993717974</v>
      </c>
      <c r="C463" s="238">
        <v>84750</v>
      </c>
      <c r="D463" s="97">
        <f t="shared" si="0"/>
        <v>10484.888028818781</v>
      </c>
      <c r="E463" s="238">
        <v>10580</v>
      </c>
      <c r="F463" s="152">
        <v>6.9085999999999999</v>
      </c>
      <c r="G463" s="92">
        <f t="shared" si="3"/>
        <v>-850</v>
      </c>
    </row>
    <row r="464" spans="1:7" hidden="1" x14ac:dyDescent="0.2">
      <c r="A464" s="207">
        <v>43004</v>
      </c>
      <c r="B464" s="97">
        <f t="shared" si="2"/>
        <v>12422.922154995224</v>
      </c>
      <c r="C464" s="238">
        <v>85825</v>
      </c>
      <c r="D464" s="97">
        <f t="shared" si="0"/>
        <v>10617.882183756601</v>
      </c>
      <c r="E464" s="238">
        <v>10395</v>
      </c>
      <c r="F464" s="152">
        <v>6.9085999999999999</v>
      </c>
      <c r="G464" s="92">
        <f t="shared" si="3"/>
        <v>1075</v>
      </c>
    </row>
    <row r="465" spans="1:7" hidden="1" x14ac:dyDescent="0.2">
      <c r="A465" s="207">
        <v>43005</v>
      </c>
      <c r="B465" s="97">
        <f t="shared" si="2"/>
        <v>12346.929913441218</v>
      </c>
      <c r="C465" s="238">
        <v>85300</v>
      </c>
      <c r="D465" s="97">
        <f t="shared" si="0"/>
        <v>10552.931549949759</v>
      </c>
      <c r="E465" s="238">
        <v>10450</v>
      </c>
      <c r="F465" s="152">
        <v>6.9085999999999999</v>
      </c>
      <c r="G465" s="92">
        <f t="shared" si="3"/>
        <v>-525</v>
      </c>
    </row>
    <row r="466" spans="1:7" hidden="1" x14ac:dyDescent="0.2">
      <c r="A466" s="207">
        <v>43006</v>
      </c>
      <c r="B466" s="97">
        <f t="shared" si="2"/>
        <v>12187.708073994732</v>
      </c>
      <c r="C466" s="238">
        <v>84200</v>
      </c>
      <c r="D466" s="97">
        <f t="shared" si="0"/>
        <v>10416.844507687805</v>
      </c>
      <c r="E466" s="238">
        <v>10530</v>
      </c>
      <c r="F466" s="152">
        <v>6.9085999999999999</v>
      </c>
      <c r="G466" s="92">
        <f t="shared" si="3"/>
        <v>-1100</v>
      </c>
    </row>
    <row r="467" spans="1:7" hidden="1" x14ac:dyDescent="0.2">
      <c r="A467" s="207">
        <v>43007</v>
      </c>
      <c r="B467" s="97">
        <f t="shared" si="2"/>
        <v>12386.735373302839</v>
      </c>
      <c r="C467" s="238">
        <v>85575</v>
      </c>
      <c r="D467" s="97">
        <f t="shared" si="0"/>
        <v>10586.953310515248</v>
      </c>
      <c r="E467" s="238">
        <v>10175</v>
      </c>
      <c r="F467" s="152">
        <v>6.9085999999999999</v>
      </c>
      <c r="G467" s="92">
        <f t="shared" si="3"/>
        <v>1375</v>
      </c>
    </row>
    <row r="468" spans="1:7" hidden="1" x14ac:dyDescent="0.2">
      <c r="A468" s="207">
        <v>43010</v>
      </c>
      <c r="B468" s="97">
        <f t="shared" si="2"/>
        <v>12386.735373302839</v>
      </c>
      <c r="C468" s="238">
        <v>85575</v>
      </c>
      <c r="D468" s="97">
        <f t="shared" si="0"/>
        <v>10586.953310515248</v>
      </c>
      <c r="E468" s="238">
        <v>10585</v>
      </c>
      <c r="F468" s="152">
        <v>6.9085999999999999</v>
      </c>
      <c r="G468" s="92">
        <f t="shared" si="3"/>
        <v>0</v>
      </c>
    </row>
    <row r="469" spans="1:7" hidden="1" x14ac:dyDescent="0.2">
      <c r="A469" s="207">
        <v>43011</v>
      </c>
      <c r="B469" s="97">
        <f t="shared" si="2"/>
        <v>12386.735373302839</v>
      </c>
      <c r="C469" s="238">
        <v>85575</v>
      </c>
      <c r="D469" s="97">
        <f t="shared" si="0"/>
        <v>10586.953310515248</v>
      </c>
      <c r="E469" s="238">
        <v>10375</v>
      </c>
      <c r="F469" s="152">
        <v>6.9085999999999999</v>
      </c>
      <c r="G469" s="92">
        <f t="shared" si="3"/>
        <v>0</v>
      </c>
    </row>
    <row r="470" spans="1:7" hidden="1" x14ac:dyDescent="0.2">
      <c r="A470" s="207">
        <v>43012</v>
      </c>
      <c r="B470" s="97">
        <f t="shared" si="2"/>
        <v>12386.735373302839</v>
      </c>
      <c r="C470" s="238">
        <v>85575</v>
      </c>
      <c r="D470" s="97">
        <f t="shared" si="0"/>
        <v>10586.953310515248</v>
      </c>
      <c r="E470" s="238">
        <v>10555</v>
      </c>
      <c r="F470" s="152">
        <v>6.9085999999999999</v>
      </c>
      <c r="G470" s="92">
        <f t="shared" si="3"/>
        <v>0</v>
      </c>
    </row>
    <row r="471" spans="1:7" hidden="1" x14ac:dyDescent="0.2">
      <c r="A471" s="207">
        <v>43013</v>
      </c>
      <c r="B471" s="97">
        <f t="shared" si="2"/>
        <v>12386.735373302839</v>
      </c>
      <c r="C471" s="238">
        <v>85575</v>
      </c>
      <c r="D471" s="97">
        <f t="shared" si="0"/>
        <v>10586.953310515248</v>
      </c>
      <c r="E471" s="238">
        <v>10640</v>
      </c>
      <c r="F471" s="152">
        <v>6.9085999999999999</v>
      </c>
      <c r="G471" s="92">
        <f t="shared" si="3"/>
        <v>0</v>
      </c>
    </row>
    <row r="472" spans="1:7" hidden="1" x14ac:dyDescent="0.2">
      <c r="A472" s="207">
        <v>43014</v>
      </c>
      <c r="B472" s="97">
        <f t="shared" si="2"/>
        <v>12386.735373302839</v>
      </c>
      <c r="C472" s="238">
        <v>85575</v>
      </c>
      <c r="D472" s="97">
        <f t="shared" si="0"/>
        <v>10586.953310515248</v>
      </c>
      <c r="E472" s="238">
        <v>10560</v>
      </c>
      <c r="F472" s="152">
        <v>6.9085999999999999</v>
      </c>
      <c r="G472" s="92">
        <f t="shared" si="3"/>
        <v>0</v>
      </c>
    </row>
    <row r="473" spans="1:7" hidden="1" x14ac:dyDescent="0.2">
      <c r="A473" s="207">
        <v>43017</v>
      </c>
      <c r="B473" s="97">
        <f t="shared" si="2"/>
        <v>12585.762672610948</v>
      </c>
      <c r="C473" s="238">
        <v>86950</v>
      </c>
      <c r="D473" s="97">
        <f t="shared" si="0"/>
        <v>10757.062113342692</v>
      </c>
      <c r="E473" s="238">
        <v>10500</v>
      </c>
      <c r="F473" s="152">
        <v>6.9085999999999999</v>
      </c>
      <c r="G473" s="92">
        <f t="shared" si="3"/>
        <v>1375</v>
      </c>
    </row>
    <row r="474" spans="1:7" hidden="1" x14ac:dyDescent="0.2">
      <c r="A474" s="207">
        <v>43018</v>
      </c>
      <c r="B474" s="97">
        <f t="shared" si="2"/>
        <v>12777.55261558058</v>
      </c>
      <c r="C474" s="238">
        <v>88275</v>
      </c>
      <c r="D474" s="97">
        <f t="shared" si="0"/>
        <v>10920.985141521864</v>
      </c>
      <c r="E474" s="238">
        <v>10770</v>
      </c>
      <c r="F474" s="152">
        <v>6.9085999999999999</v>
      </c>
      <c r="G474" s="92">
        <f t="shared" si="3"/>
        <v>1325</v>
      </c>
    </row>
    <row r="475" spans="1:7" hidden="1" x14ac:dyDescent="0.2">
      <c r="A475" s="207">
        <v>43019</v>
      </c>
      <c r="B475" s="97">
        <f t="shared" si="2"/>
        <v>12810.120719103727</v>
      </c>
      <c r="C475" s="238">
        <v>88500</v>
      </c>
      <c r="D475" s="97">
        <f t="shared" si="0"/>
        <v>10948.821127439083</v>
      </c>
      <c r="E475" s="238">
        <v>10910</v>
      </c>
      <c r="F475" s="152">
        <v>6.9085999999999999</v>
      </c>
      <c r="G475" s="92">
        <f t="shared" si="3"/>
        <v>225</v>
      </c>
    </row>
    <row r="476" spans="1:7" hidden="1" x14ac:dyDescent="0.2">
      <c r="A476" s="207">
        <v>43020</v>
      </c>
      <c r="B476" s="97">
        <f t="shared" si="2"/>
        <v>12980.198593057929</v>
      </c>
      <c r="C476" s="238">
        <v>89675</v>
      </c>
      <c r="D476" s="97">
        <f t="shared" si="0"/>
        <v>11094.186831673444</v>
      </c>
      <c r="E476" s="238">
        <v>10980</v>
      </c>
      <c r="F476" s="152">
        <v>6.9085999999999999</v>
      </c>
      <c r="G476" s="92">
        <f t="shared" si="3"/>
        <v>1175</v>
      </c>
    </row>
    <row r="477" spans="1:7" hidden="1" x14ac:dyDescent="0.2">
      <c r="A477" s="207">
        <v>43021</v>
      </c>
      <c r="B477" s="97">
        <f t="shared" si="2"/>
        <v>13229.887386735374</v>
      </c>
      <c r="C477" s="238">
        <v>91400</v>
      </c>
      <c r="D477" s="97">
        <f t="shared" si="0"/>
        <v>11307.596057038782</v>
      </c>
      <c r="E477" s="238">
        <v>11195</v>
      </c>
      <c r="F477" s="152">
        <v>6.9085999999999999</v>
      </c>
      <c r="G477" s="92">
        <f t="shared" si="3"/>
        <v>1725</v>
      </c>
    </row>
    <row r="478" spans="1:7" hidden="1" x14ac:dyDescent="0.2">
      <c r="A478" s="207">
        <v>43024</v>
      </c>
      <c r="B478" s="97">
        <f t="shared" si="2"/>
        <v>13425.296007874244</v>
      </c>
      <c r="C478" s="238">
        <v>92750</v>
      </c>
      <c r="D478" s="97">
        <f t="shared" si="0"/>
        <v>11474.611972542089</v>
      </c>
      <c r="E478" s="238">
        <v>11605</v>
      </c>
      <c r="F478" s="152">
        <v>6.9085999999999999</v>
      </c>
      <c r="G478" s="92">
        <f t="shared" si="3"/>
        <v>1350</v>
      </c>
    </row>
    <row r="479" spans="1:7" hidden="1" x14ac:dyDescent="0.2">
      <c r="A479" s="207">
        <v>43025</v>
      </c>
      <c r="B479" s="97">
        <f t="shared" si="2"/>
        <v>13664.128767043974</v>
      </c>
      <c r="C479" s="238">
        <v>94400</v>
      </c>
      <c r="D479" s="97">
        <f t="shared" si="0"/>
        <v>11678.742535935022</v>
      </c>
      <c r="E479" s="238">
        <v>11790</v>
      </c>
      <c r="F479" s="152">
        <v>6.9085999999999999</v>
      </c>
      <c r="G479" s="92">
        <f t="shared" si="3"/>
        <v>1650</v>
      </c>
    </row>
    <row r="480" spans="1:7" hidden="1" x14ac:dyDescent="0.2">
      <c r="A480" s="207">
        <v>43026</v>
      </c>
      <c r="B480" s="97">
        <f t="shared" si="2"/>
        <v>13635.179341690067</v>
      </c>
      <c r="C480" s="238">
        <v>94200</v>
      </c>
      <c r="D480" s="97">
        <f t="shared" ref="D480:D541" si="4">+B480/1.17</f>
        <v>11653.999437341939</v>
      </c>
      <c r="E480" s="238">
        <v>11675</v>
      </c>
      <c r="F480" s="152">
        <v>6.9085999999999999</v>
      </c>
      <c r="G480" s="92">
        <f t="shared" si="3"/>
        <v>-200</v>
      </c>
    </row>
    <row r="481" spans="1:7" hidden="1" x14ac:dyDescent="0.2">
      <c r="A481" s="207">
        <v>43027</v>
      </c>
      <c r="B481" s="97">
        <f t="shared" si="2"/>
        <v>13551.949743797586</v>
      </c>
      <c r="C481" s="238">
        <v>93625</v>
      </c>
      <c r="D481" s="97">
        <f t="shared" si="4"/>
        <v>11582.863028886826</v>
      </c>
      <c r="E481" s="238">
        <v>11745</v>
      </c>
      <c r="F481" s="152">
        <v>6.9085999999999999</v>
      </c>
      <c r="G481" s="92">
        <f t="shared" si="3"/>
        <v>-575</v>
      </c>
    </row>
    <row r="482" spans="1:7" hidden="1" x14ac:dyDescent="0.2">
      <c r="A482" s="207">
        <v>43028</v>
      </c>
      <c r="B482" s="97">
        <f t="shared" si="2"/>
        <v>13743.739686767218</v>
      </c>
      <c r="C482" s="238">
        <v>94950</v>
      </c>
      <c r="D482" s="97">
        <f t="shared" si="4"/>
        <v>11746.786057066</v>
      </c>
      <c r="E482" s="238">
        <v>11680</v>
      </c>
      <c r="F482" s="152">
        <v>6.9085999999999999</v>
      </c>
      <c r="G482" s="92">
        <f t="shared" si="3"/>
        <v>1325</v>
      </c>
    </row>
    <row r="483" spans="1:7" hidden="1" x14ac:dyDescent="0.2">
      <c r="A483" s="207">
        <v>43031</v>
      </c>
      <c r="B483" s="97">
        <f t="shared" si="2"/>
        <v>13718.40893958255</v>
      </c>
      <c r="C483" s="238">
        <v>94775</v>
      </c>
      <c r="D483" s="97">
        <f t="shared" si="4"/>
        <v>11725.135845797053</v>
      </c>
      <c r="E483" s="238">
        <v>12050</v>
      </c>
      <c r="F483" s="152">
        <v>6.9085999999999999</v>
      </c>
      <c r="G483" s="92">
        <f t="shared" si="3"/>
        <v>-175</v>
      </c>
    </row>
    <row r="484" spans="1:7" hidden="1" x14ac:dyDescent="0.2">
      <c r="A484" s="207">
        <v>43032</v>
      </c>
      <c r="B484" s="97">
        <f t="shared" si="2"/>
        <v>13906.580204382943</v>
      </c>
      <c r="C484" s="238">
        <v>96075</v>
      </c>
      <c r="D484" s="97">
        <f t="shared" si="4"/>
        <v>11885.965986652089</v>
      </c>
      <c r="E484" s="238">
        <v>11745</v>
      </c>
      <c r="F484" s="152">
        <v>6.9085999999999999</v>
      </c>
      <c r="G484" s="92">
        <f t="shared" si="3"/>
        <v>1300</v>
      </c>
    </row>
    <row r="485" spans="1:7" hidden="1" x14ac:dyDescent="0.2">
      <c r="A485" s="207">
        <v>43033</v>
      </c>
      <c r="B485" s="97">
        <f t="shared" si="2"/>
        <v>14011.521871290855</v>
      </c>
      <c r="C485" s="238">
        <v>96800</v>
      </c>
      <c r="D485" s="97">
        <f t="shared" si="4"/>
        <v>11975.659719052013</v>
      </c>
      <c r="E485" s="238">
        <v>11950</v>
      </c>
      <c r="F485" s="152">
        <v>6.9085999999999999</v>
      </c>
      <c r="G485" s="92">
        <f t="shared" si="3"/>
        <v>725</v>
      </c>
    </row>
    <row r="486" spans="1:7" hidden="1" x14ac:dyDescent="0.2">
      <c r="A486" s="207">
        <v>43034</v>
      </c>
      <c r="B486" s="97">
        <f t="shared" si="2"/>
        <v>13855.918710013606</v>
      </c>
      <c r="C486" s="238">
        <v>95725</v>
      </c>
      <c r="D486" s="97">
        <f t="shared" si="4"/>
        <v>11842.665564114193</v>
      </c>
      <c r="E486" s="238">
        <v>11860</v>
      </c>
      <c r="F486" s="152">
        <v>6.9085999999999999</v>
      </c>
      <c r="G486" s="92">
        <f>+C486-C485</f>
        <v>-1075</v>
      </c>
    </row>
    <row r="487" spans="1:7" hidden="1" x14ac:dyDescent="0.2">
      <c r="A487" s="207">
        <v>43035</v>
      </c>
      <c r="B487" s="97">
        <f t="shared" si="2"/>
        <v>13624.323307182352</v>
      </c>
      <c r="C487" s="238">
        <v>94125</v>
      </c>
      <c r="D487" s="97">
        <f t="shared" si="4"/>
        <v>11644.720775369533</v>
      </c>
      <c r="E487" s="238">
        <v>11845</v>
      </c>
      <c r="F487" s="152">
        <v>6.9085999999999999</v>
      </c>
      <c r="G487" s="92">
        <f t="shared" si="3"/>
        <v>-1600</v>
      </c>
    </row>
    <row r="488" spans="1:7" hidden="1" x14ac:dyDescent="0.2">
      <c r="A488" s="207">
        <v>43038</v>
      </c>
      <c r="B488" s="97">
        <f t="shared" ref="B488:B564" si="5">+IF(F488=0,"",C488/F488)</f>
        <v>13504.906927597487</v>
      </c>
      <c r="C488" s="238">
        <v>93300</v>
      </c>
      <c r="D488" s="97">
        <f t="shared" si="4"/>
        <v>11542.655493673066</v>
      </c>
      <c r="E488" s="238">
        <v>11370</v>
      </c>
      <c r="F488" s="152">
        <v>6.9085999999999999</v>
      </c>
      <c r="G488" s="92">
        <f t="shared" si="3"/>
        <v>-825</v>
      </c>
    </row>
    <row r="489" spans="1:7" hidden="1" x14ac:dyDescent="0.2">
      <c r="A489" s="207">
        <v>43039</v>
      </c>
      <c r="B489" s="97">
        <f t="shared" si="5"/>
        <v>13595.373881828446</v>
      </c>
      <c r="C489" s="238">
        <v>93925</v>
      </c>
      <c r="D489" s="97">
        <f t="shared" si="4"/>
        <v>11619.977676776451</v>
      </c>
      <c r="E489" s="238">
        <v>11500</v>
      </c>
      <c r="F489" s="152">
        <v>6.9085999999999999</v>
      </c>
      <c r="G489" s="92">
        <f t="shared" si="3"/>
        <v>625</v>
      </c>
    </row>
    <row r="490" spans="1:7" hidden="1" x14ac:dyDescent="0.2">
      <c r="A490" s="207">
        <v>43040</v>
      </c>
      <c r="B490" s="97">
        <f t="shared" si="5"/>
        <v>14453.000607937933</v>
      </c>
      <c r="C490" s="238">
        <v>99850</v>
      </c>
      <c r="D490" s="97">
        <f t="shared" si="4"/>
        <v>12352.991972596525</v>
      </c>
      <c r="E490" s="238">
        <v>11850</v>
      </c>
      <c r="F490" s="152">
        <v>6.9085999999999999</v>
      </c>
      <c r="G490" s="92">
        <f t="shared" si="3"/>
        <v>5925</v>
      </c>
    </row>
    <row r="491" spans="1:7" hidden="1" x14ac:dyDescent="0.2">
      <c r="A491" s="207">
        <v>43041</v>
      </c>
      <c r="B491" s="97">
        <f t="shared" si="5"/>
        <v>14586.891700199751</v>
      </c>
      <c r="C491" s="238">
        <v>100775</v>
      </c>
      <c r="D491" s="97">
        <f t="shared" si="4"/>
        <v>12467.428803589532</v>
      </c>
      <c r="E491" s="238">
        <v>12695</v>
      </c>
      <c r="F491" s="152">
        <v>6.9085999999999999</v>
      </c>
      <c r="G491" s="92">
        <f t="shared" ref="G491:G561" si="6">+C491-C490</f>
        <v>925</v>
      </c>
    </row>
    <row r="492" spans="1:7" hidden="1" x14ac:dyDescent="0.2">
      <c r="A492" s="207">
        <v>43042</v>
      </c>
      <c r="B492" s="97">
        <f t="shared" si="5"/>
        <v>14623.078481892135</v>
      </c>
      <c r="C492" s="238">
        <v>101025</v>
      </c>
      <c r="D492" s="97">
        <f t="shared" si="4"/>
        <v>12498.357676830885</v>
      </c>
      <c r="E492" s="238">
        <v>12630</v>
      </c>
      <c r="F492" s="152">
        <v>6.9085999999999999</v>
      </c>
      <c r="G492" s="92">
        <f t="shared" si="3"/>
        <v>250</v>
      </c>
    </row>
    <row r="493" spans="1:7" hidden="1" x14ac:dyDescent="0.2">
      <c r="A493" s="207">
        <v>43045</v>
      </c>
      <c r="B493" s="97">
        <f t="shared" si="5"/>
        <v>14764.20693049243</v>
      </c>
      <c r="C493" s="238">
        <v>102000</v>
      </c>
      <c r="D493" s="97">
        <f t="shared" si="4"/>
        <v>12618.980282472163</v>
      </c>
      <c r="E493" s="238">
        <v>12560</v>
      </c>
      <c r="F493" s="152">
        <v>6.9085999999999999</v>
      </c>
      <c r="G493" s="92">
        <f t="shared" si="3"/>
        <v>975</v>
      </c>
    </row>
    <row r="494" spans="1:7" hidden="1" x14ac:dyDescent="0.2">
      <c r="A494" s="207">
        <v>43046</v>
      </c>
      <c r="B494" s="97">
        <f t="shared" si="5"/>
        <v>14814.868424861766</v>
      </c>
      <c r="C494" s="238">
        <v>102350</v>
      </c>
      <c r="D494" s="97">
        <f t="shared" si="4"/>
        <v>12662.280705010058</v>
      </c>
      <c r="E494" s="238">
        <v>12830</v>
      </c>
      <c r="F494" s="152">
        <v>6.9085999999999999</v>
      </c>
      <c r="G494" s="92">
        <f t="shared" si="6"/>
        <v>350</v>
      </c>
    </row>
    <row r="495" spans="1:7" hidden="1" x14ac:dyDescent="0.2">
      <c r="A495" s="207">
        <v>43047</v>
      </c>
      <c r="B495" s="97">
        <f t="shared" si="5"/>
        <v>14619.459803722897</v>
      </c>
      <c r="C495" s="238">
        <v>101000</v>
      </c>
      <c r="D495" s="97">
        <f t="shared" si="4"/>
        <v>12495.264789506751</v>
      </c>
      <c r="E495" s="238">
        <v>12805</v>
      </c>
      <c r="F495" s="152">
        <v>6.9085999999999999</v>
      </c>
      <c r="G495" s="92">
        <f t="shared" si="3"/>
        <v>-1350</v>
      </c>
    </row>
    <row r="496" spans="1:7" hidden="1" x14ac:dyDescent="0.2">
      <c r="A496" s="207">
        <v>43048</v>
      </c>
      <c r="B496" s="97">
        <f t="shared" si="5"/>
        <v>14601.366412876705</v>
      </c>
      <c r="C496" s="238">
        <v>100875</v>
      </c>
      <c r="D496" s="97">
        <f t="shared" si="4"/>
        <v>12479.800352886074</v>
      </c>
      <c r="E496" s="238">
        <v>12565</v>
      </c>
      <c r="F496" s="152">
        <v>6.9085999999999999</v>
      </c>
      <c r="G496" s="92">
        <f t="shared" si="3"/>
        <v>-125</v>
      </c>
    </row>
    <row r="497" spans="1:7" hidden="1" x14ac:dyDescent="0.2">
      <c r="A497" s="207">
        <v>43049</v>
      </c>
      <c r="B497" s="97">
        <f t="shared" si="5"/>
        <v>14366.152331876212</v>
      </c>
      <c r="C497" s="238">
        <v>99250</v>
      </c>
      <c r="D497" s="97">
        <f t="shared" si="4"/>
        <v>12278.762676817276</v>
      </c>
      <c r="E497" s="238">
        <v>12230</v>
      </c>
      <c r="F497" s="152">
        <v>6.9085999999999999</v>
      </c>
      <c r="G497" s="92">
        <f t="shared" si="6"/>
        <v>-1625</v>
      </c>
    </row>
    <row r="498" spans="1:7" hidden="1" x14ac:dyDescent="0.2">
      <c r="A498" s="207">
        <v>43052</v>
      </c>
      <c r="B498" s="97">
        <f t="shared" si="5"/>
        <v>14210.549170598964</v>
      </c>
      <c r="C498" s="238">
        <v>98175</v>
      </c>
      <c r="D498" s="97">
        <f t="shared" si="4"/>
        <v>12145.768521879458</v>
      </c>
      <c r="E498" s="238">
        <v>12285</v>
      </c>
      <c r="F498" s="152">
        <v>6.9085999999999999</v>
      </c>
      <c r="G498" s="92">
        <f t="shared" si="6"/>
        <v>-1075</v>
      </c>
    </row>
    <row r="499" spans="1:7" hidden="1" x14ac:dyDescent="0.2">
      <c r="A499" s="207">
        <v>43053</v>
      </c>
      <c r="B499" s="97">
        <f t="shared" si="5"/>
        <v>14326.34687201459</v>
      </c>
      <c r="C499" s="238">
        <v>98975</v>
      </c>
      <c r="D499" s="97">
        <f t="shared" si="4"/>
        <v>12244.740916251787</v>
      </c>
      <c r="E499" s="238">
        <v>12280</v>
      </c>
      <c r="F499" s="152">
        <v>6.9085999999999999</v>
      </c>
      <c r="G499" s="92">
        <f t="shared" si="6"/>
        <v>800</v>
      </c>
    </row>
    <row r="500" spans="1:7" hidden="1" x14ac:dyDescent="0.2">
      <c r="A500" s="207">
        <v>43054</v>
      </c>
      <c r="B500" s="97">
        <f t="shared" si="5"/>
        <v>13660.510088874737</v>
      </c>
      <c r="C500" s="238">
        <v>94375</v>
      </c>
      <c r="D500" s="97">
        <f t="shared" si="4"/>
        <v>11675.649648610886</v>
      </c>
      <c r="E500" s="238">
        <v>12255</v>
      </c>
      <c r="F500" s="152">
        <v>6.9085999999999999</v>
      </c>
      <c r="G500" s="92">
        <f t="shared" si="6"/>
        <v>-4600</v>
      </c>
    </row>
    <row r="501" spans="1:7" hidden="1" x14ac:dyDescent="0.2">
      <c r="A501" s="207">
        <v>43055</v>
      </c>
      <c r="B501" s="97">
        <f t="shared" si="5"/>
        <v>13606.22991633616</v>
      </c>
      <c r="C501" s="238">
        <v>94000</v>
      </c>
      <c r="D501" s="97">
        <f t="shared" si="4"/>
        <v>11629.256338748855</v>
      </c>
      <c r="E501" s="238">
        <v>11580</v>
      </c>
      <c r="F501" s="152">
        <v>6.9085999999999999</v>
      </c>
      <c r="G501" s="92">
        <f t="shared" si="6"/>
        <v>-375</v>
      </c>
    </row>
    <row r="502" spans="1:7" hidden="1" x14ac:dyDescent="0.2">
      <c r="A502" s="207">
        <v>43056</v>
      </c>
      <c r="B502" s="97">
        <f t="shared" si="5"/>
        <v>13407.202617028051</v>
      </c>
      <c r="C502" s="238">
        <v>92625</v>
      </c>
      <c r="D502" s="97">
        <f t="shared" si="4"/>
        <v>11459.147535921413</v>
      </c>
      <c r="E502" s="238">
        <v>11570</v>
      </c>
      <c r="F502" s="152">
        <v>6.9085999999999999</v>
      </c>
      <c r="G502" s="92">
        <f t="shared" si="6"/>
        <v>-1375</v>
      </c>
    </row>
    <row r="503" spans="1:7" hidden="1" x14ac:dyDescent="0.2">
      <c r="A503" s="207">
        <v>43059</v>
      </c>
      <c r="B503" s="96">
        <f t="shared" si="5"/>
        <v>13465.101467735865</v>
      </c>
      <c r="C503" s="242">
        <v>93025</v>
      </c>
      <c r="D503" s="97">
        <f t="shared" si="4"/>
        <v>11508.633733107577</v>
      </c>
      <c r="E503" s="242">
        <v>11470</v>
      </c>
      <c r="F503" s="152">
        <v>6.9085999999999999</v>
      </c>
      <c r="G503" s="92">
        <f t="shared" si="6"/>
        <v>400</v>
      </c>
    </row>
    <row r="504" spans="1:7" hidden="1" x14ac:dyDescent="0.2">
      <c r="A504" s="207">
        <v>43060</v>
      </c>
      <c r="B504" s="96">
        <f t="shared" si="5"/>
        <v>13602.611238166923</v>
      </c>
      <c r="C504" s="242">
        <v>93975</v>
      </c>
      <c r="D504" s="97">
        <f t="shared" si="4"/>
        <v>11626.163451424722</v>
      </c>
      <c r="E504" s="242">
        <v>11510</v>
      </c>
      <c r="F504" s="152">
        <v>6.9085999999999999</v>
      </c>
      <c r="G504" s="92">
        <f t="shared" si="6"/>
        <v>950</v>
      </c>
    </row>
    <row r="505" spans="1:7" hidden="1" x14ac:dyDescent="0.2">
      <c r="A505" s="207">
        <v>43061</v>
      </c>
      <c r="B505" s="96">
        <f t="shared" si="5"/>
        <v>13696.696870567119</v>
      </c>
      <c r="C505" s="242">
        <v>94625</v>
      </c>
      <c r="D505" s="97">
        <f t="shared" si="4"/>
        <v>11706.57852185224</v>
      </c>
      <c r="E505" s="242">
        <v>11605</v>
      </c>
      <c r="F505" s="152">
        <v>6.9085999999999999</v>
      </c>
      <c r="G505" s="92">
        <f t="shared" si="6"/>
        <v>650</v>
      </c>
    </row>
    <row r="506" spans="1:7" hidden="1" x14ac:dyDescent="0.2">
      <c r="A506" s="207">
        <v>43062</v>
      </c>
      <c r="B506" s="96">
        <f t="shared" si="5"/>
        <v>13783.54514662884</v>
      </c>
      <c r="C506" s="242">
        <v>95225</v>
      </c>
      <c r="D506" s="97">
        <f t="shared" si="4"/>
        <v>11780.807817631488</v>
      </c>
      <c r="E506" s="242">
        <v>11730</v>
      </c>
      <c r="F506" s="152">
        <v>6.9085999999999999</v>
      </c>
      <c r="G506" s="92">
        <f t="shared" si="6"/>
        <v>600</v>
      </c>
    </row>
    <row r="507" spans="1:7" hidden="1" x14ac:dyDescent="0.2">
      <c r="A507" s="207">
        <v>43063</v>
      </c>
      <c r="B507" s="96">
        <f t="shared" si="5"/>
        <v>13750.977043105695</v>
      </c>
      <c r="C507" s="242">
        <v>95000</v>
      </c>
      <c r="D507" s="97">
        <f t="shared" si="4"/>
        <v>11752.971831714271</v>
      </c>
      <c r="E507" s="242">
        <v>11625</v>
      </c>
      <c r="F507" s="152">
        <v>6.9085999999999999</v>
      </c>
      <c r="G507" s="92">
        <f t="shared" si="6"/>
        <v>-225</v>
      </c>
    </row>
    <row r="508" spans="1:7" hidden="1" x14ac:dyDescent="0.2">
      <c r="A508" s="207">
        <v>43066</v>
      </c>
      <c r="B508" s="96">
        <f t="shared" si="5"/>
        <v>13808.875893813509</v>
      </c>
      <c r="C508" s="242">
        <v>95400</v>
      </c>
      <c r="D508" s="97">
        <f t="shared" si="4"/>
        <v>11802.458028900435</v>
      </c>
      <c r="E508" s="242">
        <v>12015</v>
      </c>
      <c r="F508" s="152">
        <v>6.9085999999999999</v>
      </c>
      <c r="G508" s="92">
        <f t="shared" si="6"/>
        <v>400</v>
      </c>
    </row>
    <row r="509" spans="1:7" hidden="1" x14ac:dyDescent="0.2">
      <c r="A509" s="207">
        <v>43067</v>
      </c>
      <c r="B509" s="96">
        <f t="shared" si="5"/>
        <v>13349.303766320239</v>
      </c>
      <c r="C509" s="242">
        <v>92225</v>
      </c>
      <c r="D509" s="97">
        <f t="shared" si="4"/>
        <v>11409.661338735248</v>
      </c>
      <c r="E509" s="242">
        <v>11600</v>
      </c>
      <c r="F509" s="152">
        <v>6.9085999999999999</v>
      </c>
      <c r="G509" s="92">
        <f t="shared" si="6"/>
        <v>-3175</v>
      </c>
    </row>
    <row r="510" spans="1:7" hidden="1" x14ac:dyDescent="0.2">
      <c r="A510" s="207">
        <v>43068</v>
      </c>
      <c r="B510" s="96">
        <f t="shared" si="5"/>
        <v>13269.692846596996</v>
      </c>
      <c r="C510" s="242">
        <v>91675</v>
      </c>
      <c r="D510" s="97">
        <f t="shared" si="4"/>
        <v>11341.61781760427</v>
      </c>
      <c r="E510" s="242">
        <v>11400</v>
      </c>
      <c r="F510" s="152">
        <v>6.9085999999999999</v>
      </c>
      <c r="G510" s="92">
        <f t="shared" si="6"/>
        <v>-550</v>
      </c>
    </row>
    <row r="511" spans="1:7" hidden="1" x14ac:dyDescent="0.2">
      <c r="A511" s="207">
        <v>43069</v>
      </c>
      <c r="B511" s="96">
        <f t="shared" si="5"/>
        <v>13168.369857858323</v>
      </c>
      <c r="C511" s="242">
        <v>90975</v>
      </c>
      <c r="D511" s="97">
        <f t="shared" si="4"/>
        <v>11255.016972528481</v>
      </c>
      <c r="E511" s="242">
        <v>11305</v>
      </c>
      <c r="F511" s="152">
        <v>6.9085999999999999</v>
      </c>
      <c r="G511" s="92">
        <f t="shared" si="6"/>
        <v>-700</v>
      </c>
    </row>
    <row r="512" spans="1:7" hidden="1" x14ac:dyDescent="0.2">
      <c r="A512" s="207">
        <v>43070</v>
      </c>
      <c r="B512" s="96">
        <f t="shared" si="5"/>
        <v>13001.910662073358</v>
      </c>
      <c r="C512" s="242">
        <v>89825</v>
      </c>
      <c r="D512" s="97">
        <f t="shared" si="4"/>
        <v>11112.744155618255</v>
      </c>
      <c r="E512" s="242">
        <v>11295</v>
      </c>
      <c r="F512" s="152">
        <v>6.9085999999999999</v>
      </c>
      <c r="G512" s="92">
        <f t="shared" si="6"/>
        <v>-1150</v>
      </c>
    </row>
    <row r="513" spans="1:7" hidden="1" x14ac:dyDescent="0.2">
      <c r="A513" s="207">
        <v>43073</v>
      </c>
      <c r="B513" s="96">
        <f t="shared" si="5"/>
        <v>13153.895145181368</v>
      </c>
      <c r="C513" s="242">
        <v>90875</v>
      </c>
      <c r="D513" s="97">
        <f t="shared" si="4"/>
        <v>11242.645423231939</v>
      </c>
      <c r="E513" s="242">
        <v>11050</v>
      </c>
      <c r="F513" s="152">
        <v>6.9085999999999999</v>
      </c>
      <c r="G513" s="92">
        <f t="shared" si="6"/>
        <v>1050</v>
      </c>
    </row>
    <row r="514" spans="1:7" hidden="1" x14ac:dyDescent="0.2">
      <c r="A514" s="207">
        <v>43074</v>
      </c>
      <c r="B514" s="96">
        <f t="shared" si="5"/>
        <v>13211.793995889182</v>
      </c>
      <c r="C514" s="242">
        <v>91275</v>
      </c>
      <c r="D514" s="97">
        <f t="shared" si="4"/>
        <v>11292.131620418106</v>
      </c>
      <c r="E514" s="242">
        <v>11330</v>
      </c>
      <c r="F514" s="152">
        <v>6.9085999999999999</v>
      </c>
      <c r="G514" s="92">
        <f t="shared" si="6"/>
        <v>400</v>
      </c>
    </row>
    <row r="515" spans="1:7" hidden="1" x14ac:dyDescent="0.2">
      <c r="A515" s="207">
        <v>43075</v>
      </c>
      <c r="B515" s="96">
        <f t="shared" si="5"/>
        <v>12712.416408534291</v>
      </c>
      <c r="C515" s="242">
        <v>87825</v>
      </c>
      <c r="D515" s="97">
        <f t="shared" si="4"/>
        <v>10865.313169687428</v>
      </c>
      <c r="E515" s="242">
        <v>11075</v>
      </c>
      <c r="F515" s="152">
        <v>6.9085999999999999</v>
      </c>
      <c r="G515" s="92">
        <f t="shared" si="6"/>
        <v>-3450</v>
      </c>
    </row>
    <row r="516" spans="1:7" hidden="1" x14ac:dyDescent="0.2">
      <c r="A516" s="207">
        <v>43076</v>
      </c>
      <c r="B516" s="96">
        <f t="shared" si="5"/>
        <v>12636.424166980285</v>
      </c>
      <c r="C516" s="242">
        <v>87300</v>
      </c>
      <c r="D516" s="97">
        <f t="shared" si="4"/>
        <v>10800.362535880586</v>
      </c>
      <c r="E516" s="242">
        <v>10830</v>
      </c>
      <c r="F516" s="152">
        <v>6.9085999999999999</v>
      </c>
      <c r="G516" s="92">
        <f t="shared" si="6"/>
        <v>-525</v>
      </c>
    </row>
    <row r="517" spans="1:7" hidden="1" x14ac:dyDescent="0.2">
      <c r="A517" s="207">
        <v>43077</v>
      </c>
      <c r="B517" s="96">
        <f t="shared" si="5"/>
        <v>12781.17129374982</v>
      </c>
      <c r="C517" s="242">
        <v>88300</v>
      </c>
      <c r="D517" s="97">
        <f t="shared" si="4"/>
        <v>10924.078028846001</v>
      </c>
      <c r="E517" s="242">
        <v>10795</v>
      </c>
      <c r="F517" s="152">
        <v>6.9085999999999999</v>
      </c>
      <c r="G517" s="92">
        <f t="shared" si="6"/>
        <v>1000</v>
      </c>
    </row>
    <row r="518" spans="1:7" hidden="1" x14ac:dyDescent="0.2">
      <c r="A518" s="207">
        <v>43080</v>
      </c>
      <c r="B518" s="96">
        <f t="shared" si="5"/>
        <v>12806.502040934487</v>
      </c>
      <c r="C518" s="242">
        <v>88475</v>
      </c>
      <c r="D518" s="97">
        <f t="shared" si="4"/>
        <v>10945.728240114946</v>
      </c>
      <c r="E518" s="242">
        <v>10990</v>
      </c>
      <c r="F518" s="152">
        <v>6.9085999999999999</v>
      </c>
      <c r="G518" s="92">
        <f t="shared" si="6"/>
        <v>175</v>
      </c>
    </row>
    <row r="519" spans="1:7" hidden="1" x14ac:dyDescent="0.2">
      <c r="A519" s="207">
        <v>43081</v>
      </c>
      <c r="B519" s="96">
        <f t="shared" si="5"/>
        <v>12983.817271227166</v>
      </c>
      <c r="C519" s="242">
        <v>89700</v>
      </c>
      <c r="D519" s="97">
        <f t="shared" si="4"/>
        <v>11097.279718997579</v>
      </c>
      <c r="E519" s="242">
        <v>10860</v>
      </c>
      <c r="F519" s="152">
        <v>6.9085999999999999</v>
      </c>
      <c r="G519" s="92">
        <f t="shared" si="6"/>
        <v>1225</v>
      </c>
    </row>
    <row r="520" spans="1:7" hidden="1" x14ac:dyDescent="0.2">
      <c r="A520" s="207">
        <v>43082</v>
      </c>
      <c r="B520" s="96">
        <f t="shared" si="5"/>
        <v>12951.249167704022</v>
      </c>
      <c r="C520" s="242">
        <v>89475</v>
      </c>
      <c r="D520" s="97">
        <f t="shared" si="4"/>
        <v>11069.443733080361</v>
      </c>
      <c r="E520" s="242">
        <v>11070</v>
      </c>
      <c r="F520" s="152">
        <v>6.9085999999999999</v>
      </c>
      <c r="G520" s="92">
        <f t="shared" si="6"/>
        <v>-225</v>
      </c>
    </row>
    <row r="521" spans="1:7" hidden="1" x14ac:dyDescent="0.2">
      <c r="A521" s="207">
        <v>43083</v>
      </c>
      <c r="B521" s="96">
        <f t="shared" si="5"/>
        <v>13041.71612193498</v>
      </c>
      <c r="C521" s="242">
        <v>90100</v>
      </c>
      <c r="D521" s="97">
        <f t="shared" si="4"/>
        <v>11146.765916183744</v>
      </c>
      <c r="E521" s="242">
        <v>11085</v>
      </c>
      <c r="F521" s="152">
        <v>6.9085999999999999</v>
      </c>
      <c r="G521" s="92">
        <f t="shared" si="6"/>
        <v>625</v>
      </c>
    </row>
    <row r="522" spans="1:7" hidden="1" x14ac:dyDescent="0.2">
      <c r="A522" s="207">
        <v>43084</v>
      </c>
      <c r="B522" s="96">
        <f t="shared" si="5"/>
        <v>13001.910662073358</v>
      </c>
      <c r="C522" s="242">
        <v>89825</v>
      </c>
      <c r="D522" s="97">
        <f t="shared" si="4"/>
        <v>11112.744155618255</v>
      </c>
      <c r="E522" s="242">
        <v>11140</v>
      </c>
      <c r="F522" s="152">
        <v>6.9085999999999999</v>
      </c>
      <c r="G522" s="92">
        <f t="shared" si="6"/>
        <v>-275</v>
      </c>
    </row>
    <row r="523" spans="1:7" hidden="1" x14ac:dyDescent="0.2">
      <c r="A523" s="207">
        <v>43087</v>
      </c>
      <c r="B523" s="96">
        <f t="shared" si="5"/>
        <v>13515.762962105202</v>
      </c>
      <c r="C523" s="242">
        <v>93375</v>
      </c>
      <c r="D523" s="97">
        <f t="shared" si="4"/>
        <v>11551.934155645473</v>
      </c>
      <c r="E523" s="242">
        <v>11170</v>
      </c>
      <c r="F523" s="152">
        <v>6.9085999999999999</v>
      </c>
      <c r="G523" s="92">
        <f t="shared" si="6"/>
        <v>3550</v>
      </c>
    </row>
    <row r="524" spans="1:7" hidden="1" x14ac:dyDescent="0.2">
      <c r="A524" s="207">
        <v>43088</v>
      </c>
      <c r="B524" s="96">
        <f t="shared" si="5"/>
        <v>13711.171583244073</v>
      </c>
      <c r="C524" s="242">
        <v>94725</v>
      </c>
      <c r="D524" s="97">
        <f t="shared" si="4"/>
        <v>11718.950071148782</v>
      </c>
      <c r="E524" s="242">
        <v>11530</v>
      </c>
      <c r="F524" s="152">
        <v>6.9085999999999999</v>
      </c>
      <c r="G524" s="92">
        <f t="shared" si="6"/>
        <v>1350</v>
      </c>
    </row>
    <row r="525" spans="1:7" hidden="1" x14ac:dyDescent="0.2">
      <c r="A525" s="207">
        <v>43089</v>
      </c>
      <c r="B525" s="96">
        <f t="shared" si="5"/>
        <v>13667.747445213212</v>
      </c>
      <c r="C525" s="242">
        <v>94425</v>
      </c>
      <c r="D525" s="97">
        <f t="shared" si="4"/>
        <v>11681.835423259156</v>
      </c>
      <c r="E525" s="242">
        <v>11690</v>
      </c>
      <c r="F525" s="152">
        <v>6.9085999999999999</v>
      </c>
      <c r="G525" s="92">
        <f t="shared" si="6"/>
        <v>-300</v>
      </c>
    </row>
    <row r="526" spans="1:7" hidden="1" x14ac:dyDescent="0.2">
      <c r="A526" s="207">
        <v>43090</v>
      </c>
      <c r="B526" s="96">
        <f t="shared" si="5"/>
        <v>13765.451755782648</v>
      </c>
      <c r="C526" s="242">
        <v>95100</v>
      </c>
      <c r="D526" s="97">
        <f t="shared" si="4"/>
        <v>11765.343381010811</v>
      </c>
      <c r="E526" s="242">
        <v>11915</v>
      </c>
      <c r="F526" s="152">
        <v>6.9085999999999999</v>
      </c>
      <c r="G526" s="92">
        <f t="shared" si="6"/>
        <v>675</v>
      </c>
    </row>
    <row r="527" spans="1:7" hidden="1" x14ac:dyDescent="0.2">
      <c r="A527" s="207">
        <v>43091</v>
      </c>
      <c r="B527" s="96">
        <f t="shared" si="5"/>
        <v>13740.12100859798</v>
      </c>
      <c r="C527" s="242">
        <v>94925</v>
      </c>
      <c r="D527" s="97">
        <f t="shared" si="4"/>
        <v>11743.693169741864</v>
      </c>
      <c r="E527" s="242">
        <v>12000</v>
      </c>
      <c r="F527" s="152">
        <v>6.9085999999999999</v>
      </c>
      <c r="G527" s="92">
        <f t="shared" si="6"/>
        <v>-175</v>
      </c>
    </row>
    <row r="528" spans="1:7" hidden="1" x14ac:dyDescent="0.2">
      <c r="A528" s="207">
        <v>43094</v>
      </c>
      <c r="B528" s="96">
        <f t="shared" si="5"/>
        <v>13801.638537475032</v>
      </c>
      <c r="C528" s="242">
        <v>95350</v>
      </c>
      <c r="D528" s="97">
        <f t="shared" si="4"/>
        <v>11796.272254252164</v>
      </c>
      <c r="E528" s="242">
        <v>12050</v>
      </c>
      <c r="F528" s="152">
        <v>6.9085999999999999</v>
      </c>
      <c r="G528" s="92">
        <f t="shared" si="6"/>
        <v>425</v>
      </c>
    </row>
    <row r="529" spans="1:7" hidden="1" x14ac:dyDescent="0.2">
      <c r="A529" s="207">
        <v>43095</v>
      </c>
      <c r="B529" s="96">
        <f t="shared" si="5"/>
        <v>13584.517847320731</v>
      </c>
      <c r="C529" s="242">
        <v>93850</v>
      </c>
      <c r="D529" s="97">
        <f t="shared" si="4"/>
        <v>11610.699014804044</v>
      </c>
      <c r="E529" s="242">
        <v>12050</v>
      </c>
      <c r="F529" s="152">
        <v>6.9085999999999999</v>
      </c>
      <c r="G529" s="92">
        <f t="shared" si="6"/>
        <v>-1500</v>
      </c>
    </row>
    <row r="530" spans="1:7" hidden="1" x14ac:dyDescent="0.2">
      <c r="A530" s="207">
        <v>43096</v>
      </c>
      <c r="B530" s="96">
        <f t="shared" si="5"/>
        <v>13609.8485945054</v>
      </c>
      <c r="C530" s="242">
        <v>94025</v>
      </c>
      <c r="D530" s="97">
        <f t="shared" si="4"/>
        <v>11632.349226072993</v>
      </c>
      <c r="E530" s="242">
        <v>12050</v>
      </c>
      <c r="F530" s="152">
        <v>6.9085999999999999</v>
      </c>
      <c r="G530" s="92">
        <f t="shared" si="6"/>
        <v>175</v>
      </c>
    </row>
    <row r="531" spans="1:7" hidden="1" x14ac:dyDescent="0.2">
      <c r="A531" s="207">
        <v>43097</v>
      </c>
      <c r="B531" s="96">
        <f t="shared" si="5"/>
        <v>13664.128767043974</v>
      </c>
      <c r="C531" s="242">
        <v>94400</v>
      </c>
      <c r="D531" s="97">
        <f t="shared" si="4"/>
        <v>11678.742535935022</v>
      </c>
      <c r="E531" s="242">
        <v>11840</v>
      </c>
      <c r="F531" s="152">
        <v>6.9085999999999999</v>
      </c>
      <c r="G531" s="92">
        <f t="shared" si="6"/>
        <v>375</v>
      </c>
    </row>
    <row r="532" spans="1:7" hidden="1" x14ac:dyDescent="0.2">
      <c r="A532" s="207">
        <v>43098</v>
      </c>
      <c r="B532" s="96">
        <f t="shared" si="5"/>
        <v>13902.961526213705</v>
      </c>
      <c r="C532" s="242">
        <v>96050</v>
      </c>
      <c r="D532" s="97">
        <f t="shared" si="4"/>
        <v>11882.873099327953</v>
      </c>
      <c r="E532" s="242">
        <v>12095</v>
      </c>
      <c r="F532" s="152">
        <v>6.9085999999999999</v>
      </c>
      <c r="G532" s="92">
        <f t="shared" si="6"/>
        <v>1650</v>
      </c>
    </row>
    <row r="533" spans="1:7" hidden="1" x14ac:dyDescent="0.2">
      <c r="A533" s="207">
        <v>43102</v>
      </c>
      <c r="B533" s="96">
        <f t="shared" si="5"/>
        <v>14145.412963552673</v>
      </c>
      <c r="C533" s="242">
        <v>97725</v>
      </c>
      <c r="D533" s="97">
        <f t="shared" si="4"/>
        <v>12090.09655004502</v>
      </c>
      <c r="E533" s="242">
        <v>12260</v>
      </c>
      <c r="F533" s="152">
        <v>6.9085999999999999</v>
      </c>
      <c r="G533" s="92">
        <f t="shared" si="6"/>
        <v>1675</v>
      </c>
    </row>
    <row r="534" spans="1:7" hidden="1" x14ac:dyDescent="0.2">
      <c r="A534" s="207">
        <v>43103</v>
      </c>
      <c r="B534" s="96">
        <f t="shared" si="5"/>
        <v>14167.125032568103</v>
      </c>
      <c r="C534" s="242">
        <v>97875</v>
      </c>
      <c r="D534" s="97">
        <f t="shared" si="4"/>
        <v>12108.653873989833</v>
      </c>
      <c r="E534" s="242">
        <v>12690</v>
      </c>
      <c r="F534" s="152">
        <v>6.9085999999999999</v>
      </c>
      <c r="G534" s="92">
        <f t="shared" si="6"/>
        <v>150</v>
      </c>
    </row>
    <row r="535" spans="1:7" hidden="1" x14ac:dyDescent="0.2">
      <c r="A535" s="207">
        <v>43104</v>
      </c>
      <c r="B535" s="96">
        <f t="shared" si="5"/>
        <v>14022.37790579857</v>
      </c>
      <c r="C535" s="242">
        <v>96875</v>
      </c>
      <c r="D535" s="97">
        <f t="shared" si="4"/>
        <v>11984.93838102442</v>
      </c>
      <c r="E535" s="242">
        <v>12465</v>
      </c>
      <c r="F535" s="152">
        <v>6.9085999999999999</v>
      </c>
      <c r="G535" s="92">
        <f t="shared" si="6"/>
        <v>-1000</v>
      </c>
    </row>
    <row r="536" spans="1:7" hidden="1" x14ac:dyDescent="0.2">
      <c r="A536" s="207">
        <v>43105</v>
      </c>
      <c r="B536" s="96">
        <f t="shared" si="5"/>
        <v>14170.743710737343</v>
      </c>
      <c r="C536" s="242">
        <v>97900</v>
      </c>
      <c r="D536" s="97">
        <f t="shared" si="4"/>
        <v>12111.746761313969</v>
      </c>
      <c r="E536" s="242">
        <v>12615</v>
      </c>
      <c r="F536" s="152">
        <v>6.9085999999999999</v>
      </c>
      <c r="G536" s="92">
        <f t="shared" si="6"/>
        <v>1025</v>
      </c>
    </row>
    <row r="537" spans="1:7" hidden="1" x14ac:dyDescent="0.2">
      <c r="A537" s="207">
        <v>43108</v>
      </c>
      <c r="B537" s="96">
        <f t="shared" si="5"/>
        <v>14054.946009321715</v>
      </c>
      <c r="C537" s="242">
        <v>97100</v>
      </c>
      <c r="D537" s="97">
        <f t="shared" si="4"/>
        <v>12012.774366941638</v>
      </c>
      <c r="E537" s="242">
        <v>12500</v>
      </c>
      <c r="F537" s="152">
        <v>6.9085999999999999</v>
      </c>
      <c r="G537" s="92">
        <f t="shared" si="6"/>
        <v>-800</v>
      </c>
    </row>
    <row r="538" spans="1:7" hidden="1" x14ac:dyDescent="0.2">
      <c r="A538" s="207">
        <v>43109</v>
      </c>
      <c r="B538" s="96">
        <f t="shared" si="5"/>
        <v>14192.455779752772</v>
      </c>
      <c r="C538" s="242">
        <v>98050</v>
      </c>
      <c r="D538" s="97">
        <f t="shared" si="4"/>
        <v>12130.30408525878</v>
      </c>
      <c r="E538" s="242">
        <v>12450</v>
      </c>
      <c r="F538" s="152">
        <v>6.9085999999999999</v>
      </c>
      <c r="G538" s="92">
        <f t="shared" si="6"/>
        <v>950</v>
      </c>
    </row>
    <row r="539" spans="1:7" hidden="1" x14ac:dyDescent="0.2">
      <c r="A539" s="207">
        <v>43110</v>
      </c>
      <c r="B539" s="96">
        <f t="shared" si="5"/>
        <v>14369.771010045451</v>
      </c>
      <c r="C539" s="242">
        <v>99275</v>
      </c>
      <c r="D539" s="97">
        <f t="shared" si="4"/>
        <v>12281.855564141411</v>
      </c>
      <c r="E539" s="242">
        <v>12515</v>
      </c>
      <c r="F539" s="152">
        <v>6.9085999999999999</v>
      </c>
      <c r="G539" s="92">
        <f t="shared" si="6"/>
        <v>1225</v>
      </c>
    </row>
    <row r="540" spans="1:7" hidden="1" x14ac:dyDescent="0.2">
      <c r="A540" s="207">
        <v>43111</v>
      </c>
      <c r="B540" s="96">
        <f t="shared" si="5"/>
        <v>14489.187389630317</v>
      </c>
      <c r="C540" s="242">
        <v>100100</v>
      </c>
      <c r="D540" s="97">
        <f t="shared" si="4"/>
        <v>12383.920845837878</v>
      </c>
      <c r="E540" s="242">
        <v>12900</v>
      </c>
      <c r="F540" s="152">
        <v>6.9085999999999999</v>
      </c>
      <c r="G540" s="92">
        <f t="shared" si="6"/>
        <v>825</v>
      </c>
    </row>
    <row r="541" spans="1:7" hidden="1" x14ac:dyDescent="0.2">
      <c r="A541" s="207">
        <v>43112</v>
      </c>
      <c r="B541" s="96">
        <f t="shared" si="5"/>
        <v>14257.591986799061</v>
      </c>
      <c r="C541" s="242">
        <v>98500</v>
      </c>
      <c r="D541" s="97">
        <f t="shared" si="4"/>
        <v>12185.976057093216</v>
      </c>
      <c r="E541" s="242">
        <v>12835</v>
      </c>
      <c r="F541" s="152">
        <v>6.9085999999999999</v>
      </c>
      <c r="G541" s="92">
        <f t="shared" si="6"/>
        <v>-1600</v>
      </c>
    </row>
    <row r="542" spans="1:7" hidden="1" x14ac:dyDescent="0.2">
      <c r="A542" s="207">
        <v>43115</v>
      </c>
      <c r="B542" s="96">
        <f t="shared" si="5"/>
        <v>14297.397446660683</v>
      </c>
      <c r="C542" s="242">
        <v>98775</v>
      </c>
      <c r="D542" s="97">
        <f t="shared" ref="D542:D605" si="7">+B542/1.17</f>
        <v>12219.997817658705</v>
      </c>
      <c r="E542" s="242">
        <v>12670</v>
      </c>
      <c r="F542" s="152">
        <v>6.9085999999999999</v>
      </c>
      <c r="G542" s="92">
        <f t="shared" si="6"/>
        <v>275</v>
      </c>
    </row>
    <row r="543" spans="1:7" hidden="1" x14ac:dyDescent="0.2">
      <c r="A543" s="207">
        <v>43116</v>
      </c>
      <c r="B543" s="96">
        <f t="shared" si="5"/>
        <v>14282.922733983731</v>
      </c>
      <c r="C543" s="242">
        <v>98675</v>
      </c>
      <c r="D543" s="97">
        <f t="shared" si="7"/>
        <v>12207.626268362164</v>
      </c>
      <c r="E543" s="242">
        <v>12835</v>
      </c>
      <c r="F543" s="152">
        <v>6.9085999999999999</v>
      </c>
      <c r="G543" s="92">
        <f t="shared" si="6"/>
        <v>-100</v>
      </c>
    </row>
    <row r="544" spans="1:7" hidden="1" x14ac:dyDescent="0.2">
      <c r="A544" s="207">
        <v>43117</v>
      </c>
      <c r="B544" s="96">
        <f t="shared" si="5"/>
        <v>14015.140549460093</v>
      </c>
      <c r="C544" s="242">
        <v>96825</v>
      </c>
      <c r="D544" s="97">
        <f t="shared" si="7"/>
        <v>11978.752606376149</v>
      </c>
      <c r="E544" s="242">
        <v>12415</v>
      </c>
      <c r="F544" s="152">
        <v>6.9085999999999999</v>
      </c>
      <c r="G544" s="92">
        <f t="shared" si="6"/>
        <v>-1850</v>
      </c>
    </row>
    <row r="545" spans="1:7" hidden="1" x14ac:dyDescent="0.2">
      <c r="A545" s="207">
        <v>43118</v>
      </c>
      <c r="B545" s="96">
        <f t="shared" si="5"/>
        <v>13975.335089598471</v>
      </c>
      <c r="C545" s="242">
        <v>96550</v>
      </c>
      <c r="D545" s="97">
        <f t="shared" si="7"/>
        <v>11944.73084581066</v>
      </c>
      <c r="E545" s="242">
        <v>12415</v>
      </c>
      <c r="F545" s="152">
        <v>6.9085999999999999</v>
      </c>
      <c r="G545" s="92">
        <f t="shared" si="6"/>
        <v>-275</v>
      </c>
    </row>
    <row r="546" spans="1:7" hidden="1" x14ac:dyDescent="0.2">
      <c r="A546" s="207">
        <v>43119</v>
      </c>
      <c r="B546" s="96">
        <f t="shared" si="5"/>
        <v>13884.868135367513</v>
      </c>
      <c r="C546" s="242">
        <v>95925</v>
      </c>
      <c r="D546" s="97">
        <f t="shared" si="7"/>
        <v>11867.408662707277</v>
      </c>
      <c r="E546" s="242">
        <v>12455</v>
      </c>
      <c r="F546" s="152">
        <v>6.9085999999999999</v>
      </c>
      <c r="G546" s="92">
        <f t="shared" si="6"/>
        <v>-625</v>
      </c>
    </row>
    <row r="547" spans="1:7" hidden="1" x14ac:dyDescent="0.2">
      <c r="A547" s="207">
        <v>43122</v>
      </c>
      <c r="B547" s="96">
        <f t="shared" si="5"/>
        <v>14141.794285383436</v>
      </c>
      <c r="C547" s="242">
        <v>97700</v>
      </c>
      <c r="D547" s="97">
        <f t="shared" si="7"/>
        <v>12087.003662720886</v>
      </c>
      <c r="E547" s="242">
        <v>12595</v>
      </c>
      <c r="F547" s="152">
        <v>6.9085999999999999</v>
      </c>
      <c r="G547" s="92">
        <f t="shared" si="6"/>
        <v>1775</v>
      </c>
    </row>
    <row r="548" spans="1:7" hidden="1" x14ac:dyDescent="0.2">
      <c r="A548" s="207">
        <v>43123</v>
      </c>
      <c r="B548" s="96">
        <f t="shared" si="5"/>
        <v>14127.319572706481</v>
      </c>
      <c r="C548" s="242">
        <v>97600</v>
      </c>
      <c r="D548" s="97">
        <f t="shared" si="7"/>
        <v>12074.632113424344</v>
      </c>
      <c r="E548" s="242">
        <v>12720</v>
      </c>
      <c r="F548" s="152">
        <v>6.9085999999999999</v>
      </c>
      <c r="G548" s="92">
        <f t="shared" si="6"/>
        <v>-100</v>
      </c>
    </row>
    <row r="549" spans="1:7" hidden="1" x14ac:dyDescent="0.2">
      <c r="A549" s="207">
        <v>43124</v>
      </c>
      <c r="B549" s="96">
        <f t="shared" si="5"/>
        <v>14225.023883275917</v>
      </c>
      <c r="C549" s="242">
        <v>98275</v>
      </c>
      <c r="D549" s="97">
        <f t="shared" si="7"/>
        <v>12158.140071175998</v>
      </c>
      <c r="E549" s="242">
        <v>12750</v>
      </c>
      <c r="F549" s="152">
        <v>6.9085999999999999</v>
      </c>
      <c r="G549" s="92">
        <f t="shared" si="6"/>
        <v>675</v>
      </c>
    </row>
    <row r="550" spans="1:7" hidden="1" x14ac:dyDescent="0.2">
      <c r="A550" s="207">
        <v>43125</v>
      </c>
      <c r="B550" s="96">
        <f t="shared" si="5"/>
        <v>14836.580493877196</v>
      </c>
      <c r="C550" s="242">
        <v>102500</v>
      </c>
      <c r="D550" s="97">
        <f t="shared" si="7"/>
        <v>12680.83802895487</v>
      </c>
      <c r="E550" s="242">
        <v>13000</v>
      </c>
      <c r="F550" s="152">
        <v>6.9085999999999999</v>
      </c>
      <c r="G550" s="92">
        <f t="shared" si="6"/>
        <v>4225</v>
      </c>
    </row>
    <row r="551" spans="1:7" hidden="1" x14ac:dyDescent="0.2">
      <c r="A551" s="207">
        <v>43126</v>
      </c>
      <c r="B551" s="96">
        <f t="shared" si="5"/>
        <v>14822.105781200244</v>
      </c>
      <c r="C551" s="242">
        <v>102400</v>
      </c>
      <c r="D551" s="97">
        <f t="shared" si="7"/>
        <v>12668.466479658329</v>
      </c>
      <c r="E551" s="242">
        <v>13695</v>
      </c>
      <c r="F551" s="152">
        <v>6.9085999999999999</v>
      </c>
      <c r="G551" s="92">
        <f t="shared" si="6"/>
        <v>-100</v>
      </c>
    </row>
    <row r="552" spans="1:7" hidden="1" x14ac:dyDescent="0.2">
      <c r="A552" s="207">
        <v>43129</v>
      </c>
      <c r="B552" s="96">
        <f t="shared" si="5"/>
        <v>15162.261529108648</v>
      </c>
      <c r="C552" s="242">
        <v>104750</v>
      </c>
      <c r="D552" s="97">
        <f t="shared" si="7"/>
        <v>12959.19788812705</v>
      </c>
      <c r="E552" s="242">
        <v>13750</v>
      </c>
      <c r="F552" s="152">
        <v>6.9085999999999999</v>
      </c>
      <c r="G552" s="92">
        <f t="shared" si="6"/>
        <v>2350</v>
      </c>
    </row>
    <row r="553" spans="1:7" hidden="1" x14ac:dyDescent="0.2">
      <c r="A553" s="207">
        <v>43130</v>
      </c>
      <c r="B553" s="96">
        <f t="shared" si="5"/>
        <v>15140.549460093218</v>
      </c>
      <c r="C553" s="242">
        <v>104600</v>
      </c>
      <c r="D553" s="97">
        <f t="shared" si="7"/>
        <v>12940.640564182238</v>
      </c>
      <c r="E553" s="242">
        <v>13890</v>
      </c>
      <c r="F553" s="152">
        <v>6.9085999999999999</v>
      </c>
      <c r="G553" s="92">
        <f t="shared" si="6"/>
        <v>-150</v>
      </c>
    </row>
    <row r="554" spans="1:7" hidden="1" x14ac:dyDescent="0.2">
      <c r="A554" s="207">
        <v>43131</v>
      </c>
      <c r="B554" s="96">
        <f t="shared" si="5"/>
        <v>14623.078481892135</v>
      </c>
      <c r="C554" s="242">
        <v>101025</v>
      </c>
      <c r="D554" s="97">
        <f t="shared" si="7"/>
        <v>12498.357676830885</v>
      </c>
      <c r="E554" s="242">
        <v>13650</v>
      </c>
      <c r="F554" s="152">
        <v>6.9085999999999999</v>
      </c>
      <c r="G554" s="92">
        <f t="shared" si="6"/>
        <v>-3575</v>
      </c>
    </row>
    <row r="555" spans="1:7" x14ac:dyDescent="0.2">
      <c r="A555" s="207">
        <v>43132</v>
      </c>
      <c r="B555" s="96">
        <f t="shared" si="5"/>
        <v>14677.358654430709</v>
      </c>
      <c r="C555" s="242">
        <v>101400</v>
      </c>
      <c r="D555" s="97">
        <f t="shared" si="7"/>
        <v>12544.750986692914</v>
      </c>
      <c r="E555" s="242">
        <v>13555</v>
      </c>
      <c r="F555" s="152">
        <v>6.9085999999999999</v>
      </c>
      <c r="G555" s="92">
        <f t="shared" si="6"/>
        <v>375</v>
      </c>
    </row>
    <row r="556" spans="1:7" x14ac:dyDescent="0.2">
      <c r="A556" s="207">
        <v>43133</v>
      </c>
      <c r="B556" s="96">
        <f t="shared" si="5"/>
        <v>15031.989115016067</v>
      </c>
      <c r="C556" s="242">
        <v>103850</v>
      </c>
      <c r="D556" s="97">
        <f t="shared" si="7"/>
        <v>12847.853944458178</v>
      </c>
      <c r="E556" s="242">
        <v>13545</v>
      </c>
      <c r="F556" s="152">
        <v>6.9085999999999999</v>
      </c>
      <c r="G556" s="92">
        <f>+C556-C555</f>
        <v>2450</v>
      </c>
    </row>
    <row r="557" spans="1:7" x14ac:dyDescent="0.2">
      <c r="A557" s="207">
        <v>43136</v>
      </c>
      <c r="B557" s="96">
        <f t="shared" si="5"/>
        <v>14532.611527661176</v>
      </c>
      <c r="C557" s="242">
        <v>100400</v>
      </c>
      <c r="D557" s="97">
        <f t="shared" si="7"/>
        <v>12421.035493727502</v>
      </c>
      <c r="E557" s="242">
        <v>13795</v>
      </c>
      <c r="F557" s="152">
        <v>6.9085999999999999</v>
      </c>
      <c r="G557" s="92">
        <f t="shared" si="6"/>
        <v>-3450</v>
      </c>
    </row>
    <row r="558" spans="1:7" x14ac:dyDescent="0.2">
      <c r="A558" s="207">
        <v>43137</v>
      </c>
      <c r="B558" s="96">
        <f t="shared" si="5"/>
        <v>14507.280780476507</v>
      </c>
      <c r="C558" s="242">
        <v>100225</v>
      </c>
      <c r="D558" s="97">
        <f t="shared" si="7"/>
        <v>12399.385282458554</v>
      </c>
      <c r="E558" s="242">
        <v>13540</v>
      </c>
      <c r="F558" s="152">
        <v>6.9085999999999999</v>
      </c>
      <c r="G558" s="92">
        <f>+C558-C557</f>
        <v>-175</v>
      </c>
    </row>
    <row r="559" spans="1:7" x14ac:dyDescent="0.2">
      <c r="A559" s="207">
        <v>43138</v>
      </c>
      <c r="B559" s="96">
        <f t="shared" si="5"/>
        <v>14767.825608661668</v>
      </c>
      <c r="C559" s="242">
        <v>102025</v>
      </c>
      <c r="D559" s="97">
        <f t="shared" si="7"/>
        <v>12622.073169796298</v>
      </c>
      <c r="E559" s="242">
        <v>13370</v>
      </c>
      <c r="F559" s="152">
        <v>6.9085999999999999</v>
      </c>
      <c r="G559" s="92">
        <f t="shared" si="6"/>
        <v>1800</v>
      </c>
    </row>
    <row r="560" spans="1:7" x14ac:dyDescent="0.2">
      <c r="A560" s="207">
        <v>43139</v>
      </c>
      <c r="B560" s="96">
        <f t="shared" si="5"/>
        <v>14424.051182584026</v>
      </c>
      <c r="C560" s="242">
        <v>99650</v>
      </c>
      <c r="D560" s="97">
        <f t="shared" si="7"/>
        <v>12328.248874003442</v>
      </c>
      <c r="E560" s="242">
        <v>13490</v>
      </c>
      <c r="F560" s="152">
        <v>6.9085999999999999</v>
      </c>
      <c r="G560" s="92">
        <f>+C560-C559</f>
        <v>-2375</v>
      </c>
    </row>
    <row r="561" spans="1:7" x14ac:dyDescent="0.2">
      <c r="A561" s="207">
        <v>43140</v>
      </c>
      <c r="B561" s="96">
        <f t="shared" si="5"/>
        <v>14351.677619199259</v>
      </c>
      <c r="C561" s="242">
        <v>99150</v>
      </c>
      <c r="D561" s="97">
        <f t="shared" si="7"/>
        <v>12266.391127520736</v>
      </c>
      <c r="E561" s="242">
        <v>13025</v>
      </c>
      <c r="F561" s="152">
        <v>6.9085999999999999</v>
      </c>
      <c r="G561" s="92">
        <f t="shared" si="6"/>
        <v>-500</v>
      </c>
    </row>
    <row r="562" spans="1:7" x14ac:dyDescent="0.2">
      <c r="A562" s="207">
        <v>43153</v>
      </c>
      <c r="B562" s="96">
        <f t="shared" si="5"/>
        <v>14742.494861477</v>
      </c>
      <c r="C562" s="242">
        <v>101850</v>
      </c>
      <c r="D562" s="97">
        <f t="shared" si="7"/>
        <v>12600.422958527352</v>
      </c>
      <c r="E562" s="242">
        <v>13590</v>
      </c>
      <c r="F562" s="152">
        <v>6.9085999999999999</v>
      </c>
      <c r="G562" s="92">
        <f t="shared" ref="G562:G628" si="8">+C562-C561</f>
        <v>2700</v>
      </c>
    </row>
    <row r="563" spans="1:7" x14ac:dyDescent="0.2">
      <c r="A563" s="207">
        <v>43158</v>
      </c>
      <c r="B563" s="96">
        <f t="shared" si="5"/>
        <v>15060.938540369974</v>
      </c>
      <c r="C563" s="242">
        <v>104050</v>
      </c>
      <c r="D563" s="97">
        <f t="shared" si="7"/>
        <v>12872.597043051261</v>
      </c>
      <c r="E563" s="242">
        <v>13910</v>
      </c>
      <c r="F563" s="152">
        <v>6.9085999999999999</v>
      </c>
      <c r="G563" s="92">
        <f t="shared" si="8"/>
        <v>2200</v>
      </c>
    </row>
    <row r="564" spans="1:7" x14ac:dyDescent="0.2">
      <c r="A564" s="207">
        <v>43159</v>
      </c>
      <c r="B564" s="96">
        <f t="shared" si="5"/>
        <v>15017.514402339113</v>
      </c>
      <c r="C564" s="242">
        <v>103750</v>
      </c>
      <c r="D564" s="97">
        <f t="shared" si="7"/>
        <v>12835.482395161636</v>
      </c>
      <c r="E564" s="242">
        <v>13885</v>
      </c>
      <c r="F564" s="152">
        <v>6.9085999999999999</v>
      </c>
      <c r="G564" s="92">
        <f t="shared" si="8"/>
        <v>-300</v>
      </c>
    </row>
    <row r="565" spans="1:7" x14ac:dyDescent="0.2">
      <c r="A565" s="207">
        <v>43160</v>
      </c>
      <c r="B565" s="96">
        <f t="shared" ref="B565:B632" si="9">+IF(F565=0,"",C565/F565)</f>
        <v>14908.954057261964</v>
      </c>
      <c r="C565" s="242">
        <v>103000</v>
      </c>
      <c r="D565" s="97">
        <f t="shared" si="7"/>
        <v>12742.695775437578</v>
      </c>
      <c r="E565" s="242">
        <v>13800</v>
      </c>
      <c r="F565" s="152">
        <v>6.9085999999999999</v>
      </c>
      <c r="G565" s="92">
        <f t="shared" si="8"/>
        <v>-750</v>
      </c>
    </row>
    <row r="566" spans="1:7" x14ac:dyDescent="0.2">
      <c r="A566" s="207">
        <v>43161</v>
      </c>
      <c r="B566" s="96">
        <f t="shared" si="9"/>
        <v>14717.164114292331</v>
      </c>
      <c r="C566" s="242">
        <v>101675</v>
      </c>
      <c r="D566" s="97">
        <f t="shared" si="7"/>
        <v>12578.772747258403</v>
      </c>
      <c r="E566" s="242">
        <v>13510</v>
      </c>
      <c r="F566" s="152">
        <v>6.9085999999999999</v>
      </c>
      <c r="G566" s="92">
        <f t="shared" si="8"/>
        <v>-1325</v>
      </c>
    </row>
    <row r="567" spans="1:7" x14ac:dyDescent="0.2">
      <c r="A567" s="207">
        <v>43164</v>
      </c>
      <c r="B567" s="96">
        <f t="shared" si="9"/>
        <v>14699.070723446141</v>
      </c>
      <c r="C567" s="242">
        <v>101550</v>
      </c>
      <c r="D567" s="97">
        <f t="shared" si="7"/>
        <v>12563.308310637727</v>
      </c>
      <c r="E567" s="242">
        <v>13450</v>
      </c>
      <c r="F567" s="152">
        <v>6.9085999999999999</v>
      </c>
      <c r="G567" s="92">
        <f t="shared" si="8"/>
        <v>-125</v>
      </c>
    </row>
    <row r="568" spans="1:7" x14ac:dyDescent="0.2">
      <c r="A568" s="207">
        <v>43165</v>
      </c>
      <c r="B568" s="96">
        <f t="shared" si="9"/>
        <v>14724.401470630808</v>
      </c>
      <c r="C568" s="242">
        <v>101725</v>
      </c>
      <c r="D568" s="97">
        <f t="shared" si="7"/>
        <v>12584.958521906674</v>
      </c>
      <c r="E568" s="242">
        <v>13335</v>
      </c>
      <c r="F568" s="152">
        <v>6.9085999999999999</v>
      </c>
      <c r="G568" s="92">
        <f t="shared" si="8"/>
        <v>175</v>
      </c>
    </row>
    <row r="569" spans="1:7" x14ac:dyDescent="0.2">
      <c r="A569" s="207">
        <v>43166</v>
      </c>
      <c r="B569" s="96">
        <f t="shared" si="9"/>
        <v>14771.444286830907</v>
      </c>
      <c r="C569" s="242">
        <v>102050</v>
      </c>
      <c r="D569" s="97">
        <f t="shared" si="7"/>
        <v>12625.166057120434</v>
      </c>
      <c r="E569" s="242">
        <v>13580</v>
      </c>
      <c r="F569" s="152">
        <v>6.9085999999999999</v>
      </c>
      <c r="G569" s="92">
        <f t="shared" si="8"/>
        <v>325</v>
      </c>
    </row>
    <row r="570" spans="1:7" x14ac:dyDescent="0.2">
      <c r="A570" s="207">
        <v>43167</v>
      </c>
      <c r="B570" s="96">
        <f t="shared" si="9"/>
        <v>14735.257505138523</v>
      </c>
      <c r="C570" s="242">
        <v>101800</v>
      </c>
      <c r="D570" s="97">
        <f t="shared" si="7"/>
        <v>12594.23718387908</v>
      </c>
      <c r="E570" s="242">
        <v>13370</v>
      </c>
      <c r="F570" s="152">
        <v>6.9085999999999999</v>
      </c>
      <c r="G570" s="92">
        <f t="shared" si="8"/>
        <v>-250</v>
      </c>
    </row>
    <row r="571" spans="1:7" x14ac:dyDescent="0.2">
      <c r="A571" s="207">
        <v>43168</v>
      </c>
      <c r="B571" s="96">
        <f t="shared" si="9"/>
        <v>14445.763251599456</v>
      </c>
      <c r="C571" s="242">
        <v>99800</v>
      </c>
      <c r="D571" s="97">
        <f t="shared" si="7"/>
        <v>12346.806197948254</v>
      </c>
      <c r="E571" s="242">
        <v>13250</v>
      </c>
      <c r="F571" s="152">
        <v>6.9085999999999999</v>
      </c>
      <c r="G571" s="92">
        <f t="shared" si="8"/>
        <v>-2000</v>
      </c>
    </row>
    <row r="572" spans="1:7" x14ac:dyDescent="0.2">
      <c r="A572" s="206">
        <v>43171</v>
      </c>
      <c r="B572" s="96">
        <f t="shared" si="9"/>
        <v>14974.090264308254</v>
      </c>
      <c r="C572" s="242">
        <v>103450</v>
      </c>
      <c r="D572" s="97">
        <f t="shared" si="7"/>
        <v>12798.367747272012</v>
      </c>
      <c r="E572" s="242">
        <v>13345</v>
      </c>
      <c r="F572" s="152">
        <v>6.9085999999999999</v>
      </c>
      <c r="G572" s="92">
        <f t="shared" si="8"/>
        <v>3650</v>
      </c>
    </row>
    <row r="573" spans="1:7" x14ac:dyDescent="0.2">
      <c r="A573" s="206">
        <v>43172</v>
      </c>
      <c r="B573" s="96">
        <f t="shared" si="9"/>
        <v>14974.090264308254</v>
      </c>
      <c r="C573" s="242">
        <v>103450</v>
      </c>
      <c r="D573" s="97">
        <f t="shared" si="7"/>
        <v>12798.367747272012</v>
      </c>
      <c r="E573" s="242">
        <v>13725</v>
      </c>
      <c r="F573" s="152">
        <v>6.9085999999999999</v>
      </c>
      <c r="G573" s="92">
        <f t="shared" si="8"/>
        <v>0</v>
      </c>
    </row>
    <row r="574" spans="1:7" x14ac:dyDescent="0.2">
      <c r="A574" s="206">
        <v>43173</v>
      </c>
      <c r="B574" s="96">
        <f t="shared" si="9"/>
        <v>14963.234229800539</v>
      </c>
      <c r="C574" s="242">
        <v>103375</v>
      </c>
      <c r="D574" s="97">
        <f t="shared" si="7"/>
        <v>12789.089085299607</v>
      </c>
      <c r="E574" s="242">
        <v>13830</v>
      </c>
      <c r="F574" s="152">
        <v>6.9085999999999999</v>
      </c>
      <c r="G574" s="92">
        <f t="shared" si="8"/>
        <v>-75</v>
      </c>
    </row>
    <row r="575" spans="1:7" x14ac:dyDescent="0.2">
      <c r="A575" s="206">
        <v>43174</v>
      </c>
      <c r="B575" s="96">
        <f t="shared" si="9"/>
        <v>14923.428769938917</v>
      </c>
      <c r="C575" s="242">
        <v>103100</v>
      </c>
      <c r="D575" s="97">
        <f t="shared" si="7"/>
        <v>12755.067324734118</v>
      </c>
      <c r="E575" s="242">
        <v>13925</v>
      </c>
      <c r="F575" s="152">
        <v>6.9085999999999999</v>
      </c>
      <c r="G575" s="92">
        <f t="shared" si="8"/>
        <v>-275</v>
      </c>
    </row>
    <row r="576" spans="1:7" x14ac:dyDescent="0.2">
      <c r="A576" s="206">
        <v>43175</v>
      </c>
      <c r="B576" s="96">
        <f t="shared" si="9"/>
        <v>14738.876183307762</v>
      </c>
      <c r="C576" s="242">
        <v>101825</v>
      </c>
      <c r="D576" s="97">
        <f t="shared" si="7"/>
        <v>12597.330071203216</v>
      </c>
      <c r="E576" s="242">
        <v>13685</v>
      </c>
      <c r="F576" s="152">
        <v>6.9085999999999999</v>
      </c>
      <c r="G576" s="92">
        <f t="shared" si="8"/>
        <v>-1275</v>
      </c>
    </row>
    <row r="577" spans="1:7" x14ac:dyDescent="0.2">
      <c r="A577" s="206">
        <v>43178</v>
      </c>
      <c r="B577" s="96">
        <f t="shared" si="9"/>
        <v>14655.646585415279</v>
      </c>
      <c r="C577" s="242">
        <v>101250</v>
      </c>
      <c r="D577" s="97">
        <f t="shared" si="7"/>
        <v>12526.193662748103</v>
      </c>
      <c r="E577" s="242">
        <v>13740</v>
      </c>
      <c r="F577" s="152">
        <v>6.9085999999999999</v>
      </c>
      <c r="G577" s="92">
        <f t="shared" si="8"/>
        <v>-575</v>
      </c>
    </row>
    <row r="578" spans="1:7" x14ac:dyDescent="0.2">
      <c r="A578" s="206">
        <v>43179</v>
      </c>
      <c r="B578" s="96">
        <f t="shared" si="9"/>
        <v>14662.883941753757</v>
      </c>
      <c r="C578" s="242">
        <v>101300</v>
      </c>
      <c r="D578" s="97">
        <f t="shared" si="7"/>
        <v>12532.379437396374</v>
      </c>
      <c r="E578" s="242">
        <v>13430</v>
      </c>
      <c r="F578" s="152">
        <v>6.9085999999999999</v>
      </c>
      <c r="G578" s="92">
        <f t="shared" si="8"/>
        <v>50</v>
      </c>
    </row>
    <row r="579" spans="1:7" x14ac:dyDescent="0.2">
      <c r="A579" s="206">
        <v>43180</v>
      </c>
      <c r="B579" s="96">
        <f t="shared" si="9"/>
        <v>14608.603769215182</v>
      </c>
      <c r="C579" s="242">
        <v>100925</v>
      </c>
      <c r="D579" s="97">
        <f t="shared" si="7"/>
        <v>12485.986127534345</v>
      </c>
      <c r="E579" s="242">
        <v>13520</v>
      </c>
      <c r="F579" s="152">
        <v>6.9085999999999999</v>
      </c>
      <c r="G579" s="92">
        <f t="shared" si="8"/>
        <v>-375</v>
      </c>
    </row>
    <row r="580" spans="1:7" x14ac:dyDescent="0.2">
      <c r="A580" s="206">
        <v>43181</v>
      </c>
      <c r="B580" s="96">
        <f t="shared" si="9"/>
        <v>14699.070723446141</v>
      </c>
      <c r="C580" s="242">
        <v>101550</v>
      </c>
      <c r="D580" s="97">
        <f t="shared" si="7"/>
        <v>12563.308310637727</v>
      </c>
      <c r="E580" s="242">
        <v>13330</v>
      </c>
      <c r="F580" s="152">
        <v>6.9085999999999999</v>
      </c>
      <c r="G580" s="92">
        <f t="shared" si="8"/>
        <v>625</v>
      </c>
    </row>
    <row r="581" spans="1:7" x14ac:dyDescent="0.2">
      <c r="A581" s="206">
        <v>43182</v>
      </c>
      <c r="B581" s="96">
        <f t="shared" si="9"/>
        <v>14192.455779752772</v>
      </c>
      <c r="C581" s="242">
        <v>98050</v>
      </c>
      <c r="D581" s="97">
        <f t="shared" si="7"/>
        <v>12130.30408525878</v>
      </c>
      <c r="E581" s="242">
        <v>13355</v>
      </c>
      <c r="F581" s="152">
        <v>6.9085999999999999</v>
      </c>
      <c r="G581" s="92">
        <f t="shared" si="8"/>
        <v>-3500</v>
      </c>
    </row>
    <row r="582" spans="1:7" x14ac:dyDescent="0.2">
      <c r="A582" s="206">
        <v>43185</v>
      </c>
      <c r="B582" s="96">
        <f t="shared" si="9"/>
        <v>14004.284514952378</v>
      </c>
      <c r="C582" s="242">
        <v>96750</v>
      </c>
      <c r="D582" s="97">
        <f t="shared" si="7"/>
        <v>11969.473944403742</v>
      </c>
      <c r="E582" s="242">
        <v>13050</v>
      </c>
      <c r="F582" s="152">
        <v>6.9085999999999999</v>
      </c>
      <c r="G582" s="92">
        <f t="shared" si="8"/>
        <v>-1300</v>
      </c>
    </row>
    <row r="583" spans="1:7" x14ac:dyDescent="0.2">
      <c r="A583" s="206">
        <v>43186</v>
      </c>
      <c r="B583" s="96">
        <f t="shared" si="9"/>
        <v>14058.564687490954</v>
      </c>
      <c r="C583" s="242">
        <v>97125</v>
      </c>
      <c r="D583" s="97">
        <f t="shared" si="7"/>
        <v>12015.867254265773</v>
      </c>
      <c r="E583" s="242">
        <v>12845</v>
      </c>
      <c r="F583" s="152">
        <v>6.9085999999999999</v>
      </c>
      <c r="G583" s="92">
        <f t="shared" si="8"/>
        <v>375</v>
      </c>
    </row>
    <row r="584" spans="1:7" x14ac:dyDescent="0.2">
      <c r="A584" s="206">
        <v>43187</v>
      </c>
      <c r="B584" s="96">
        <f t="shared" si="9"/>
        <v>13982.572445936948</v>
      </c>
      <c r="C584" s="242">
        <v>96600</v>
      </c>
      <c r="D584" s="97">
        <f t="shared" si="7"/>
        <v>11950.916620458931</v>
      </c>
      <c r="E584" s="242">
        <v>13030</v>
      </c>
      <c r="F584" s="152">
        <v>6.9085999999999999</v>
      </c>
      <c r="G584" s="92">
        <f t="shared" si="8"/>
        <v>-525</v>
      </c>
    </row>
    <row r="585" spans="1:7" x14ac:dyDescent="0.2">
      <c r="A585" s="206">
        <v>43188</v>
      </c>
      <c r="B585" s="96">
        <f t="shared" si="9"/>
        <v>13968.097733259996</v>
      </c>
      <c r="C585" s="242">
        <v>96500</v>
      </c>
      <c r="D585" s="97">
        <f t="shared" si="7"/>
        <v>11938.545071162391</v>
      </c>
      <c r="E585" s="242">
        <v>12925</v>
      </c>
      <c r="F585" s="152">
        <v>6.9085999999999999</v>
      </c>
      <c r="G585" s="92">
        <f t="shared" si="8"/>
        <v>-100</v>
      </c>
    </row>
    <row r="586" spans="1:7" x14ac:dyDescent="0.2">
      <c r="A586" s="206">
        <v>43189</v>
      </c>
      <c r="B586" s="96">
        <f t="shared" si="9"/>
        <v>14239.498595952871</v>
      </c>
      <c r="C586" s="242">
        <v>98375</v>
      </c>
      <c r="D586" s="97">
        <f t="shared" si="7"/>
        <v>12170.51162047254</v>
      </c>
      <c r="E586" s="242">
        <v>13245</v>
      </c>
      <c r="F586" s="152">
        <v>6.9085999999999999</v>
      </c>
      <c r="G586" s="92">
        <f t="shared" si="8"/>
        <v>1875</v>
      </c>
    </row>
    <row r="587" spans="1:7" x14ac:dyDescent="0.2">
      <c r="A587" s="206">
        <v>43192</v>
      </c>
      <c r="B587" s="96">
        <f t="shared" si="9"/>
        <v>14442.144573430218</v>
      </c>
      <c r="C587" s="242">
        <v>99775</v>
      </c>
      <c r="D587" s="97">
        <f t="shared" si="7"/>
        <v>12343.713310624118</v>
      </c>
      <c r="E587" s="242">
        <v>13245</v>
      </c>
      <c r="F587" s="152">
        <v>6.9085999999999999</v>
      </c>
      <c r="G587" s="92">
        <f t="shared" si="8"/>
        <v>1400</v>
      </c>
    </row>
    <row r="588" spans="1:7" x14ac:dyDescent="0.2">
      <c r="A588" s="206">
        <v>43193</v>
      </c>
      <c r="B588" s="96">
        <f t="shared" si="9"/>
        <v>14438.52589526098</v>
      </c>
      <c r="C588" s="242">
        <v>99750</v>
      </c>
      <c r="D588" s="97">
        <f t="shared" si="7"/>
        <v>12340.620423299984</v>
      </c>
      <c r="E588" s="242">
        <v>13245</v>
      </c>
      <c r="F588" s="152">
        <v>6.9085999999999999</v>
      </c>
      <c r="G588" s="92">
        <f t="shared" si="8"/>
        <v>-25</v>
      </c>
    </row>
    <row r="589" spans="1:7" x14ac:dyDescent="0.2">
      <c r="A589" s="206">
        <v>43194</v>
      </c>
      <c r="B589" s="96">
        <f t="shared" si="9"/>
        <v>14456.61928610717</v>
      </c>
      <c r="C589" s="242">
        <v>99875</v>
      </c>
      <c r="D589" s="97">
        <f t="shared" si="7"/>
        <v>12356.084859920658</v>
      </c>
      <c r="E589" s="242">
        <v>13560</v>
      </c>
      <c r="F589" s="152">
        <v>6.9085999999999999</v>
      </c>
      <c r="G589" s="92">
        <f t="shared" si="8"/>
        <v>125</v>
      </c>
    </row>
    <row r="590" spans="1:7" x14ac:dyDescent="0.2">
      <c r="A590" s="206">
        <v>43195</v>
      </c>
      <c r="B590" s="96">
        <f t="shared" si="9"/>
        <v>14456.61928610717</v>
      </c>
      <c r="C590" s="242">
        <v>99875</v>
      </c>
      <c r="D590" s="97">
        <f t="shared" si="7"/>
        <v>12356.084859920658</v>
      </c>
      <c r="E590" s="242">
        <v>13060</v>
      </c>
      <c r="F590" s="152">
        <v>6.9085999999999999</v>
      </c>
      <c r="G590" s="92">
        <f t="shared" si="8"/>
        <v>0</v>
      </c>
    </row>
    <row r="591" spans="1:7" x14ac:dyDescent="0.2">
      <c r="A591" s="206">
        <v>43196</v>
      </c>
      <c r="B591" s="96">
        <f t="shared" si="9"/>
        <v>14456.61928610717</v>
      </c>
      <c r="C591" s="242">
        <v>99875</v>
      </c>
      <c r="D591" s="97">
        <f t="shared" si="7"/>
        <v>12356.084859920658</v>
      </c>
      <c r="E591" s="242">
        <v>13285</v>
      </c>
      <c r="F591" s="152">
        <v>6.9085999999999999</v>
      </c>
      <c r="G591" s="92">
        <f t="shared" si="8"/>
        <v>0</v>
      </c>
    </row>
    <row r="592" spans="1:7" x14ac:dyDescent="0.2">
      <c r="A592" s="206">
        <v>43200</v>
      </c>
      <c r="B592" s="96">
        <f t="shared" si="9"/>
        <v>14576.035665692036</v>
      </c>
      <c r="C592" s="242">
        <v>100700</v>
      </c>
      <c r="D592" s="97">
        <f t="shared" si="7"/>
        <v>12458.150141617125</v>
      </c>
      <c r="E592" s="242">
        <v>13240</v>
      </c>
      <c r="F592" s="152">
        <v>6.9085999999999999</v>
      </c>
      <c r="G592" s="92">
        <f t="shared" si="8"/>
        <v>825</v>
      </c>
    </row>
    <row r="593" spans="1:7" x14ac:dyDescent="0.2">
      <c r="A593" s="206">
        <v>43201</v>
      </c>
      <c r="B593" s="96">
        <f t="shared" si="9"/>
        <v>14699.070723446141</v>
      </c>
      <c r="C593" s="242">
        <v>101550</v>
      </c>
      <c r="D593" s="97">
        <f t="shared" si="7"/>
        <v>12563.308310637727</v>
      </c>
      <c r="E593" s="242">
        <v>13700</v>
      </c>
      <c r="F593" s="152">
        <v>6.9085999999999999</v>
      </c>
      <c r="G593" s="92">
        <f t="shared" si="8"/>
        <v>850</v>
      </c>
    </row>
    <row r="594" spans="1:7" x14ac:dyDescent="0.2">
      <c r="A594" s="206">
        <v>43202</v>
      </c>
      <c r="B594" s="96">
        <f t="shared" si="9"/>
        <v>14677.358654430709</v>
      </c>
      <c r="C594" s="242">
        <v>101400</v>
      </c>
      <c r="D594" s="97">
        <f t="shared" si="7"/>
        <v>12544.750986692914</v>
      </c>
      <c r="E594" s="242">
        <v>13740</v>
      </c>
      <c r="F594" s="152">
        <v>6.9085999999999999</v>
      </c>
      <c r="G594" s="92">
        <f t="shared" si="8"/>
        <v>-150</v>
      </c>
    </row>
    <row r="595" spans="1:7" x14ac:dyDescent="0.2">
      <c r="A595" s="206">
        <v>43203</v>
      </c>
      <c r="B595" s="96">
        <f t="shared" si="9"/>
        <v>14981.327620646731</v>
      </c>
      <c r="C595" s="242">
        <v>103500</v>
      </c>
      <c r="D595" s="97">
        <f t="shared" si="7"/>
        <v>12804.553521920283</v>
      </c>
      <c r="E595" s="242">
        <v>13585</v>
      </c>
      <c r="F595" s="152">
        <v>6.9085999999999999</v>
      </c>
      <c r="G595" s="92">
        <f t="shared" si="8"/>
        <v>2100</v>
      </c>
    </row>
    <row r="596" spans="1:7" x14ac:dyDescent="0.2">
      <c r="A596" s="206">
        <v>43206</v>
      </c>
      <c r="B596" s="96">
        <f t="shared" si="9"/>
        <v>14974.090264308254</v>
      </c>
      <c r="C596" s="242">
        <v>103450</v>
      </c>
      <c r="D596" s="97">
        <f t="shared" si="7"/>
        <v>12798.367747272012</v>
      </c>
      <c r="E596" s="242">
        <v>14005</v>
      </c>
      <c r="F596" s="152">
        <v>6.9085999999999999</v>
      </c>
      <c r="G596" s="92">
        <f t="shared" si="8"/>
        <v>-50</v>
      </c>
    </row>
    <row r="597" spans="1:7" x14ac:dyDescent="0.2">
      <c r="A597" s="206">
        <v>43207</v>
      </c>
      <c r="B597" s="96">
        <f t="shared" si="9"/>
        <v>14952.378195292824</v>
      </c>
      <c r="C597" s="242">
        <v>103300</v>
      </c>
      <c r="D597" s="97">
        <f t="shared" si="7"/>
        <v>12779.810423327201</v>
      </c>
      <c r="E597" s="242">
        <v>14150</v>
      </c>
      <c r="F597" s="152">
        <v>6.9085999999999999</v>
      </c>
      <c r="G597" s="92">
        <f t="shared" si="8"/>
        <v>-150</v>
      </c>
    </row>
    <row r="598" spans="1:7" x14ac:dyDescent="0.2">
      <c r="A598" s="206">
        <v>43208</v>
      </c>
      <c r="B598" s="96">
        <f t="shared" si="9"/>
        <v>14930.666126277394</v>
      </c>
      <c r="C598" s="242">
        <v>103150</v>
      </c>
      <c r="D598" s="97">
        <f t="shared" si="7"/>
        <v>12761.253099382389</v>
      </c>
      <c r="E598" s="242">
        <v>13950</v>
      </c>
      <c r="F598" s="152">
        <v>6.9085999999999999</v>
      </c>
      <c r="G598" s="92">
        <f t="shared" si="8"/>
        <v>-150</v>
      </c>
    </row>
    <row r="599" spans="1:7" x14ac:dyDescent="0.2">
      <c r="A599" s="206">
        <v>43209</v>
      </c>
      <c r="B599" s="96">
        <f t="shared" si="9"/>
        <v>15346.814115739802</v>
      </c>
      <c r="C599" s="242">
        <v>106025</v>
      </c>
      <c r="D599" s="97">
        <f t="shared" si="7"/>
        <v>13116.935141657952</v>
      </c>
      <c r="E599" s="242">
        <v>15105</v>
      </c>
      <c r="F599" s="152">
        <v>6.9085999999999999</v>
      </c>
      <c r="G599" s="92">
        <f t="shared" si="8"/>
        <v>2875</v>
      </c>
    </row>
    <row r="600" spans="1:7" x14ac:dyDescent="0.2">
      <c r="A600" s="206">
        <v>43210</v>
      </c>
      <c r="B600" s="96">
        <f t="shared" si="9"/>
        <v>15223.779057985699</v>
      </c>
      <c r="C600" s="242">
        <v>105175</v>
      </c>
      <c r="D600" s="97">
        <f t="shared" si="7"/>
        <v>13011.77697263735</v>
      </c>
      <c r="E600" s="242">
        <v>15710</v>
      </c>
      <c r="F600" s="152">
        <v>6.9085999999999999</v>
      </c>
      <c r="G600" s="92">
        <f t="shared" si="8"/>
        <v>-850</v>
      </c>
    </row>
    <row r="601" spans="1:7" x14ac:dyDescent="0.2">
      <c r="A601" s="206">
        <v>43213</v>
      </c>
      <c r="B601" s="96">
        <f t="shared" si="9"/>
        <v>15162.261529108648</v>
      </c>
      <c r="C601" s="242">
        <v>104750</v>
      </c>
      <c r="D601" s="97">
        <f t="shared" si="7"/>
        <v>12959.19788812705</v>
      </c>
      <c r="E601" s="242">
        <v>14640</v>
      </c>
      <c r="F601" s="152">
        <v>6.9085999999999999</v>
      </c>
      <c r="G601" s="92">
        <f t="shared" si="8"/>
        <v>-425</v>
      </c>
    </row>
    <row r="602" spans="1:7" x14ac:dyDescent="0.2">
      <c r="A602" s="206">
        <v>43214</v>
      </c>
      <c r="B602" s="96">
        <f t="shared" si="9"/>
        <v>15013.895724169875</v>
      </c>
      <c r="C602" s="242">
        <v>103725</v>
      </c>
      <c r="D602" s="97">
        <f t="shared" si="7"/>
        <v>12832.389507837501</v>
      </c>
      <c r="E602" s="242">
        <v>14050</v>
      </c>
      <c r="F602" s="152">
        <v>6.9085999999999999</v>
      </c>
      <c r="G602" s="92">
        <f t="shared" si="8"/>
        <v>-1025</v>
      </c>
    </row>
    <row r="603" spans="1:7" x14ac:dyDescent="0.2">
      <c r="A603" s="206">
        <v>43216</v>
      </c>
      <c r="B603" s="96">
        <f t="shared" si="9"/>
        <v>15003.039689662161</v>
      </c>
      <c r="C603" s="242">
        <v>103650</v>
      </c>
      <c r="D603" s="97">
        <f t="shared" si="7"/>
        <v>12823.110845865096</v>
      </c>
      <c r="E603" s="242">
        <v>14120</v>
      </c>
      <c r="F603" s="152">
        <v>6.9085999999999999</v>
      </c>
      <c r="G603" s="92">
        <f t="shared" si="8"/>
        <v>-75</v>
      </c>
    </row>
    <row r="604" spans="1:7" x14ac:dyDescent="0.2">
      <c r="A604" s="206">
        <v>43217</v>
      </c>
      <c r="B604" s="96">
        <f t="shared" si="9"/>
        <v>15169.498885447125</v>
      </c>
      <c r="C604" s="242">
        <v>104800</v>
      </c>
      <c r="D604" s="97">
        <f t="shared" si="7"/>
        <v>12965.383662775321</v>
      </c>
      <c r="E604" s="242">
        <v>13945</v>
      </c>
      <c r="F604" s="152">
        <v>6.9085999999999999</v>
      </c>
      <c r="G604" s="92">
        <f t="shared" si="8"/>
        <v>1150</v>
      </c>
    </row>
    <row r="605" spans="1:7" x14ac:dyDescent="0.2">
      <c r="A605" s="206">
        <v>43222</v>
      </c>
      <c r="B605" s="96">
        <f t="shared" si="9"/>
        <v>15046.46382769302</v>
      </c>
      <c r="C605" s="242">
        <v>103950</v>
      </c>
      <c r="D605" s="97">
        <f t="shared" si="7"/>
        <v>12860.225493754719</v>
      </c>
      <c r="E605" s="242">
        <v>13610</v>
      </c>
      <c r="F605" s="152">
        <v>6.9085999999999999</v>
      </c>
      <c r="G605" s="92">
        <f t="shared" si="8"/>
        <v>-850</v>
      </c>
    </row>
    <row r="606" spans="1:7" x14ac:dyDescent="0.2">
      <c r="A606" s="206">
        <v>43223</v>
      </c>
      <c r="B606" s="96">
        <f t="shared" si="9"/>
        <v>15162.261529108648</v>
      </c>
      <c r="C606" s="242">
        <v>104750</v>
      </c>
      <c r="D606" s="97">
        <f t="shared" ref="D606:D633" si="10">+B606/1.17</f>
        <v>12959.19788812705</v>
      </c>
      <c r="E606" s="242">
        <v>13915</v>
      </c>
      <c r="F606" s="152">
        <v>6.9085999999999999</v>
      </c>
      <c r="G606" s="92">
        <f t="shared" si="8"/>
        <v>800</v>
      </c>
    </row>
    <row r="607" spans="1:7" x14ac:dyDescent="0.2">
      <c r="A607" s="206">
        <v>43224</v>
      </c>
      <c r="B607" s="96">
        <f t="shared" si="9"/>
        <v>15075.413253046927</v>
      </c>
      <c r="C607" s="242">
        <v>104150</v>
      </c>
      <c r="D607" s="97">
        <f t="shared" si="10"/>
        <v>12884.968592347801</v>
      </c>
      <c r="E607" s="242">
        <v>13985</v>
      </c>
      <c r="F607" s="152">
        <v>6.9085999999999999</v>
      </c>
      <c r="G607" s="92">
        <f t="shared" si="8"/>
        <v>-600</v>
      </c>
    </row>
    <row r="608" spans="1:7" x14ac:dyDescent="0.2">
      <c r="A608" s="206">
        <v>43227</v>
      </c>
      <c r="B608" s="96">
        <f t="shared" si="9"/>
        <v>15082.650609385404</v>
      </c>
      <c r="C608" s="242">
        <v>104200</v>
      </c>
      <c r="D608" s="97">
        <f t="shared" si="10"/>
        <v>12891.154366996072</v>
      </c>
      <c r="E608" s="242">
        <v>13835</v>
      </c>
      <c r="F608" s="152">
        <v>6.9085999999999999</v>
      </c>
      <c r="G608" s="92">
        <f t="shared" si="8"/>
        <v>50</v>
      </c>
    </row>
    <row r="609" spans="1:7" x14ac:dyDescent="0.2">
      <c r="A609" s="206">
        <v>43228</v>
      </c>
      <c r="B609" s="96">
        <f t="shared" si="9"/>
        <v>15115.218712908549</v>
      </c>
      <c r="C609" s="242">
        <v>104425</v>
      </c>
      <c r="D609" s="97">
        <f t="shared" si="10"/>
        <v>12918.99035291329</v>
      </c>
      <c r="E609" s="242">
        <v>13835</v>
      </c>
      <c r="F609" s="152">
        <v>6.9085999999999999</v>
      </c>
      <c r="G609" s="92">
        <f t="shared" si="8"/>
        <v>225</v>
      </c>
    </row>
    <row r="610" spans="1:7" x14ac:dyDescent="0.2">
      <c r="A610" s="206">
        <v>43229</v>
      </c>
      <c r="B610" s="96">
        <f t="shared" si="9"/>
        <v>15089.887965723881</v>
      </c>
      <c r="C610" s="242">
        <v>104250</v>
      </c>
      <c r="D610" s="97">
        <f t="shared" si="10"/>
        <v>12897.340141644343</v>
      </c>
      <c r="E610" s="242">
        <v>13940</v>
      </c>
      <c r="F610" s="152">
        <v>6.9085999999999999</v>
      </c>
      <c r="G610" s="92">
        <f t="shared" si="8"/>
        <v>-175</v>
      </c>
    </row>
    <row r="611" spans="1:7" x14ac:dyDescent="0.2">
      <c r="A611" s="206">
        <v>43230</v>
      </c>
      <c r="B611" s="96">
        <f t="shared" si="9"/>
        <v>15140.549460093218</v>
      </c>
      <c r="C611" s="242">
        <v>104600</v>
      </c>
      <c r="D611" s="97">
        <f t="shared" si="10"/>
        <v>12940.640564182238</v>
      </c>
      <c r="E611" s="242">
        <v>13790</v>
      </c>
      <c r="F611" s="152">
        <v>6.9085999999999999</v>
      </c>
      <c r="G611" s="92">
        <f t="shared" si="8"/>
        <v>350</v>
      </c>
    </row>
    <row r="612" spans="1:7" x14ac:dyDescent="0.2">
      <c r="A612" s="206">
        <v>43231</v>
      </c>
      <c r="B612" s="96">
        <f t="shared" si="9"/>
        <v>15104.362678400834</v>
      </c>
      <c r="C612" s="242">
        <v>104350</v>
      </c>
      <c r="D612" s="97">
        <f t="shared" si="10"/>
        <v>12909.711690940885</v>
      </c>
      <c r="E612" s="242">
        <v>13810</v>
      </c>
      <c r="F612" s="152">
        <v>6.9085999999999999</v>
      </c>
      <c r="G612" s="92">
        <f t="shared" si="8"/>
        <v>-250</v>
      </c>
    </row>
    <row r="613" spans="1:7" x14ac:dyDescent="0.2">
      <c r="A613" s="206">
        <v>43234</v>
      </c>
      <c r="B613" s="96">
        <f t="shared" si="9"/>
        <v>15209.304345308747</v>
      </c>
      <c r="C613" s="242">
        <v>105075</v>
      </c>
      <c r="D613" s="97">
        <f t="shared" si="10"/>
        <v>12999.40542334081</v>
      </c>
      <c r="E613" s="242">
        <v>13910</v>
      </c>
      <c r="F613" s="152">
        <v>6.9085999999999999</v>
      </c>
      <c r="G613" s="92">
        <f t="shared" si="8"/>
        <v>725</v>
      </c>
    </row>
    <row r="614" spans="1:7" x14ac:dyDescent="0.2">
      <c r="A614" s="206">
        <v>43235</v>
      </c>
      <c r="B614" s="96">
        <f t="shared" si="9"/>
        <v>15437.281069970761</v>
      </c>
      <c r="C614" s="242">
        <v>106650</v>
      </c>
      <c r="D614" s="97">
        <f t="shared" si="10"/>
        <v>13194.257324761335</v>
      </c>
      <c r="E614" s="242">
        <v>14320</v>
      </c>
      <c r="F614" s="152">
        <v>6.9085999999999999</v>
      </c>
      <c r="G614" s="92">
        <f t="shared" si="8"/>
        <v>1575</v>
      </c>
    </row>
    <row r="615" spans="1:7" x14ac:dyDescent="0.2">
      <c r="A615" s="206">
        <v>43236</v>
      </c>
      <c r="B615" s="96">
        <f t="shared" si="9"/>
        <v>15480.705208001622</v>
      </c>
      <c r="C615" s="242">
        <v>106950</v>
      </c>
      <c r="D615" s="97">
        <f t="shared" si="10"/>
        <v>13231.371972650959</v>
      </c>
      <c r="E615" s="242">
        <v>14490</v>
      </c>
      <c r="F615" s="152">
        <v>6.9085999999999999</v>
      </c>
      <c r="G615" s="92">
        <f t="shared" si="8"/>
        <v>300</v>
      </c>
    </row>
    <row r="616" spans="1:7" x14ac:dyDescent="0.2">
      <c r="A616" s="206">
        <v>43237</v>
      </c>
      <c r="B616" s="96">
        <f t="shared" si="9"/>
        <v>15585.646874909533</v>
      </c>
      <c r="C616" s="242">
        <v>107675</v>
      </c>
      <c r="D616" s="97">
        <f t="shared" si="10"/>
        <v>13321.065705050883</v>
      </c>
      <c r="E616" s="242">
        <v>14410</v>
      </c>
      <c r="F616" s="152">
        <v>6.9085999999999999</v>
      </c>
      <c r="G616" s="92">
        <f t="shared" si="8"/>
        <v>725</v>
      </c>
    </row>
    <row r="617" spans="1:7" x14ac:dyDescent="0.2">
      <c r="A617" s="206">
        <v>43238</v>
      </c>
      <c r="B617" s="96">
        <f t="shared" si="9"/>
        <v>15777.436817879165</v>
      </c>
      <c r="C617" s="242">
        <v>109000</v>
      </c>
      <c r="D617" s="97">
        <f t="shared" si="10"/>
        <v>13484.988733230057</v>
      </c>
      <c r="E617" s="242">
        <v>14580</v>
      </c>
      <c r="F617" s="152">
        <v>6.9085999999999999</v>
      </c>
      <c r="G617" s="92">
        <f t="shared" si="8"/>
        <v>1325</v>
      </c>
    </row>
    <row r="618" spans="1:7" x14ac:dyDescent="0.2">
      <c r="A618" s="206">
        <v>43241</v>
      </c>
      <c r="B618" s="96">
        <f t="shared" si="9"/>
        <v>15719.537967171353</v>
      </c>
      <c r="C618" s="242">
        <v>108600</v>
      </c>
      <c r="D618" s="97">
        <f t="shared" si="10"/>
        <v>13435.502536043892</v>
      </c>
      <c r="E618" s="242">
        <v>14750</v>
      </c>
      <c r="F618" s="152">
        <v>6.9085999999999999</v>
      </c>
      <c r="G618" s="92">
        <f t="shared" si="8"/>
        <v>-400</v>
      </c>
    </row>
    <row r="619" spans="1:7" x14ac:dyDescent="0.2">
      <c r="A619" s="206">
        <v>43242</v>
      </c>
      <c r="B619" s="96">
        <f t="shared" si="9"/>
        <v>15723.15664534059</v>
      </c>
      <c r="C619" s="242">
        <v>108625</v>
      </c>
      <c r="D619" s="97">
        <f t="shared" si="10"/>
        <v>13438.595423368026</v>
      </c>
      <c r="E619" s="242">
        <v>14615</v>
      </c>
      <c r="F619" s="152">
        <v>6.9085999999999999</v>
      </c>
      <c r="G619" s="92">
        <f t="shared" si="8"/>
        <v>25</v>
      </c>
    </row>
    <row r="620" spans="1:7" x14ac:dyDescent="0.2">
      <c r="A620" s="206">
        <v>43243</v>
      </c>
      <c r="B620" s="96">
        <f t="shared" si="9"/>
        <v>15665.257794632776</v>
      </c>
      <c r="C620" s="242">
        <v>108225</v>
      </c>
      <c r="D620" s="97">
        <f t="shared" si="10"/>
        <v>13389.109226181861</v>
      </c>
      <c r="E620" s="242">
        <v>14700</v>
      </c>
      <c r="F620" s="152">
        <v>6.9085999999999999</v>
      </c>
      <c r="G620" s="92">
        <f t="shared" si="8"/>
        <v>-400</v>
      </c>
    </row>
    <row r="621" spans="1:7" x14ac:dyDescent="0.2">
      <c r="A621" s="206">
        <v>43244</v>
      </c>
      <c r="B621" s="96">
        <f t="shared" si="9"/>
        <v>15636.30836927887</v>
      </c>
      <c r="C621" s="242">
        <v>108025</v>
      </c>
      <c r="D621" s="97">
        <f t="shared" si="10"/>
        <v>13364.366127588779</v>
      </c>
      <c r="E621" s="242">
        <v>14510</v>
      </c>
      <c r="F621" s="152">
        <v>6.9085999999999999</v>
      </c>
      <c r="G621" s="92">
        <f t="shared" si="8"/>
        <v>-200</v>
      </c>
    </row>
    <row r="622" spans="1:7" x14ac:dyDescent="0.2">
      <c r="A622" s="206">
        <v>43245</v>
      </c>
      <c r="B622" s="96">
        <f t="shared" si="9"/>
        <v>16019.888255218135</v>
      </c>
      <c r="C622" s="242">
        <v>110675</v>
      </c>
      <c r="D622" s="97">
        <f t="shared" si="10"/>
        <v>13692.212183947124</v>
      </c>
      <c r="E622" s="242">
        <v>14525</v>
      </c>
      <c r="F622" s="152">
        <v>6.9085999999999999</v>
      </c>
      <c r="G622" s="92">
        <f t="shared" si="8"/>
        <v>2650</v>
      </c>
    </row>
    <row r="623" spans="1:7" x14ac:dyDescent="0.2">
      <c r="A623" s="206">
        <v>43248</v>
      </c>
      <c r="B623" s="96">
        <f t="shared" si="9"/>
        <v>15889.615841125555</v>
      </c>
      <c r="C623" s="244">
        <v>109775</v>
      </c>
      <c r="D623" s="97">
        <f t="shared" si="10"/>
        <v>13580.868240278252</v>
      </c>
      <c r="E623" s="242">
        <v>14840</v>
      </c>
      <c r="F623" s="152">
        <v>6.9085999999999999</v>
      </c>
      <c r="G623" s="92">
        <f t="shared" si="8"/>
        <v>-900</v>
      </c>
    </row>
    <row r="624" spans="1:7" x14ac:dyDescent="0.2">
      <c r="A624" s="206">
        <v>43249</v>
      </c>
      <c r="B624" s="96">
        <f t="shared" si="9"/>
        <v>16146.541991141476</v>
      </c>
      <c r="C624" s="242">
        <v>111550</v>
      </c>
      <c r="D624" s="97">
        <f t="shared" si="10"/>
        <v>13800.46324029186</v>
      </c>
      <c r="E624" s="242">
        <v>14840</v>
      </c>
      <c r="F624" s="152">
        <v>6.9085999999999999</v>
      </c>
      <c r="G624" s="92">
        <f t="shared" si="8"/>
        <v>1775</v>
      </c>
    </row>
    <row r="625" spans="1:7" x14ac:dyDescent="0.2">
      <c r="A625" s="206">
        <v>43250</v>
      </c>
      <c r="B625" s="96">
        <f t="shared" si="9"/>
        <v>16182.72877283386</v>
      </c>
      <c r="C625" s="242">
        <v>111800</v>
      </c>
      <c r="D625" s="97">
        <f t="shared" si="10"/>
        <v>13831.392113533215</v>
      </c>
      <c r="E625" s="242">
        <v>14880</v>
      </c>
      <c r="F625" s="152">
        <v>6.9085999999999999</v>
      </c>
      <c r="G625" s="92">
        <f t="shared" si="8"/>
        <v>250</v>
      </c>
    </row>
    <row r="626" spans="1:7" x14ac:dyDescent="0.2">
      <c r="A626" s="206">
        <v>43251</v>
      </c>
      <c r="B626" s="96">
        <f t="shared" si="9"/>
        <v>16461.366991865212</v>
      </c>
      <c r="C626" s="242">
        <v>113725</v>
      </c>
      <c r="D626" s="97">
        <f t="shared" si="10"/>
        <v>14069.544437491635</v>
      </c>
      <c r="E626" s="242">
        <v>14870</v>
      </c>
      <c r="F626" s="152">
        <v>6.9085999999999999</v>
      </c>
      <c r="G626" s="92">
        <f t="shared" si="8"/>
        <v>1925</v>
      </c>
    </row>
    <row r="627" spans="1:7" x14ac:dyDescent="0.2">
      <c r="A627" s="206">
        <v>43252</v>
      </c>
      <c r="B627" s="96">
        <f t="shared" si="9"/>
        <v>17058.448889789539</v>
      </c>
      <c r="C627" s="242">
        <v>117850</v>
      </c>
      <c r="D627" s="97">
        <f t="shared" si="10"/>
        <v>14579.870845973966</v>
      </c>
      <c r="E627" s="242">
        <v>15200</v>
      </c>
      <c r="F627" s="152">
        <v>6.9085999999999999</v>
      </c>
      <c r="G627" s="92">
        <f>+C627-C626</f>
        <v>4125</v>
      </c>
    </row>
    <row r="628" spans="1:7" x14ac:dyDescent="0.2">
      <c r="A628" s="206">
        <v>43255</v>
      </c>
      <c r="B628" s="96">
        <f t="shared" si="9"/>
        <v>16964.363257389341</v>
      </c>
      <c r="C628" s="242">
        <v>117200</v>
      </c>
      <c r="D628" s="97">
        <f t="shared" si="10"/>
        <v>14499.455775546447</v>
      </c>
      <c r="E628" s="242">
        <v>15150</v>
      </c>
      <c r="F628" s="152">
        <v>6.9085999999999999</v>
      </c>
      <c r="G628" s="92">
        <f t="shared" si="8"/>
        <v>-650</v>
      </c>
    </row>
    <row r="629" spans="1:7" x14ac:dyDescent="0.2">
      <c r="A629" s="206">
        <v>43256</v>
      </c>
      <c r="B629" s="96">
        <f t="shared" si="9"/>
        <v>16826.853486958284</v>
      </c>
      <c r="C629" s="242">
        <v>116250</v>
      </c>
      <c r="D629" s="97">
        <f t="shared" si="10"/>
        <v>14381.926057229302</v>
      </c>
      <c r="E629" s="242">
        <v>15280</v>
      </c>
      <c r="F629" s="152">
        <v>6.9085999999999999</v>
      </c>
      <c r="G629" s="92">
        <f t="shared" ref="G629:G666" si="11">+C629-C628</f>
        <v>-950</v>
      </c>
    </row>
    <row r="630" spans="1:7" x14ac:dyDescent="0.2">
      <c r="A630" s="206">
        <v>43257</v>
      </c>
      <c r="B630" s="96">
        <f t="shared" si="9"/>
        <v>17094.635671481923</v>
      </c>
      <c r="C630" s="242">
        <v>118100</v>
      </c>
      <c r="D630" s="96">
        <f t="shared" si="10"/>
        <v>14610.79971921532</v>
      </c>
      <c r="E630" s="242">
        <v>15415</v>
      </c>
      <c r="F630" s="152">
        <v>6.9085999999999999</v>
      </c>
      <c r="G630" s="92">
        <f t="shared" si="11"/>
        <v>1850</v>
      </c>
    </row>
    <row r="631" spans="1:7" x14ac:dyDescent="0.2">
      <c r="A631" s="206">
        <v>43258</v>
      </c>
      <c r="B631" s="96">
        <f t="shared" si="9"/>
        <v>17080.160958804969</v>
      </c>
      <c r="C631" s="242">
        <v>118000</v>
      </c>
      <c r="D631" s="96">
        <f t="shared" si="10"/>
        <v>14598.428169918778</v>
      </c>
      <c r="E631" s="242">
        <v>15640</v>
      </c>
      <c r="F631" s="152">
        <v>6.9085999999999999</v>
      </c>
      <c r="G631" s="92">
        <f t="shared" si="11"/>
        <v>-100</v>
      </c>
    </row>
    <row r="632" spans="1:7" x14ac:dyDescent="0.2">
      <c r="A632" s="206">
        <v>43259</v>
      </c>
      <c r="B632" s="96">
        <f t="shared" si="9"/>
        <v>16815.997452450571</v>
      </c>
      <c r="C632" s="242">
        <v>116175</v>
      </c>
      <c r="D632" s="96">
        <f t="shared" si="10"/>
        <v>14372.647395256899</v>
      </c>
      <c r="E632" s="242">
        <v>15750</v>
      </c>
      <c r="F632" s="152">
        <v>6.9085999999999999</v>
      </c>
      <c r="G632" s="92">
        <f t="shared" si="11"/>
        <v>-1825</v>
      </c>
    </row>
    <row r="633" spans="1:7" x14ac:dyDescent="0.2">
      <c r="A633" s="206">
        <v>43262</v>
      </c>
      <c r="B633" s="96">
        <f t="shared" ref="B633:B656" si="12">+IF(F633=0,"",C633/F633)</f>
        <v>16866.658946819905</v>
      </c>
      <c r="C633" s="242">
        <v>116525</v>
      </c>
      <c r="D633" s="96">
        <f t="shared" si="10"/>
        <v>14415.947817794791</v>
      </c>
      <c r="E633" s="242">
        <v>15240</v>
      </c>
      <c r="F633" s="152">
        <v>6.9085999999999999</v>
      </c>
      <c r="G633" s="92">
        <f t="shared" si="11"/>
        <v>350</v>
      </c>
    </row>
    <row r="634" spans="1:7" x14ac:dyDescent="0.2">
      <c r="A634" s="206">
        <v>43263</v>
      </c>
      <c r="B634" s="96">
        <f t="shared" si="12"/>
        <v>16732.767854558086</v>
      </c>
      <c r="C634" s="242">
        <v>115600</v>
      </c>
      <c r="D634" s="96">
        <f>+IF(ISERROR(B634/1.17),0,B634/1.17)</f>
        <v>14301.510986801784</v>
      </c>
      <c r="E634" s="242">
        <v>15310</v>
      </c>
      <c r="F634" s="152">
        <v>6.9085999999999999</v>
      </c>
      <c r="G634" s="92">
        <f t="shared" si="11"/>
        <v>-925</v>
      </c>
    </row>
    <row r="635" spans="1:7" x14ac:dyDescent="0.2">
      <c r="A635" s="206">
        <v>43264</v>
      </c>
      <c r="B635" s="96">
        <f t="shared" si="12"/>
        <v>16696.581072865705</v>
      </c>
      <c r="C635" s="242">
        <v>115350</v>
      </c>
      <c r="D635" s="96">
        <f t="shared" ref="D635:D702" si="13">+IF(ISERROR(B635/1.17),0,B635/1.17)</f>
        <v>14270.582113560433</v>
      </c>
      <c r="E635" s="242">
        <v>15295</v>
      </c>
      <c r="F635" s="152">
        <v>6.9085999999999999</v>
      </c>
      <c r="G635" s="92">
        <f t="shared" si="11"/>
        <v>-250</v>
      </c>
    </row>
    <row r="636" spans="1:7" x14ac:dyDescent="0.2">
      <c r="A636" s="206">
        <v>43265</v>
      </c>
      <c r="B636" s="96">
        <f t="shared" si="12"/>
        <v>17029.49946443563</v>
      </c>
      <c r="C636" s="242">
        <v>117650</v>
      </c>
      <c r="D636" s="96">
        <f t="shared" si="13"/>
        <v>14555.127747380882</v>
      </c>
      <c r="E636" s="242">
        <v>15180</v>
      </c>
      <c r="F636" s="152">
        <v>6.9085999999999999</v>
      </c>
      <c r="G636" s="92">
        <f t="shared" si="11"/>
        <v>2300</v>
      </c>
    </row>
    <row r="637" spans="1:7" x14ac:dyDescent="0.2">
      <c r="A637" s="206">
        <v>43266</v>
      </c>
      <c r="B637" s="96">
        <f t="shared" si="12"/>
        <v>16725.53049821961</v>
      </c>
      <c r="C637" s="242">
        <v>115550</v>
      </c>
      <c r="D637" s="96">
        <f t="shared" si="13"/>
        <v>14295.325212153513</v>
      </c>
      <c r="E637" s="242">
        <v>15245</v>
      </c>
      <c r="F637" s="152">
        <v>6.9085999999999999</v>
      </c>
      <c r="G637" s="92">
        <f t="shared" si="11"/>
        <v>-2100</v>
      </c>
    </row>
    <row r="638" spans="1:7" x14ac:dyDescent="0.2">
      <c r="A638" s="206">
        <v>43269</v>
      </c>
      <c r="B638" s="96">
        <f t="shared" si="12"/>
        <v>16725.53049821961</v>
      </c>
      <c r="C638" s="242">
        <v>115550</v>
      </c>
      <c r="D638" s="96">
        <f t="shared" si="13"/>
        <v>14295.325212153513</v>
      </c>
      <c r="E638" s="242">
        <v>15265</v>
      </c>
      <c r="F638" s="152">
        <v>6.9085999999999999</v>
      </c>
      <c r="G638" s="92">
        <f t="shared" si="11"/>
        <v>0</v>
      </c>
    </row>
    <row r="639" spans="1:7" x14ac:dyDescent="0.2">
      <c r="A639" s="206">
        <v>43270</v>
      </c>
      <c r="B639" s="96">
        <f t="shared" si="12"/>
        <v>16638.682222157891</v>
      </c>
      <c r="C639" s="242">
        <v>114950</v>
      </c>
      <c r="D639" s="96">
        <f t="shared" si="13"/>
        <v>14221.095916374266</v>
      </c>
      <c r="E639" s="242">
        <v>14970</v>
      </c>
      <c r="F639" s="152">
        <v>6.9085999999999999</v>
      </c>
      <c r="G639" s="92">
        <f t="shared" si="11"/>
        <v>-600</v>
      </c>
    </row>
    <row r="640" spans="1:7" x14ac:dyDescent="0.2">
      <c r="A640" s="206">
        <v>43271</v>
      </c>
      <c r="B640" s="96">
        <f t="shared" si="12"/>
        <v>16486.69773904988</v>
      </c>
      <c r="C640" s="242">
        <v>113900</v>
      </c>
      <c r="D640" s="96">
        <f t="shared" si="13"/>
        <v>14091.194648760582</v>
      </c>
      <c r="E640" s="242">
        <v>14545</v>
      </c>
      <c r="F640" s="152">
        <v>6.9085999999999999</v>
      </c>
      <c r="G640" s="92">
        <f t="shared" si="11"/>
        <v>-1050</v>
      </c>
    </row>
    <row r="641" spans="1:7" x14ac:dyDescent="0.2">
      <c r="A641" s="206">
        <v>43272</v>
      </c>
      <c r="B641" s="96">
        <f t="shared" si="12"/>
        <v>16801.522739773616</v>
      </c>
      <c r="C641" s="242">
        <v>116075</v>
      </c>
      <c r="D641" s="96">
        <f t="shared" si="13"/>
        <v>14360.275845960357</v>
      </c>
      <c r="E641" s="242">
        <v>14850</v>
      </c>
      <c r="F641" s="152">
        <v>6.9085999999999999</v>
      </c>
      <c r="G641" s="92">
        <f t="shared" si="11"/>
        <v>2175</v>
      </c>
    </row>
    <row r="642" spans="1:7" x14ac:dyDescent="0.2">
      <c r="A642" s="206">
        <v>43273</v>
      </c>
      <c r="B642" s="96">
        <f t="shared" si="12"/>
        <v>16812.378774281329</v>
      </c>
      <c r="C642" s="242">
        <v>116150</v>
      </c>
      <c r="D642" s="96">
        <f t="shared" si="13"/>
        <v>14369.55450793276</v>
      </c>
      <c r="E642" s="242">
        <v>14980</v>
      </c>
      <c r="F642" s="152">
        <v>6.9085999999999999</v>
      </c>
      <c r="G642" s="92">
        <f t="shared" si="11"/>
        <v>75</v>
      </c>
    </row>
    <row r="643" spans="1:7" x14ac:dyDescent="0.2">
      <c r="A643" s="206">
        <v>43276</v>
      </c>
      <c r="B643" s="96">
        <f t="shared" si="12"/>
        <v>17040.355498943347</v>
      </c>
      <c r="C643" s="242">
        <v>117725</v>
      </c>
      <c r="D643" s="96">
        <f t="shared" si="13"/>
        <v>14564.406409353289</v>
      </c>
      <c r="E643" s="242">
        <v>15255</v>
      </c>
      <c r="F643" s="152">
        <v>6.9085999999999999</v>
      </c>
      <c r="G643" s="92">
        <f t="shared" si="11"/>
        <v>1575</v>
      </c>
    </row>
    <row r="644" spans="1:7" x14ac:dyDescent="0.2">
      <c r="A644" s="206">
        <v>43277</v>
      </c>
      <c r="B644" s="96">
        <f t="shared" si="12"/>
        <v>16682.106360188751</v>
      </c>
      <c r="C644" s="242">
        <v>115250</v>
      </c>
      <c r="D644" s="96">
        <f t="shared" si="13"/>
        <v>14258.210564263891</v>
      </c>
      <c r="E644" s="242">
        <v>15060</v>
      </c>
      <c r="F644" s="152">
        <v>6.9085999999999999</v>
      </c>
      <c r="G644" s="92">
        <f t="shared" si="11"/>
        <v>-2475</v>
      </c>
    </row>
    <row r="645" spans="1:7" x14ac:dyDescent="0.2">
      <c r="A645" s="206">
        <v>43278</v>
      </c>
      <c r="B645" s="96">
        <f t="shared" si="12"/>
        <v>16732.767854558086</v>
      </c>
      <c r="C645" s="242">
        <v>115600</v>
      </c>
      <c r="D645" s="96">
        <f t="shared" si="13"/>
        <v>14301.510986801784</v>
      </c>
      <c r="E645" s="242">
        <v>14570</v>
      </c>
      <c r="F645" s="152">
        <v>6.9085999999999999</v>
      </c>
      <c r="G645" s="92">
        <f t="shared" si="11"/>
        <v>350</v>
      </c>
    </row>
    <row r="646" spans="1:7" x14ac:dyDescent="0.2">
      <c r="A646" s="206">
        <v>43279</v>
      </c>
      <c r="B646" s="96">
        <f t="shared" si="12"/>
        <v>16888.371015835335</v>
      </c>
      <c r="C646" s="242">
        <v>116675</v>
      </c>
      <c r="D646" s="96">
        <f t="shared" si="13"/>
        <v>14434.505141739604</v>
      </c>
      <c r="E646" s="242">
        <v>14700</v>
      </c>
      <c r="F646" s="152">
        <v>6.9085999999999999</v>
      </c>
      <c r="G646" s="92">
        <f t="shared" si="11"/>
        <v>1075</v>
      </c>
    </row>
    <row r="647" spans="1:7" x14ac:dyDescent="0.2">
      <c r="A647" s="206">
        <v>43280</v>
      </c>
      <c r="B647" s="96">
        <f t="shared" si="12"/>
        <v>16808.760096112092</v>
      </c>
      <c r="C647" s="242">
        <v>116125</v>
      </c>
      <c r="D647" s="96">
        <f t="shared" si="13"/>
        <v>14366.461620608627</v>
      </c>
      <c r="E647" s="242">
        <v>14720</v>
      </c>
      <c r="F647" s="152">
        <v>6.9085999999999999</v>
      </c>
      <c r="G647" s="92">
        <f t="shared" si="11"/>
        <v>-550</v>
      </c>
    </row>
    <row r="648" spans="1:7" x14ac:dyDescent="0.2">
      <c r="A648" s="206">
        <v>43283</v>
      </c>
      <c r="B648" s="96">
        <f t="shared" si="12"/>
        <v>16891.989694004573</v>
      </c>
      <c r="C648" s="242">
        <v>116700</v>
      </c>
      <c r="D648" s="96">
        <f t="shared" si="13"/>
        <v>14437.598029063738</v>
      </c>
      <c r="E648" s="242">
        <v>14910</v>
      </c>
      <c r="F648" s="152">
        <v>6.9085999999999999</v>
      </c>
      <c r="G648" s="92">
        <f t="shared" si="11"/>
        <v>575</v>
      </c>
    </row>
    <row r="649" spans="1:7" x14ac:dyDescent="0.2">
      <c r="A649" s="206">
        <v>43284</v>
      </c>
      <c r="B649" s="96">
        <f t="shared" si="12"/>
        <v>16700.199751034943</v>
      </c>
      <c r="C649" s="242">
        <v>115375</v>
      </c>
      <c r="D649" s="96">
        <f t="shared" si="13"/>
        <v>14273.675000884567</v>
      </c>
      <c r="E649" s="242">
        <v>14575</v>
      </c>
      <c r="F649" s="152">
        <v>6.9085999999999999</v>
      </c>
      <c r="G649" s="92">
        <f t="shared" si="11"/>
        <v>-1325</v>
      </c>
    </row>
    <row r="650" spans="1:7" x14ac:dyDescent="0.2">
      <c r="A650" s="206">
        <v>43285</v>
      </c>
      <c r="B650" s="96">
        <f t="shared" si="12"/>
        <v>16522.884520742264</v>
      </c>
      <c r="C650" s="242">
        <v>114150</v>
      </c>
      <c r="D650" s="96">
        <f t="shared" si="13"/>
        <v>14122.123522001935</v>
      </c>
      <c r="E650" s="242">
        <v>14620</v>
      </c>
      <c r="F650" s="152">
        <v>6.9085999999999999</v>
      </c>
      <c r="G650" s="92">
        <f t="shared" si="11"/>
        <v>-1225</v>
      </c>
    </row>
    <row r="651" spans="1:7" x14ac:dyDescent="0.2">
      <c r="A651" s="206">
        <v>43286</v>
      </c>
      <c r="B651" s="96">
        <f t="shared" si="12"/>
        <v>16244.246301710911</v>
      </c>
      <c r="C651" s="242">
        <v>112225</v>
      </c>
      <c r="D651" s="96">
        <f t="shared" si="13"/>
        <v>13883.971198043515</v>
      </c>
      <c r="E651" s="242">
        <v>14100</v>
      </c>
      <c r="F651" s="152">
        <v>6.9085999999999999</v>
      </c>
      <c r="G651" s="92">
        <f t="shared" si="11"/>
        <v>-1925</v>
      </c>
    </row>
    <row r="652" spans="1:7" x14ac:dyDescent="0.2">
      <c r="A652" s="206">
        <v>43287</v>
      </c>
      <c r="B652" s="96">
        <f t="shared" si="12"/>
        <v>16276.814405234056</v>
      </c>
      <c r="C652" s="242">
        <v>112450</v>
      </c>
      <c r="D652" s="96">
        <f t="shared" si="13"/>
        <v>13911.807183960733</v>
      </c>
      <c r="E652" s="242">
        <v>14170</v>
      </c>
      <c r="F652" s="152">
        <v>6.9085999999999999</v>
      </c>
      <c r="G652" s="92">
        <f t="shared" si="11"/>
        <v>225</v>
      </c>
    </row>
    <row r="653" spans="1:7" x14ac:dyDescent="0.2">
      <c r="A653" s="206">
        <v>43291</v>
      </c>
      <c r="B653" s="96">
        <f t="shared" si="12"/>
        <v>16237.008945372434</v>
      </c>
      <c r="C653" s="242">
        <v>112175</v>
      </c>
      <c r="D653" s="96">
        <f t="shared" si="13"/>
        <v>13877.785423395244</v>
      </c>
      <c r="E653" s="242">
        <v>13970</v>
      </c>
      <c r="F653" s="152">
        <v>6.9085999999999999</v>
      </c>
      <c r="G653" s="92">
        <f t="shared" si="11"/>
        <v>-275</v>
      </c>
    </row>
    <row r="654" spans="1:7" x14ac:dyDescent="0.2">
      <c r="A654" s="206">
        <v>43292</v>
      </c>
      <c r="B654" s="96">
        <f t="shared" si="12"/>
        <v>15871.522450279363</v>
      </c>
      <c r="C654" s="242">
        <v>109650</v>
      </c>
      <c r="D654" s="96">
        <f t="shared" si="13"/>
        <v>13565.403803657575</v>
      </c>
      <c r="E654" s="242">
        <v>13960</v>
      </c>
      <c r="F654" s="152">
        <v>6.9085999999999999</v>
      </c>
      <c r="G654" s="92">
        <f t="shared" si="11"/>
        <v>-2525</v>
      </c>
    </row>
    <row r="655" spans="1:7" x14ac:dyDescent="0.2">
      <c r="A655" s="206">
        <v>43293</v>
      </c>
      <c r="B655" s="96">
        <f t="shared" si="12"/>
        <v>16385.374750311206</v>
      </c>
      <c r="C655" s="242">
        <v>113200</v>
      </c>
      <c r="D655" s="96">
        <f t="shared" si="13"/>
        <v>14004.593803684793</v>
      </c>
      <c r="E655" s="242">
        <v>13630</v>
      </c>
      <c r="F655" s="152">
        <v>6.9085999999999999</v>
      </c>
      <c r="G655" s="92">
        <f t="shared" si="11"/>
        <v>3550</v>
      </c>
    </row>
    <row r="656" spans="1:7" x14ac:dyDescent="0.2">
      <c r="A656" s="206">
        <v>43294</v>
      </c>
      <c r="B656" s="96">
        <f t="shared" si="12"/>
        <v>16381.756072141969</v>
      </c>
      <c r="C656" s="242">
        <v>113175</v>
      </c>
      <c r="D656" s="96">
        <f t="shared" si="13"/>
        <v>14001.500916360657</v>
      </c>
      <c r="E656" s="242">
        <v>14055</v>
      </c>
      <c r="F656" s="152">
        <v>6.9085999999999999</v>
      </c>
      <c r="G656" s="92">
        <f t="shared" si="11"/>
        <v>-25</v>
      </c>
    </row>
    <row r="657" spans="1:7" x14ac:dyDescent="0.2">
      <c r="A657" s="206">
        <v>43297</v>
      </c>
      <c r="B657" s="96">
        <f t="shared" ref="B657:B710" si="14">+IF(F657=0,"",C657/F657)</f>
        <v>16153.779347479953</v>
      </c>
      <c r="C657" s="242">
        <v>111600</v>
      </c>
      <c r="D657" s="96">
        <f t="shared" si="13"/>
        <v>13806.649014940131</v>
      </c>
      <c r="E657" s="242">
        <v>13870</v>
      </c>
      <c r="F657" s="152">
        <v>6.9085999999999999</v>
      </c>
      <c r="G657" s="92">
        <f t="shared" si="11"/>
        <v>-1575</v>
      </c>
    </row>
    <row r="658" spans="1:7" x14ac:dyDescent="0.2">
      <c r="A658" s="206">
        <v>43298</v>
      </c>
      <c r="B658" s="96">
        <f t="shared" si="14"/>
        <v>15896.85319746403</v>
      </c>
      <c r="C658" s="242">
        <v>109825</v>
      </c>
      <c r="D658" s="96">
        <f t="shared" si="13"/>
        <v>13587.054014926522</v>
      </c>
      <c r="E658" s="242">
        <v>13680</v>
      </c>
      <c r="F658" s="152">
        <v>6.9085999999999999</v>
      </c>
      <c r="G658" s="92">
        <f t="shared" si="11"/>
        <v>-1775</v>
      </c>
    </row>
    <row r="659" spans="1:7" x14ac:dyDescent="0.2">
      <c r="A659" s="206">
        <v>43299</v>
      </c>
      <c r="B659" s="96">
        <f t="shared" si="14"/>
        <v>15802.767565063834</v>
      </c>
      <c r="C659" s="242">
        <v>109175</v>
      </c>
      <c r="D659" s="96">
        <f t="shared" si="13"/>
        <v>13506.638944499004</v>
      </c>
      <c r="E659" s="242">
        <v>13460</v>
      </c>
      <c r="F659" s="152">
        <v>6.9085999999999999</v>
      </c>
      <c r="G659" s="92">
        <f t="shared" si="11"/>
        <v>-650</v>
      </c>
    </row>
    <row r="660" spans="1:7" x14ac:dyDescent="0.2">
      <c r="A660" s="206">
        <v>43300</v>
      </c>
      <c r="B660" s="96">
        <f t="shared" si="14"/>
        <v>15871.522450279363</v>
      </c>
      <c r="C660" s="244">
        <v>109650</v>
      </c>
      <c r="D660" s="96">
        <f t="shared" si="13"/>
        <v>13565.403803657575</v>
      </c>
      <c r="E660" s="242">
        <v>13315</v>
      </c>
      <c r="F660" s="152">
        <v>6.9085999999999999</v>
      </c>
      <c r="G660" s="92">
        <f t="shared" si="11"/>
        <v>475</v>
      </c>
    </row>
    <row r="661" spans="1:7" x14ac:dyDescent="0.2">
      <c r="A661" s="206">
        <v>43301</v>
      </c>
      <c r="B661" s="96">
        <f t="shared" si="14"/>
        <v>15784.674174217642</v>
      </c>
      <c r="C661" s="242">
        <v>109050</v>
      </c>
      <c r="D661" s="96">
        <f t="shared" si="13"/>
        <v>13491.174507878328</v>
      </c>
      <c r="E661" s="242">
        <v>13220</v>
      </c>
      <c r="F661" s="152">
        <v>6.9085999999999999</v>
      </c>
      <c r="G661" s="92">
        <f t="shared" si="11"/>
        <v>-600</v>
      </c>
    </row>
    <row r="662" spans="1:7" x14ac:dyDescent="0.2">
      <c r="A662" s="206">
        <v>43304</v>
      </c>
      <c r="B662" s="96">
        <f t="shared" si="14"/>
        <v>15820.860955910026</v>
      </c>
      <c r="C662" s="242">
        <v>109300</v>
      </c>
      <c r="D662" s="96">
        <f t="shared" si="13"/>
        <v>13522.103381119681</v>
      </c>
      <c r="E662" s="242">
        <v>13425</v>
      </c>
      <c r="F662" s="152">
        <v>6.9085999999999999</v>
      </c>
      <c r="G662" s="92">
        <f t="shared" si="11"/>
        <v>250</v>
      </c>
    </row>
    <row r="663" spans="1:7" x14ac:dyDescent="0.2">
      <c r="A663" s="206">
        <v>43305</v>
      </c>
      <c r="B663" s="96">
        <f t="shared" si="14"/>
        <v>15904.090553802507</v>
      </c>
      <c r="C663" s="242">
        <v>109875</v>
      </c>
      <c r="D663" s="96">
        <f t="shared" si="13"/>
        <v>13593.239789574793</v>
      </c>
      <c r="E663" s="242">
        <v>13440</v>
      </c>
      <c r="F663" s="152">
        <v>6.9085999999999999</v>
      </c>
      <c r="G663" s="92">
        <f t="shared" si="11"/>
        <v>575</v>
      </c>
    </row>
    <row r="664" spans="1:7" x14ac:dyDescent="0.2">
      <c r="A664" s="206">
        <v>43306</v>
      </c>
      <c r="B664" s="96">
        <f t="shared" si="14"/>
        <v>16099.499174941378</v>
      </c>
      <c r="C664" s="242">
        <v>111225</v>
      </c>
      <c r="D664" s="96">
        <f t="shared" si="13"/>
        <v>13760.255705078102</v>
      </c>
      <c r="E664" s="242">
        <v>13435</v>
      </c>
      <c r="F664" s="152">
        <v>6.9085999999999999</v>
      </c>
      <c r="G664" s="92">
        <f t="shared" si="11"/>
        <v>1350</v>
      </c>
    </row>
    <row r="665" spans="1:7" x14ac:dyDescent="0.2">
      <c r="A665" s="206">
        <v>43307</v>
      </c>
      <c r="B665" s="96">
        <f t="shared" si="14"/>
        <v>16117.592565787569</v>
      </c>
      <c r="C665" s="242">
        <v>111350</v>
      </c>
      <c r="D665" s="96">
        <f t="shared" si="13"/>
        <v>13775.720141698777</v>
      </c>
      <c r="E665" s="242">
        <v>13535</v>
      </c>
      <c r="F665" s="152">
        <v>6.9085999999999999</v>
      </c>
      <c r="G665" s="92">
        <f t="shared" si="11"/>
        <v>125</v>
      </c>
    </row>
    <row r="666" spans="1:7" x14ac:dyDescent="0.2">
      <c r="A666" s="206">
        <v>43308</v>
      </c>
      <c r="B666" s="96">
        <f t="shared" si="14"/>
        <v>16251.483658049388</v>
      </c>
      <c r="C666" s="242">
        <v>112275</v>
      </c>
      <c r="D666" s="96">
        <f t="shared" si="13"/>
        <v>13890.156972691786</v>
      </c>
      <c r="E666" s="242">
        <v>13575</v>
      </c>
      <c r="F666" s="152">
        <v>6.9085999999999999</v>
      </c>
      <c r="G666" s="92">
        <f t="shared" si="11"/>
        <v>925</v>
      </c>
    </row>
    <row r="667" spans="1:7" x14ac:dyDescent="0.2">
      <c r="A667" s="206">
        <v>43311</v>
      </c>
      <c r="B667" s="96">
        <f t="shared" si="14"/>
        <v>16291.28911791101</v>
      </c>
      <c r="C667" s="242">
        <v>112550</v>
      </c>
      <c r="D667" s="96">
        <f t="shared" si="13"/>
        <v>13924.178733257275</v>
      </c>
      <c r="E667" s="242">
        <v>13720</v>
      </c>
      <c r="F667" s="152">
        <v>6.9085999999999999</v>
      </c>
      <c r="G667" s="92">
        <f>+C667-C666</f>
        <v>275</v>
      </c>
    </row>
    <row r="668" spans="1:7" x14ac:dyDescent="0.2">
      <c r="A668" s="206">
        <v>43312</v>
      </c>
      <c r="B668" s="96">
        <f t="shared" si="14"/>
        <v>16509.447785162523</v>
      </c>
      <c r="C668" s="242">
        <v>112675</v>
      </c>
      <c r="D668" s="96">
        <f t="shared" si="13"/>
        <v>14110.639132617542</v>
      </c>
      <c r="E668" s="242">
        <v>13700</v>
      </c>
      <c r="F668" s="154">
        <f>USD_CNY!B910</f>
        <v>6.8248800000000003</v>
      </c>
      <c r="G668" s="92">
        <f>+C668-C667</f>
        <v>125</v>
      </c>
    </row>
    <row r="669" spans="1:7" x14ac:dyDescent="0.2">
      <c r="A669" s="304">
        <v>43313</v>
      </c>
      <c r="B669" s="96">
        <f t="shared" si="14"/>
        <v>16713.239325649458</v>
      </c>
      <c r="C669" s="305">
        <v>113700</v>
      </c>
      <c r="D669" s="96">
        <f t="shared" si="13"/>
        <v>14284.81993645253</v>
      </c>
      <c r="E669" s="305">
        <v>13770</v>
      </c>
      <c r="F669" s="154">
        <f>USD_CNY!B911</f>
        <v>6.8029900000000003</v>
      </c>
      <c r="G669" s="92">
        <f t="shared" ref="G669:G698" si="15">+C669-C668</f>
        <v>1025</v>
      </c>
    </row>
    <row r="670" spans="1:7" x14ac:dyDescent="0.2">
      <c r="A670" s="304">
        <v>43314</v>
      </c>
      <c r="B670" s="96">
        <f t="shared" si="14"/>
        <v>16289.962803485743</v>
      </c>
      <c r="C670" s="305">
        <v>111150</v>
      </c>
      <c r="D670" s="96">
        <f t="shared" si="13"/>
        <v>13923.045131184397</v>
      </c>
      <c r="E670" s="305">
        <v>13780</v>
      </c>
      <c r="F670" s="154">
        <f>USD_CNY!B912</f>
        <v>6.8232200000000001</v>
      </c>
      <c r="G670" s="92">
        <f t="shared" si="15"/>
        <v>-2550</v>
      </c>
    </row>
    <row r="671" spans="1:7" x14ac:dyDescent="0.2">
      <c r="A671" s="304">
        <v>43315</v>
      </c>
      <c r="B671" s="96">
        <f t="shared" si="14"/>
        <v>16058.416441725281</v>
      </c>
      <c r="C671" s="305">
        <v>110475</v>
      </c>
      <c r="D671" s="96">
        <f t="shared" si="13"/>
        <v>13725.142257884856</v>
      </c>
      <c r="E671" s="305">
        <v>13225</v>
      </c>
      <c r="F671" s="154">
        <f>USD_CNY!B913</f>
        <v>6.8795700000000002</v>
      </c>
      <c r="G671" s="92">
        <f t="shared" si="15"/>
        <v>-675</v>
      </c>
    </row>
    <row r="672" spans="1:7" x14ac:dyDescent="0.2">
      <c r="A672" s="304">
        <v>43318</v>
      </c>
      <c r="B672" s="96">
        <f t="shared" si="14"/>
        <v>16131.081651460559</v>
      </c>
      <c r="C672" s="305">
        <v>110450</v>
      </c>
      <c r="D672" s="96">
        <f t="shared" si="13"/>
        <v>13787.249274752616</v>
      </c>
      <c r="E672" s="305">
        <v>13130</v>
      </c>
      <c r="F672" s="154">
        <f>USD_CNY!B914</f>
        <v>6.8470300000000002</v>
      </c>
      <c r="G672" s="92">
        <f t="shared" si="15"/>
        <v>-25</v>
      </c>
    </row>
    <row r="673" spans="1:7" x14ac:dyDescent="0.2">
      <c r="A673" s="304">
        <v>43319</v>
      </c>
      <c r="B673" s="96">
        <f t="shared" si="14"/>
        <v>16458.821986859166</v>
      </c>
      <c r="C673" s="305">
        <v>112975</v>
      </c>
      <c r="D673" s="96">
        <f t="shared" si="13"/>
        <v>14067.36921953775</v>
      </c>
      <c r="E673" s="305">
        <v>13225</v>
      </c>
      <c r="F673" s="154">
        <f>USD_CNY!B915</f>
        <v>6.8640999999999996</v>
      </c>
      <c r="G673" s="92">
        <f t="shared" si="15"/>
        <v>2525</v>
      </c>
    </row>
    <row r="674" spans="1:7" x14ac:dyDescent="0.2">
      <c r="A674" s="304">
        <v>43320</v>
      </c>
      <c r="B674" s="96">
        <f t="shared" si="14"/>
        <v>16741.832581674182</v>
      </c>
      <c r="C674" s="305">
        <v>114150</v>
      </c>
      <c r="D674" s="96">
        <f t="shared" si="13"/>
        <v>14309.258616815541</v>
      </c>
      <c r="E674" s="305">
        <v>13750</v>
      </c>
      <c r="F674" s="154">
        <f>USD_CNY!B916</f>
        <v>6.8182499999999999</v>
      </c>
      <c r="G674" s="92">
        <f t="shared" si="15"/>
        <v>1175</v>
      </c>
    </row>
    <row r="675" spans="1:7" x14ac:dyDescent="0.2">
      <c r="A675" s="304">
        <v>43321</v>
      </c>
      <c r="B675" s="96">
        <f t="shared" si="14"/>
        <v>16755.776767472467</v>
      </c>
      <c r="C675" s="242">
        <v>114325</v>
      </c>
      <c r="D675" s="96">
        <f t="shared" si="13"/>
        <v>14321.176724335442</v>
      </c>
      <c r="E675" s="242">
        <v>13920</v>
      </c>
      <c r="F675" s="154">
        <f>USD_CNY!B917</f>
        <v>6.8230199999999996</v>
      </c>
      <c r="G675" s="92">
        <f t="shared" si="15"/>
        <v>175</v>
      </c>
    </row>
    <row r="676" spans="1:7" x14ac:dyDescent="0.2">
      <c r="A676" s="304">
        <v>43322</v>
      </c>
      <c r="B676" s="96">
        <f t="shared" si="14"/>
        <v>16671.828298794226</v>
      </c>
      <c r="C676" s="242">
        <v>114125</v>
      </c>
      <c r="D676" s="96">
        <f t="shared" si="13"/>
        <v>14249.425896405322</v>
      </c>
      <c r="E676" s="242">
        <v>14060</v>
      </c>
      <c r="F676" s="154">
        <f>USD_CNY!B918</f>
        <v>6.8453799999999996</v>
      </c>
      <c r="G676" s="92">
        <f t="shared" si="15"/>
        <v>-200</v>
      </c>
    </row>
    <row r="677" spans="1:7" x14ac:dyDescent="0.2">
      <c r="A677" s="304">
        <v>43325</v>
      </c>
      <c r="B677" s="96">
        <f t="shared" si="14"/>
        <v>16564.729867482161</v>
      </c>
      <c r="C677" s="242">
        <v>113750</v>
      </c>
      <c r="D677" s="96">
        <f t="shared" si="13"/>
        <v>14157.888775625779</v>
      </c>
      <c r="E677" s="242">
        <v>13635</v>
      </c>
      <c r="F677" s="154">
        <f>USD_CNY!B919</f>
        <v>6.867</v>
      </c>
      <c r="G677" s="92">
        <f t="shared" si="15"/>
        <v>-375</v>
      </c>
    </row>
    <row r="678" spans="1:7" x14ac:dyDescent="0.2">
      <c r="A678" s="304">
        <v>43326</v>
      </c>
      <c r="B678" s="96">
        <f t="shared" si="14"/>
        <v>16297.81065955894</v>
      </c>
      <c r="C678" s="242">
        <v>112325</v>
      </c>
      <c r="D678" s="96">
        <f t="shared" si="13"/>
        <v>13929.752700477728</v>
      </c>
      <c r="E678" s="242">
        <v>13680</v>
      </c>
      <c r="F678" s="154">
        <f>USD_CNY!B920</f>
        <v>6.8920300000000001</v>
      </c>
      <c r="G678" s="92">
        <f t="shared" si="15"/>
        <v>-1425</v>
      </c>
    </row>
    <row r="679" spans="1:7" x14ac:dyDescent="0.2">
      <c r="A679" s="304">
        <v>43327</v>
      </c>
      <c r="B679" s="96">
        <f t="shared" si="14"/>
        <v>16211.158499434243</v>
      </c>
      <c r="C679" s="242">
        <v>111750</v>
      </c>
      <c r="D679" s="96">
        <f t="shared" si="13"/>
        <v>13855.691025157474</v>
      </c>
      <c r="E679" s="242">
        <v>13345</v>
      </c>
      <c r="F679" s="154">
        <f>USD_CNY!B921</f>
        <v>6.8933999999999997</v>
      </c>
      <c r="G679" s="92">
        <f t="shared" si="15"/>
        <v>-575</v>
      </c>
    </row>
    <row r="680" spans="1:7" x14ac:dyDescent="0.2">
      <c r="A680" s="304">
        <v>43328</v>
      </c>
      <c r="B680" s="96">
        <f t="shared" si="14"/>
        <v>15679.216759052624</v>
      </c>
      <c r="C680" s="242">
        <v>108900</v>
      </c>
      <c r="D680" s="96">
        <f t="shared" si="13"/>
        <v>13401.039965002245</v>
      </c>
      <c r="E680" s="242">
        <v>12985</v>
      </c>
      <c r="F680" s="154">
        <f>USD_CNY!B922</f>
        <v>6.9455</v>
      </c>
      <c r="G680" s="92">
        <f t="shared" si="15"/>
        <v>-2850</v>
      </c>
    </row>
    <row r="681" spans="1:7" x14ac:dyDescent="0.2">
      <c r="A681" s="304">
        <v>43329</v>
      </c>
      <c r="B681" s="96">
        <f t="shared" si="14"/>
        <v>16177.006634103667</v>
      </c>
      <c r="C681" s="242">
        <v>110950</v>
      </c>
      <c r="D681" s="96">
        <f t="shared" si="13"/>
        <v>13826.501396669802</v>
      </c>
      <c r="E681" s="242">
        <v>13115</v>
      </c>
      <c r="F681" s="154">
        <f>USD_CNY!B923</f>
        <v>6.8585000000000003</v>
      </c>
      <c r="G681" s="92">
        <f t="shared" si="15"/>
        <v>2050</v>
      </c>
    </row>
    <row r="682" spans="1:7" x14ac:dyDescent="0.2">
      <c r="A682" s="304">
        <v>43332</v>
      </c>
      <c r="B682" s="96">
        <f t="shared" si="14"/>
        <v>16426.721678444454</v>
      </c>
      <c r="C682" s="242">
        <v>112275</v>
      </c>
      <c r="D682" s="96">
        <f t="shared" si="13"/>
        <v>14039.933058499533</v>
      </c>
      <c r="E682" s="242">
        <v>13240</v>
      </c>
      <c r="F682" s="154">
        <f>USD_CNY!B924</f>
        <v>6.8349000000000002</v>
      </c>
      <c r="G682" s="92">
        <f t="shared" si="15"/>
        <v>1325</v>
      </c>
    </row>
    <row r="683" spans="1:7" x14ac:dyDescent="0.2">
      <c r="A683" s="304">
        <v>43333</v>
      </c>
      <c r="B683" s="96">
        <f>+IF(F683=0,"",C683/F683)</f>
        <v>16494.418455604446</v>
      </c>
      <c r="C683" s="242">
        <v>112725</v>
      </c>
      <c r="D683" s="96">
        <f>+IF(ISERROR(B683/1.17),0,B683/1.17)</f>
        <v>14097.793551798672</v>
      </c>
      <c r="E683" s="242">
        <v>13560</v>
      </c>
      <c r="F683" s="154">
        <f>USD_CNY!B925</f>
        <v>6.83413</v>
      </c>
      <c r="G683" s="92">
        <f>+C683-C682</f>
        <v>450</v>
      </c>
    </row>
    <row r="684" spans="1:7" x14ac:dyDescent="0.2">
      <c r="A684" s="304">
        <v>43334</v>
      </c>
      <c r="B684" s="96">
        <f t="shared" si="14"/>
        <v>16473.650215230311</v>
      </c>
      <c r="C684" s="242">
        <v>112475</v>
      </c>
      <c r="D684" s="96">
        <f t="shared" si="13"/>
        <v>14080.042919000267</v>
      </c>
      <c r="E684" s="242">
        <v>13680</v>
      </c>
      <c r="F684" s="154">
        <f>USD_CNY!B926</f>
        <v>6.8275699999999997</v>
      </c>
      <c r="G684" s="92">
        <f t="shared" si="15"/>
        <v>-250</v>
      </c>
    </row>
    <row r="685" spans="1:7" x14ac:dyDescent="0.2">
      <c r="A685" s="304">
        <v>43335</v>
      </c>
      <c r="B685" s="96">
        <f t="shared" si="14"/>
        <v>16258.143679336235</v>
      </c>
      <c r="C685" s="242">
        <v>111300</v>
      </c>
      <c r="D685" s="96">
        <f t="shared" si="13"/>
        <v>13895.849298577979</v>
      </c>
      <c r="E685" s="242">
        <v>13570</v>
      </c>
      <c r="F685" s="154">
        <f>USD_CNY!B927</f>
        <v>6.8457999999999997</v>
      </c>
      <c r="G685" s="92">
        <f t="shared" si="15"/>
        <v>-1175</v>
      </c>
    </row>
    <row r="686" spans="1:7" x14ac:dyDescent="0.2">
      <c r="A686" s="304">
        <v>43336</v>
      </c>
      <c r="B686" s="96">
        <f t="shared" si="14"/>
        <v>16023.757814211454</v>
      </c>
      <c r="C686" s="242">
        <v>110450</v>
      </c>
      <c r="D686" s="96">
        <f t="shared" si="13"/>
        <v>13695.51949932603</v>
      </c>
      <c r="E686" s="242">
        <v>13140</v>
      </c>
      <c r="F686" s="154">
        <f>USD_CNY!B928</f>
        <v>6.8928900000000004</v>
      </c>
      <c r="G686" s="92">
        <f t="shared" si="15"/>
        <v>-850</v>
      </c>
    </row>
    <row r="687" spans="1:7" x14ac:dyDescent="0.2">
      <c r="A687" s="304">
        <v>43339</v>
      </c>
      <c r="B687" s="96">
        <f t="shared" si="14"/>
        <v>16088.519209162514</v>
      </c>
      <c r="C687" s="242">
        <v>109400</v>
      </c>
      <c r="D687" s="96">
        <f t="shared" si="13"/>
        <v>13750.871118942321</v>
      </c>
      <c r="E687" s="242">
        <v>13310</v>
      </c>
      <c r="F687" s="154">
        <f>USD_CNY!B929</f>
        <v>6.7998799999999999</v>
      </c>
      <c r="G687" s="92">
        <f t="shared" si="15"/>
        <v>-1050</v>
      </c>
    </row>
    <row r="688" spans="1:7" x14ac:dyDescent="0.2">
      <c r="A688" s="304">
        <v>43340</v>
      </c>
      <c r="B688" s="96">
        <f t="shared" si="14"/>
        <v>16105.003444763077</v>
      </c>
      <c r="C688" s="242">
        <v>109400</v>
      </c>
      <c r="D688" s="96">
        <f t="shared" si="13"/>
        <v>13764.960209199211</v>
      </c>
      <c r="E688" s="242">
        <v>13310</v>
      </c>
      <c r="F688" s="154">
        <f>USD_CNY!B930</f>
        <v>6.7929199999999996</v>
      </c>
      <c r="G688" s="92">
        <f t="shared" si="15"/>
        <v>0</v>
      </c>
    </row>
    <row r="689" spans="1:7" x14ac:dyDescent="0.2">
      <c r="A689" s="304">
        <v>43341</v>
      </c>
      <c r="B689" s="96">
        <f t="shared" si="14"/>
        <v>16373.249794093423</v>
      </c>
      <c r="C689" s="242">
        <v>111325</v>
      </c>
      <c r="D689" s="96">
        <f t="shared" si="13"/>
        <v>13994.230593242242</v>
      </c>
      <c r="E689" s="242">
        <v>13460</v>
      </c>
      <c r="F689" s="154">
        <f>USD_CNY!B931</f>
        <v>6.7991999999999999</v>
      </c>
      <c r="G689" s="92">
        <f t="shared" si="15"/>
        <v>1925</v>
      </c>
    </row>
    <row r="690" spans="1:7" x14ac:dyDescent="0.2">
      <c r="A690" s="304">
        <v>43342</v>
      </c>
      <c r="B690" s="96">
        <f t="shared" si="14"/>
        <v>16047.824257461658</v>
      </c>
      <c r="C690" s="242">
        <v>110600</v>
      </c>
      <c r="D690" s="96">
        <f t="shared" si="13"/>
        <v>13716.089108941589</v>
      </c>
      <c r="E690" s="242">
        <v>13415</v>
      </c>
      <c r="F690" s="154">
        <f>USD_CNY!B932</f>
        <v>6.8918999999999997</v>
      </c>
      <c r="G690" s="92">
        <f t="shared" si="15"/>
        <v>-725</v>
      </c>
    </row>
    <row r="691" spans="1:7" x14ac:dyDescent="0.2">
      <c r="A691" s="304">
        <v>43343</v>
      </c>
      <c r="B691" s="96">
        <f t="shared" si="14"/>
        <v>15952.09347103863</v>
      </c>
      <c r="C691" s="242">
        <v>109525</v>
      </c>
      <c r="D691" s="96">
        <f t="shared" si="13"/>
        <v>13634.267923964642</v>
      </c>
      <c r="E691" s="242">
        <v>13290</v>
      </c>
      <c r="F691" s="154">
        <f>USD_CNY!B933</f>
        <v>6.8658700000000001</v>
      </c>
      <c r="G691" s="92">
        <f t="shared" si="15"/>
        <v>-1075</v>
      </c>
    </row>
    <row r="692" spans="1:7" x14ac:dyDescent="0.2">
      <c r="A692" s="304">
        <v>43347</v>
      </c>
      <c r="B692" s="96">
        <f t="shared" si="14"/>
        <v>15619.650178363967</v>
      </c>
      <c r="C692" s="242">
        <v>106750</v>
      </c>
      <c r="D692" s="96">
        <f t="shared" si="13"/>
        <v>13350.128357576041</v>
      </c>
      <c r="E692" s="242">
        <v>12670</v>
      </c>
      <c r="F692" s="154">
        <f>USD_CNY!B934</f>
        <v>6.8343400000000001</v>
      </c>
      <c r="G692" s="92">
        <v>-25</v>
      </c>
    </row>
    <row r="693" spans="1:7" x14ac:dyDescent="0.2">
      <c r="A693" s="304">
        <v>43348</v>
      </c>
      <c r="B693" s="96">
        <f t="shared" si="14"/>
        <v>15400.732985822127</v>
      </c>
      <c r="C693" s="242">
        <v>105475</v>
      </c>
      <c r="D693" s="96">
        <f t="shared" si="13"/>
        <v>13163.01964600182</v>
      </c>
      <c r="E693" s="242">
        <v>12475</v>
      </c>
      <c r="F693" s="154">
        <f>USD_CNY!B935</f>
        <v>6.8487</v>
      </c>
      <c r="G693" s="92">
        <f t="shared" si="15"/>
        <v>-1275</v>
      </c>
    </row>
    <row r="694" spans="1:7" x14ac:dyDescent="0.2">
      <c r="A694" s="304">
        <v>43349</v>
      </c>
      <c r="B694" s="96">
        <f t="shared" si="14"/>
        <v>15441.391406021632</v>
      </c>
      <c r="C694" s="242">
        <v>105650</v>
      </c>
      <c r="D694" s="96">
        <f t="shared" si="13"/>
        <v>13197.770432497122</v>
      </c>
      <c r="E694" s="242">
        <v>12415</v>
      </c>
      <c r="F694" s="154">
        <f>USD_CNY!B936</f>
        <v>6.8419999999999996</v>
      </c>
      <c r="G694" s="92">
        <f t="shared" si="15"/>
        <v>175</v>
      </c>
    </row>
    <row r="695" spans="1:7" x14ac:dyDescent="0.2">
      <c r="A695" s="304">
        <v>43350</v>
      </c>
      <c r="B695" s="96">
        <f t="shared" si="14"/>
        <v>15429.731163235158</v>
      </c>
      <c r="C695" s="242">
        <v>105600</v>
      </c>
      <c r="D695" s="96">
        <f t="shared" si="13"/>
        <v>13187.804413021502</v>
      </c>
      <c r="E695" s="242">
        <v>12490</v>
      </c>
      <c r="F695" s="154">
        <f>USD_CNY!B937</f>
        <v>6.8439300000000003</v>
      </c>
      <c r="G695" s="92">
        <f t="shared" si="15"/>
        <v>-50</v>
      </c>
    </row>
    <row r="696" spans="1:7" x14ac:dyDescent="0.2">
      <c r="A696" s="304">
        <v>43353</v>
      </c>
      <c r="B696" s="96">
        <f t="shared" si="14"/>
        <v>15226.768790736527</v>
      </c>
      <c r="C696" s="242">
        <v>104450</v>
      </c>
      <c r="D696" s="96">
        <f t="shared" si="13"/>
        <v>13014.332299774811</v>
      </c>
      <c r="E696" s="242">
        <v>12290</v>
      </c>
      <c r="F696" s="154">
        <f>USD_CNY!B938</f>
        <v>6.8596300000000001</v>
      </c>
      <c r="G696" s="92">
        <f t="shared" si="15"/>
        <v>-1150</v>
      </c>
    </row>
    <row r="697" spans="1:7" x14ac:dyDescent="0.2">
      <c r="A697" s="304">
        <v>43354</v>
      </c>
      <c r="B697" s="96">
        <f t="shared" si="14"/>
        <v>15276.365659749636</v>
      </c>
      <c r="C697" s="242">
        <v>104875</v>
      </c>
      <c r="D697" s="96">
        <f t="shared" si="13"/>
        <v>13056.7227861108</v>
      </c>
      <c r="E697" s="242">
        <v>12205</v>
      </c>
      <c r="F697" s="154">
        <f>USD_CNY!B939</f>
        <v>6.8651799999999996</v>
      </c>
      <c r="G697" s="92">
        <f t="shared" si="15"/>
        <v>425</v>
      </c>
    </row>
    <row r="698" spans="1:7" x14ac:dyDescent="0.2">
      <c r="A698" s="304">
        <v>43355</v>
      </c>
      <c r="B698" s="96">
        <f t="shared" si="14"/>
        <v>15028.216540128575</v>
      </c>
      <c r="C698" s="242">
        <v>103325</v>
      </c>
      <c r="D698" s="96">
        <f t="shared" si="13"/>
        <v>12844.629521477415</v>
      </c>
      <c r="E698" s="242">
        <v>12255</v>
      </c>
      <c r="F698" s="154">
        <f>USD_CNY!B940</f>
        <v>6.8754</v>
      </c>
      <c r="G698" s="92">
        <f t="shared" si="15"/>
        <v>-1550</v>
      </c>
    </row>
    <row r="699" spans="1:7" x14ac:dyDescent="0.2">
      <c r="A699" s="304">
        <v>43356</v>
      </c>
      <c r="B699" s="96">
        <f t="shared" si="14"/>
        <v>15603.506307255539</v>
      </c>
      <c r="C699" s="242">
        <v>106625</v>
      </c>
      <c r="D699" s="96">
        <f t="shared" si="13"/>
        <v>13336.330177141486</v>
      </c>
      <c r="E699" s="242">
        <v>12285</v>
      </c>
      <c r="F699" s="154">
        <f>USD_CNY!B941</f>
        <v>6.8334000000000001</v>
      </c>
      <c r="G699" s="92">
        <f t="shared" ref="G699:G748" si="16">+C699-C698</f>
        <v>3300</v>
      </c>
    </row>
    <row r="700" spans="1:7" x14ac:dyDescent="0.2">
      <c r="A700" s="304">
        <v>43357</v>
      </c>
      <c r="B700" s="96">
        <f t="shared" si="14"/>
        <v>15598.583780103076</v>
      </c>
      <c r="C700" s="242">
        <v>106750</v>
      </c>
      <c r="D700" s="96">
        <f t="shared" si="13"/>
        <v>13332.122888976988</v>
      </c>
      <c r="E700" s="242">
        <v>12615</v>
      </c>
      <c r="F700" s="154">
        <f>USD_CNY!B942</f>
        <v>6.8435699999999997</v>
      </c>
      <c r="G700" s="92">
        <f t="shared" si="16"/>
        <v>125</v>
      </c>
    </row>
    <row r="701" spans="1:7" x14ac:dyDescent="0.2">
      <c r="A701" s="304">
        <v>43360</v>
      </c>
      <c r="B701" s="96">
        <f t="shared" si="14"/>
        <v>15316.284547053778</v>
      </c>
      <c r="C701" s="242">
        <v>105350</v>
      </c>
      <c r="D701" s="96">
        <f t="shared" si="13"/>
        <v>13090.841493208358</v>
      </c>
      <c r="E701" s="242">
        <v>12515</v>
      </c>
      <c r="F701" s="154">
        <f>USD_CNY!B943</f>
        <v>6.8783000000000003</v>
      </c>
      <c r="G701" s="92">
        <f t="shared" si="16"/>
        <v>-1400</v>
      </c>
    </row>
    <row r="702" spans="1:7" x14ac:dyDescent="0.2">
      <c r="A702" s="304">
        <v>43361</v>
      </c>
      <c r="B702" s="96">
        <f t="shared" si="14"/>
        <v>15228.278593058467</v>
      </c>
      <c r="C702" s="242">
        <v>104600</v>
      </c>
      <c r="D702" s="96">
        <f t="shared" si="13"/>
        <v>13015.622729109802</v>
      </c>
      <c r="E702" s="242">
        <v>12235</v>
      </c>
      <c r="F702" s="154">
        <f>USD_CNY!B944</f>
        <v>6.8688000000000002</v>
      </c>
      <c r="G702" s="92">
        <f t="shared" si="16"/>
        <v>-750</v>
      </c>
    </row>
    <row r="703" spans="1:7" x14ac:dyDescent="0.2">
      <c r="A703" s="304">
        <v>43362</v>
      </c>
      <c r="B703" s="96">
        <f t="shared" si="14"/>
        <v>15323.424865646659</v>
      </c>
      <c r="C703" s="242">
        <v>105100</v>
      </c>
      <c r="D703" s="96">
        <f t="shared" ref="D703:D710" si="17">+IF(ISERROR(B703/1.17),0,B703/1.17)</f>
        <v>13096.94432961253</v>
      </c>
      <c r="E703" s="242">
        <v>12320</v>
      </c>
      <c r="F703" s="154">
        <f>USD_CNY!B945</f>
        <v>6.8587800000000003</v>
      </c>
      <c r="G703" s="92">
        <f t="shared" si="16"/>
        <v>500</v>
      </c>
    </row>
    <row r="704" spans="1:7" x14ac:dyDescent="0.2">
      <c r="A704" s="304">
        <v>43363</v>
      </c>
      <c r="B704" s="96">
        <f t="shared" si="14"/>
        <v>15493.387395987045</v>
      </c>
      <c r="C704" s="242">
        <v>106150</v>
      </c>
      <c r="D704" s="96">
        <f t="shared" si="17"/>
        <v>13242.211449561579</v>
      </c>
      <c r="E704" s="242">
        <v>12470</v>
      </c>
      <c r="F704" s="154">
        <f>USD_CNY!B946</f>
        <v>6.8513099999999998</v>
      </c>
      <c r="G704" s="92">
        <f t="shared" si="16"/>
        <v>1050</v>
      </c>
    </row>
    <row r="705" spans="1:7" x14ac:dyDescent="0.2">
      <c r="A705" s="304">
        <v>43364</v>
      </c>
      <c r="B705" s="96">
        <f t="shared" si="14"/>
        <v>15683.649055029962</v>
      </c>
      <c r="C705" s="242">
        <v>107175</v>
      </c>
      <c r="D705" s="96">
        <f t="shared" si="17"/>
        <v>13404.828252162362</v>
      </c>
      <c r="E705" s="242">
        <v>12530</v>
      </c>
      <c r="F705" s="154">
        <f>USD_CNY!B947</f>
        <v>6.8335499999999998</v>
      </c>
      <c r="G705" s="92">
        <f t="shared" si="16"/>
        <v>1025</v>
      </c>
    </row>
    <row r="706" spans="1:7" x14ac:dyDescent="0.2">
      <c r="A706" s="304">
        <v>43368</v>
      </c>
      <c r="B706" s="96">
        <f t="shared" si="14"/>
        <v>15786.76795053091</v>
      </c>
      <c r="C706" s="242">
        <v>108400</v>
      </c>
      <c r="D706" s="96">
        <f t="shared" si="17"/>
        <v>13492.964060282829</v>
      </c>
      <c r="E706" s="242">
        <v>12980</v>
      </c>
      <c r="F706" s="154">
        <f>USD_CNY!B948</f>
        <v>6.8665099999999999</v>
      </c>
      <c r="G706" s="92">
        <f t="shared" si="16"/>
        <v>1225</v>
      </c>
    </row>
    <row r="707" spans="1:7" x14ac:dyDescent="0.2">
      <c r="A707" s="304">
        <v>43369</v>
      </c>
      <c r="B707" s="96">
        <f t="shared" si="14"/>
        <v>15856.236786469344</v>
      </c>
      <c r="C707" s="242">
        <v>108900</v>
      </c>
      <c r="D707" s="96">
        <f t="shared" si="17"/>
        <v>13552.339133734484</v>
      </c>
      <c r="E707" s="242">
        <v>12845</v>
      </c>
      <c r="F707" s="154">
        <f>USD_CNY!B949</f>
        <v>6.8679600000000001</v>
      </c>
      <c r="G707" s="92">
        <f t="shared" si="16"/>
        <v>500</v>
      </c>
    </row>
    <row r="708" spans="1:7" x14ac:dyDescent="0.2">
      <c r="A708" s="304">
        <v>43370</v>
      </c>
      <c r="B708" s="96">
        <f t="shared" si="14"/>
        <v>15730.681995079662</v>
      </c>
      <c r="C708" s="242">
        <v>108125</v>
      </c>
      <c r="D708" s="96">
        <f t="shared" si="17"/>
        <v>13445.027346221934</v>
      </c>
      <c r="E708" s="242">
        <v>12895</v>
      </c>
      <c r="F708" s="154">
        <f>USD_CNY!B950</f>
        <v>6.8735099999999996</v>
      </c>
      <c r="G708" s="92">
        <f t="shared" si="16"/>
        <v>-775</v>
      </c>
    </row>
    <row r="709" spans="1:7" x14ac:dyDescent="0.2">
      <c r="A709" s="304">
        <v>43371</v>
      </c>
      <c r="B709" s="96">
        <f t="shared" si="14"/>
        <v>15537.352812623882</v>
      </c>
      <c r="C709" s="242">
        <v>107000</v>
      </c>
      <c r="D709" s="96">
        <f t="shared" si="17"/>
        <v>13279.788728738362</v>
      </c>
      <c r="E709" s="242">
        <v>12620</v>
      </c>
      <c r="F709" s="154">
        <f>USD_CNY!B951</f>
        <v>6.8866300000000003</v>
      </c>
      <c r="G709" s="92">
        <f t="shared" si="16"/>
        <v>-1125</v>
      </c>
    </row>
    <row r="710" spans="1:7" x14ac:dyDescent="0.2">
      <c r="A710" s="304">
        <v>43374</v>
      </c>
      <c r="B710" s="96">
        <f t="shared" si="14"/>
        <v>15671.754372346239</v>
      </c>
      <c r="C710" s="242">
        <v>107000</v>
      </c>
      <c r="D710" s="96">
        <f t="shared" si="17"/>
        <v>13394.661856706187</v>
      </c>
      <c r="E710" s="242">
        <v>12480</v>
      </c>
      <c r="F710" s="154">
        <f>USD_CNY!B952</f>
        <v>6.8275699999999997</v>
      </c>
      <c r="G710" s="92">
        <f t="shared" si="16"/>
        <v>0</v>
      </c>
    </row>
    <row r="711" spans="1:7" x14ac:dyDescent="0.2">
      <c r="A711" s="304">
        <v>43375</v>
      </c>
      <c r="B711" s="96">
        <f t="shared" ref="B711:B728" si="18">+IF(F711=0,"",C711/F711)</f>
        <v>15537.533307679463</v>
      </c>
      <c r="C711" s="242">
        <v>107000</v>
      </c>
      <c r="D711" s="96">
        <f t="shared" ref="D711:D728" si="19">+IF(ISERROR(B711/1.17),0,B711/1.17)</f>
        <v>13279.942998016635</v>
      </c>
      <c r="E711" s="242">
        <v>12325</v>
      </c>
      <c r="F711" s="154">
        <f>USD_CNY!B953</f>
        <v>6.8865499999999997</v>
      </c>
      <c r="G711" s="92">
        <f t="shared" ref="G711:G721" si="20">+C711-C710</f>
        <v>0</v>
      </c>
    </row>
    <row r="712" spans="1:7" x14ac:dyDescent="0.2">
      <c r="A712" s="304">
        <v>43376</v>
      </c>
      <c r="B712" s="96">
        <f t="shared" si="18"/>
        <v>15543.333943445507</v>
      </c>
      <c r="C712" s="242">
        <v>107000</v>
      </c>
      <c r="D712" s="96">
        <f t="shared" si="19"/>
        <v>13284.900806363681</v>
      </c>
      <c r="E712" s="242">
        <v>12420</v>
      </c>
      <c r="F712" s="154">
        <f>USD_CNY!B954</f>
        <v>6.8839800000000002</v>
      </c>
      <c r="G712" s="92">
        <f t="shared" si="20"/>
        <v>0</v>
      </c>
    </row>
    <row r="713" spans="1:7" x14ac:dyDescent="0.2">
      <c r="A713" s="304">
        <v>43377</v>
      </c>
      <c r="B713" s="96">
        <f t="shared" si="18"/>
        <v>15531.917364393297</v>
      </c>
      <c r="C713" s="242">
        <v>107000</v>
      </c>
      <c r="D713" s="96">
        <f t="shared" si="19"/>
        <v>13275.143046489999</v>
      </c>
      <c r="E713" s="242">
        <v>12400</v>
      </c>
      <c r="F713" s="154">
        <f>USD_CNY!B955</f>
        <v>6.8890399999999996</v>
      </c>
      <c r="G713" s="92">
        <f t="shared" si="20"/>
        <v>0</v>
      </c>
    </row>
    <row r="714" spans="1:7" x14ac:dyDescent="0.2">
      <c r="A714" s="304">
        <v>43378</v>
      </c>
      <c r="B714" s="96">
        <f t="shared" si="18"/>
        <v>15522.746626704056</v>
      </c>
      <c r="C714" s="242">
        <v>107000</v>
      </c>
      <c r="D714" s="96">
        <f t="shared" si="19"/>
        <v>13267.304809148767</v>
      </c>
      <c r="E714" s="242">
        <v>12770</v>
      </c>
      <c r="F714" s="154">
        <f>USD_CNY!B956</f>
        <v>6.8931100000000001</v>
      </c>
      <c r="G714" s="92">
        <f t="shared" si="20"/>
        <v>0</v>
      </c>
    </row>
    <row r="715" spans="1:7" x14ac:dyDescent="0.2">
      <c r="A715" s="304">
        <v>43381</v>
      </c>
      <c r="B715" s="96">
        <f t="shared" si="18"/>
        <v>15456.677864010195</v>
      </c>
      <c r="C715" s="242">
        <v>106750</v>
      </c>
      <c r="D715" s="96">
        <f t="shared" si="19"/>
        <v>13210.835781205296</v>
      </c>
      <c r="E715" s="242">
        <v>12400</v>
      </c>
      <c r="F715" s="154">
        <f>USD_CNY!B957</f>
        <v>6.9063999999999997</v>
      </c>
      <c r="G715" s="92">
        <f t="shared" si="20"/>
        <v>-250</v>
      </c>
    </row>
    <row r="716" spans="1:7" x14ac:dyDescent="0.2">
      <c r="A716" s="304">
        <v>43382</v>
      </c>
      <c r="B716" s="96">
        <f t="shared" si="18"/>
        <v>15576.222778610434</v>
      </c>
      <c r="C716" s="242">
        <v>107875</v>
      </c>
      <c r="D716" s="96">
        <f t="shared" si="19"/>
        <v>13313.010921889261</v>
      </c>
      <c r="E716" s="242">
        <v>12395</v>
      </c>
      <c r="F716" s="154">
        <f>USD_CNY!B958</f>
        <v>6.9256200000000003</v>
      </c>
      <c r="G716" s="92">
        <f t="shared" si="20"/>
        <v>1125</v>
      </c>
    </row>
    <row r="717" spans="1:7" x14ac:dyDescent="0.2">
      <c r="A717" s="304">
        <v>43383</v>
      </c>
      <c r="B717" s="96">
        <f t="shared" si="18"/>
        <v>15803.955760491268</v>
      </c>
      <c r="C717" s="242">
        <v>109300</v>
      </c>
      <c r="D717" s="96">
        <f t="shared" si="19"/>
        <v>13507.654496146384</v>
      </c>
      <c r="E717" s="242">
        <v>12660</v>
      </c>
      <c r="F717" s="154">
        <f>USD_CNY!B959</f>
        <v>6.9159899999999999</v>
      </c>
      <c r="G717" s="92">
        <f t="shared" si="20"/>
        <v>1425</v>
      </c>
    </row>
    <row r="718" spans="1:7" x14ac:dyDescent="0.2">
      <c r="A718" s="304">
        <v>43385</v>
      </c>
      <c r="B718" s="96">
        <f t="shared" si="18"/>
        <v>15623.864016401785</v>
      </c>
      <c r="C718" s="242">
        <v>107450</v>
      </c>
      <c r="D718" s="96">
        <f t="shared" si="19"/>
        <v>13353.729928548535</v>
      </c>
      <c r="E718" s="242">
        <v>12420</v>
      </c>
      <c r="F718" s="154">
        <f>USD_CNY!B960</f>
        <v>6.8773</v>
      </c>
      <c r="G718" s="92">
        <f t="shared" si="20"/>
        <v>-1850</v>
      </c>
    </row>
    <row r="719" spans="1:7" x14ac:dyDescent="0.2">
      <c r="A719" s="304">
        <v>43388</v>
      </c>
      <c r="B719" s="96">
        <f t="shared" si="18"/>
        <v>15665.664218379503</v>
      </c>
      <c r="C719" s="242">
        <v>108350</v>
      </c>
      <c r="D719" s="96">
        <f t="shared" si="19"/>
        <v>13389.456596905558</v>
      </c>
      <c r="E719" s="242">
        <v>12710</v>
      </c>
      <c r="F719" s="154">
        <f>USD_CNY!B961</f>
        <v>6.9164000000000003</v>
      </c>
      <c r="G719" s="92">
        <f t="shared" si="20"/>
        <v>900</v>
      </c>
    </row>
    <row r="720" spans="1:7" x14ac:dyDescent="0.2">
      <c r="A720" s="304">
        <v>43389</v>
      </c>
      <c r="B720" s="96">
        <f t="shared" si="18"/>
        <v>15402.465261372323</v>
      </c>
      <c r="C720" s="242">
        <v>106600</v>
      </c>
      <c r="D720" s="96">
        <f t="shared" si="19"/>
        <v>13164.500223395149</v>
      </c>
      <c r="E720" s="242">
        <v>12650</v>
      </c>
      <c r="F720" s="154">
        <f>USD_CNY!B962</f>
        <v>6.9209699999999996</v>
      </c>
      <c r="G720" s="92">
        <f t="shared" si="20"/>
        <v>-1750</v>
      </c>
    </row>
    <row r="721" spans="1:7" x14ac:dyDescent="0.2">
      <c r="A721" s="304">
        <v>43390</v>
      </c>
      <c r="B721" s="96">
        <f t="shared" si="18"/>
        <v>15357.754273037355</v>
      </c>
      <c r="C721" s="242">
        <v>106125</v>
      </c>
      <c r="D721" s="96">
        <f t="shared" si="19"/>
        <v>13126.285703450732</v>
      </c>
      <c r="E721" s="242">
        <v>12450</v>
      </c>
      <c r="F721" s="154">
        <f>USD_CNY!B963</f>
        <v>6.9101900000000001</v>
      </c>
      <c r="G721" s="92">
        <f t="shared" si="20"/>
        <v>-475</v>
      </c>
    </row>
    <row r="722" spans="1:7" x14ac:dyDescent="0.2">
      <c r="A722" s="304">
        <v>43391</v>
      </c>
      <c r="B722" s="96">
        <f t="shared" si="18"/>
        <v>15209.534339267519</v>
      </c>
      <c r="C722" s="242">
        <v>105375</v>
      </c>
      <c r="D722" s="96">
        <f t="shared" si="19"/>
        <v>12999.601999373948</v>
      </c>
      <c r="E722" s="242">
        <v>12440</v>
      </c>
      <c r="F722" s="154">
        <f>USD_CNY!B964</f>
        <v>6.9282199999999996</v>
      </c>
      <c r="G722" s="92">
        <f t="shared" si="16"/>
        <v>-750</v>
      </c>
    </row>
    <row r="723" spans="1:7" x14ac:dyDescent="0.2">
      <c r="A723" s="304">
        <v>43392</v>
      </c>
      <c r="B723" s="96">
        <f t="shared" si="18"/>
        <v>15229.1107064433</v>
      </c>
      <c r="C723" s="242">
        <v>105625</v>
      </c>
      <c r="D723" s="96">
        <f t="shared" si="19"/>
        <v>13016.333937131027</v>
      </c>
      <c r="E723" s="242">
        <v>12140</v>
      </c>
      <c r="F723" s="154">
        <f>USD_CNY!B965</f>
        <v>6.9357300000000004</v>
      </c>
      <c r="G723" s="92">
        <f t="shared" ref="G723:G728" si="21">+C723-C722</f>
        <v>250</v>
      </c>
    </row>
    <row r="724" spans="1:7" x14ac:dyDescent="0.2">
      <c r="A724" s="304">
        <v>43395</v>
      </c>
      <c r="B724" s="96">
        <f t="shared" si="18"/>
        <v>15425.217994837098</v>
      </c>
      <c r="C724" s="242">
        <v>106900</v>
      </c>
      <c r="D724" s="96">
        <f t="shared" si="19"/>
        <v>13183.947004134272</v>
      </c>
      <c r="E724" s="242">
        <v>12470</v>
      </c>
      <c r="F724" s="154">
        <f>USD_CNY!B966</f>
        <v>6.9302099999999998</v>
      </c>
      <c r="G724" s="92">
        <f t="shared" si="21"/>
        <v>1275</v>
      </c>
    </row>
    <row r="725" spans="1:7" x14ac:dyDescent="0.2">
      <c r="A725" s="304">
        <v>43396</v>
      </c>
      <c r="B725" s="96">
        <f t="shared" si="18"/>
        <v>15402.601071911478</v>
      </c>
      <c r="C725" s="242">
        <v>106850</v>
      </c>
      <c r="D725" s="96">
        <f t="shared" si="19"/>
        <v>13164.616300779042</v>
      </c>
      <c r="E725" s="242">
        <v>12455</v>
      </c>
      <c r="F725" s="154">
        <f>USD_CNY!B967</f>
        <v>6.9371400000000003</v>
      </c>
      <c r="G725" s="92">
        <f t="shared" si="21"/>
        <v>-50</v>
      </c>
    </row>
    <row r="726" spans="1:7" x14ac:dyDescent="0.2">
      <c r="A726" s="304">
        <v>43397</v>
      </c>
      <c r="B726" s="96">
        <f t="shared" si="18"/>
        <v>15382.187362176466</v>
      </c>
      <c r="C726" s="242">
        <v>106725</v>
      </c>
      <c r="D726" s="96">
        <f t="shared" si="19"/>
        <v>13147.168685620913</v>
      </c>
      <c r="E726" s="242">
        <v>12330</v>
      </c>
      <c r="F726" s="154">
        <f>USD_CNY!B968</f>
        <v>6.9382200000000003</v>
      </c>
      <c r="G726" s="92">
        <f t="shared" si="21"/>
        <v>-125</v>
      </c>
    </row>
    <row r="727" spans="1:7" x14ac:dyDescent="0.2">
      <c r="A727" s="304">
        <v>43398</v>
      </c>
      <c r="B727" s="96">
        <f t="shared" si="18"/>
        <v>15052.173186754952</v>
      </c>
      <c r="C727" s="242">
        <v>104525</v>
      </c>
      <c r="D727" s="96">
        <f t="shared" si="19"/>
        <v>12865.105287824746</v>
      </c>
      <c r="E727" s="242">
        <v>12295</v>
      </c>
      <c r="F727" s="154">
        <f>USD_CNY!B969</f>
        <v>6.9441800000000002</v>
      </c>
      <c r="G727" s="92">
        <f t="shared" si="21"/>
        <v>-2200</v>
      </c>
    </row>
    <row r="728" spans="1:7" x14ac:dyDescent="0.2">
      <c r="A728" s="304">
        <v>43399</v>
      </c>
      <c r="B728" s="96">
        <f t="shared" si="18"/>
        <v>15091.505053264136</v>
      </c>
      <c r="C728" s="242">
        <v>104975</v>
      </c>
      <c r="D728" s="96">
        <f t="shared" si="19"/>
        <v>12898.722267747125</v>
      </c>
      <c r="E728" s="242">
        <v>12135</v>
      </c>
      <c r="F728" s="154">
        <f>USD_CNY!B970</f>
        <v>6.9558999999999997</v>
      </c>
      <c r="G728" s="92">
        <f t="shared" si="21"/>
        <v>450</v>
      </c>
    </row>
    <row r="729" spans="1:7" x14ac:dyDescent="0.2">
      <c r="A729" s="304">
        <v>43402</v>
      </c>
      <c r="B729" s="96">
        <f t="shared" ref="B729" si="22">+IF(F729=0,"",C729/F729)</f>
        <v>14850.452705083673</v>
      </c>
      <c r="C729" s="242">
        <v>103250</v>
      </c>
      <c r="D729" s="96">
        <f t="shared" ref="D729" si="23">+IF(ISERROR(B729/1.17),0,B729/1.17)</f>
        <v>12692.694619729637</v>
      </c>
      <c r="E729" s="242">
        <v>11835</v>
      </c>
      <c r="F729" s="154">
        <f>USD_CNY!B971</f>
        <v>6.9526500000000002</v>
      </c>
      <c r="G729" s="92">
        <f t="shared" ref="G729" si="24">+C729-C728</f>
        <v>-1725</v>
      </c>
    </row>
    <row r="730" spans="1:7" x14ac:dyDescent="0.2">
      <c r="A730" s="304">
        <v>43403</v>
      </c>
      <c r="B730" s="96">
        <f t="shared" ref="B730" si="25">+IF(F730=0,"",C730/F730)</f>
        <v>14756.695532488386</v>
      </c>
      <c r="C730" s="242">
        <v>102925</v>
      </c>
      <c r="D730" s="96">
        <f t="shared" ref="D730" si="26">+IF(ISERROR(B730/1.17),0,B730/1.17)</f>
        <v>12612.560284178107</v>
      </c>
      <c r="E730" s="242">
        <v>11725</v>
      </c>
      <c r="F730" s="154">
        <f>USD_CNY!B972</f>
        <v>6.9748000000000001</v>
      </c>
      <c r="G730" s="92">
        <f t="shared" ref="G730" si="27">+C730-C729</f>
        <v>-325</v>
      </c>
    </row>
    <row r="731" spans="1:7" x14ac:dyDescent="0.2">
      <c r="A731" s="304">
        <v>43404</v>
      </c>
      <c r="B731" s="96">
        <f t="shared" ref="B731:B985" si="28">+IF(F731=0,"",C731/F731)</f>
        <v>14764.542141360806</v>
      </c>
      <c r="C731" s="242">
        <v>102900</v>
      </c>
      <c r="D731" s="96">
        <f t="shared" ref="D731:D855" si="29">+IF(ISERROR(B731/1.17),0,B731/1.17)</f>
        <v>12619.266787487868</v>
      </c>
      <c r="E731" s="242">
        <v>11700</v>
      </c>
      <c r="F731" s="154">
        <f>USD_CNY!B973</f>
        <v>6.9694000000000003</v>
      </c>
      <c r="G731" s="92">
        <f t="shared" ref="G731:G732" si="30">+C731-C730</f>
        <v>-25</v>
      </c>
    </row>
    <row r="732" spans="1:7" x14ac:dyDescent="0.2">
      <c r="A732" s="304">
        <v>43405</v>
      </c>
      <c r="B732" s="96">
        <f t="shared" si="28"/>
        <v>14650.446861929486</v>
      </c>
      <c r="C732" s="242">
        <v>102175</v>
      </c>
      <c r="D732" s="96">
        <f t="shared" si="29"/>
        <v>12521.749454640587</v>
      </c>
      <c r="E732" s="242">
        <v>11625</v>
      </c>
      <c r="F732" s="154">
        <f>USD_CNY!B974</f>
        <v>6.9741900000000001</v>
      </c>
      <c r="G732" s="92">
        <f t="shared" si="30"/>
        <v>-725</v>
      </c>
    </row>
    <row r="733" spans="1:7" x14ac:dyDescent="0.2">
      <c r="A733" s="304">
        <v>43406</v>
      </c>
      <c r="B733" s="96">
        <f t="shared" si="28"/>
        <v>14878.176794381861</v>
      </c>
      <c r="C733" s="242">
        <v>102900</v>
      </c>
      <c r="D733" s="96">
        <f t="shared" si="29"/>
        <v>12716.3904225486</v>
      </c>
      <c r="E733" s="242">
        <v>11555</v>
      </c>
      <c r="F733" s="154">
        <f>USD_CNY!B975</f>
        <v>6.9161700000000002</v>
      </c>
      <c r="G733" s="92">
        <f t="shared" si="16"/>
        <v>725</v>
      </c>
    </row>
    <row r="734" spans="1:7" x14ac:dyDescent="0.2">
      <c r="A734" s="304">
        <v>43409</v>
      </c>
      <c r="B734" s="96">
        <f t="shared" si="28"/>
        <v>14811.268749818668</v>
      </c>
      <c r="C734" s="242">
        <v>102100</v>
      </c>
      <c r="D734" s="96">
        <f t="shared" si="29"/>
        <v>12659.204059674075</v>
      </c>
      <c r="E734" s="242">
        <v>11980</v>
      </c>
      <c r="F734" s="154">
        <f>USD_CNY!B976</f>
        <v>6.8933999999999997</v>
      </c>
      <c r="G734" s="92">
        <f t="shared" si="16"/>
        <v>-800</v>
      </c>
    </row>
    <row r="735" spans="1:7" x14ac:dyDescent="0.2">
      <c r="A735" s="304">
        <v>43410</v>
      </c>
      <c r="B735" s="96">
        <f t="shared" si="28"/>
        <v>14761.429253679502</v>
      </c>
      <c r="C735" s="242">
        <v>102000</v>
      </c>
      <c r="D735" s="96">
        <f t="shared" si="29"/>
        <v>12616.606199726071</v>
      </c>
      <c r="E735" s="242">
        <v>11680</v>
      </c>
      <c r="F735" s="154">
        <f>USD_CNY!B977</f>
        <v>6.9099000000000004</v>
      </c>
      <c r="G735" s="92">
        <f t="shared" si="16"/>
        <v>-100</v>
      </c>
    </row>
    <row r="736" spans="1:7" x14ac:dyDescent="0.2">
      <c r="A736" s="304">
        <v>43411</v>
      </c>
      <c r="B736" s="96">
        <f t="shared" si="28"/>
        <v>14763.402655461845</v>
      </c>
      <c r="C736" s="242">
        <f>C737+1125</f>
        <v>102175</v>
      </c>
      <c r="D736" s="96">
        <f t="shared" si="29"/>
        <v>12618.292867916107</v>
      </c>
      <c r="E736" s="242">
        <v>11670</v>
      </c>
      <c r="F736" s="154">
        <f>USD_CNY!B978</f>
        <v>6.9208299999999996</v>
      </c>
      <c r="G736" s="92">
        <f t="shared" si="16"/>
        <v>175</v>
      </c>
    </row>
    <row r="737" spans="1:7" x14ac:dyDescent="0.2">
      <c r="A737" s="304">
        <v>43412</v>
      </c>
      <c r="B737" s="96">
        <f t="shared" si="28"/>
        <v>14608.364282440905</v>
      </c>
      <c r="C737" s="242">
        <v>101050</v>
      </c>
      <c r="D737" s="96">
        <f t="shared" si="29"/>
        <v>12485.78143798368</v>
      </c>
      <c r="E737" s="242">
        <v>11670</v>
      </c>
      <c r="F737" s="154">
        <f>USD_CNY!B979</f>
        <v>6.9172700000000003</v>
      </c>
      <c r="G737" s="92">
        <f t="shared" si="16"/>
        <v>-1125</v>
      </c>
    </row>
    <row r="738" spans="1:7" x14ac:dyDescent="0.2">
      <c r="A738" s="304">
        <v>43413</v>
      </c>
      <c r="B738" s="96">
        <f t="shared" si="28"/>
        <v>14545.700561531696</v>
      </c>
      <c r="C738" s="242">
        <v>101050</v>
      </c>
      <c r="D738" s="96">
        <f t="shared" si="29"/>
        <v>12432.222702163843</v>
      </c>
      <c r="E738" s="242">
        <v>11670</v>
      </c>
      <c r="F738" s="154">
        <f>USD_CNY!B980</f>
        <v>6.9470700000000001</v>
      </c>
      <c r="G738" s="92">
        <f t="shared" si="16"/>
        <v>0</v>
      </c>
    </row>
    <row r="739" spans="1:7" x14ac:dyDescent="0.2">
      <c r="A739" s="304">
        <v>43416</v>
      </c>
      <c r="B739" s="96">
        <f t="shared" si="28"/>
        <v>14473.727773003582</v>
      </c>
      <c r="C739" s="242">
        <f>C740+175</f>
        <v>100550</v>
      </c>
      <c r="D739" s="96">
        <f t="shared" si="29"/>
        <v>12370.707498293661</v>
      </c>
      <c r="E739" s="242">
        <v>11670</v>
      </c>
      <c r="F739" s="154">
        <f>USD_CNY!B981</f>
        <v>6.9470700000000001</v>
      </c>
      <c r="G739" s="92">
        <f t="shared" si="16"/>
        <v>-500</v>
      </c>
    </row>
    <row r="740" spans="1:7" x14ac:dyDescent="0.2">
      <c r="A740" s="304">
        <v>43417</v>
      </c>
      <c r="B740" s="96">
        <f t="shared" si="28"/>
        <v>14420.100075135366</v>
      </c>
      <c r="C740" s="242">
        <v>100375</v>
      </c>
      <c r="D740" s="96">
        <f t="shared" si="29"/>
        <v>12324.871859090057</v>
      </c>
      <c r="E740" s="242">
        <v>11290</v>
      </c>
      <c r="F740" s="154">
        <f>USD_CNY!B982</f>
        <v>6.9607700000000001</v>
      </c>
      <c r="G740" s="92">
        <f t="shared" si="16"/>
        <v>-175</v>
      </c>
    </row>
    <row r="741" spans="1:7" x14ac:dyDescent="0.2">
      <c r="A741" s="304">
        <v>43418</v>
      </c>
      <c r="B741" s="96">
        <f t="shared" si="28"/>
        <v>14383.248051278655</v>
      </c>
      <c r="C741" s="242">
        <v>99900</v>
      </c>
      <c r="D741" s="96">
        <f t="shared" si="29"/>
        <v>12293.37440280227</v>
      </c>
      <c r="E741" s="242">
        <v>11370</v>
      </c>
      <c r="F741" s="154">
        <f>USD_CNY!B983</f>
        <v>6.9455799999999996</v>
      </c>
      <c r="G741" s="92">
        <f t="shared" si="16"/>
        <v>-475</v>
      </c>
    </row>
    <row r="742" spans="1:7" x14ac:dyDescent="0.2">
      <c r="A742" s="304">
        <v>43419</v>
      </c>
      <c r="B742" s="96">
        <f t="shared" si="28"/>
        <v>14382.447796107735</v>
      </c>
      <c r="C742" s="242">
        <v>99850</v>
      </c>
      <c r="D742" s="96">
        <f t="shared" si="29"/>
        <v>12292.690424023705</v>
      </c>
      <c r="E742" s="242">
        <v>11225</v>
      </c>
      <c r="F742" s="154">
        <f>USD_CNY!B984</f>
        <v>6.9424900000000003</v>
      </c>
      <c r="G742" s="92">
        <f t="shared" si="16"/>
        <v>-50</v>
      </c>
    </row>
    <row r="743" spans="1:7" x14ac:dyDescent="0.2">
      <c r="A743" s="304">
        <v>43423</v>
      </c>
      <c r="B743" s="96">
        <f t="shared" si="28"/>
        <v>14442.97176158726</v>
      </c>
      <c r="C743" s="242">
        <f>C744+825</f>
        <v>99925</v>
      </c>
      <c r="D743" s="96">
        <f t="shared" si="29"/>
        <v>12344.420309048941</v>
      </c>
      <c r="E743" s="242"/>
      <c r="F743" s="154">
        <f>USD_CNY!B986</f>
        <v>6.91859</v>
      </c>
      <c r="G743" s="92">
        <f t="shared" si="16"/>
        <v>75</v>
      </c>
    </row>
    <row r="744" spans="1:7" x14ac:dyDescent="0.2">
      <c r="A744" s="304">
        <v>43424</v>
      </c>
      <c r="B744" s="96">
        <f t="shared" si="28"/>
        <v>14295.461659744933</v>
      </c>
      <c r="C744" s="242">
        <v>99100</v>
      </c>
      <c r="D744" s="96">
        <f t="shared" si="29"/>
        <v>12218.343298927293</v>
      </c>
      <c r="E744" s="242">
        <v>11200</v>
      </c>
      <c r="F744" s="154">
        <f>USD_CNY!B987</f>
        <v>6.9322699999999999</v>
      </c>
      <c r="G744" s="92">
        <f t="shared" si="16"/>
        <v>-825</v>
      </c>
    </row>
    <row r="745" spans="1:7" x14ac:dyDescent="0.2">
      <c r="A745" s="304">
        <v>43425</v>
      </c>
      <c r="B745" s="96">
        <f t="shared" si="28"/>
        <v>14058.899769585254</v>
      </c>
      <c r="C745" s="242">
        <v>97625</v>
      </c>
      <c r="D745" s="96">
        <f t="shared" si="29"/>
        <v>12016.153649218166</v>
      </c>
      <c r="E745" s="242">
        <v>11190</v>
      </c>
      <c r="F745" s="154">
        <f>USD_CNY!B988</f>
        <v>6.944</v>
      </c>
      <c r="G745" s="92">
        <f t="shared" si="16"/>
        <v>-1475</v>
      </c>
    </row>
    <row r="746" spans="1:7" x14ac:dyDescent="0.2">
      <c r="A746" s="304">
        <v>43426</v>
      </c>
      <c r="B746" s="96">
        <f t="shared" si="28"/>
        <v>13955.867098537667</v>
      </c>
      <c r="C746" s="242">
        <v>96600</v>
      </c>
      <c r="D746" s="96">
        <f t="shared" si="29"/>
        <v>11928.091537211681</v>
      </c>
      <c r="E746" s="242">
        <v>11085</v>
      </c>
      <c r="F746" s="154">
        <f>USD_CNY!B989</f>
        <v>6.9218200000000003</v>
      </c>
      <c r="G746" s="92">
        <f t="shared" si="16"/>
        <v>-1025</v>
      </c>
    </row>
    <row r="747" spans="1:7" x14ac:dyDescent="0.2">
      <c r="A747" s="304">
        <v>43427</v>
      </c>
      <c r="B747" s="96">
        <f t="shared" si="28"/>
        <v>13666.925750741857</v>
      </c>
      <c r="C747" s="242">
        <v>94600</v>
      </c>
      <c r="D747" s="96">
        <f t="shared" si="29"/>
        <v>11681.133120292187</v>
      </c>
      <c r="E747" s="242">
        <v>11085</v>
      </c>
      <c r="F747" s="154">
        <f>USD_CNY!B990</f>
        <v>6.9218200000000003</v>
      </c>
      <c r="G747" s="92">
        <f t="shared" si="16"/>
        <v>-2000</v>
      </c>
    </row>
    <row r="748" spans="1:7" x14ac:dyDescent="0.2">
      <c r="A748" s="304">
        <v>43430</v>
      </c>
      <c r="B748" s="96">
        <f t="shared" si="28"/>
        <v>13590.029895904621</v>
      </c>
      <c r="C748" s="242">
        <f>C749-200</f>
        <v>94325</v>
      </c>
      <c r="D748" s="96">
        <f t="shared" si="29"/>
        <v>11615.410167439848</v>
      </c>
      <c r="E748" s="242">
        <v>10710</v>
      </c>
      <c r="F748" s="154">
        <f>USD_CNY!B991</f>
        <v>6.9407500000000004</v>
      </c>
      <c r="G748" s="92">
        <f t="shared" si="16"/>
        <v>-275</v>
      </c>
    </row>
    <row r="749" spans="1:7" x14ac:dyDescent="0.2">
      <c r="A749" s="304">
        <v>43431</v>
      </c>
      <c r="B749" s="96">
        <f t="shared" si="28"/>
        <v>13600.797702432819</v>
      </c>
      <c r="C749" s="242">
        <v>94525</v>
      </c>
      <c r="D749" s="96">
        <f t="shared" si="29"/>
        <v>11624.613420882752</v>
      </c>
      <c r="E749" s="242">
        <v>10770</v>
      </c>
      <c r="F749" s="154">
        <f>USD_CNY!B992</f>
        <v>6.9499599999999999</v>
      </c>
      <c r="G749" s="92">
        <f t="shared" ref="G749:G751" si="31">+C749-C748</f>
        <v>200</v>
      </c>
    </row>
    <row r="750" spans="1:7" x14ac:dyDescent="0.2">
      <c r="A750" s="304">
        <v>43432</v>
      </c>
      <c r="B750" s="96">
        <f t="shared" si="28"/>
        <v>13603.337889360479</v>
      </c>
      <c r="C750" s="242">
        <v>94550</v>
      </c>
      <c r="D750" s="96">
        <f t="shared" si="29"/>
        <v>11626.784520820922</v>
      </c>
      <c r="E750" s="242">
        <v>10710</v>
      </c>
      <c r="F750" s="154">
        <f>USD_CNY!B993</f>
        <v>6.9504999999999999</v>
      </c>
      <c r="G750" s="92">
        <f t="shared" si="31"/>
        <v>25</v>
      </c>
    </row>
    <row r="751" spans="1:7" x14ac:dyDescent="0.2">
      <c r="A751" s="304">
        <v>43433</v>
      </c>
      <c r="B751" s="96">
        <f t="shared" si="28"/>
        <v>13627.669863031468</v>
      </c>
      <c r="C751" s="242">
        <v>94550</v>
      </c>
      <c r="D751" s="96">
        <f t="shared" si="29"/>
        <v>11647.581079514075</v>
      </c>
      <c r="E751" s="242">
        <v>10735</v>
      </c>
      <c r="F751" s="154">
        <f>USD_CNY!B994</f>
        <v>6.9380899999999999</v>
      </c>
      <c r="G751" s="92">
        <f t="shared" si="31"/>
        <v>0</v>
      </c>
    </row>
    <row r="752" spans="1:7" x14ac:dyDescent="0.2">
      <c r="A752" s="304">
        <v>43434</v>
      </c>
      <c r="B752" s="96">
        <f t="shared" si="28"/>
        <v>13756.804499080716</v>
      </c>
      <c r="C752" s="242">
        <v>95400</v>
      </c>
      <c r="D752" s="96">
        <f t="shared" si="29"/>
        <v>11757.952563316852</v>
      </c>
      <c r="E752" s="242">
        <v>10890</v>
      </c>
      <c r="F752" s="154">
        <f>USD_CNY!B995</f>
        <v>6.9347500000000002</v>
      </c>
      <c r="G752" s="92">
        <f t="shared" ref="G752" si="32">+C752-C751</f>
        <v>850</v>
      </c>
    </row>
    <row r="753" spans="1:7" x14ac:dyDescent="0.2">
      <c r="A753" s="304">
        <v>43437</v>
      </c>
      <c r="B753" s="96">
        <f t="shared" si="28"/>
        <v>13942.717044519841</v>
      </c>
      <c r="C753" s="243">
        <v>96450</v>
      </c>
      <c r="D753" s="96">
        <f t="shared" si="29"/>
        <v>11916.852174803284</v>
      </c>
      <c r="E753" s="243">
        <v>11020</v>
      </c>
      <c r="F753" s="154">
        <f>USD_CNY!B996</f>
        <v>6.9175899999999997</v>
      </c>
      <c r="G753" s="92">
        <f t="shared" ref="G753:G759" si="33">+C753-C752</f>
        <v>1050</v>
      </c>
    </row>
    <row r="754" spans="1:7" x14ac:dyDescent="0.2">
      <c r="A754" s="304">
        <v>43438</v>
      </c>
      <c r="B754" s="96">
        <f t="shared" si="28"/>
        <v>13928.964825817004</v>
      </c>
      <c r="C754" s="244">
        <v>95725</v>
      </c>
      <c r="D754" s="96">
        <f t="shared" si="29"/>
        <v>11905.098141723936</v>
      </c>
      <c r="E754" s="244">
        <v>11200</v>
      </c>
      <c r="F754" s="154">
        <f>USD_CNY!B997</f>
        <v>6.8723700000000001</v>
      </c>
      <c r="G754" s="92">
        <f t="shared" si="33"/>
        <v>-725</v>
      </c>
    </row>
    <row r="755" spans="1:7" x14ac:dyDescent="0.2">
      <c r="A755" s="304">
        <v>43439</v>
      </c>
      <c r="B755" s="96">
        <f t="shared" si="28"/>
        <v>13810.379798221698</v>
      </c>
      <c r="C755" s="244">
        <v>94575</v>
      </c>
      <c r="D755" s="96">
        <f t="shared" si="29"/>
        <v>11803.743417283504</v>
      </c>
      <c r="E755" s="244">
        <v>11265</v>
      </c>
      <c r="F755" s="154">
        <f>USD_CNY!B998</f>
        <v>6.8481100000000001</v>
      </c>
      <c r="G755" s="92">
        <f t="shared" si="33"/>
        <v>-1150</v>
      </c>
    </row>
    <row r="756" spans="1:7" x14ac:dyDescent="0.2">
      <c r="A756" s="304">
        <v>43440</v>
      </c>
      <c r="B756" s="96">
        <f t="shared" si="28"/>
        <v>13752.971546079018</v>
      </c>
      <c r="C756" s="244">
        <v>94300</v>
      </c>
      <c r="D756" s="96">
        <f t="shared" si="29"/>
        <v>11754.676535110271</v>
      </c>
      <c r="E756" s="244">
        <v>11020</v>
      </c>
      <c r="F756" s="154">
        <f>USD_CNY!B999</f>
        <v>6.8567</v>
      </c>
      <c r="G756" s="92">
        <f t="shared" si="33"/>
        <v>-275</v>
      </c>
    </row>
    <row r="757" spans="1:7" x14ac:dyDescent="0.2">
      <c r="A757" s="304">
        <v>43445</v>
      </c>
      <c r="B757" s="96">
        <f t="shared" si="28"/>
        <v>13406.804260657795</v>
      </c>
      <c r="C757" s="244">
        <v>92650</v>
      </c>
      <c r="D757" s="96">
        <f t="shared" si="29"/>
        <v>11458.807060391278</v>
      </c>
      <c r="E757" s="244">
        <v>10740</v>
      </c>
      <c r="F757" s="154">
        <f>USD_CNY!B1000</f>
        <v>6.9106699999999996</v>
      </c>
      <c r="G757" s="92">
        <v>-25</v>
      </c>
    </row>
    <row r="758" spans="1:7" x14ac:dyDescent="0.2">
      <c r="A758" s="304">
        <v>43446</v>
      </c>
      <c r="B758" s="92">
        <f t="shared" si="28"/>
        <v>13394.351078023616</v>
      </c>
      <c r="C758" s="244">
        <f>C759+485</f>
        <v>92460</v>
      </c>
      <c r="D758" s="92">
        <f t="shared" si="29"/>
        <v>11448.1633145501</v>
      </c>
      <c r="E758" s="244">
        <v>10740</v>
      </c>
      <c r="F758" s="154">
        <f>USD_CNY!B1001</f>
        <v>6.9029100000000003</v>
      </c>
      <c r="G758" s="92">
        <f t="shared" si="33"/>
        <v>-190</v>
      </c>
    </row>
    <row r="759" spans="1:7" x14ac:dyDescent="0.2">
      <c r="A759" s="304">
        <v>43447</v>
      </c>
      <c r="B759" s="92">
        <f t="shared" si="28"/>
        <v>13392.811638604497</v>
      </c>
      <c r="C759" s="244">
        <v>91975</v>
      </c>
      <c r="D759" s="92">
        <f t="shared" si="29"/>
        <v>11446.847554362819</v>
      </c>
      <c r="E759" s="244">
        <v>10720</v>
      </c>
      <c r="F759" s="154">
        <f>USD_CNY!B1002</f>
        <v>6.8674900000000001</v>
      </c>
      <c r="G759" s="92">
        <f t="shared" si="33"/>
        <v>-485</v>
      </c>
    </row>
    <row r="760" spans="1:7" x14ac:dyDescent="0.2">
      <c r="A760" s="304">
        <v>43448</v>
      </c>
      <c r="B760" s="92">
        <f t="shared" si="28"/>
        <v>13418.441613964776</v>
      </c>
      <c r="C760" s="244">
        <v>92275</v>
      </c>
      <c r="D760" s="92">
        <f t="shared" si="29"/>
        <v>11468.753516209212</v>
      </c>
      <c r="E760" s="244">
        <v>10800</v>
      </c>
      <c r="F760" s="154">
        <f>USD_CNY!B1003</f>
        <v>6.8767300000000002</v>
      </c>
      <c r="G760" s="92">
        <f t="shared" ref="G760" si="34">+C760-C759</f>
        <v>300</v>
      </c>
    </row>
    <row r="761" spans="1:7" x14ac:dyDescent="0.2">
      <c r="A761" s="304">
        <v>43451</v>
      </c>
      <c r="B761" s="92">
        <f t="shared" si="28"/>
        <v>13534.197492749148</v>
      </c>
      <c r="C761" s="244">
        <v>93375</v>
      </c>
      <c r="D761" s="92">
        <f t="shared" si="29"/>
        <v>11567.690164742862</v>
      </c>
      <c r="E761" s="244">
        <v>10740</v>
      </c>
      <c r="F761" s="154">
        <f>USD_CNY!B1004</f>
        <v>6.8991899999999999</v>
      </c>
      <c r="G761" s="92">
        <f t="shared" ref="G761:G765" si="35">+C761-C760</f>
        <v>1100</v>
      </c>
    </row>
    <row r="762" spans="1:7" x14ac:dyDescent="0.2">
      <c r="A762" s="304">
        <v>43452</v>
      </c>
      <c r="B762" s="92">
        <f t="shared" si="28"/>
        <v>13511.241613899512</v>
      </c>
      <c r="C762" s="244">
        <f>C763+1025</f>
        <v>93225</v>
      </c>
      <c r="D762" s="92">
        <f t="shared" si="29"/>
        <v>11548.069755469669</v>
      </c>
      <c r="F762" s="154">
        <f>USD_CNY!B1005</f>
        <v>6.8998100000000004</v>
      </c>
      <c r="G762" s="92">
        <f t="shared" si="35"/>
        <v>-150</v>
      </c>
    </row>
    <row r="763" spans="1:7" x14ac:dyDescent="0.2">
      <c r="A763" s="304">
        <v>43453</v>
      </c>
      <c r="B763" s="92">
        <f t="shared" si="28"/>
        <v>13392.947930193979</v>
      </c>
      <c r="C763" s="244">
        <v>92200</v>
      </c>
      <c r="D763" s="92">
        <f t="shared" si="29"/>
        <v>11446.964042900838</v>
      </c>
      <c r="E763" s="244">
        <v>10885</v>
      </c>
      <c r="F763" s="154">
        <f>USD_CNY!B1006</f>
        <v>6.88422</v>
      </c>
      <c r="G763" s="92">
        <f t="shared" si="35"/>
        <v>-1025</v>
      </c>
    </row>
    <row r="764" spans="1:7" x14ac:dyDescent="0.2">
      <c r="A764" s="304">
        <v>43454</v>
      </c>
      <c r="B764" s="92">
        <f t="shared" si="28"/>
        <v>13361.548288418253</v>
      </c>
      <c r="C764" s="244">
        <v>92250</v>
      </c>
      <c r="D764" s="92">
        <f t="shared" si="29"/>
        <v>11420.126742237824</v>
      </c>
      <c r="E764" s="244">
        <v>10775</v>
      </c>
      <c r="F764" s="154">
        <f>USD_CNY!B1007</f>
        <v>6.9041399999999999</v>
      </c>
      <c r="G764" s="92">
        <f t="shared" si="35"/>
        <v>50</v>
      </c>
    </row>
    <row r="765" spans="1:7" x14ac:dyDescent="0.2">
      <c r="A765" s="304">
        <v>43459</v>
      </c>
      <c r="B765" s="92">
        <f t="shared" si="28"/>
        <v>13152.9881877025</v>
      </c>
      <c r="C765" s="244">
        <f>C766+625</f>
        <v>90650</v>
      </c>
      <c r="D765" s="92">
        <f t="shared" si="29"/>
        <v>11241.870245899574</v>
      </c>
      <c r="F765" s="154">
        <f>USD_CNY!B1008</f>
        <v>6.8919699999999997</v>
      </c>
      <c r="G765" s="92">
        <f t="shared" si="35"/>
        <v>-1600</v>
      </c>
    </row>
    <row r="766" spans="1:7" x14ac:dyDescent="0.2">
      <c r="A766" s="304">
        <v>43460</v>
      </c>
      <c r="B766" s="92">
        <f t="shared" si="28"/>
        <v>13011.273305390952</v>
      </c>
      <c r="C766" s="244">
        <v>90025</v>
      </c>
      <c r="D766" s="92">
        <f t="shared" si="29"/>
        <v>11120.746414864063</v>
      </c>
      <c r="E766" s="244">
        <v>10800</v>
      </c>
      <c r="F766" s="154">
        <f>USD_CNY!B1009</f>
        <v>6.9189999999999996</v>
      </c>
      <c r="G766" s="92">
        <f t="shared" ref="G766" si="36">+C766-C765</f>
        <v>-625</v>
      </c>
    </row>
    <row r="767" spans="1:7" x14ac:dyDescent="0.2">
      <c r="A767" s="304">
        <v>43461</v>
      </c>
      <c r="B767" s="92">
        <f t="shared" si="28"/>
        <v>13050.425363322101</v>
      </c>
      <c r="C767" s="244">
        <f>C768+525</f>
        <v>89925</v>
      </c>
      <c r="D767" s="92">
        <f t="shared" si="29"/>
        <v>11154.209712241112</v>
      </c>
      <c r="F767" s="154">
        <f>USD_CNY!B1010</f>
        <v>6.8905799999999999</v>
      </c>
      <c r="G767" s="92">
        <f t="shared" ref="G767:G769" si="37">+C767-C766</f>
        <v>-100</v>
      </c>
    </row>
    <row r="768" spans="1:7" x14ac:dyDescent="0.2">
      <c r="A768" s="304">
        <v>43462</v>
      </c>
      <c r="B768" s="92">
        <f t="shared" si="28"/>
        <v>13010.278702290188</v>
      </c>
      <c r="C768" s="244">
        <v>89400</v>
      </c>
      <c r="D768" s="92">
        <f t="shared" si="29"/>
        <v>11119.896326743752</v>
      </c>
      <c r="E768" s="244">
        <v>10650</v>
      </c>
      <c r="F768" s="154">
        <f>USD_CNY!B1011</f>
        <v>6.8714899999999997</v>
      </c>
      <c r="G768" s="92">
        <f t="shared" si="37"/>
        <v>-525</v>
      </c>
    </row>
    <row r="769" spans="1:7" x14ac:dyDescent="0.2">
      <c r="A769" s="304">
        <v>43467</v>
      </c>
      <c r="B769" s="92">
        <f t="shared" si="28"/>
        <v>12873.240256809679</v>
      </c>
      <c r="C769" s="244">
        <v>88425</v>
      </c>
      <c r="D769" s="92">
        <f t="shared" si="29"/>
        <v>11002.769450264683</v>
      </c>
      <c r="E769" s="244">
        <v>10595</v>
      </c>
      <c r="F769" s="154">
        <f>USD_CNY!B1012</f>
        <v>6.8689</v>
      </c>
      <c r="G769" s="92">
        <f t="shared" si="37"/>
        <v>-975</v>
      </c>
    </row>
    <row r="770" spans="1:7" x14ac:dyDescent="0.2">
      <c r="A770" s="304">
        <v>43468</v>
      </c>
      <c r="B770" s="92">
        <f t="shared" si="28"/>
        <v>12893.101427185609</v>
      </c>
      <c r="C770" s="244">
        <v>88650</v>
      </c>
      <c r="D770" s="92">
        <f t="shared" si="29"/>
        <v>11019.74480956035</v>
      </c>
      <c r="E770" s="244">
        <v>10440</v>
      </c>
      <c r="F770" s="154">
        <f>USD_CNY!B1013</f>
        <v>6.8757700000000002</v>
      </c>
      <c r="G770" s="92">
        <f t="shared" ref="G770:G773" si="38">+C770-C769</f>
        <v>225</v>
      </c>
    </row>
    <row r="771" spans="1:7" x14ac:dyDescent="0.2">
      <c r="A771" s="304">
        <v>43469</v>
      </c>
      <c r="B771" s="92">
        <f t="shared" si="28"/>
        <v>13007.995299961898</v>
      </c>
      <c r="C771" s="244">
        <v>89450</v>
      </c>
      <c r="D771" s="92">
        <f t="shared" si="29"/>
        <v>11117.944700822136</v>
      </c>
      <c r="E771" s="244">
        <v>10715</v>
      </c>
      <c r="F771" s="154">
        <f>USD_CNY!B1014</f>
        <v>6.8765400000000003</v>
      </c>
      <c r="G771" s="92">
        <f t="shared" si="38"/>
        <v>800</v>
      </c>
    </row>
    <row r="772" spans="1:7" x14ac:dyDescent="0.2">
      <c r="A772" s="304">
        <v>43472</v>
      </c>
      <c r="B772" s="92">
        <f t="shared" si="28"/>
        <v>13301.049515451363</v>
      </c>
      <c r="C772" s="244">
        <f>C773+150</f>
        <v>91300</v>
      </c>
      <c r="D772" s="92">
        <f t="shared" si="29"/>
        <v>11368.41838927467</v>
      </c>
      <c r="F772" s="154">
        <f>USD_CNY!B1015</f>
        <v>6.8641199999999998</v>
      </c>
      <c r="G772" s="92">
        <f t="shared" si="38"/>
        <v>1850</v>
      </c>
    </row>
    <row r="773" spans="1:7" x14ac:dyDescent="0.2">
      <c r="A773" s="304">
        <v>43473</v>
      </c>
      <c r="B773" s="92">
        <f t="shared" si="28"/>
        <v>13316.600534124977</v>
      </c>
      <c r="C773" s="244">
        <v>91150</v>
      </c>
      <c r="D773" s="92">
        <f t="shared" si="29"/>
        <v>11381.709858226477</v>
      </c>
      <c r="E773" s="244">
        <v>11040</v>
      </c>
      <c r="F773" s="154">
        <f>USD_CNY!B1016</f>
        <v>6.8448399999999996</v>
      </c>
      <c r="G773" s="92">
        <f t="shared" si="38"/>
        <v>-150</v>
      </c>
    </row>
    <row r="774" spans="1:7" x14ac:dyDescent="0.2">
      <c r="A774" s="304">
        <v>43474</v>
      </c>
      <c r="B774" s="92">
        <f t="shared" si="28"/>
        <v>13425.188864681393</v>
      </c>
      <c r="C774" s="244">
        <v>92000</v>
      </c>
      <c r="D774" s="92">
        <f t="shared" si="29"/>
        <v>11474.520397163584</v>
      </c>
      <c r="E774" s="244">
        <v>11055</v>
      </c>
      <c r="F774" s="154">
        <f>USD_CNY!B1017</f>
        <v>6.8527899999999997</v>
      </c>
      <c r="G774" s="92">
        <f t="shared" ref="G774:G777" si="39">+C774-C773</f>
        <v>850</v>
      </c>
    </row>
    <row r="775" spans="1:7" x14ac:dyDescent="0.2">
      <c r="A775" s="304">
        <v>43475</v>
      </c>
      <c r="B775" s="92">
        <f t="shared" si="28"/>
        <v>13456.154079938218</v>
      </c>
      <c r="C775" s="244">
        <v>91650</v>
      </c>
      <c r="D775" s="92">
        <f t="shared" si="29"/>
        <v>11500.98639310959</v>
      </c>
      <c r="E775" s="244">
        <v>11205</v>
      </c>
      <c r="F775" s="154">
        <f>USD_CNY!B1018</f>
        <v>6.8110099999999996</v>
      </c>
      <c r="G775" s="92">
        <f t="shared" si="39"/>
        <v>-350</v>
      </c>
    </row>
    <row r="776" spans="1:7" x14ac:dyDescent="0.2">
      <c r="A776" s="304">
        <v>43480</v>
      </c>
      <c r="B776" s="92">
        <f t="shared" si="28"/>
        <v>13613.017623718742</v>
      </c>
      <c r="C776" s="244">
        <f>C777-1275</f>
        <v>92050</v>
      </c>
      <c r="D776" s="92">
        <f t="shared" si="29"/>
        <v>11635.057798050208</v>
      </c>
      <c r="F776" s="154">
        <f>USD_CNY!B1019</f>
        <v>6.7619100000000003</v>
      </c>
      <c r="G776" s="92">
        <f t="shared" si="39"/>
        <v>400</v>
      </c>
    </row>
    <row r="777" spans="1:7" x14ac:dyDescent="0.2">
      <c r="A777" s="304">
        <v>43481</v>
      </c>
      <c r="B777" s="92">
        <f t="shared" si="28"/>
        <v>13779.280509682039</v>
      </c>
      <c r="C777" s="244">
        <v>93325</v>
      </c>
      <c r="D777" s="92">
        <f t="shared" si="29"/>
        <v>11777.162828788069</v>
      </c>
      <c r="E777" s="244">
        <v>11430</v>
      </c>
      <c r="F777" s="154">
        <f>USD_CNY!B1020</f>
        <v>6.77285</v>
      </c>
      <c r="G777" s="92">
        <f t="shared" si="39"/>
        <v>1275</v>
      </c>
    </row>
    <row r="778" spans="1:7" x14ac:dyDescent="0.2">
      <c r="A778" s="304">
        <v>43482</v>
      </c>
      <c r="B778" s="92">
        <f t="shared" si="28"/>
        <v>13802.796064797692</v>
      </c>
      <c r="C778" s="244">
        <v>93300</v>
      </c>
      <c r="D778" s="92">
        <f t="shared" si="29"/>
        <v>11797.261593844183</v>
      </c>
      <c r="E778" s="244">
        <v>11580</v>
      </c>
      <c r="F778" s="154">
        <f>USD_CNY!B1021</f>
        <v>6.7595000000000001</v>
      </c>
      <c r="G778" s="92">
        <f t="shared" ref="G778:G780" si="40">+C778-C777</f>
        <v>-25</v>
      </c>
    </row>
    <row r="779" spans="1:7" x14ac:dyDescent="0.2">
      <c r="A779" s="304">
        <v>43483</v>
      </c>
      <c r="B779" s="92">
        <f t="shared" si="28"/>
        <v>13882.554035682815</v>
      </c>
      <c r="C779" s="244">
        <v>94050</v>
      </c>
      <c r="D779" s="92">
        <f t="shared" si="29"/>
        <v>11865.430799728903</v>
      </c>
      <c r="E779" s="244">
        <v>11450</v>
      </c>
      <c r="F779" s="154">
        <f>USD_CNY!B1022</f>
        <v>6.7746899999999997</v>
      </c>
      <c r="G779" s="92">
        <f t="shared" si="40"/>
        <v>750</v>
      </c>
    </row>
    <row r="780" spans="1:7" x14ac:dyDescent="0.2">
      <c r="A780" s="304">
        <v>43486</v>
      </c>
      <c r="B780" s="92">
        <f t="shared" si="28"/>
        <v>13990.157633715176</v>
      </c>
      <c r="C780" s="244">
        <f>C781-250</f>
        <v>95150</v>
      </c>
      <c r="D780" s="92">
        <f t="shared" si="29"/>
        <v>11957.399686936049</v>
      </c>
      <c r="F780" s="154">
        <f>USD_CNY!B1023</f>
        <v>6.8012100000000002</v>
      </c>
      <c r="G780" s="92">
        <f t="shared" si="40"/>
        <v>1100</v>
      </c>
    </row>
    <row r="781" spans="1:7" x14ac:dyDescent="0.2">
      <c r="A781" s="304">
        <v>43487</v>
      </c>
      <c r="B781" s="92">
        <f t="shared" si="28"/>
        <v>14029.824406600193</v>
      </c>
      <c r="C781" s="244">
        <v>95400</v>
      </c>
      <c r="D781" s="92">
        <f t="shared" si="29"/>
        <v>11991.302911624098</v>
      </c>
      <c r="E781" s="244">
        <v>11670</v>
      </c>
      <c r="F781" s="154">
        <f>USD_CNY!B1024</f>
        <v>6.7998000000000003</v>
      </c>
      <c r="G781" s="92">
        <f t="shared" ref="G781" si="41">+C781-C780</f>
        <v>250</v>
      </c>
    </row>
    <row r="782" spans="1:7" x14ac:dyDescent="0.2">
      <c r="A782" s="304">
        <v>43489</v>
      </c>
      <c r="B782" s="92">
        <f t="shared" si="28"/>
        <v>13912.0564285199</v>
      </c>
      <c r="C782" s="244">
        <f>C783-775</f>
        <v>94495</v>
      </c>
      <c r="D782" s="92">
        <f t="shared" si="29"/>
        <v>11890.646520102478</v>
      </c>
      <c r="F782" s="154">
        <f>USD_CNY!B1025</f>
        <v>6.7923099999999996</v>
      </c>
      <c r="G782" s="92">
        <f t="shared" ref="G782:G784" si="42">+C782-C781</f>
        <v>-905</v>
      </c>
    </row>
    <row r="783" spans="1:7" x14ac:dyDescent="0.2">
      <c r="A783" s="304">
        <v>43490</v>
      </c>
      <c r="B783" s="92">
        <f t="shared" si="28"/>
        <v>14023.451414709683</v>
      </c>
      <c r="C783" s="244">
        <v>95270</v>
      </c>
      <c r="D783" s="92">
        <f t="shared" si="29"/>
        <v>11985.855910008277</v>
      </c>
      <c r="E783" s="244">
        <v>11540</v>
      </c>
      <c r="F783" s="154">
        <f>USD_CNY!B1026</f>
        <v>6.7936199999999998</v>
      </c>
      <c r="G783" s="92">
        <f t="shared" si="42"/>
        <v>775</v>
      </c>
    </row>
    <row r="784" spans="1:7" x14ac:dyDescent="0.2">
      <c r="A784" s="304">
        <v>43493</v>
      </c>
      <c r="B784" s="92">
        <f t="shared" si="28"/>
        <v>14270.902762349107</v>
      </c>
      <c r="C784" s="244">
        <v>96350</v>
      </c>
      <c r="D784" s="92">
        <f t="shared" si="29"/>
        <v>12197.352788332571</v>
      </c>
      <c r="E784" s="244">
        <v>11715</v>
      </c>
      <c r="F784" s="154">
        <f>USD_CNY!B1027</f>
        <v>6.7515000000000001</v>
      </c>
      <c r="G784" s="92">
        <f t="shared" si="42"/>
        <v>1080</v>
      </c>
    </row>
    <row r="785" spans="1:7" x14ac:dyDescent="0.2">
      <c r="A785" s="304">
        <v>43494</v>
      </c>
      <c r="B785" s="92">
        <f t="shared" si="28"/>
        <v>14123.290104814354</v>
      </c>
      <c r="C785" s="244">
        <v>95400</v>
      </c>
      <c r="D785" s="92">
        <f t="shared" si="29"/>
        <v>12071.188123772952</v>
      </c>
      <c r="E785" s="244">
        <v>11845</v>
      </c>
      <c r="F785" s="154">
        <f>USD_CNY!B1028</f>
        <v>6.7548000000000004</v>
      </c>
      <c r="G785" s="92">
        <f t="shared" ref="G785:G834" si="43">+C785-C784</f>
        <v>-950</v>
      </c>
    </row>
    <row r="786" spans="1:7" x14ac:dyDescent="0.2">
      <c r="A786" s="304">
        <v>43495</v>
      </c>
      <c r="B786" s="92">
        <f t="shared" si="28"/>
        <v>14500.440510308536</v>
      </c>
      <c r="C786" s="244">
        <v>97600</v>
      </c>
      <c r="D786" s="92">
        <f t="shared" si="29"/>
        <v>12393.538897699604</v>
      </c>
      <c r="E786" s="244">
        <v>11885</v>
      </c>
      <c r="F786" s="154">
        <f>USD_CNY!B1029</f>
        <v>6.7308300000000001</v>
      </c>
      <c r="G786" s="92">
        <f t="shared" si="43"/>
        <v>2200</v>
      </c>
    </row>
    <row r="787" spans="1:7" x14ac:dyDescent="0.2">
      <c r="A787" s="304">
        <v>43496</v>
      </c>
      <c r="B787" s="92">
        <f t="shared" si="28"/>
        <v>14661.446427268354</v>
      </c>
      <c r="C787" s="244">
        <v>98450</v>
      </c>
      <c r="D787" s="92">
        <f t="shared" si="29"/>
        <v>12531.150792537055</v>
      </c>
      <c r="E787" s="244">
        <v>12245</v>
      </c>
      <c r="F787" s="154">
        <f>USD_CNY!B1030</f>
        <v>6.7148899999999996</v>
      </c>
      <c r="G787" s="92">
        <f t="shared" si="43"/>
        <v>850</v>
      </c>
    </row>
    <row r="788" spans="1:7" x14ac:dyDescent="0.2">
      <c r="A788" s="304">
        <v>43497</v>
      </c>
      <c r="B788" s="92">
        <f t="shared" si="28"/>
        <v>14669.498715491822</v>
      </c>
      <c r="C788" s="244">
        <v>98900</v>
      </c>
      <c r="D788" s="92">
        <f t="shared" si="29"/>
        <v>12538.033090163952</v>
      </c>
      <c r="E788" s="244">
        <v>12380</v>
      </c>
      <c r="F788" s="154">
        <f>USD_CNY!B1031</f>
        <v>6.7418800000000001</v>
      </c>
      <c r="G788" s="92">
        <f t="shared" si="43"/>
        <v>450</v>
      </c>
    </row>
    <row r="789" spans="1:7" x14ac:dyDescent="0.2">
      <c r="A789" s="304">
        <v>43508</v>
      </c>
      <c r="B789" s="92">
        <f t="shared" si="28"/>
        <v>14658.143650544549</v>
      </c>
      <c r="C789" s="244">
        <v>99475</v>
      </c>
      <c r="D789" s="92">
        <f t="shared" si="29"/>
        <v>12528.327906448334</v>
      </c>
      <c r="E789" s="244">
        <v>12475</v>
      </c>
      <c r="F789" s="154">
        <f>USD_CNY!B1032</f>
        <v>6.7863300000000004</v>
      </c>
      <c r="G789" s="92">
        <f t="shared" si="43"/>
        <v>575</v>
      </c>
    </row>
    <row r="790" spans="1:7" x14ac:dyDescent="0.2">
      <c r="A790" s="304">
        <v>43509</v>
      </c>
      <c r="B790" s="92">
        <f t="shared" si="28"/>
        <v>14608.515437797214</v>
      </c>
      <c r="C790" s="339">
        <v>98825</v>
      </c>
      <c r="D790" s="92">
        <f t="shared" si="29"/>
        <v>12485.91063059591</v>
      </c>
      <c r="E790" s="339">
        <v>12455</v>
      </c>
      <c r="F790" s="154">
        <f>USD_CNY!B1033</f>
        <v>6.7648900000000003</v>
      </c>
      <c r="G790" s="92">
        <f t="shared" si="43"/>
        <v>-650</v>
      </c>
    </row>
    <row r="791" spans="1:7" x14ac:dyDescent="0.2">
      <c r="A791" s="304">
        <v>43510</v>
      </c>
      <c r="B791" s="92">
        <f t="shared" si="28"/>
        <v>14636.384694944987</v>
      </c>
      <c r="C791" s="339">
        <v>99200</v>
      </c>
      <c r="D791" s="92">
        <f t="shared" si="29"/>
        <v>12509.73050849999</v>
      </c>
      <c r="E791" s="339">
        <v>12305</v>
      </c>
      <c r="F791" s="154">
        <f>USD_CNY!B1034</f>
        <v>6.7776300000000003</v>
      </c>
      <c r="G791" s="92">
        <f t="shared" si="43"/>
        <v>375</v>
      </c>
    </row>
    <row r="792" spans="1:7" x14ac:dyDescent="0.2">
      <c r="A792" s="304">
        <v>43511</v>
      </c>
      <c r="B792" s="92">
        <f t="shared" si="28"/>
        <v>14405.10242727818</v>
      </c>
      <c r="C792" s="339">
        <v>97750</v>
      </c>
      <c r="D792" s="92">
        <f t="shared" si="29"/>
        <v>12312.053356648017</v>
      </c>
      <c r="E792" s="339">
        <v>12345</v>
      </c>
      <c r="F792" s="154">
        <f>USD_CNY!B1035</f>
        <v>6.7857900000000004</v>
      </c>
      <c r="G792" s="92">
        <f t="shared" si="43"/>
        <v>-1450</v>
      </c>
    </row>
    <row r="793" spans="1:7" x14ac:dyDescent="0.2">
      <c r="A793" s="304">
        <v>43514</v>
      </c>
      <c r="B793" s="92">
        <f t="shared" si="28"/>
        <v>14632.162661737522</v>
      </c>
      <c r="C793" s="339">
        <v>98950</v>
      </c>
      <c r="D793" s="92">
        <f t="shared" si="29"/>
        <v>12506.121933108994</v>
      </c>
      <c r="E793" s="339">
        <v>12100</v>
      </c>
      <c r="F793" s="154">
        <f>USD_CNY!B1036</f>
        <v>6.7625000000000002</v>
      </c>
      <c r="G793" s="92">
        <f t="shared" si="43"/>
        <v>1200</v>
      </c>
    </row>
    <row r="794" spans="1:7" x14ac:dyDescent="0.2">
      <c r="A794" s="304">
        <v>43515</v>
      </c>
      <c r="B794" s="92">
        <f t="shared" si="28"/>
        <v>14690.222152737011</v>
      </c>
      <c r="C794" s="339">
        <v>99600</v>
      </c>
      <c r="D794" s="92">
        <f t="shared" si="29"/>
        <v>12555.745429689754</v>
      </c>
      <c r="E794" s="339">
        <v>12350</v>
      </c>
      <c r="F794" s="154">
        <f>USD_CNY!B1037</f>
        <v>6.7800200000000004</v>
      </c>
      <c r="G794" s="92">
        <f t="shared" si="43"/>
        <v>650</v>
      </c>
    </row>
    <row r="795" spans="1:7" x14ac:dyDescent="0.2">
      <c r="A795" s="304">
        <v>43517</v>
      </c>
      <c r="B795" s="92">
        <f t="shared" si="28"/>
        <v>15197.296402461396</v>
      </c>
      <c r="C795" s="339">
        <v>101900</v>
      </c>
      <c r="D795" s="92">
        <f t="shared" si="29"/>
        <v>12989.14222432598</v>
      </c>
      <c r="E795" s="339">
        <v>12700</v>
      </c>
      <c r="F795" s="154">
        <f>USD_CNY!B1038</f>
        <v>6.7051400000000001</v>
      </c>
      <c r="G795" s="92">
        <f t="shared" si="43"/>
        <v>2300</v>
      </c>
    </row>
    <row r="796" spans="1:7" x14ac:dyDescent="0.2">
      <c r="A796" s="304">
        <v>43521</v>
      </c>
      <c r="B796" s="92">
        <f t="shared" si="28"/>
        <v>15455.251195510236</v>
      </c>
      <c r="C796" s="339">
        <v>103325</v>
      </c>
      <c r="D796" s="92">
        <f t="shared" si="29"/>
        <v>13209.616406419007</v>
      </c>
      <c r="E796" s="339">
        <v>12930</v>
      </c>
      <c r="F796" s="154">
        <f>USD_CNY!B1039</f>
        <v>6.6854300000000002</v>
      </c>
      <c r="G796" s="92">
        <f t="shared" si="43"/>
        <v>1425</v>
      </c>
    </row>
    <row r="797" spans="1:7" x14ac:dyDescent="0.2">
      <c r="A797" s="304">
        <v>43522</v>
      </c>
      <c r="B797" s="92">
        <f t="shared" si="28"/>
        <v>15267.483622765365</v>
      </c>
      <c r="C797" s="339">
        <v>102150</v>
      </c>
      <c r="D797" s="92">
        <f t="shared" si="29"/>
        <v>13049.13130150886</v>
      </c>
      <c r="E797" s="339">
        <v>12940</v>
      </c>
      <c r="F797" s="154">
        <f>USD_CNY!B1040</f>
        <v>6.69069</v>
      </c>
      <c r="G797" s="92">
        <f t="shared" si="43"/>
        <v>-1175</v>
      </c>
    </row>
    <row r="798" spans="1:7" x14ac:dyDescent="0.2">
      <c r="A798" s="304">
        <v>43523</v>
      </c>
      <c r="B798" s="92">
        <f t="shared" si="28"/>
        <v>15320.630086621204</v>
      </c>
      <c r="C798" s="339">
        <v>102425</v>
      </c>
      <c r="D798" s="92">
        <f t="shared" si="29"/>
        <v>13094.555629590774</v>
      </c>
      <c r="E798" s="339">
        <v>12815</v>
      </c>
      <c r="F798" s="154">
        <f>USD_CNY!B1041</f>
        <v>6.6854300000000002</v>
      </c>
      <c r="G798" s="92">
        <f t="shared" si="43"/>
        <v>275</v>
      </c>
    </row>
    <row r="799" spans="1:7" x14ac:dyDescent="0.2">
      <c r="A799" s="304">
        <v>43524</v>
      </c>
      <c r="B799" s="92">
        <f t="shared" si="28"/>
        <v>15414.708025974531</v>
      </c>
      <c r="C799" s="244">
        <v>103000</v>
      </c>
      <c r="D799" s="92">
        <f t="shared" si="29"/>
        <v>13174.964124764558</v>
      </c>
      <c r="E799" s="244">
        <v>12880</v>
      </c>
      <c r="F799" s="154">
        <f>USD_CNY!B1042</f>
        <v>6.6819300000000004</v>
      </c>
      <c r="G799" s="92">
        <f t="shared" si="43"/>
        <v>575</v>
      </c>
    </row>
    <row r="800" spans="1:7" x14ac:dyDescent="0.2">
      <c r="A800" s="304">
        <v>43525</v>
      </c>
      <c r="B800" s="92">
        <f t="shared" si="28"/>
        <v>15415.421541437669</v>
      </c>
      <c r="C800" s="244">
        <v>103275</v>
      </c>
      <c r="D800" s="92">
        <f t="shared" si="29"/>
        <v>13175.573967040744</v>
      </c>
      <c r="E800" s="244">
        <v>13040</v>
      </c>
      <c r="F800" s="154">
        <f>USD_CNY!B1043</f>
        <v>6.6994600000000002</v>
      </c>
      <c r="G800" s="92">
        <f t="shared" si="43"/>
        <v>275</v>
      </c>
    </row>
    <row r="801" spans="1:7" x14ac:dyDescent="0.2">
      <c r="A801" s="304">
        <v>43528</v>
      </c>
      <c r="B801" s="92">
        <f t="shared" si="28"/>
        <v>15687.099430699272</v>
      </c>
      <c r="C801" s="244">
        <v>105150</v>
      </c>
      <c r="D801" s="92">
        <f t="shared" si="29"/>
        <v>13407.77729119596</v>
      </c>
      <c r="E801" s="244">
        <v>13160</v>
      </c>
      <c r="F801" s="154">
        <f>USD_CNY!B1044</f>
        <v>6.70296</v>
      </c>
      <c r="G801" s="92">
        <f t="shared" si="43"/>
        <v>1875</v>
      </c>
    </row>
    <row r="802" spans="1:7" x14ac:dyDescent="0.2">
      <c r="A802" s="304">
        <v>43529</v>
      </c>
      <c r="B802" s="92">
        <f t="shared" si="28"/>
        <v>15737.249099023844</v>
      </c>
      <c r="C802" s="244">
        <v>105500</v>
      </c>
      <c r="D802" s="92">
        <f t="shared" si="29"/>
        <v>13450.640255575936</v>
      </c>
      <c r="E802" s="244">
        <v>13160</v>
      </c>
      <c r="F802" s="154">
        <f>USD_CNY!B1045</f>
        <v>6.7038399999999996</v>
      </c>
      <c r="G802" s="92">
        <f t="shared" si="43"/>
        <v>350</v>
      </c>
    </row>
    <row r="803" spans="1:7" x14ac:dyDescent="0.2">
      <c r="A803" s="304">
        <v>43530</v>
      </c>
      <c r="B803" s="92">
        <f t="shared" si="28"/>
        <v>16016.372457043115</v>
      </c>
      <c r="C803" s="244">
        <v>107725</v>
      </c>
      <c r="D803" s="92">
        <f t="shared" si="29"/>
        <v>13689.207228241979</v>
      </c>
      <c r="E803" s="244">
        <v>13450</v>
      </c>
      <c r="F803" s="154">
        <f>USD_CNY!B1046</f>
        <v>6.72593</v>
      </c>
      <c r="G803" s="92">
        <f t="shared" si="43"/>
        <v>2225</v>
      </c>
    </row>
    <row r="804" spans="1:7" x14ac:dyDescent="0.2">
      <c r="A804" s="304">
        <v>43531</v>
      </c>
      <c r="B804" s="92">
        <f t="shared" si="28"/>
        <v>15923.18737823007</v>
      </c>
      <c r="C804" s="244">
        <v>106900</v>
      </c>
      <c r="D804" s="92">
        <f t="shared" si="29"/>
        <v>13609.561861735103</v>
      </c>
      <c r="E804" s="244">
        <v>13610</v>
      </c>
      <c r="F804" s="154">
        <f>USD_CNY!B1047</f>
        <v>6.7134799999999997</v>
      </c>
      <c r="G804" s="92">
        <f t="shared" si="43"/>
        <v>-825</v>
      </c>
    </row>
    <row r="805" spans="1:7" x14ac:dyDescent="0.2">
      <c r="A805" s="304">
        <v>43532</v>
      </c>
      <c r="B805" s="92">
        <f t="shared" si="28"/>
        <v>15589.156454661072</v>
      </c>
      <c r="C805" s="244">
        <v>104925</v>
      </c>
      <c r="D805" s="92">
        <f t="shared" si="29"/>
        <v>13324.065345864165</v>
      </c>
      <c r="E805" s="244">
        <v>13380</v>
      </c>
      <c r="F805" s="154">
        <f>USD_CNY!B1048</f>
        <v>6.7306400000000002</v>
      </c>
      <c r="G805" s="92">
        <f t="shared" si="43"/>
        <v>-1975</v>
      </c>
    </row>
    <row r="806" spans="1:7" x14ac:dyDescent="0.2">
      <c r="A806" s="304">
        <v>43535</v>
      </c>
      <c r="B806" s="92">
        <f t="shared" si="28"/>
        <v>15517.410393360227</v>
      </c>
      <c r="C806" s="244">
        <v>104475</v>
      </c>
      <c r="D806" s="92">
        <f t="shared" si="29"/>
        <v>13262.743925948913</v>
      </c>
      <c r="E806" s="244">
        <v>13040</v>
      </c>
      <c r="F806" s="154">
        <f>USD_CNY!B1049</f>
        <v>6.7327599999999999</v>
      </c>
      <c r="G806" s="92">
        <f t="shared" si="43"/>
        <v>-450</v>
      </c>
    </row>
    <row r="807" spans="1:7" x14ac:dyDescent="0.2">
      <c r="A807" s="304">
        <v>43536</v>
      </c>
      <c r="B807" s="92">
        <f t="shared" si="28"/>
        <v>15453.373391017987</v>
      </c>
      <c r="C807" s="244">
        <v>103800</v>
      </c>
      <c r="D807" s="92">
        <f t="shared" si="29"/>
        <v>13208.01144531452</v>
      </c>
      <c r="E807" s="244">
        <v>12990</v>
      </c>
      <c r="F807" s="154">
        <f>USD_CNY!B1050</f>
        <v>6.7169800000000004</v>
      </c>
      <c r="G807" s="92">
        <f t="shared" si="43"/>
        <v>-675</v>
      </c>
    </row>
    <row r="808" spans="1:7" x14ac:dyDescent="0.2">
      <c r="A808" s="304">
        <v>43537</v>
      </c>
      <c r="B808" s="92">
        <f t="shared" si="28"/>
        <v>15535.581059770104</v>
      </c>
      <c r="C808" s="244">
        <v>104325</v>
      </c>
      <c r="D808" s="92">
        <f t="shared" si="29"/>
        <v>13278.274410059919</v>
      </c>
      <c r="E808" s="244">
        <v>13150</v>
      </c>
      <c r="F808" s="154">
        <f>USD_CNY!B1051</f>
        <v>6.71523</v>
      </c>
      <c r="G808" s="92">
        <f t="shared" si="43"/>
        <v>525</v>
      </c>
    </row>
    <row r="809" spans="1:7" x14ac:dyDescent="0.2">
      <c r="A809" s="304">
        <v>43538</v>
      </c>
      <c r="B809" s="92">
        <f t="shared" si="28"/>
        <v>15510.906781162925</v>
      </c>
      <c r="C809" s="244">
        <v>104150</v>
      </c>
      <c r="D809" s="92">
        <f t="shared" si="29"/>
        <v>13257.185283045235</v>
      </c>
      <c r="E809" s="244">
        <v>12950</v>
      </c>
      <c r="F809" s="154">
        <f>USD_CNY!B1052</f>
        <v>6.7146299999999997</v>
      </c>
      <c r="G809" s="92">
        <f t="shared" si="43"/>
        <v>-175</v>
      </c>
    </row>
    <row r="810" spans="1:7" x14ac:dyDescent="0.2">
      <c r="A810" s="304">
        <v>43539</v>
      </c>
      <c r="B810" s="92">
        <f t="shared" si="28"/>
        <v>15295.95478881618</v>
      </c>
      <c r="C810" s="244">
        <v>102850</v>
      </c>
      <c r="D810" s="92">
        <f t="shared" si="29"/>
        <v>13073.465631466821</v>
      </c>
      <c r="E810" s="244">
        <v>12930</v>
      </c>
      <c r="F810" s="154">
        <f>USD_CNY!B1053</f>
        <v>6.7240000000000002</v>
      </c>
      <c r="G810" s="92">
        <f t="shared" si="43"/>
        <v>-1300</v>
      </c>
    </row>
    <row r="811" spans="1:7" x14ac:dyDescent="0.2">
      <c r="A811" s="304">
        <v>43542</v>
      </c>
      <c r="B811" s="92">
        <f t="shared" si="28"/>
        <v>15374.484910062243</v>
      </c>
      <c r="C811" s="244">
        <v>103200</v>
      </c>
      <c r="D811" s="92">
        <f t="shared" si="29"/>
        <v>13140.585393215593</v>
      </c>
      <c r="E811" s="244">
        <v>12845</v>
      </c>
      <c r="F811" s="154">
        <f>USD_CNY!B1054</f>
        <v>6.7124199999999998</v>
      </c>
      <c r="G811" s="92">
        <f t="shared" si="43"/>
        <v>350</v>
      </c>
    </row>
    <row r="812" spans="1:7" x14ac:dyDescent="0.2">
      <c r="A812" s="304">
        <v>43543</v>
      </c>
      <c r="B812" s="92">
        <f t="shared" si="28"/>
        <v>15522.056130970279</v>
      </c>
      <c r="C812" s="244">
        <v>104275</v>
      </c>
      <c r="D812" s="92">
        <f t="shared" si="29"/>
        <v>13266.71464185494</v>
      </c>
      <c r="E812" s="244">
        <v>12810</v>
      </c>
      <c r="F812" s="154">
        <f>USD_CNY!B1055</f>
        <v>6.7178599999999999</v>
      </c>
      <c r="G812" s="92">
        <f t="shared" si="43"/>
        <v>1075</v>
      </c>
    </row>
    <row r="813" spans="1:7" x14ac:dyDescent="0.2">
      <c r="A813" s="304">
        <v>43549</v>
      </c>
      <c r="B813" s="92">
        <f t="shared" si="28"/>
        <v>15347.560467304189</v>
      </c>
      <c r="C813" s="244">
        <v>103100</v>
      </c>
      <c r="D813" s="92">
        <f t="shared" si="29"/>
        <v>13117.57304897794</v>
      </c>
      <c r="E813" s="244">
        <v>12930</v>
      </c>
      <c r="F813" s="154">
        <f>USD_CNY!B1056</f>
        <v>6.7176799999999997</v>
      </c>
      <c r="G813" s="92">
        <f t="shared" si="43"/>
        <v>-1175</v>
      </c>
    </row>
    <row r="814" spans="1:7" x14ac:dyDescent="0.2">
      <c r="A814" s="304">
        <v>43550</v>
      </c>
      <c r="B814" s="92">
        <f t="shared" si="28"/>
        <v>15267.078913301582</v>
      </c>
      <c r="C814" s="244">
        <v>102485</v>
      </c>
      <c r="D814" s="92">
        <f t="shared" si="29"/>
        <v>13048.78539598426</v>
      </c>
      <c r="E814" s="244">
        <v>12765</v>
      </c>
      <c r="F814" s="154">
        <f>USD_CNY!B1057</f>
        <v>6.7128100000000002</v>
      </c>
      <c r="G814" s="92">
        <f t="shared" si="43"/>
        <v>-615</v>
      </c>
    </row>
    <row r="815" spans="1:7" x14ac:dyDescent="0.2">
      <c r="A815" s="304">
        <v>43551</v>
      </c>
      <c r="B815" s="92">
        <f t="shared" si="28"/>
        <v>15520.167293571363</v>
      </c>
      <c r="C815" s="244">
        <v>104350</v>
      </c>
      <c r="D815" s="92">
        <f t="shared" si="29"/>
        <v>13265.100250915695</v>
      </c>
      <c r="E815" s="244">
        <v>12850</v>
      </c>
      <c r="F815" s="154">
        <f>USD_CNY!B1058</f>
        <v>6.7235100000000001</v>
      </c>
      <c r="G815" s="92">
        <f t="shared" si="43"/>
        <v>1865</v>
      </c>
    </row>
    <row r="816" spans="1:7" x14ac:dyDescent="0.2">
      <c r="A816" s="304">
        <v>43552</v>
      </c>
      <c r="B816" s="92">
        <f t="shared" si="28"/>
        <v>15384.067360396824</v>
      </c>
      <c r="C816" s="244">
        <v>103650</v>
      </c>
      <c r="D816" s="92">
        <f t="shared" si="29"/>
        <v>13148.775521706688</v>
      </c>
      <c r="E816" s="244">
        <v>13025</v>
      </c>
      <c r="F816" s="154">
        <f>USD_CNY!B1059</f>
        <v>6.7374900000000002</v>
      </c>
      <c r="G816" s="92">
        <f t="shared" si="43"/>
        <v>-700</v>
      </c>
    </row>
    <row r="817" spans="1:7" x14ac:dyDescent="0.2">
      <c r="A817" s="304">
        <v>43553</v>
      </c>
      <c r="B817" s="92">
        <f t="shared" si="28"/>
        <v>15325.465666947337</v>
      </c>
      <c r="C817" s="244">
        <v>103200</v>
      </c>
      <c r="D817" s="92">
        <f t="shared" si="29"/>
        <v>13098.688604228493</v>
      </c>
      <c r="E817" s="244">
        <v>12780</v>
      </c>
      <c r="F817" s="154">
        <f>USD_CNY!B1060</f>
        <v>6.7338899999999997</v>
      </c>
      <c r="G817" s="92">
        <f t="shared" si="43"/>
        <v>-450</v>
      </c>
    </row>
    <row r="818" spans="1:7" x14ac:dyDescent="0.2">
      <c r="A818" s="304">
        <v>43556</v>
      </c>
      <c r="B818" s="92">
        <f t="shared" si="28"/>
        <v>15308.890783660181</v>
      </c>
      <c r="C818" s="244">
        <v>102700</v>
      </c>
      <c r="D818" s="92">
        <f t="shared" si="29"/>
        <v>13084.522037316396</v>
      </c>
      <c r="E818" s="244">
        <v>13015</v>
      </c>
      <c r="F818" s="154">
        <f>USD_CNY!B1061</f>
        <v>6.70852</v>
      </c>
      <c r="G818" s="92">
        <f t="shared" si="43"/>
        <v>-500</v>
      </c>
    </row>
    <row r="819" spans="1:7" x14ac:dyDescent="0.2">
      <c r="A819" s="304">
        <v>43557</v>
      </c>
      <c r="B819" s="92">
        <f t="shared" si="28"/>
        <v>15291.759180632371</v>
      </c>
      <c r="C819" s="244">
        <v>102825</v>
      </c>
      <c r="D819" s="92">
        <f t="shared" si="29"/>
        <v>13069.879641566129</v>
      </c>
      <c r="E819" s="244">
        <v>13155</v>
      </c>
      <c r="F819" s="154">
        <f>USD_CNY!B1062</f>
        <v>6.7242100000000002</v>
      </c>
      <c r="G819" s="92">
        <f t="shared" si="43"/>
        <v>125</v>
      </c>
    </row>
    <row r="820" spans="1:7" x14ac:dyDescent="0.2">
      <c r="A820" s="304">
        <v>43559</v>
      </c>
      <c r="B820" s="92">
        <f t="shared" si="28"/>
        <v>15543.61736956457</v>
      </c>
      <c r="C820" s="244">
        <v>104450</v>
      </c>
      <c r="D820" s="92">
        <f t="shared" si="29"/>
        <v>13285.14305090989</v>
      </c>
      <c r="E820" s="244">
        <v>13200</v>
      </c>
      <c r="F820" s="154">
        <f>USD_CNY!B1063</f>
        <v>6.7198000000000002</v>
      </c>
      <c r="G820" s="92">
        <f t="shared" si="43"/>
        <v>1625</v>
      </c>
    </row>
    <row r="821" spans="1:7" x14ac:dyDescent="0.2">
      <c r="A821" s="304">
        <v>43560</v>
      </c>
      <c r="B821" s="92">
        <f t="shared" si="28"/>
        <v>15561.031423003808</v>
      </c>
      <c r="C821" s="244">
        <v>104450</v>
      </c>
      <c r="D821" s="92">
        <f t="shared" si="29"/>
        <v>13300.026857268213</v>
      </c>
      <c r="E821" s="244">
        <v>13045</v>
      </c>
      <c r="F821" s="154">
        <f>USD_CNY!B1064</f>
        <v>6.7122799999999998</v>
      </c>
      <c r="G821" s="92">
        <f t="shared" si="43"/>
        <v>0</v>
      </c>
    </row>
    <row r="822" spans="1:7" x14ac:dyDescent="0.2">
      <c r="A822" s="304">
        <v>43563</v>
      </c>
      <c r="B822" s="92">
        <f t="shared" si="28"/>
        <v>15439.447602607221</v>
      </c>
      <c r="C822" s="244">
        <v>103750</v>
      </c>
      <c r="D822" s="92">
        <f t="shared" si="29"/>
        <v>13196.109062057454</v>
      </c>
      <c r="E822" s="244">
        <v>13090</v>
      </c>
      <c r="F822" s="154">
        <f>USD_CNY!B1065</f>
        <v>6.7198000000000002</v>
      </c>
      <c r="G822" s="92">
        <f t="shared" si="43"/>
        <v>-700</v>
      </c>
    </row>
    <row r="823" spans="1:7" x14ac:dyDescent="0.2">
      <c r="A823" s="304">
        <v>43564</v>
      </c>
      <c r="B823" s="92">
        <f t="shared" si="28"/>
        <v>15322.539835626876</v>
      </c>
      <c r="C823" s="244">
        <v>102950</v>
      </c>
      <c r="D823" s="92">
        <f t="shared" si="29"/>
        <v>13096.187893698185</v>
      </c>
      <c r="E823" s="244">
        <v>13150</v>
      </c>
      <c r="F823" s="154">
        <f>USD_CNY!B1066</f>
        <v>6.7188600000000003</v>
      </c>
      <c r="G823" s="92">
        <f t="shared" si="43"/>
        <v>-800</v>
      </c>
    </row>
    <row r="824" spans="1:7" x14ac:dyDescent="0.2">
      <c r="A824" s="304">
        <v>43565</v>
      </c>
      <c r="B824" s="92">
        <f t="shared" si="28"/>
        <v>15440.159893087122</v>
      </c>
      <c r="C824" s="244">
        <v>103750</v>
      </c>
      <c r="D824" s="92">
        <f t="shared" si="29"/>
        <v>13196.717857339421</v>
      </c>
      <c r="E824" s="244">
        <v>13165</v>
      </c>
      <c r="F824" s="154">
        <f>USD_CNY!B1067</f>
        <v>6.7194900000000004</v>
      </c>
      <c r="G824" s="92">
        <f t="shared" si="43"/>
        <v>800</v>
      </c>
    </row>
    <row r="825" spans="1:7" x14ac:dyDescent="0.2">
      <c r="A825" s="304">
        <v>43567</v>
      </c>
      <c r="B825" s="92">
        <f t="shared" si="28"/>
        <v>15096.937053726066</v>
      </c>
      <c r="C825" s="244">
        <v>101550</v>
      </c>
      <c r="D825" s="92">
        <f t="shared" si="29"/>
        <v>12903.365003184672</v>
      </c>
      <c r="E825" s="244">
        <v>13020</v>
      </c>
      <c r="F825" s="154">
        <f>USD_CNY!B1068</f>
        <v>6.7265300000000003</v>
      </c>
      <c r="G825" s="92">
        <f t="shared" si="43"/>
        <v>-2200</v>
      </c>
    </row>
    <row r="826" spans="1:7" x14ac:dyDescent="0.2">
      <c r="A826" s="304">
        <v>43571</v>
      </c>
      <c r="B826" s="92">
        <f t="shared" si="28"/>
        <v>15244.265890992323</v>
      </c>
      <c r="C826" s="244">
        <v>102300</v>
      </c>
      <c r="D826" s="92">
        <f t="shared" si="29"/>
        <v>13029.287086318225</v>
      </c>
      <c r="E826" s="244">
        <v>12855</v>
      </c>
      <c r="F826" s="154">
        <f>USD_CNY!B1069</f>
        <v>6.7107200000000002</v>
      </c>
      <c r="G826" s="92">
        <f t="shared" si="43"/>
        <v>750</v>
      </c>
    </row>
    <row r="827" spans="1:7" x14ac:dyDescent="0.2">
      <c r="A827" s="304">
        <v>43572</v>
      </c>
      <c r="B827" s="92">
        <f t="shared" si="28"/>
        <v>15319.563865808075</v>
      </c>
      <c r="C827" s="244">
        <v>102750</v>
      </c>
      <c r="D827" s="92">
        <f t="shared" si="29"/>
        <v>13093.644329750492</v>
      </c>
      <c r="E827" s="244">
        <v>12970</v>
      </c>
      <c r="F827" s="154">
        <f>USD_CNY!B1070</f>
        <v>6.7071100000000001</v>
      </c>
      <c r="G827" s="92">
        <f t="shared" si="43"/>
        <v>450</v>
      </c>
    </row>
    <row r="828" spans="1:7" x14ac:dyDescent="0.2">
      <c r="A828" s="304">
        <v>43573</v>
      </c>
      <c r="B828" s="92">
        <f t="shared" si="28"/>
        <v>15180.583197365511</v>
      </c>
      <c r="C828" s="244">
        <v>101600</v>
      </c>
      <c r="D828" s="92">
        <f t="shared" si="29"/>
        <v>12974.857433645737</v>
      </c>
      <c r="E828" s="244">
        <v>12950</v>
      </c>
      <c r="F828" s="154">
        <f>USD_CNY!B1071</f>
        <v>6.6927599999999998</v>
      </c>
      <c r="G828" s="92">
        <f t="shared" si="43"/>
        <v>-1150</v>
      </c>
    </row>
    <row r="829" spans="1:7" x14ac:dyDescent="0.2">
      <c r="A829" s="304">
        <v>43577</v>
      </c>
      <c r="B829" s="92">
        <f t="shared" si="28"/>
        <v>15139.689565478226</v>
      </c>
      <c r="C829" s="339">
        <v>101450</v>
      </c>
      <c r="D829" s="92">
        <f t="shared" si="29"/>
        <v>12939.905611519851</v>
      </c>
      <c r="E829" s="343">
        <v>12630</v>
      </c>
      <c r="F829" s="154">
        <f>USD_CNY!B1072</f>
        <v>6.7009299999999996</v>
      </c>
      <c r="G829" s="92">
        <f t="shared" si="43"/>
        <v>-150</v>
      </c>
    </row>
    <row r="830" spans="1:7" x14ac:dyDescent="0.2">
      <c r="A830" s="304">
        <v>43578</v>
      </c>
      <c r="B830" s="92">
        <f t="shared" si="28"/>
        <v>14936.98737958731</v>
      </c>
      <c r="C830" s="339">
        <v>100200</v>
      </c>
      <c r="D830" s="92">
        <f t="shared" si="29"/>
        <v>12766.655879989155</v>
      </c>
      <c r="E830" s="343">
        <v>12630</v>
      </c>
      <c r="F830" s="154">
        <f>USD_CNY!B1073</f>
        <v>6.7081799999999996</v>
      </c>
      <c r="G830" s="92">
        <f t="shared" si="43"/>
        <v>-1250</v>
      </c>
    </row>
    <row r="831" spans="1:7" x14ac:dyDescent="0.2">
      <c r="A831" s="304">
        <v>43579</v>
      </c>
      <c r="B831" s="92">
        <f t="shared" si="28"/>
        <v>14848.056010725459</v>
      </c>
      <c r="C831" s="339">
        <v>99675</v>
      </c>
      <c r="D831" s="92">
        <f t="shared" si="29"/>
        <v>12690.646163013213</v>
      </c>
      <c r="E831" s="343">
        <v>12490</v>
      </c>
      <c r="F831" s="154">
        <f>USD_CNY!B1074</f>
        <v>6.7130000000000001</v>
      </c>
      <c r="G831" s="92">
        <f t="shared" si="43"/>
        <v>-525</v>
      </c>
    </row>
    <row r="832" spans="1:7" x14ac:dyDescent="0.2">
      <c r="A832" s="304">
        <v>43580</v>
      </c>
      <c r="B832" s="92">
        <f t="shared" si="28"/>
        <v>14849.203458247533</v>
      </c>
      <c r="C832" s="339">
        <v>99875</v>
      </c>
      <c r="D832" s="92">
        <f t="shared" si="29"/>
        <v>12691.626887391056</v>
      </c>
      <c r="E832" s="343">
        <v>12340</v>
      </c>
      <c r="F832" s="154">
        <f>USD_CNY!B1075</f>
        <v>6.7259500000000001</v>
      </c>
      <c r="G832" s="92">
        <f t="shared" si="43"/>
        <v>200</v>
      </c>
    </row>
    <row r="833" spans="1:7" x14ac:dyDescent="0.2">
      <c r="A833" s="304">
        <v>43581</v>
      </c>
      <c r="B833" s="92">
        <f t="shared" si="28"/>
        <v>14849.000513775418</v>
      </c>
      <c r="C833" s="339">
        <v>100000</v>
      </c>
      <c r="D833" s="92">
        <f t="shared" si="29"/>
        <v>12691.453430577281</v>
      </c>
      <c r="E833" s="343">
        <v>12270</v>
      </c>
      <c r="F833" s="154">
        <f>USD_CNY!B1076</f>
        <v>6.7344600000000003</v>
      </c>
      <c r="G833" s="92">
        <f t="shared" si="43"/>
        <v>125</v>
      </c>
    </row>
    <row r="834" spans="1:7" x14ac:dyDescent="0.2">
      <c r="A834" s="304">
        <v>43587</v>
      </c>
      <c r="B834" s="92">
        <f t="shared" si="28"/>
        <v>14781.019730787273</v>
      </c>
      <c r="C834" s="339">
        <v>99575</v>
      </c>
      <c r="D834" s="92">
        <f t="shared" si="29"/>
        <v>12633.35019725408</v>
      </c>
      <c r="E834" s="343">
        <v>12130</v>
      </c>
      <c r="F834" s="154">
        <f>USD_CNY!B1077</f>
        <v>6.7366799999999998</v>
      </c>
      <c r="G834" s="92">
        <f t="shared" si="43"/>
        <v>-425</v>
      </c>
    </row>
    <row r="835" spans="1:7" x14ac:dyDescent="0.2">
      <c r="A835" s="304">
        <v>43588</v>
      </c>
      <c r="B835" s="92">
        <f t="shared" si="28"/>
        <v>14781.612164342729</v>
      </c>
      <c r="C835" s="339">
        <v>99575</v>
      </c>
      <c r="D835" s="92">
        <f t="shared" si="29"/>
        <v>12633.856550720282</v>
      </c>
      <c r="E835" s="343">
        <v>12125</v>
      </c>
      <c r="F835" s="154">
        <f>USD_CNY!B1078</f>
        <v>6.7364100000000002</v>
      </c>
      <c r="G835" s="92">
        <f t="shared" ref="G835:G864" si="44">+C835-C834</f>
        <v>0</v>
      </c>
    </row>
    <row r="836" spans="1:7" x14ac:dyDescent="0.2">
      <c r="A836" s="304">
        <v>43591</v>
      </c>
      <c r="B836" s="92">
        <f t="shared" si="28"/>
        <v>14548.87368581848</v>
      </c>
      <c r="C836" s="339">
        <v>98100</v>
      </c>
      <c r="D836" s="92">
        <f t="shared" si="29"/>
        <v>12434.93477420383</v>
      </c>
      <c r="E836" s="343">
        <v>12170</v>
      </c>
      <c r="F836" s="154">
        <f>USD_CNY!B1079</f>
        <v>6.7427900000000003</v>
      </c>
      <c r="G836" s="92">
        <f t="shared" si="44"/>
        <v>-1475</v>
      </c>
    </row>
    <row r="837" spans="1:7" x14ac:dyDescent="0.2">
      <c r="A837" s="304">
        <v>43592</v>
      </c>
      <c r="B837" s="92">
        <f t="shared" si="28"/>
        <v>14485.474078083449</v>
      </c>
      <c r="C837" s="339">
        <v>98485</v>
      </c>
      <c r="D837" s="92">
        <f t="shared" si="29"/>
        <v>12380.747075285</v>
      </c>
      <c r="E837" s="343">
        <v>12170</v>
      </c>
      <c r="F837" s="154">
        <f>USD_CNY!B1080</f>
        <v>6.7988799999999996</v>
      </c>
      <c r="G837" s="92">
        <f t="shared" si="44"/>
        <v>385</v>
      </c>
    </row>
    <row r="838" spans="1:7" x14ac:dyDescent="0.2">
      <c r="A838" s="304">
        <v>43593</v>
      </c>
      <c r="B838" s="92">
        <f t="shared" si="28"/>
        <v>14479.070157944119</v>
      </c>
      <c r="C838" s="339">
        <v>98300</v>
      </c>
      <c r="D838" s="92">
        <f t="shared" si="29"/>
        <v>12375.273639268478</v>
      </c>
      <c r="E838" s="244">
        <v>12050</v>
      </c>
      <c r="F838" s="154">
        <f>USD_CNY!B1081</f>
        <v>6.78911</v>
      </c>
      <c r="G838" s="92">
        <f t="shared" si="44"/>
        <v>-185</v>
      </c>
    </row>
    <row r="839" spans="1:7" x14ac:dyDescent="0.2">
      <c r="A839" s="304">
        <v>43594</v>
      </c>
      <c r="B839" s="92">
        <f t="shared" si="28"/>
        <v>14325.760724423653</v>
      </c>
      <c r="C839" s="244">
        <v>97200</v>
      </c>
      <c r="D839" s="92">
        <f t="shared" si="29"/>
        <v>12244.239935404832</v>
      </c>
      <c r="E839" s="244">
        <v>11965</v>
      </c>
      <c r="F839" s="154">
        <f>USD_CNY!B1082</f>
        <v>6.78498</v>
      </c>
      <c r="G839" s="92">
        <f t="shared" si="44"/>
        <v>-1100</v>
      </c>
    </row>
    <row r="840" spans="1:7" x14ac:dyDescent="0.2">
      <c r="A840" s="304">
        <v>43595</v>
      </c>
      <c r="B840" s="92">
        <f t="shared" si="28"/>
        <v>14397.761975554564</v>
      </c>
      <c r="C840" s="244">
        <v>98300</v>
      </c>
      <c r="D840" s="92">
        <f t="shared" si="29"/>
        <v>12305.779466285952</v>
      </c>
      <c r="E840" s="244">
        <v>11710</v>
      </c>
      <c r="F840" s="154">
        <f>USD_CNY!B1083</f>
        <v>6.8274499999999998</v>
      </c>
      <c r="G840" s="92">
        <f t="shared" si="44"/>
        <v>1100</v>
      </c>
    </row>
    <row r="841" spans="1:7" x14ac:dyDescent="0.2">
      <c r="A841" s="304">
        <v>43598</v>
      </c>
      <c r="B841" s="92">
        <f t="shared" si="28"/>
        <v>14289.454324205342</v>
      </c>
      <c r="C841" s="244">
        <v>97700</v>
      </c>
      <c r="D841" s="92">
        <f t="shared" si="29"/>
        <v>12213.208824107131</v>
      </c>
      <c r="E841" s="244">
        <v>11865</v>
      </c>
      <c r="F841" s="154">
        <f>USD_CNY!B1084</f>
        <v>6.8372099999999998</v>
      </c>
      <c r="G841" s="92">
        <f t="shared" si="44"/>
        <v>-600</v>
      </c>
    </row>
    <row r="842" spans="1:7" x14ac:dyDescent="0.2">
      <c r="A842" s="304">
        <v>43599</v>
      </c>
      <c r="B842" s="92">
        <f t="shared" si="28"/>
        <v>14343.086632243259</v>
      </c>
      <c r="C842" s="244">
        <v>98250</v>
      </c>
      <c r="D842" s="92">
        <f t="shared" si="29"/>
        <v>12259.048403626719</v>
      </c>
      <c r="E842" s="244">
        <v>11730</v>
      </c>
      <c r="F842" s="154">
        <f>USD_CNY!B1085</f>
        <v>6.84999</v>
      </c>
      <c r="G842" s="92">
        <f t="shared" si="44"/>
        <v>550</v>
      </c>
    </row>
    <row r="843" spans="1:7" x14ac:dyDescent="0.2">
      <c r="A843" s="304">
        <v>43600</v>
      </c>
      <c r="B843" s="92">
        <f t="shared" si="28"/>
        <v>14279.643132209625</v>
      </c>
      <c r="C843" s="244">
        <v>98450</v>
      </c>
      <c r="D843" s="92">
        <f t="shared" si="29"/>
        <v>12204.823189922758</v>
      </c>
      <c r="E843" s="244">
        <v>11820</v>
      </c>
      <c r="F843" s="154">
        <f>USD_CNY!B1086</f>
        <v>6.8944299999999998</v>
      </c>
      <c r="G843" s="92">
        <f t="shared" si="44"/>
        <v>200</v>
      </c>
    </row>
    <row r="844" spans="1:7" x14ac:dyDescent="0.2">
      <c r="A844" s="304">
        <v>43601</v>
      </c>
      <c r="B844" s="92">
        <f t="shared" si="28"/>
        <v>14338.078632240784</v>
      </c>
      <c r="C844" s="244">
        <v>98925</v>
      </c>
      <c r="D844" s="92">
        <f t="shared" si="29"/>
        <v>12254.76806174426</v>
      </c>
      <c r="E844" s="244">
        <v>11930</v>
      </c>
      <c r="F844" s="154">
        <f>USD_CNY!B1087</f>
        <v>6.8994600000000004</v>
      </c>
      <c r="G844" s="92">
        <f t="shared" si="44"/>
        <v>475</v>
      </c>
    </row>
    <row r="845" spans="1:7" x14ac:dyDescent="0.2">
      <c r="A845" s="304">
        <v>43602</v>
      </c>
      <c r="B845" s="92">
        <f t="shared" si="28"/>
        <v>14336.538851224213</v>
      </c>
      <c r="C845" s="244">
        <v>99050</v>
      </c>
      <c r="D845" s="92">
        <f t="shared" si="29"/>
        <v>12253.452009593346</v>
      </c>
      <c r="E845" s="244">
        <v>12215</v>
      </c>
      <c r="F845" s="154">
        <f>USD_CNY!B1088</f>
        <v>6.9089200000000002</v>
      </c>
      <c r="G845" s="92">
        <f t="shared" si="44"/>
        <v>125</v>
      </c>
    </row>
    <row r="846" spans="1:7" x14ac:dyDescent="0.2">
      <c r="A846" s="304">
        <v>43605</v>
      </c>
      <c r="B846" s="92">
        <f t="shared" si="28"/>
        <v>14180.983358961907</v>
      </c>
      <c r="C846" s="244">
        <v>98400</v>
      </c>
      <c r="D846" s="92">
        <f t="shared" si="29"/>
        <v>12120.498597403339</v>
      </c>
      <c r="E846" s="244">
        <v>12025</v>
      </c>
      <c r="F846" s="154">
        <f>USD_CNY!B1089</f>
        <v>6.9388699999999996</v>
      </c>
      <c r="G846" s="92">
        <f t="shared" si="44"/>
        <v>-650</v>
      </c>
    </row>
    <row r="847" spans="1:7" x14ac:dyDescent="0.2">
      <c r="A847" s="304">
        <v>43606</v>
      </c>
      <c r="B847" s="92">
        <f t="shared" si="28"/>
        <v>14260.131325860582</v>
      </c>
      <c r="C847" s="244">
        <v>98900</v>
      </c>
      <c r="D847" s="92">
        <f t="shared" si="29"/>
        <v>12188.146432359474</v>
      </c>
      <c r="E847" s="244">
        <v>11915</v>
      </c>
      <c r="F847" s="154">
        <f>USD_CNY!B1090</f>
        <v>6.9354199999999997</v>
      </c>
      <c r="G847" s="92">
        <f t="shared" si="44"/>
        <v>500</v>
      </c>
    </row>
    <row r="848" spans="1:7" x14ac:dyDescent="0.2">
      <c r="A848" s="304">
        <v>43608</v>
      </c>
      <c r="B848" s="92">
        <f t="shared" si="28"/>
        <v>14088.68831097538</v>
      </c>
      <c r="C848" s="244">
        <v>97525</v>
      </c>
      <c r="D848" s="92">
        <f t="shared" si="29"/>
        <v>12041.613941004598</v>
      </c>
      <c r="E848" s="244">
        <v>11965</v>
      </c>
      <c r="F848" s="154">
        <f>USD_CNY!B1091</f>
        <v>6.9222200000000003</v>
      </c>
      <c r="G848" s="92">
        <f t="shared" si="44"/>
        <v>-1375</v>
      </c>
    </row>
    <row r="849" spans="1:7" x14ac:dyDescent="0.2">
      <c r="A849" s="304">
        <v>43609</v>
      </c>
      <c r="B849" s="92">
        <f t="shared" si="28"/>
        <v>14058.869986798642</v>
      </c>
      <c r="C849" s="244">
        <v>97550</v>
      </c>
      <c r="D849" s="92">
        <f t="shared" si="29"/>
        <v>12016.128193844994</v>
      </c>
      <c r="E849" s="244">
        <v>11870</v>
      </c>
      <c r="F849" s="154">
        <f>USD_CNY!B1092</f>
        <v>6.9386799999999997</v>
      </c>
      <c r="G849" s="92">
        <f t="shared" si="44"/>
        <v>25</v>
      </c>
    </row>
    <row r="850" spans="1:7" x14ac:dyDescent="0.2">
      <c r="A850" s="304">
        <v>43612</v>
      </c>
      <c r="B850" s="92">
        <f t="shared" si="28"/>
        <v>14519.430647899841</v>
      </c>
      <c r="C850" s="244">
        <v>100650</v>
      </c>
      <c r="D850" s="92">
        <f t="shared" si="29"/>
        <v>12409.769784529779</v>
      </c>
      <c r="E850" s="244">
        <v>12155</v>
      </c>
      <c r="F850" s="154">
        <f>USD_CNY!B1093</f>
        <v>6.9320899999999996</v>
      </c>
      <c r="G850" s="92">
        <f t="shared" si="44"/>
        <v>3100</v>
      </c>
    </row>
    <row r="851" spans="1:7" x14ac:dyDescent="0.2">
      <c r="A851" s="304">
        <v>43613</v>
      </c>
      <c r="B851" s="92">
        <f t="shared" si="28"/>
        <v>14576.119493767677</v>
      </c>
      <c r="C851" s="244">
        <v>100650</v>
      </c>
      <c r="D851" s="92">
        <f t="shared" si="29"/>
        <v>12458.221789545025</v>
      </c>
      <c r="E851" s="244">
        <v>12155</v>
      </c>
      <c r="F851" s="154">
        <f>USD_CNY!B1094</f>
        <v>6.9051299999999998</v>
      </c>
      <c r="G851" s="92">
        <f t="shared" si="44"/>
        <v>0</v>
      </c>
    </row>
    <row r="852" spans="1:7" x14ac:dyDescent="0.2">
      <c r="A852" s="304">
        <v>43614</v>
      </c>
      <c r="B852" s="92">
        <f t="shared" si="28"/>
        <v>14288.212206865855</v>
      </c>
      <c r="C852" s="244">
        <v>98875</v>
      </c>
      <c r="D852" s="92">
        <f t="shared" si="29"/>
        <v>12212.147185355432</v>
      </c>
      <c r="E852" s="244">
        <v>12235</v>
      </c>
      <c r="F852" s="154">
        <f>USD_CNY!B1095</f>
        <v>6.9200400000000002</v>
      </c>
      <c r="G852" s="92">
        <f t="shared" si="44"/>
        <v>-1775</v>
      </c>
    </row>
    <row r="853" spans="1:7" x14ac:dyDescent="0.2">
      <c r="A853" s="304">
        <v>43615</v>
      </c>
      <c r="B853" s="92">
        <f t="shared" si="28"/>
        <v>14217.821496567241</v>
      </c>
      <c r="C853" s="244">
        <v>98575</v>
      </c>
      <c r="D853" s="92">
        <f t="shared" si="29"/>
        <v>12151.984185100207</v>
      </c>
      <c r="E853" s="244">
        <v>12040</v>
      </c>
      <c r="F853" s="154">
        <f>USD_CNY!B1096</f>
        <v>6.9332000000000003</v>
      </c>
      <c r="G853" s="92">
        <f t="shared" si="44"/>
        <v>-300</v>
      </c>
    </row>
    <row r="854" spans="1:7" x14ac:dyDescent="0.2">
      <c r="A854" s="304">
        <v>43620</v>
      </c>
      <c r="B854" s="92">
        <f t="shared" si="28"/>
        <v>14008.563153618705</v>
      </c>
      <c r="C854" s="244">
        <v>97075</v>
      </c>
      <c r="D854" s="92">
        <f t="shared" si="29"/>
        <v>11973.130900528808</v>
      </c>
      <c r="E854" s="244">
        <v>11860</v>
      </c>
      <c r="F854" s="154">
        <f>USD_CNY!B1097</f>
        <v>6.9296899999999999</v>
      </c>
      <c r="G854" s="92">
        <f t="shared" si="44"/>
        <v>-1500</v>
      </c>
    </row>
    <row r="855" spans="1:7" x14ac:dyDescent="0.2">
      <c r="A855" s="304">
        <v>43621</v>
      </c>
      <c r="B855" s="92">
        <f t="shared" si="28"/>
        <v>13977.655971286407</v>
      </c>
      <c r="C855" s="244">
        <v>96775</v>
      </c>
      <c r="D855" s="92">
        <f t="shared" si="29"/>
        <v>11946.714505372998</v>
      </c>
      <c r="E855" s="244">
        <v>11800</v>
      </c>
      <c r="F855" s="154">
        <f>USD_CNY!B1098</f>
        <v>6.9235499999999996</v>
      </c>
      <c r="G855" s="92">
        <f t="shared" si="44"/>
        <v>-300</v>
      </c>
    </row>
    <row r="856" spans="1:7" x14ac:dyDescent="0.2">
      <c r="A856" s="304">
        <v>43622</v>
      </c>
      <c r="B856" s="92">
        <f t="shared" si="28"/>
        <v>13850.685354568886</v>
      </c>
      <c r="C856" s="244">
        <v>95975</v>
      </c>
      <c r="D856" s="92">
        <f t="shared" ref="D856:D992" si="45">B856/1.17</f>
        <v>11838.192610742639</v>
      </c>
      <c r="E856" s="244">
        <v>11765</v>
      </c>
      <c r="F856" s="154">
        <f>USD_CNY!B1100</f>
        <v>6.9292600000000002</v>
      </c>
      <c r="G856" s="92">
        <f t="shared" si="44"/>
        <v>-800</v>
      </c>
    </row>
    <row r="857" spans="1:7" x14ac:dyDescent="0.2">
      <c r="A857" s="304">
        <v>43623</v>
      </c>
      <c r="B857" s="92">
        <f t="shared" si="28"/>
        <v>13831.283560408014</v>
      </c>
      <c r="C857" s="244">
        <v>95975</v>
      </c>
      <c r="D857" s="92">
        <f t="shared" si="45"/>
        <v>11821.60988069061</v>
      </c>
      <c r="E857" s="244">
        <v>11710</v>
      </c>
      <c r="F857" s="154">
        <f>USD_CNY!B1101</f>
        <v>6.9389799999999999</v>
      </c>
      <c r="G857" s="92">
        <f t="shared" si="44"/>
        <v>0</v>
      </c>
    </row>
    <row r="858" spans="1:7" x14ac:dyDescent="0.2">
      <c r="A858" s="304">
        <v>43626</v>
      </c>
      <c r="B858" s="92">
        <f t="shared" si="28"/>
        <v>13981.9137991813</v>
      </c>
      <c r="C858" s="244">
        <v>97175</v>
      </c>
      <c r="D858" s="92">
        <f t="shared" si="45"/>
        <v>11950.353674513934</v>
      </c>
      <c r="E858" s="244">
        <v>11580</v>
      </c>
      <c r="F858" s="154">
        <f>USD_CNY!B1102</f>
        <v>6.9500500000000001</v>
      </c>
      <c r="G858" s="92">
        <f t="shared" si="44"/>
        <v>1200</v>
      </c>
    </row>
    <row r="859" spans="1:7" x14ac:dyDescent="0.2">
      <c r="A859" s="304">
        <v>43627</v>
      </c>
      <c r="B859" s="92">
        <f t="shared" si="28"/>
        <v>14002.176272282257</v>
      </c>
      <c r="C859" s="244">
        <v>97025</v>
      </c>
      <c r="D859" s="92">
        <f t="shared" si="45"/>
        <v>11967.672027591674</v>
      </c>
      <c r="E859" s="244">
        <v>11600</v>
      </c>
      <c r="F859" s="154">
        <f>USD_CNY!B1103</f>
        <v>6.9292800000000003</v>
      </c>
      <c r="G859" s="92">
        <f t="shared" si="44"/>
        <v>-150</v>
      </c>
    </row>
    <row r="860" spans="1:7" x14ac:dyDescent="0.2">
      <c r="A860" s="304">
        <v>43628</v>
      </c>
      <c r="B860" s="92">
        <f t="shared" si="28"/>
        <v>14249.867896361447</v>
      </c>
      <c r="C860" s="244">
        <v>98700</v>
      </c>
      <c r="D860" s="92">
        <f t="shared" si="45"/>
        <v>12179.374270394401</v>
      </c>
      <c r="E860" s="244">
        <v>11825</v>
      </c>
      <c r="F860" s="154">
        <f>USD_CNY!B1104</f>
        <v>6.92638</v>
      </c>
      <c r="G860" s="92">
        <f t="shared" si="44"/>
        <v>1675</v>
      </c>
    </row>
    <row r="861" spans="1:7" x14ac:dyDescent="0.2">
      <c r="A861" s="304">
        <v>43629</v>
      </c>
      <c r="B861" s="92">
        <f t="shared" si="28"/>
        <v>14258.589420436854</v>
      </c>
      <c r="C861" s="244">
        <v>98825</v>
      </c>
      <c r="D861" s="92">
        <f t="shared" si="45"/>
        <v>12186.828564475945</v>
      </c>
      <c r="E861" s="244">
        <v>11745</v>
      </c>
      <c r="F861" s="154">
        <f>USD_CNY!B1105</f>
        <v>6.9309099999999999</v>
      </c>
      <c r="G861" s="92">
        <f t="shared" si="44"/>
        <v>125</v>
      </c>
    </row>
    <row r="862" spans="1:7" x14ac:dyDescent="0.2">
      <c r="A862" s="304">
        <v>43630</v>
      </c>
      <c r="B862" s="92">
        <f t="shared" si="28"/>
        <v>14448.24155383484</v>
      </c>
      <c r="C862" s="244">
        <v>100200</v>
      </c>
      <c r="D862" s="92">
        <f t="shared" si="45"/>
        <v>12348.924404987043</v>
      </c>
      <c r="E862" s="244">
        <v>11920</v>
      </c>
      <c r="F862" s="154">
        <f>USD_CNY!B1106</f>
        <v>6.9351000000000003</v>
      </c>
      <c r="G862" s="92">
        <f t="shared" si="44"/>
        <v>1375</v>
      </c>
    </row>
    <row r="863" spans="1:7" x14ac:dyDescent="0.2">
      <c r="A863" s="304">
        <v>43633</v>
      </c>
      <c r="B863" s="92">
        <f t="shared" si="28"/>
        <v>14457.74788111749</v>
      </c>
      <c r="C863" s="244">
        <v>100200</v>
      </c>
      <c r="D863" s="92">
        <f t="shared" si="45"/>
        <v>12357.049471040591</v>
      </c>
      <c r="E863" s="244">
        <v>11895</v>
      </c>
      <c r="F863" s="154">
        <f>USD_CNY!B1107</f>
        <v>6.9305399999999997</v>
      </c>
      <c r="G863" s="92">
        <f t="shared" si="44"/>
        <v>0</v>
      </c>
    </row>
    <row r="864" spans="1:7" x14ac:dyDescent="0.2">
      <c r="A864" s="304">
        <v>43634</v>
      </c>
      <c r="B864" s="92">
        <f t="shared" si="28"/>
        <v>14313.155989605117</v>
      </c>
      <c r="C864" s="244">
        <v>99250</v>
      </c>
      <c r="D864" s="92">
        <f t="shared" si="45"/>
        <v>12233.466657782152</v>
      </c>
      <c r="E864" s="244">
        <v>11745</v>
      </c>
      <c r="F864" s="154">
        <f>USD_CNY!B1108</f>
        <v>6.9341799999999996</v>
      </c>
      <c r="G864" s="92">
        <f t="shared" si="44"/>
        <v>-950</v>
      </c>
    </row>
    <row r="865" spans="1:8" x14ac:dyDescent="0.2">
      <c r="A865" s="304">
        <v>43635</v>
      </c>
      <c r="B865" s="92">
        <f t="shared" si="28"/>
        <v>14522.067606522915</v>
      </c>
      <c r="C865" s="244">
        <v>100300</v>
      </c>
      <c r="D865" s="92">
        <f t="shared" si="45"/>
        <v>12412.023595318731</v>
      </c>
      <c r="E865" s="244">
        <v>11705</v>
      </c>
      <c r="F865" s="154">
        <f>USD_CNY!B1109</f>
        <v>6.9067299999999996</v>
      </c>
      <c r="G865" s="92">
        <f t="shared" ref="G865:G886" si="46">+C865-C864</f>
        <v>1050</v>
      </c>
    </row>
    <row r="866" spans="1:8" x14ac:dyDescent="0.2">
      <c r="A866" s="304">
        <v>43636</v>
      </c>
      <c r="B866" s="92">
        <f t="shared" si="28"/>
        <v>14548.537293986605</v>
      </c>
      <c r="C866" s="244">
        <v>100050</v>
      </c>
      <c r="D866" s="92">
        <f t="shared" si="45"/>
        <v>12434.647259817611</v>
      </c>
      <c r="E866" s="244">
        <v>11865</v>
      </c>
      <c r="F866" s="154">
        <f>USD_CNY!B1110</f>
        <v>6.8769799999999996</v>
      </c>
      <c r="G866" s="92">
        <f t="shared" si="46"/>
        <v>-250</v>
      </c>
    </row>
    <row r="867" spans="1:8" x14ac:dyDescent="0.2">
      <c r="A867" s="304">
        <v>43637</v>
      </c>
      <c r="B867" s="92">
        <f t="shared" si="28"/>
        <v>14417.241826465655</v>
      </c>
      <c r="C867" s="244">
        <v>98950</v>
      </c>
      <c r="D867" s="92">
        <f t="shared" si="45"/>
        <v>12322.428911509109</v>
      </c>
      <c r="E867" s="244">
        <v>12245</v>
      </c>
      <c r="F867" s="154">
        <f>USD_CNY!B1111</f>
        <v>6.8633100000000002</v>
      </c>
      <c r="G867" s="92">
        <f t="shared" si="46"/>
        <v>-1100</v>
      </c>
    </row>
    <row r="868" spans="1:8" x14ac:dyDescent="0.2">
      <c r="A868" s="304">
        <v>43640</v>
      </c>
      <c r="B868" s="92">
        <f t="shared" si="28"/>
        <v>14445.275245773339</v>
      </c>
      <c r="C868" s="244">
        <v>99300</v>
      </c>
      <c r="D868" s="92">
        <f t="shared" si="45"/>
        <v>12346.389098951573</v>
      </c>
      <c r="E868" s="244">
        <v>12135</v>
      </c>
      <c r="F868" s="154">
        <f>USD_CNY!B1112</f>
        <v>6.8742200000000002</v>
      </c>
      <c r="G868" s="92">
        <f t="shared" si="46"/>
        <v>350</v>
      </c>
      <c r="H868" s="92">
        <f t="shared" ref="H868:H992" si="47">E868-E867</f>
        <v>-110</v>
      </c>
    </row>
    <row r="869" spans="1:8" x14ac:dyDescent="0.2">
      <c r="A869" s="304">
        <v>43641</v>
      </c>
      <c r="B869" s="92">
        <f t="shared" si="28"/>
        <v>14527.915389420772</v>
      </c>
      <c r="C869" s="244">
        <v>100000</v>
      </c>
      <c r="D869" s="92">
        <f t="shared" si="45"/>
        <v>12417.021700359635</v>
      </c>
      <c r="E869" s="244">
        <v>12065</v>
      </c>
      <c r="F869" s="154">
        <f>USD_CNY!B1113</f>
        <v>6.8833000000000002</v>
      </c>
      <c r="G869" s="92">
        <f t="shared" si="46"/>
        <v>700</v>
      </c>
      <c r="H869" s="92">
        <f t="shared" si="47"/>
        <v>-70</v>
      </c>
    </row>
    <row r="870" spans="1:8" x14ac:dyDescent="0.2">
      <c r="A870" s="304">
        <v>43643</v>
      </c>
      <c r="B870" s="92">
        <f t="shared" si="28"/>
        <v>14777.372666003757</v>
      </c>
      <c r="C870" s="244">
        <v>101650</v>
      </c>
      <c r="D870" s="92">
        <f t="shared" si="45"/>
        <v>12630.233047866461</v>
      </c>
      <c r="E870" s="244">
        <v>12400</v>
      </c>
      <c r="F870" s="154">
        <f>USD_CNY!B1114</f>
        <v>6.8787599999999998</v>
      </c>
      <c r="G870" s="92">
        <f t="shared" si="46"/>
        <v>1650</v>
      </c>
      <c r="H870" s="92">
        <f t="shared" si="47"/>
        <v>335</v>
      </c>
    </row>
    <row r="871" spans="1:8" x14ac:dyDescent="0.2">
      <c r="A871" s="304">
        <v>43644</v>
      </c>
      <c r="B871" s="92">
        <f t="shared" si="28"/>
        <v>14879.740280896916</v>
      </c>
      <c r="C871" s="244">
        <v>102300</v>
      </c>
      <c r="D871" s="92">
        <f t="shared" si="45"/>
        <v>12717.72673580933</v>
      </c>
      <c r="E871" s="244">
        <v>12665</v>
      </c>
      <c r="F871" s="154">
        <f>USD_CNY!B1115</f>
        <v>6.8751199999999999</v>
      </c>
      <c r="G871" s="92">
        <f t="shared" si="46"/>
        <v>650</v>
      </c>
      <c r="H871" s="92">
        <f t="shared" si="47"/>
        <v>265</v>
      </c>
    </row>
    <row r="872" spans="1:8" x14ac:dyDescent="0.2">
      <c r="A872" s="304">
        <v>43647</v>
      </c>
      <c r="B872" s="92">
        <f t="shared" si="28"/>
        <v>14721.433617523551</v>
      </c>
      <c r="C872" s="244">
        <v>100650</v>
      </c>
      <c r="D872" s="92">
        <f t="shared" si="45"/>
        <v>12582.421895319276</v>
      </c>
      <c r="E872" s="244">
        <v>12665</v>
      </c>
      <c r="F872" s="154">
        <f>USD_CNY!B1116</f>
        <v>6.83697</v>
      </c>
      <c r="G872" s="92">
        <f t="shared" si="46"/>
        <v>-1650</v>
      </c>
      <c r="H872" s="92">
        <f t="shared" si="47"/>
        <v>0</v>
      </c>
    </row>
    <row r="873" spans="1:8" x14ac:dyDescent="0.2">
      <c r="A873" s="304">
        <v>43648</v>
      </c>
      <c r="B873" s="92">
        <f t="shared" si="28"/>
        <v>14260.195056756887</v>
      </c>
      <c r="C873" s="244">
        <v>97950</v>
      </c>
      <c r="D873" s="92">
        <f t="shared" si="45"/>
        <v>12188.200903211016</v>
      </c>
      <c r="E873" s="244">
        <v>12340</v>
      </c>
      <c r="F873" s="154">
        <f>USD_CNY!B1117</f>
        <v>6.8687699999999996</v>
      </c>
      <c r="G873" s="92">
        <f t="shared" si="46"/>
        <v>-2700</v>
      </c>
      <c r="H873" s="92">
        <f t="shared" si="47"/>
        <v>-325</v>
      </c>
    </row>
    <row r="874" spans="1:8" x14ac:dyDescent="0.2">
      <c r="A874" s="304">
        <v>43649</v>
      </c>
      <c r="B874" s="92">
        <f t="shared" si="28"/>
        <v>14277.165830079941</v>
      </c>
      <c r="C874" s="244">
        <v>98300</v>
      </c>
      <c r="D874" s="92">
        <f t="shared" si="45"/>
        <v>12202.705837675165</v>
      </c>
      <c r="E874" s="244">
        <v>12025</v>
      </c>
      <c r="F874" s="154">
        <f>USD_CNY!B1118</f>
        <v>6.8851199999999997</v>
      </c>
      <c r="G874" s="92">
        <f t="shared" si="46"/>
        <v>350</v>
      </c>
      <c r="H874" s="92">
        <f t="shared" si="47"/>
        <v>-315</v>
      </c>
    </row>
    <row r="875" spans="1:8" x14ac:dyDescent="0.2">
      <c r="A875" s="304">
        <v>43650</v>
      </c>
      <c r="B875" s="92">
        <f t="shared" si="28"/>
        <v>14454.313318326442</v>
      </c>
      <c r="C875" s="244">
        <v>99400</v>
      </c>
      <c r="D875" s="92">
        <f t="shared" si="45"/>
        <v>12354.113947287558</v>
      </c>
      <c r="E875" s="244">
        <v>12185</v>
      </c>
      <c r="F875" s="154">
        <f>USD_CNY!B1119</f>
        <v>6.8768399999999996</v>
      </c>
      <c r="G875" s="92">
        <f t="shared" si="46"/>
        <v>1100</v>
      </c>
      <c r="H875" s="92">
        <f t="shared" si="47"/>
        <v>160</v>
      </c>
    </row>
    <row r="876" spans="1:8" x14ac:dyDescent="0.2">
      <c r="A876" s="304">
        <v>43651</v>
      </c>
      <c r="B876" s="92">
        <f t="shared" si="28"/>
        <v>14419.296274385255</v>
      </c>
      <c r="C876" s="244">
        <v>99200</v>
      </c>
      <c r="D876" s="92">
        <f t="shared" si="45"/>
        <v>12324.184849901929</v>
      </c>
      <c r="E876" s="244">
        <v>12305</v>
      </c>
      <c r="F876" s="154">
        <f>USD_CNY!B1120</f>
        <v>6.87967</v>
      </c>
      <c r="G876" s="92">
        <f t="shared" si="46"/>
        <v>-200</v>
      </c>
      <c r="H876" s="92">
        <f t="shared" si="47"/>
        <v>120</v>
      </c>
    </row>
    <row r="877" spans="1:8" x14ac:dyDescent="0.2">
      <c r="A877" s="304">
        <v>43654</v>
      </c>
      <c r="B877" s="92">
        <f t="shared" si="28"/>
        <v>14604.129473511704</v>
      </c>
      <c r="C877" s="244">
        <v>100700</v>
      </c>
      <c r="D877" s="92">
        <f t="shared" si="45"/>
        <v>12482.161943172398</v>
      </c>
      <c r="E877" s="244">
        <v>12300</v>
      </c>
      <c r="F877" s="154">
        <f>USD_CNY!B1121</f>
        <v>6.8953100000000003</v>
      </c>
      <c r="G877" s="92">
        <f t="shared" si="46"/>
        <v>1500</v>
      </c>
      <c r="H877" s="92">
        <f t="shared" si="47"/>
        <v>-5</v>
      </c>
    </row>
    <row r="878" spans="1:8" x14ac:dyDescent="0.2">
      <c r="A878" s="304">
        <v>43655</v>
      </c>
      <c r="B878" s="92">
        <f t="shared" si="28"/>
        <v>14663.52296220586</v>
      </c>
      <c r="C878" s="244">
        <v>101000</v>
      </c>
      <c r="D878" s="92">
        <f t="shared" si="45"/>
        <v>12532.925608722957</v>
      </c>
      <c r="E878" s="244">
        <v>12525</v>
      </c>
      <c r="F878" s="154">
        <f>USD_CNY!B1122</f>
        <v>6.8878399999999997</v>
      </c>
      <c r="G878" s="92">
        <f t="shared" si="46"/>
        <v>300</v>
      </c>
      <c r="H878" s="92">
        <f t="shared" si="47"/>
        <v>225</v>
      </c>
    </row>
    <row r="879" spans="1:8" x14ac:dyDescent="0.2">
      <c r="A879" s="304">
        <v>43656</v>
      </c>
      <c r="B879" s="92">
        <f t="shared" si="28"/>
        <v>14935.424970172693</v>
      </c>
      <c r="C879" s="244">
        <v>102900</v>
      </c>
      <c r="D879" s="92">
        <f t="shared" si="45"/>
        <v>12765.32048732709</v>
      </c>
      <c r="E879" s="244">
        <v>12560</v>
      </c>
      <c r="F879" s="154">
        <f>USD_CNY!B1123</f>
        <v>6.8896600000000001</v>
      </c>
      <c r="G879" s="92">
        <f t="shared" si="46"/>
        <v>1900</v>
      </c>
      <c r="H879" s="92">
        <f t="shared" si="47"/>
        <v>35</v>
      </c>
    </row>
    <row r="880" spans="1:8" x14ac:dyDescent="0.2">
      <c r="A880" s="304">
        <v>43657</v>
      </c>
      <c r="B880" s="92">
        <f t="shared" si="28"/>
        <v>15047.056647142881</v>
      </c>
      <c r="C880" s="244">
        <v>103300</v>
      </c>
      <c r="D880" s="92">
        <f t="shared" si="45"/>
        <v>12860.732177045198</v>
      </c>
      <c r="E880" s="244">
        <v>12790</v>
      </c>
      <c r="F880" s="154">
        <f>USD_CNY!B1124</f>
        <v>6.8651299999999997</v>
      </c>
      <c r="G880" s="92">
        <f t="shared" si="46"/>
        <v>400</v>
      </c>
      <c r="H880" s="92">
        <f t="shared" si="47"/>
        <v>230</v>
      </c>
    </row>
    <row r="881" spans="1:8" x14ac:dyDescent="0.2">
      <c r="A881" s="304">
        <v>43658</v>
      </c>
      <c r="B881" s="92">
        <f t="shared" si="28"/>
        <v>15076.100489882359</v>
      </c>
      <c r="C881" s="244">
        <v>103650</v>
      </c>
      <c r="D881" s="92">
        <f t="shared" si="45"/>
        <v>12885.555974258428</v>
      </c>
      <c r="E881" s="244">
        <v>13909</v>
      </c>
      <c r="F881" s="154">
        <f>USD_CNY!B1125</f>
        <v>6.8751199999999999</v>
      </c>
      <c r="G881" s="92">
        <f t="shared" si="46"/>
        <v>350</v>
      </c>
      <c r="H881" s="92">
        <f t="shared" si="47"/>
        <v>1119</v>
      </c>
    </row>
    <row r="882" spans="1:8" x14ac:dyDescent="0.2">
      <c r="A882" s="304">
        <v>43661</v>
      </c>
      <c r="B882" s="92">
        <f t="shared" si="28"/>
        <v>15447.886848412791</v>
      </c>
      <c r="C882" s="244">
        <v>106150</v>
      </c>
      <c r="D882" s="92">
        <f t="shared" si="45"/>
        <v>13203.322092660506</v>
      </c>
      <c r="E882" s="244">
        <v>13205</v>
      </c>
      <c r="F882" s="154">
        <f>USD_CNY!B1126</f>
        <v>6.8714899999999997</v>
      </c>
      <c r="G882" s="92">
        <f t="shared" si="46"/>
        <v>2500</v>
      </c>
      <c r="H882" s="92">
        <f t="shared" si="47"/>
        <v>-704</v>
      </c>
    </row>
    <row r="883" spans="1:8" x14ac:dyDescent="0.2">
      <c r="A883" s="304">
        <v>43662</v>
      </c>
      <c r="B883" s="92">
        <f t="shared" si="28"/>
        <v>15565.40232928245</v>
      </c>
      <c r="C883" s="244">
        <v>107000</v>
      </c>
      <c r="D883" s="92">
        <f t="shared" si="45"/>
        <v>13303.762674600384</v>
      </c>
      <c r="E883" s="244">
        <v>13350</v>
      </c>
      <c r="F883" s="154">
        <f>USD_CNY!B1127</f>
        <v>6.8742200000000002</v>
      </c>
      <c r="G883" s="92">
        <f t="shared" si="46"/>
        <v>850</v>
      </c>
      <c r="H883" s="92">
        <f t="shared" si="47"/>
        <v>145</v>
      </c>
    </row>
    <row r="884" spans="1:8" x14ac:dyDescent="0.2">
      <c r="A884" s="304">
        <v>43663</v>
      </c>
      <c r="B884" s="92">
        <f t="shared" si="28"/>
        <v>15945.911005039066</v>
      </c>
      <c r="C884" s="244">
        <v>109775</v>
      </c>
      <c r="D884" s="92">
        <f t="shared" si="45"/>
        <v>13628.983764990657</v>
      </c>
      <c r="E884" s="244">
        <v>13920</v>
      </c>
      <c r="F884" s="154">
        <f>USD_CNY!B1128</f>
        <v>6.8842100000000004</v>
      </c>
      <c r="G884" s="92">
        <f t="shared" si="46"/>
        <v>2775</v>
      </c>
      <c r="H884" s="92">
        <f t="shared" si="47"/>
        <v>570</v>
      </c>
    </row>
    <row r="885" spans="1:8" x14ac:dyDescent="0.2">
      <c r="A885" s="304">
        <v>43664</v>
      </c>
      <c r="B885" s="92">
        <f t="shared" si="28"/>
        <v>16678.929872879507</v>
      </c>
      <c r="C885" s="244">
        <v>114700</v>
      </c>
      <c r="D885" s="92">
        <f t="shared" si="45"/>
        <v>14255.495617845734</v>
      </c>
      <c r="E885" s="244">
        <v>14230</v>
      </c>
      <c r="F885" s="154">
        <f>USD_CNY!B1129</f>
        <v>6.8769400000000003</v>
      </c>
      <c r="G885" s="92">
        <f t="shared" si="46"/>
        <v>4925</v>
      </c>
      <c r="H885" s="92">
        <f t="shared" si="47"/>
        <v>310</v>
      </c>
    </row>
    <row r="886" spans="1:8" x14ac:dyDescent="0.2">
      <c r="A886" s="304">
        <v>43665</v>
      </c>
      <c r="B886" s="92">
        <f t="shared" si="28"/>
        <v>17236.213211230155</v>
      </c>
      <c r="C886" s="244">
        <v>118500</v>
      </c>
      <c r="D886" s="92">
        <f t="shared" si="45"/>
        <v>14731.806163444578</v>
      </c>
      <c r="E886" s="244">
        <v>14685</v>
      </c>
      <c r="F886" s="154">
        <f>USD_CNY!B1130</f>
        <v>6.8750600000000004</v>
      </c>
      <c r="G886" s="92">
        <f t="shared" si="46"/>
        <v>3800</v>
      </c>
      <c r="H886" s="92">
        <f t="shared" si="47"/>
        <v>455</v>
      </c>
    </row>
    <row r="887" spans="1:8" x14ac:dyDescent="0.2">
      <c r="A887" s="304">
        <v>43668</v>
      </c>
      <c r="B887" s="92">
        <f t="shared" si="28"/>
        <v>16788.595964632026</v>
      </c>
      <c r="C887" s="244">
        <v>115500</v>
      </c>
      <c r="D887" s="92">
        <f t="shared" si="45"/>
        <v>14349.227320198313</v>
      </c>
      <c r="E887" s="244">
        <v>14425</v>
      </c>
      <c r="F887" s="154">
        <f>USD_CNY!B1131</f>
        <v>6.87967</v>
      </c>
      <c r="G887" s="92">
        <f t="shared" ref="G887:G992" si="48">+C887-C886</f>
        <v>-3000</v>
      </c>
      <c r="H887" s="92">
        <f t="shared" si="47"/>
        <v>-260</v>
      </c>
    </row>
    <row r="888" spans="1:8" x14ac:dyDescent="0.2">
      <c r="A888" s="304">
        <v>43669</v>
      </c>
      <c r="B888" s="92">
        <f t="shared" si="28"/>
        <v>16508.793311069825</v>
      </c>
      <c r="C888" s="244">
        <v>113650</v>
      </c>
      <c r="D888" s="92">
        <f t="shared" si="45"/>
        <v>14110.079753051134</v>
      </c>
      <c r="E888" s="244">
        <v>14310</v>
      </c>
      <c r="F888" s="154">
        <f>USD_CNY!B1132</f>
        <v>6.8842100000000004</v>
      </c>
      <c r="G888" s="92">
        <f t="shared" si="48"/>
        <v>-1850</v>
      </c>
      <c r="H888" s="92">
        <f t="shared" si="47"/>
        <v>-115</v>
      </c>
    </row>
    <row r="889" spans="1:8" x14ac:dyDescent="0.2">
      <c r="A889" s="304">
        <v>43670</v>
      </c>
      <c r="B889" s="92">
        <f t="shared" si="28"/>
        <v>16342.219142621814</v>
      </c>
      <c r="C889" s="244">
        <v>112500</v>
      </c>
      <c r="D889" s="92">
        <f t="shared" si="45"/>
        <v>13967.708668907535</v>
      </c>
      <c r="E889" s="244">
        <v>14305</v>
      </c>
      <c r="F889" s="154">
        <f>USD_CNY!B1133</f>
        <v>6.88401</v>
      </c>
      <c r="G889" s="92">
        <f t="shared" si="48"/>
        <v>-1150</v>
      </c>
      <c r="H889" s="92">
        <f t="shared" si="47"/>
        <v>-5</v>
      </c>
    </row>
    <row r="890" spans="1:8" x14ac:dyDescent="0.2">
      <c r="A890" s="304">
        <v>43671</v>
      </c>
      <c r="B890" s="92">
        <f t="shared" si="28"/>
        <v>16458.631694497555</v>
      </c>
      <c r="C890" s="244">
        <v>113200</v>
      </c>
      <c r="D890" s="92">
        <f t="shared" si="45"/>
        <v>14067.206576493638</v>
      </c>
      <c r="E890" s="244">
        <v>14475</v>
      </c>
      <c r="F890" s="154">
        <f>USD_CNY!B1134</f>
        <v>6.8778499999999996</v>
      </c>
      <c r="G890" s="92">
        <f t="shared" si="48"/>
        <v>700</v>
      </c>
      <c r="H890" s="92">
        <f t="shared" si="47"/>
        <v>170</v>
      </c>
    </row>
    <row r="891" spans="1:8" x14ac:dyDescent="0.2">
      <c r="A891" s="304">
        <v>43672</v>
      </c>
      <c r="B891" s="92">
        <f t="shared" si="28"/>
        <v>16238.722301857058</v>
      </c>
      <c r="C891" s="244">
        <v>111700</v>
      </c>
      <c r="D891" s="92">
        <f t="shared" si="45"/>
        <v>13879.249830647059</v>
      </c>
      <c r="E891" s="244">
        <v>13995</v>
      </c>
      <c r="F891" s="154">
        <f>USD_CNY!B1135</f>
        <v>6.8786199999999997</v>
      </c>
      <c r="G891" s="92">
        <f t="shared" si="48"/>
        <v>-1500</v>
      </c>
      <c r="H891" s="92">
        <f t="shared" si="47"/>
        <v>-480</v>
      </c>
    </row>
    <row r="892" spans="1:8" x14ac:dyDescent="0.2">
      <c r="A892" s="304">
        <v>43675</v>
      </c>
      <c r="B892" s="92">
        <f t="shared" si="28"/>
        <v>16091.994015517901</v>
      </c>
      <c r="C892" s="244">
        <v>111000</v>
      </c>
      <c r="D892" s="92">
        <f t="shared" si="45"/>
        <v>13753.841038904189</v>
      </c>
      <c r="E892" s="244">
        <v>14060</v>
      </c>
      <c r="F892" s="154">
        <f>USD_CNY!B1136</f>
        <v>6.8978400000000004</v>
      </c>
      <c r="G892" s="92">
        <f t="shared" si="48"/>
        <v>-700</v>
      </c>
      <c r="H892" s="92">
        <f t="shared" si="47"/>
        <v>65</v>
      </c>
    </row>
    <row r="893" spans="1:8" x14ac:dyDescent="0.2">
      <c r="A893" s="304">
        <v>43676</v>
      </c>
      <c r="B893" s="92">
        <f t="shared" si="28"/>
        <v>16372.360900247617</v>
      </c>
      <c r="C893" s="244">
        <v>112800</v>
      </c>
      <c r="D893" s="92">
        <f t="shared" si="45"/>
        <v>13993.470854912493</v>
      </c>
      <c r="E893" s="244">
        <v>13990</v>
      </c>
      <c r="F893" s="154">
        <f>USD_CNY!B1137</f>
        <v>6.8896600000000001</v>
      </c>
      <c r="G893" s="92">
        <f t="shared" si="48"/>
        <v>1800</v>
      </c>
      <c r="H893" s="92">
        <f t="shared" si="47"/>
        <v>-70</v>
      </c>
    </row>
    <row r="894" spans="1:8" x14ac:dyDescent="0.2">
      <c r="A894" s="304">
        <v>43677</v>
      </c>
      <c r="B894" s="92">
        <f t="shared" si="28"/>
        <v>16360.007258210851</v>
      </c>
      <c r="C894" s="244">
        <v>112700</v>
      </c>
      <c r="D894" s="92">
        <f t="shared" si="45"/>
        <v>13982.912186505002</v>
      </c>
      <c r="E894" s="244">
        <v>14205</v>
      </c>
      <c r="F894" s="154">
        <f>USD_CNY!B1138</f>
        <v>6.8887499999999999</v>
      </c>
      <c r="G894" s="92">
        <f t="shared" si="48"/>
        <v>-100</v>
      </c>
      <c r="H894" s="92">
        <f t="shared" si="47"/>
        <v>215</v>
      </c>
    </row>
    <row r="895" spans="1:8" x14ac:dyDescent="0.2">
      <c r="A895" s="304">
        <v>43678</v>
      </c>
      <c r="B895" s="92">
        <f t="shared" si="28"/>
        <v>16464.294553828473</v>
      </c>
      <c r="C895" s="244">
        <v>113750</v>
      </c>
      <c r="D895" s="92">
        <f t="shared" si="45"/>
        <v>14072.046627203825</v>
      </c>
      <c r="E895" s="244">
        <v>14360</v>
      </c>
      <c r="F895" s="154">
        <f>USD_CNY!B1139</f>
        <v>6.9088900000000004</v>
      </c>
      <c r="G895" s="92">
        <f t="shared" si="48"/>
        <v>1050</v>
      </c>
      <c r="H895" s="92">
        <f t="shared" si="47"/>
        <v>155</v>
      </c>
    </row>
    <row r="896" spans="1:8" x14ac:dyDescent="0.2">
      <c r="A896" s="304">
        <v>43679</v>
      </c>
      <c r="B896" s="92">
        <f t="shared" si="28"/>
        <v>16475.494408534782</v>
      </c>
      <c r="C896" s="244">
        <v>114650</v>
      </c>
      <c r="D896" s="92">
        <f t="shared" si="45"/>
        <v>14081.619152593832</v>
      </c>
      <c r="E896" s="244">
        <v>14290</v>
      </c>
      <c r="F896" s="154">
        <f>USD_CNY!B1140</f>
        <v>6.9588200000000002</v>
      </c>
      <c r="G896" s="92">
        <f t="shared" si="48"/>
        <v>900</v>
      </c>
      <c r="H896" s="92">
        <f t="shared" si="47"/>
        <v>-70</v>
      </c>
    </row>
    <row r="897" spans="1:8" x14ac:dyDescent="0.2">
      <c r="A897" s="304">
        <v>43682</v>
      </c>
      <c r="B897" s="92">
        <f t="shared" si="28"/>
        <v>16499.412349697133</v>
      </c>
      <c r="C897" s="244">
        <v>116800</v>
      </c>
      <c r="D897" s="92">
        <f t="shared" si="45"/>
        <v>14102.061837347977</v>
      </c>
      <c r="E897" s="244">
        <v>14520</v>
      </c>
      <c r="F897" s="154">
        <f>USD_CNY!B1141</f>
        <v>7.07904</v>
      </c>
      <c r="G897" s="92">
        <f t="shared" si="48"/>
        <v>2150</v>
      </c>
      <c r="H897" s="92">
        <f t="shared" si="47"/>
        <v>230</v>
      </c>
    </row>
    <row r="898" spans="1:8" x14ac:dyDescent="0.2">
      <c r="A898" s="304">
        <v>43683</v>
      </c>
      <c r="B898" s="92">
        <f t="shared" si="28"/>
        <v>16770.72427770737</v>
      </c>
      <c r="C898" s="244">
        <v>118700</v>
      </c>
      <c r="D898" s="92">
        <f t="shared" si="45"/>
        <v>14333.952374108863</v>
      </c>
      <c r="E898" s="244">
        <v>14860</v>
      </c>
      <c r="F898" s="154">
        <f>USD_CNY!B1142</f>
        <v>7.0778100000000004</v>
      </c>
      <c r="G898" s="92">
        <f t="shared" si="48"/>
        <v>1900</v>
      </c>
      <c r="H898" s="92">
        <f t="shared" si="47"/>
        <v>340</v>
      </c>
    </row>
    <row r="899" spans="1:8" x14ac:dyDescent="0.2">
      <c r="A899" s="304">
        <v>43684</v>
      </c>
      <c r="B899" s="92">
        <f t="shared" si="28"/>
        <v>16743.309737812902</v>
      </c>
      <c r="C899" s="244">
        <v>118550</v>
      </c>
      <c r="D899" s="92">
        <f t="shared" si="45"/>
        <v>14310.521143429833</v>
      </c>
      <c r="E899" s="244">
        <v>15020</v>
      </c>
      <c r="F899" s="154">
        <f>USD_CNY!B1143</f>
        <v>7.0804400000000003</v>
      </c>
      <c r="G899" s="92">
        <f t="shared" si="48"/>
        <v>-150</v>
      </c>
      <c r="H899" s="92">
        <f t="shared" si="47"/>
        <v>160</v>
      </c>
    </row>
    <row r="900" spans="1:8" x14ac:dyDescent="0.2">
      <c r="A900" s="304">
        <v>43685</v>
      </c>
      <c r="B900" s="92">
        <f t="shared" si="28"/>
        <v>17665.695454159712</v>
      </c>
      <c r="C900" s="244">
        <v>124900</v>
      </c>
      <c r="D900" s="92">
        <f t="shared" si="45"/>
        <v>15098.88500355531</v>
      </c>
      <c r="E900" s="244">
        <v>14740</v>
      </c>
      <c r="F900" s="154">
        <f>USD_CNY!B1144</f>
        <v>7.0701999999999998</v>
      </c>
      <c r="G900" s="92">
        <f t="shared" si="48"/>
        <v>6350</v>
      </c>
      <c r="H900" s="92">
        <f t="shared" si="47"/>
        <v>-280</v>
      </c>
    </row>
    <row r="901" spans="1:8" x14ac:dyDescent="0.2">
      <c r="A901" s="304">
        <v>43686</v>
      </c>
      <c r="B901" s="92">
        <f t="shared" si="28"/>
        <v>17795.806717334202</v>
      </c>
      <c r="C901" s="244">
        <v>125950</v>
      </c>
      <c r="D901" s="92">
        <f t="shared" si="45"/>
        <v>15210.091211396755</v>
      </c>
      <c r="E901" s="244">
        <v>15495</v>
      </c>
      <c r="F901" s="154">
        <f>USD_CNY!B1145</f>
        <v>7.0775100000000002</v>
      </c>
      <c r="G901" s="92">
        <f t="shared" si="48"/>
        <v>1050</v>
      </c>
      <c r="H901" s="92">
        <f t="shared" si="47"/>
        <v>755</v>
      </c>
    </row>
    <row r="902" spans="1:8" x14ac:dyDescent="0.2">
      <c r="A902" s="304">
        <v>43689</v>
      </c>
      <c r="B902" s="92">
        <f t="shared" si="28"/>
        <v>17381.996341671518</v>
      </c>
      <c r="C902" s="244">
        <v>123250</v>
      </c>
      <c r="D902" s="92">
        <f t="shared" si="45"/>
        <v>14856.407129633777</v>
      </c>
      <c r="E902" s="244">
        <v>15620</v>
      </c>
      <c r="F902" s="154">
        <f>USD_CNY!B1146</f>
        <v>7.0906700000000003</v>
      </c>
      <c r="G902" s="92">
        <f t="shared" si="48"/>
        <v>-2700</v>
      </c>
      <c r="H902" s="92">
        <f t="shared" si="47"/>
        <v>125</v>
      </c>
    </row>
    <row r="903" spans="1:8" x14ac:dyDescent="0.2">
      <c r="A903" s="304">
        <v>43690</v>
      </c>
      <c r="B903" s="92">
        <f t="shared" si="28"/>
        <v>17455.670486532788</v>
      </c>
      <c r="C903" s="244">
        <v>123900</v>
      </c>
      <c r="D903" s="92">
        <f t="shared" si="45"/>
        <v>14919.37648421606</v>
      </c>
      <c r="E903" s="244">
        <v>15635</v>
      </c>
      <c r="F903" s="154">
        <f>USD_CNY!B1147</f>
        <v>7.0979799999999997</v>
      </c>
      <c r="G903" s="92">
        <f t="shared" si="48"/>
        <v>650</v>
      </c>
      <c r="H903" s="92">
        <f t="shared" si="47"/>
        <v>15</v>
      </c>
    </row>
    <row r="904" spans="1:8" x14ac:dyDescent="0.2">
      <c r="A904" s="304">
        <v>43691</v>
      </c>
      <c r="B904" s="92">
        <f t="shared" si="28"/>
        <v>17496.954733914099</v>
      </c>
      <c r="C904" s="244">
        <v>123100</v>
      </c>
      <c r="D904" s="92">
        <f t="shared" si="45"/>
        <v>14954.662165738548</v>
      </c>
      <c r="E904" s="244">
        <v>15725</v>
      </c>
      <c r="F904" s="154">
        <f>USD_CNY!B1148</f>
        <v>7.0355100000000004</v>
      </c>
      <c r="G904" s="92">
        <f t="shared" si="48"/>
        <v>-800</v>
      </c>
      <c r="H904" s="92">
        <f t="shared" si="47"/>
        <v>90</v>
      </c>
    </row>
    <row r="905" spans="1:8" x14ac:dyDescent="0.2">
      <c r="A905" s="304">
        <v>43692</v>
      </c>
      <c r="B905" s="92">
        <f t="shared" si="28"/>
        <v>17551.30545375057</v>
      </c>
      <c r="C905" s="244">
        <v>123650</v>
      </c>
      <c r="D905" s="92">
        <f t="shared" si="45"/>
        <v>15001.115772436386</v>
      </c>
      <c r="E905" s="244">
        <v>16050</v>
      </c>
      <c r="F905" s="154">
        <f>USD_CNY!B1149</f>
        <v>7.0450600000000003</v>
      </c>
      <c r="G905" s="92">
        <f t="shared" si="48"/>
        <v>550</v>
      </c>
      <c r="H905" s="92">
        <f t="shared" si="47"/>
        <v>325</v>
      </c>
    </row>
    <row r="906" spans="1:8" x14ac:dyDescent="0.2">
      <c r="A906" s="304">
        <v>43693</v>
      </c>
      <c r="B906" s="92">
        <f t="shared" si="28"/>
        <v>17958.731077041753</v>
      </c>
      <c r="C906" s="244">
        <v>126650</v>
      </c>
      <c r="D906" s="92">
        <f t="shared" si="45"/>
        <v>15349.342800890388</v>
      </c>
      <c r="E906" s="244">
        <v>15990</v>
      </c>
      <c r="F906" s="154">
        <f>USD_CNY!B1150</f>
        <v>7.0522799999999997</v>
      </c>
      <c r="G906" s="92">
        <f t="shared" si="48"/>
        <v>3000</v>
      </c>
      <c r="H906" s="92">
        <f t="shared" si="47"/>
        <v>-60</v>
      </c>
    </row>
    <row r="907" spans="1:8" x14ac:dyDescent="0.2">
      <c r="A907" s="304">
        <v>43696</v>
      </c>
      <c r="B907" s="92">
        <f t="shared" si="28"/>
        <v>17862.684773566911</v>
      </c>
      <c r="C907" s="244">
        <v>126050</v>
      </c>
      <c r="D907" s="92">
        <f t="shared" si="45"/>
        <v>15267.251943219582</v>
      </c>
      <c r="E907" s="244">
        <v>16090</v>
      </c>
      <c r="F907" s="154">
        <f>USD_CNY!B1151</f>
        <v>7.05661</v>
      </c>
      <c r="G907" s="92">
        <f t="shared" si="48"/>
        <v>-600</v>
      </c>
      <c r="H907" s="92">
        <f t="shared" si="47"/>
        <v>100</v>
      </c>
    </row>
    <row r="908" spans="1:8" x14ac:dyDescent="0.2">
      <c r="A908" s="304">
        <v>43697</v>
      </c>
      <c r="B908" s="92">
        <f t="shared" si="28"/>
        <v>17665.446556192237</v>
      </c>
      <c r="C908" s="244">
        <v>124950</v>
      </c>
      <c r="D908" s="92">
        <f t="shared" si="45"/>
        <v>15098.672270249775</v>
      </c>
      <c r="E908" s="244">
        <v>16005</v>
      </c>
      <c r="F908" s="154">
        <f>USD_CNY!B1152</f>
        <v>7.0731299999999999</v>
      </c>
      <c r="G908" s="92">
        <f t="shared" si="48"/>
        <v>-1100</v>
      </c>
      <c r="H908" s="92">
        <f t="shared" si="47"/>
        <v>-85</v>
      </c>
    </row>
    <row r="909" spans="1:8" x14ac:dyDescent="0.2">
      <c r="A909" s="304">
        <v>43698</v>
      </c>
      <c r="B909" s="92">
        <f t="shared" si="28"/>
        <v>17542.939816946935</v>
      </c>
      <c r="C909" s="244">
        <v>123800</v>
      </c>
      <c r="D909" s="92">
        <f t="shared" si="45"/>
        <v>14993.965655510201</v>
      </c>
      <c r="E909" s="244">
        <v>15860</v>
      </c>
      <c r="F909" s="154">
        <f>USD_CNY!B1153</f>
        <v>7.0569699999999997</v>
      </c>
      <c r="G909" s="92">
        <f t="shared" si="48"/>
        <v>-1150</v>
      </c>
      <c r="H909" s="92">
        <f t="shared" si="47"/>
        <v>-145</v>
      </c>
    </row>
    <row r="910" spans="1:8" x14ac:dyDescent="0.2">
      <c r="A910" s="304">
        <v>43699</v>
      </c>
      <c r="B910" s="92">
        <f t="shared" si="28"/>
        <v>17472.302589796062</v>
      </c>
      <c r="C910" s="244">
        <v>123800</v>
      </c>
      <c r="D910" s="92">
        <f t="shared" si="45"/>
        <v>14933.591957090652</v>
      </c>
      <c r="E910" s="244">
        <v>15755</v>
      </c>
      <c r="F910" s="154">
        <f>USD_CNY!B1154</f>
        <v>7.0854999999999997</v>
      </c>
      <c r="G910" s="92">
        <f t="shared" si="48"/>
        <v>0</v>
      </c>
      <c r="H910" s="92">
        <f t="shared" si="47"/>
        <v>-105</v>
      </c>
    </row>
    <row r="911" spans="1:8" x14ac:dyDescent="0.2">
      <c r="A911" s="304">
        <v>43700</v>
      </c>
      <c r="B911" s="92">
        <f t="shared" si="28"/>
        <v>17405.085581460873</v>
      </c>
      <c r="C911" s="244">
        <v>123550</v>
      </c>
      <c r="D911" s="92">
        <f t="shared" si="45"/>
        <v>14876.141522616132</v>
      </c>
      <c r="E911" s="244">
        <v>15780</v>
      </c>
      <c r="F911" s="154">
        <f>USD_CNY!B1155</f>
        <v>7.0984999999999996</v>
      </c>
      <c r="G911" s="92">
        <f t="shared" si="48"/>
        <v>-250</v>
      </c>
      <c r="H911" s="92">
        <f t="shared" si="47"/>
        <v>25</v>
      </c>
    </row>
    <row r="912" spans="1:8" x14ac:dyDescent="0.2">
      <c r="A912" s="304">
        <v>43703</v>
      </c>
      <c r="B912" s="92">
        <f t="shared" si="28"/>
        <v>17273.207119298237</v>
      </c>
      <c r="C912" s="244">
        <v>123700</v>
      </c>
      <c r="D912" s="92">
        <f t="shared" si="45"/>
        <v>14763.424888289092</v>
      </c>
      <c r="E912" s="244">
        <v>15755</v>
      </c>
      <c r="F912" s="154">
        <f>USD_CNY!B1156</f>
        <v>7.1613800000000003</v>
      </c>
      <c r="G912" s="92">
        <f t="shared" si="48"/>
        <v>150</v>
      </c>
      <c r="H912" s="92">
        <f t="shared" si="47"/>
        <v>-25</v>
      </c>
    </row>
    <row r="913" spans="1:8" x14ac:dyDescent="0.2">
      <c r="A913" s="304">
        <v>43704</v>
      </c>
      <c r="B913" s="92">
        <f t="shared" si="28"/>
        <v>17500.062724239153</v>
      </c>
      <c r="C913" s="244">
        <v>125550</v>
      </c>
      <c r="D913" s="92">
        <f t="shared" si="45"/>
        <v>14957.318567725773</v>
      </c>
      <c r="E913" s="244">
        <v>15755</v>
      </c>
      <c r="F913" s="154">
        <f>USD_CNY!B1157</f>
        <v>7.1742600000000003</v>
      </c>
      <c r="G913" s="92">
        <f t="shared" si="48"/>
        <v>1850</v>
      </c>
      <c r="H913" s="92">
        <f t="shared" si="47"/>
        <v>0</v>
      </c>
    </row>
    <row r="914" spans="1:8" x14ac:dyDescent="0.2">
      <c r="A914" s="304">
        <v>43705</v>
      </c>
      <c r="B914" s="92">
        <f t="shared" si="28"/>
        <v>17476.904521939658</v>
      </c>
      <c r="C914" s="244">
        <v>125200</v>
      </c>
      <c r="D914" s="92">
        <f t="shared" si="45"/>
        <v>14937.525232427059</v>
      </c>
      <c r="E914" s="244">
        <v>15905</v>
      </c>
      <c r="F914" s="154">
        <f>USD_CNY!B1158</f>
        <v>7.1637399999999998</v>
      </c>
      <c r="G914" s="92">
        <f t="shared" si="48"/>
        <v>-350</v>
      </c>
      <c r="H914" s="92">
        <f t="shared" si="47"/>
        <v>150</v>
      </c>
    </row>
    <row r="915" spans="1:8" x14ac:dyDescent="0.2">
      <c r="A915" s="304">
        <v>43706</v>
      </c>
      <c r="B915" s="92">
        <f t="shared" si="28"/>
        <v>17699.102706380323</v>
      </c>
      <c r="C915" s="244">
        <v>126950</v>
      </c>
      <c r="D915" s="92">
        <f t="shared" si="45"/>
        <v>15127.438210581473</v>
      </c>
      <c r="E915" s="244">
        <v>16025</v>
      </c>
      <c r="F915" s="154">
        <f>USD_CNY!B1159</f>
        <v>7.1726799999999997</v>
      </c>
      <c r="G915" s="92">
        <f t="shared" si="48"/>
        <v>1750</v>
      </c>
      <c r="H915" s="92">
        <f t="shared" si="47"/>
        <v>120</v>
      </c>
    </row>
    <row r="916" spans="1:8" x14ac:dyDescent="0.2">
      <c r="A916" s="304">
        <v>43707</v>
      </c>
      <c r="B916" s="92">
        <f t="shared" si="28"/>
        <v>18112.422802086843</v>
      </c>
      <c r="C916" s="244">
        <v>129600</v>
      </c>
      <c r="D916" s="92">
        <f t="shared" si="45"/>
        <v>15480.703249646875</v>
      </c>
      <c r="E916" s="244">
        <v>16345</v>
      </c>
      <c r="F916" s="154">
        <f>USD_CNY!B1160</f>
        <v>7.1553100000000001</v>
      </c>
      <c r="G916" s="92">
        <f t="shared" si="48"/>
        <v>2650</v>
      </c>
      <c r="H916" s="92">
        <f t="shared" si="47"/>
        <v>320</v>
      </c>
    </row>
    <row r="917" spans="1:8" x14ac:dyDescent="0.2">
      <c r="A917" s="304">
        <v>43711</v>
      </c>
      <c r="B917" s="92">
        <f t="shared" si="28"/>
        <v>20552.489876768523</v>
      </c>
      <c r="C917" s="244">
        <v>147750</v>
      </c>
      <c r="D917" s="92">
        <f t="shared" si="45"/>
        <v>17566.23066390472</v>
      </c>
      <c r="E917" s="244">
        <v>18625</v>
      </c>
      <c r="F917" s="154">
        <f>USD_CNY!B1161</f>
        <v>7.1889099999999999</v>
      </c>
      <c r="G917" s="92">
        <f t="shared" si="48"/>
        <v>18150</v>
      </c>
      <c r="H917" s="92">
        <f t="shared" si="47"/>
        <v>2280</v>
      </c>
    </row>
    <row r="918" spans="1:8" x14ac:dyDescent="0.2">
      <c r="A918" s="304">
        <v>43712</v>
      </c>
      <c r="B918" s="92">
        <f t="shared" si="28"/>
        <v>20285.404271580352</v>
      </c>
      <c r="C918" s="244">
        <v>145450</v>
      </c>
      <c r="D918" s="92">
        <f t="shared" si="45"/>
        <v>17337.952368872095</v>
      </c>
      <c r="E918" s="244">
        <v>17925</v>
      </c>
      <c r="F918" s="154">
        <f>USD_CNY!B1162</f>
        <v>7.1701800000000002</v>
      </c>
      <c r="G918" s="92">
        <f t="shared" si="48"/>
        <v>-2300</v>
      </c>
      <c r="H918" s="92">
        <f t="shared" si="47"/>
        <v>-700</v>
      </c>
    </row>
    <row r="919" spans="1:8" x14ac:dyDescent="0.2">
      <c r="A919" s="304">
        <v>43713</v>
      </c>
      <c r="B919" s="92">
        <f t="shared" si="28"/>
        <v>19973.402436166409</v>
      </c>
      <c r="C919" s="244">
        <v>142500</v>
      </c>
      <c r="D919" s="92">
        <f t="shared" si="45"/>
        <v>17071.284133475565</v>
      </c>
      <c r="E919" s="244">
        <v>17910</v>
      </c>
      <c r="F919" s="154">
        <f>USD_CNY!B1163</f>
        <v>7.1344880000000002</v>
      </c>
      <c r="G919" s="92">
        <f t="shared" si="48"/>
        <v>-2950</v>
      </c>
      <c r="H919" s="92">
        <f t="shared" si="47"/>
        <v>-15</v>
      </c>
    </row>
    <row r="920" spans="1:8" x14ac:dyDescent="0.2">
      <c r="A920" s="304">
        <v>43714</v>
      </c>
      <c r="B920" s="92">
        <f t="shared" si="28"/>
        <v>19811.295658736082</v>
      </c>
      <c r="C920" s="244">
        <v>141500</v>
      </c>
      <c r="D920" s="92">
        <f t="shared" si="45"/>
        <v>16932.731332253064</v>
      </c>
      <c r="E920" s="244">
        <v>17540</v>
      </c>
      <c r="F920" s="154">
        <f>USD_CNY!B1164</f>
        <v>7.1423899999999998</v>
      </c>
      <c r="G920" s="92">
        <f t="shared" si="48"/>
        <v>-1000</v>
      </c>
      <c r="H920" s="92">
        <f t="shared" si="47"/>
        <v>-370</v>
      </c>
    </row>
    <row r="921" spans="1:8" x14ac:dyDescent="0.2">
      <c r="A921" s="304">
        <v>43717</v>
      </c>
      <c r="B921" s="92">
        <f t="shared" si="28"/>
        <v>19760.932019867596</v>
      </c>
      <c r="C921" s="244">
        <v>140800</v>
      </c>
      <c r="D921" s="92">
        <f t="shared" si="45"/>
        <v>16889.685487066323</v>
      </c>
      <c r="E921" s="244">
        <v>17500</v>
      </c>
      <c r="F921" s="154">
        <f>USD_CNY!B1165</f>
        <v>7.1251699999999998</v>
      </c>
      <c r="G921" s="92">
        <f t="shared" si="48"/>
        <v>-700</v>
      </c>
      <c r="H921" s="92">
        <f t="shared" si="47"/>
        <v>-40</v>
      </c>
    </row>
    <row r="922" spans="1:8" x14ac:dyDescent="0.2">
      <c r="A922" s="304">
        <v>43718</v>
      </c>
      <c r="B922" s="92">
        <f t="shared" si="28"/>
        <v>20209.515618104804</v>
      </c>
      <c r="C922" s="244">
        <v>143800</v>
      </c>
      <c r="D922" s="92">
        <f t="shared" si="45"/>
        <v>17273.090271884448</v>
      </c>
      <c r="E922" s="244">
        <v>17895</v>
      </c>
      <c r="F922" s="154">
        <f>USD_CNY!B1166</f>
        <v>7.1154599999999997</v>
      </c>
      <c r="G922" s="92">
        <f t="shared" si="48"/>
        <v>3000</v>
      </c>
      <c r="H922" s="92">
        <f t="shared" si="47"/>
        <v>395</v>
      </c>
    </row>
    <row r="923" spans="1:8" x14ac:dyDescent="0.2">
      <c r="A923" s="304">
        <v>43719</v>
      </c>
      <c r="B923" s="92">
        <f t="shared" si="28"/>
        <v>20099.909199011588</v>
      </c>
      <c r="C923" s="244">
        <v>143000</v>
      </c>
      <c r="D923" s="92">
        <f t="shared" si="45"/>
        <v>17179.409571804779</v>
      </c>
      <c r="E923" s="244">
        <v>18065</v>
      </c>
      <c r="F923" s="154">
        <f>USD_CNY!B1167</f>
        <v>7.1144600000000002</v>
      </c>
      <c r="G923" s="92">
        <f t="shared" si="48"/>
        <v>-800</v>
      </c>
      <c r="H923" s="92">
        <f t="shared" si="47"/>
        <v>170</v>
      </c>
    </row>
    <row r="924" spans="1:8" x14ac:dyDescent="0.2">
      <c r="A924" s="304">
        <v>43720</v>
      </c>
      <c r="B924" s="92">
        <f t="shared" si="28"/>
        <v>20214.719593162878</v>
      </c>
      <c r="C924" s="244">
        <v>143100</v>
      </c>
      <c r="D924" s="92">
        <f t="shared" si="45"/>
        <v>17277.538113814426</v>
      </c>
      <c r="E924" s="244">
        <v>18330</v>
      </c>
      <c r="F924" s="154">
        <f>USD_CNY!B1168</f>
        <v>7.0789999999999997</v>
      </c>
      <c r="G924" s="92">
        <f t="shared" si="48"/>
        <v>100</v>
      </c>
      <c r="H924" s="92">
        <f t="shared" si="47"/>
        <v>265</v>
      </c>
    </row>
    <row r="925" spans="1:8" x14ac:dyDescent="0.2">
      <c r="A925" s="304">
        <v>43721</v>
      </c>
      <c r="B925" s="92">
        <f t="shared" si="28"/>
        <v>20285.413356052239</v>
      </c>
      <c r="C925" s="244">
        <v>143100</v>
      </c>
      <c r="D925" s="92">
        <f t="shared" si="45"/>
        <v>17337.960133377983</v>
      </c>
      <c r="E925" s="244">
        <v>18200</v>
      </c>
      <c r="F925" s="154">
        <f>USD_CNY!B1169</f>
        <v>7.0543300000000002</v>
      </c>
      <c r="G925" s="92">
        <f t="shared" si="48"/>
        <v>0</v>
      </c>
      <c r="H925" s="92">
        <f t="shared" si="47"/>
        <v>-130</v>
      </c>
    </row>
    <row r="926" spans="1:8" x14ac:dyDescent="0.2">
      <c r="A926" s="304">
        <v>43724</v>
      </c>
      <c r="B926" s="92">
        <f t="shared" si="28"/>
        <v>19799.416840327147</v>
      </c>
      <c r="C926" s="244">
        <v>139950</v>
      </c>
      <c r="D926" s="92">
        <f t="shared" si="45"/>
        <v>16922.57849600611</v>
      </c>
      <c r="E926" s="244">
        <v>17820</v>
      </c>
      <c r="F926" s="154">
        <f>USD_CNY!B1170</f>
        <v>7.06839</v>
      </c>
      <c r="G926" s="92">
        <f t="shared" si="48"/>
        <v>-3150</v>
      </c>
      <c r="H926" s="92">
        <f t="shared" si="47"/>
        <v>-380</v>
      </c>
    </row>
    <row r="927" spans="1:8" x14ac:dyDescent="0.2">
      <c r="A927" s="304">
        <v>43725</v>
      </c>
      <c r="B927" s="92">
        <f t="shared" si="28"/>
        <v>19257.477990949126</v>
      </c>
      <c r="C927" s="244">
        <v>136300</v>
      </c>
      <c r="D927" s="92">
        <f t="shared" si="45"/>
        <v>16459.382898247117</v>
      </c>
      <c r="E927" s="244">
        <v>17295</v>
      </c>
      <c r="F927" s="154">
        <f>USD_CNY!B1171</f>
        <v>7.0777700000000001</v>
      </c>
      <c r="G927" s="92">
        <f t="shared" si="48"/>
        <v>-3650</v>
      </c>
      <c r="H927" s="92">
        <f t="shared" si="47"/>
        <v>-525</v>
      </c>
    </row>
    <row r="928" spans="1:8" x14ac:dyDescent="0.2">
      <c r="A928" s="304">
        <v>43726</v>
      </c>
      <c r="B928" s="92">
        <f t="shared" si="28"/>
        <v>19115.465032393233</v>
      </c>
      <c r="C928" s="244">
        <v>135400</v>
      </c>
      <c r="D928" s="92">
        <f t="shared" si="45"/>
        <v>16338.004301190798</v>
      </c>
      <c r="E928" s="244">
        <v>17000</v>
      </c>
      <c r="F928" s="154">
        <f>USD_CNY!B1172</f>
        <v>7.0832699999999997</v>
      </c>
      <c r="G928" s="92">
        <f t="shared" si="48"/>
        <v>-900</v>
      </c>
      <c r="H928" s="92">
        <f t="shared" si="47"/>
        <v>-295</v>
      </c>
    </row>
    <row r="929" spans="1:8" x14ac:dyDescent="0.2">
      <c r="A929" s="304">
        <v>43727</v>
      </c>
      <c r="B929" s="92">
        <f t="shared" si="28"/>
        <v>19239.406359070821</v>
      </c>
      <c r="C929" s="244">
        <v>136650</v>
      </c>
      <c r="D929" s="92">
        <f t="shared" si="45"/>
        <v>16443.937059034892</v>
      </c>
      <c r="E929" s="244">
        <v>17230</v>
      </c>
      <c r="F929" s="154">
        <f>USD_CNY!B1173</f>
        <v>7.1026100000000003</v>
      </c>
      <c r="G929" s="92">
        <f t="shared" si="48"/>
        <v>1250</v>
      </c>
      <c r="H929" s="92">
        <f t="shared" si="47"/>
        <v>230</v>
      </c>
    </row>
    <row r="930" spans="1:8" x14ac:dyDescent="0.2">
      <c r="A930" s="304">
        <v>43728</v>
      </c>
      <c r="B930" s="92">
        <f t="shared" si="28"/>
        <v>19359.539550790902</v>
      </c>
      <c r="C930" s="244">
        <v>137100</v>
      </c>
      <c r="D930" s="92">
        <f t="shared" si="45"/>
        <v>16546.615000675985</v>
      </c>
      <c r="E930" s="244">
        <v>17270</v>
      </c>
      <c r="F930" s="154">
        <f>USD_CNY!B1174</f>
        <v>7.0817800000000002</v>
      </c>
      <c r="G930" s="92">
        <f t="shared" si="48"/>
        <v>450</v>
      </c>
      <c r="H930" s="92">
        <f t="shared" si="47"/>
        <v>40</v>
      </c>
    </row>
    <row r="931" spans="1:8" x14ac:dyDescent="0.2">
      <c r="A931" s="304">
        <v>43731</v>
      </c>
      <c r="B931" s="92">
        <f t="shared" si="28"/>
        <v>19409.817810634417</v>
      </c>
      <c r="C931" s="244">
        <v>138050</v>
      </c>
      <c r="D931" s="92">
        <f t="shared" si="45"/>
        <v>16589.58787233711</v>
      </c>
      <c r="E931" s="244">
        <v>17960</v>
      </c>
      <c r="F931" s="154">
        <f>USD_CNY!B1175</f>
        <v>7.1123799999999999</v>
      </c>
      <c r="G931" s="92">
        <f t="shared" si="48"/>
        <v>950</v>
      </c>
      <c r="H931" s="92">
        <f t="shared" si="47"/>
        <v>690</v>
      </c>
    </row>
    <row r="932" spans="1:8" x14ac:dyDescent="0.2">
      <c r="A932" s="304">
        <v>43732</v>
      </c>
      <c r="B932" s="92">
        <f t="shared" si="28"/>
        <v>19264.977817151455</v>
      </c>
      <c r="C932" s="244">
        <v>137000</v>
      </c>
      <c r="D932" s="92">
        <f t="shared" si="45"/>
        <v>16465.793006112355</v>
      </c>
      <c r="E932" s="244">
        <v>17760</v>
      </c>
      <c r="F932" s="154">
        <f>USD_CNY!B1176</f>
        <v>7.1113499999999998</v>
      </c>
      <c r="G932" s="92">
        <f t="shared" si="48"/>
        <v>-1050</v>
      </c>
      <c r="H932" s="92">
        <f t="shared" si="47"/>
        <v>-200</v>
      </c>
    </row>
    <row r="933" spans="1:8" x14ac:dyDescent="0.2">
      <c r="A933" s="304">
        <v>43733</v>
      </c>
      <c r="B933" s="92">
        <f t="shared" si="28"/>
        <v>19115.744038712015</v>
      </c>
      <c r="C933" s="244">
        <v>136050</v>
      </c>
      <c r="D933" s="92">
        <f t="shared" si="45"/>
        <v>16338.242768129929</v>
      </c>
      <c r="E933" s="244">
        <v>17270</v>
      </c>
      <c r="F933" s="154">
        <f>USD_CNY!B1177</f>
        <v>7.1171699999999998</v>
      </c>
      <c r="G933" s="92">
        <f t="shared" si="48"/>
        <v>-950</v>
      </c>
      <c r="H933" s="92">
        <f t="shared" si="47"/>
        <v>-490</v>
      </c>
    </row>
    <row r="934" spans="1:8" x14ac:dyDescent="0.2">
      <c r="A934" s="304">
        <v>43734</v>
      </c>
      <c r="B934" s="92">
        <f t="shared" si="28"/>
        <v>19205.229213287548</v>
      </c>
      <c r="C934" s="244">
        <v>136800</v>
      </c>
      <c r="D934" s="92">
        <f t="shared" si="45"/>
        <v>16414.725823322693</v>
      </c>
      <c r="E934" s="244">
        <v>17195</v>
      </c>
      <c r="F934" s="154">
        <f>USD_CNY!B1178</f>
        <v>7.1230599999999997</v>
      </c>
      <c r="G934" s="92">
        <f t="shared" si="48"/>
        <v>750</v>
      </c>
      <c r="H934" s="92">
        <f t="shared" si="47"/>
        <v>-75</v>
      </c>
    </row>
    <row r="935" spans="1:8" x14ac:dyDescent="0.2">
      <c r="A935" s="304">
        <v>43735</v>
      </c>
      <c r="B935" s="92">
        <f t="shared" si="28"/>
        <v>19171.574720738972</v>
      </c>
      <c r="C935" s="244">
        <v>136650</v>
      </c>
      <c r="D935" s="92">
        <f t="shared" si="45"/>
        <v>16385.9612997769</v>
      </c>
      <c r="E935" s="244">
        <v>17365</v>
      </c>
      <c r="F935" s="154">
        <f>USD_CNY!B1179</f>
        <v>7.1277400000000002</v>
      </c>
      <c r="G935" s="92">
        <f t="shared" si="48"/>
        <v>-150</v>
      </c>
      <c r="H935" s="92">
        <f t="shared" si="47"/>
        <v>170</v>
      </c>
    </row>
    <row r="936" spans="1:8" x14ac:dyDescent="0.2">
      <c r="A936" s="304">
        <v>43738</v>
      </c>
      <c r="B936" s="92">
        <f t="shared" si="28"/>
        <v>19230.76923076923</v>
      </c>
      <c r="C936" s="244">
        <v>137000</v>
      </c>
      <c r="D936" s="92">
        <f t="shared" si="45"/>
        <v>16436.55489809336</v>
      </c>
      <c r="E936" s="244">
        <v>17410</v>
      </c>
      <c r="F936" s="154">
        <f>USD_CNY!B1180</f>
        <v>7.1239999999999997</v>
      </c>
      <c r="G936" s="92">
        <f t="shared" si="48"/>
        <v>350</v>
      </c>
      <c r="H936" s="92">
        <f t="shared" si="47"/>
        <v>45</v>
      </c>
    </row>
    <row r="937" spans="1:8" x14ac:dyDescent="0.2">
      <c r="A937" s="304">
        <v>43739</v>
      </c>
      <c r="B937" s="92">
        <f t="shared" si="28"/>
        <v>19168.479743674052</v>
      </c>
      <c r="C937" s="244">
        <v>137000</v>
      </c>
      <c r="D937" s="92">
        <f t="shared" si="45"/>
        <v>16383.316020234233</v>
      </c>
      <c r="E937" s="244">
        <v>17570</v>
      </c>
      <c r="F937" s="154">
        <f>USD_CNY!B1181</f>
        <v>7.1471499999999999</v>
      </c>
      <c r="G937" s="92">
        <f t="shared" si="48"/>
        <v>0</v>
      </c>
      <c r="H937" s="92">
        <f t="shared" si="47"/>
        <v>160</v>
      </c>
    </row>
    <row r="938" spans="1:8" x14ac:dyDescent="0.2">
      <c r="A938" s="304">
        <v>43740</v>
      </c>
      <c r="B938" s="92">
        <f t="shared" si="28"/>
        <v>19170.974305297066</v>
      </c>
      <c r="C938" s="244">
        <v>137000</v>
      </c>
      <c r="D938" s="92">
        <f t="shared" si="45"/>
        <v>16385.448124185528</v>
      </c>
      <c r="E938" s="244">
        <v>17410</v>
      </c>
      <c r="F938" s="154">
        <f>USD_CNY!B1182</f>
        <v>7.1462199999999996</v>
      </c>
      <c r="G938" s="92">
        <f t="shared" si="48"/>
        <v>0</v>
      </c>
      <c r="H938" s="92">
        <f t="shared" si="47"/>
        <v>-160</v>
      </c>
    </row>
    <row r="939" spans="1:8" x14ac:dyDescent="0.2">
      <c r="A939" s="304">
        <v>43741</v>
      </c>
      <c r="B939" s="92">
        <f t="shared" si="28"/>
        <v>19185.659769632042</v>
      </c>
      <c r="C939" s="244">
        <v>137000</v>
      </c>
      <c r="D939" s="92">
        <f t="shared" si="45"/>
        <v>16397.999803104311</v>
      </c>
      <c r="E939" s="244">
        <v>17670</v>
      </c>
      <c r="F939" s="154">
        <f>USD_CNY!B1183</f>
        <v>7.1407499999999997</v>
      </c>
      <c r="G939" s="92">
        <f t="shared" si="48"/>
        <v>0</v>
      </c>
      <c r="H939" s="92">
        <f t="shared" si="47"/>
        <v>260</v>
      </c>
    </row>
    <row r="940" spans="1:8" x14ac:dyDescent="0.2">
      <c r="A940" s="304">
        <v>43742</v>
      </c>
      <c r="B940" s="92">
        <f t="shared" si="28"/>
        <v>19236.628787825601</v>
      </c>
      <c r="C940" s="244">
        <v>137000</v>
      </c>
      <c r="D940" s="92">
        <f t="shared" si="45"/>
        <v>16441.563066517607</v>
      </c>
      <c r="E940" s="244">
        <v>17785</v>
      </c>
      <c r="F940" s="154">
        <f>USD_CNY!B1184</f>
        <v>7.1218300000000001</v>
      </c>
      <c r="G940" s="92">
        <f t="shared" si="48"/>
        <v>0</v>
      </c>
      <c r="H940" s="92">
        <f t="shared" si="47"/>
        <v>115</v>
      </c>
    </row>
    <row r="941" spans="1:8" x14ac:dyDescent="0.2">
      <c r="A941" s="304">
        <v>43745</v>
      </c>
      <c r="B941" s="92">
        <f t="shared" si="28"/>
        <v>19204.781850499887</v>
      </c>
      <c r="C941" s="244">
        <v>137000</v>
      </c>
      <c r="D941" s="92">
        <f t="shared" si="45"/>
        <v>16414.343461965716</v>
      </c>
      <c r="E941" s="244">
        <v>17905</v>
      </c>
      <c r="F941" s="154">
        <f>USD_CNY!B1185</f>
        <v>7.1336399999999998</v>
      </c>
      <c r="G941" s="92">
        <f t="shared" si="48"/>
        <v>0</v>
      </c>
      <c r="H941" s="92">
        <f t="shared" si="47"/>
        <v>120</v>
      </c>
    </row>
    <row r="942" spans="1:8" x14ac:dyDescent="0.2">
      <c r="A942" s="304">
        <v>43746</v>
      </c>
      <c r="B942" s="92">
        <f t="shared" si="28"/>
        <v>19121.787188893784</v>
      </c>
      <c r="C942" s="244">
        <v>136250</v>
      </c>
      <c r="D942" s="92">
        <f t="shared" si="45"/>
        <v>16343.407853755372</v>
      </c>
      <c r="E942" s="244">
        <v>17950</v>
      </c>
      <c r="F942" s="154">
        <f>USD_CNY!B1186</f>
        <v>7.1253799999999998</v>
      </c>
      <c r="G942" s="92">
        <f t="shared" si="48"/>
        <v>-750</v>
      </c>
      <c r="H942" s="92">
        <f t="shared" si="47"/>
        <v>45</v>
      </c>
    </row>
    <row r="943" spans="1:8" x14ac:dyDescent="0.2">
      <c r="A943" s="304">
        <v>43747</v>
      </c>
      <c r="B943" s="92">
        <f t="shared" si="28"/>
        <v>19177.507343684432</v>
      </c>
      <c r="C943" s="244">
        <v>137100</v>
      </c>
      <c r="D943" s="92">
        <f t="shared" si="45"/>
        <v>16391.031917679004</v>
      </c>
      <c r="E943" s="244">
        <v>17560</v>
      </c>
      <c r="F943" s="154">
        <f>USD_CNY!B1187</f>
        <v>7.149</v>
      </c>
      <c r="G943" s="92">
        <f t="shared" si="48"/>
        <v>850</v>
      </c>
      <c r="H943" s="92">
        <f t="shared" si="47"/>
        <v>-390</v>
      </c>
    </row>
    <row r="944" spans="1:8" x14ac:dyDescent="0.2">
      <c r="A944" s="304">
        <v>43748</v>
      </c>
      <c r="B944" s="92">
        <f t="shared" si="28"/>
        <v>19221.285044069853</v>
      </c>
      <c r="C944" s="244">
        <v>136800</v>
      </c>
      <c r="D944" s="92">
        <f t="shared" si="45"/>
        <v>16428.44875561526</v>
      </c>
      <c r="E944" s="244">
        <v>17745</v>
      </c>
      <c r="F944" s="154">
        <f>USD_CNY!B1188</f>
        <v>7.1171100000000003</v>
      </c>
      <c r="G944" s="92">
        <f t="shared" si="48"/>
        <v>-300</v>
      </c>
      <c r="H944" s="92">
        <f t="shared" si="47"/>
        <v>185</v>
      </c>
    </row>
    <row r="945" spans="1:8" x14ac:dyDescent="0.2">
      <c r="A945" s="304">
        <v>43749</v>
      </c>
      <c r="B945" s="92">
        <f t="shared" si="28"/>
        <v>19200.153150781731</v>
      </c>
      <c r="C945" s="244">
        <v>136400</v>
      </c>
      <c r="D945" s="92">
        <f t="shared" si="45"/>
        <v>16410.387308360456</v>
      </c>
      <c r="E945" s="244">
        <v>17750</v>
      </c>
      <c r="F945" s="154">
        <f>USD_CNY!B1189</f>
        <v>7.1041100000000004</v>
      </c>
      <c r="G945" s="92">
        <f t="shared" si="48"/>
        <v>-400</v>
      </c>
      <c r="H945" s="92">
        <f t="shared" si="47"/>
        <v>5</v>
      </c>
    </row>
    <row r="946" spans="1:8" x14ac:dyDescent="0.2">
      <c r="A946" s="304">
        <v>43752</v>
      </c>
      <c r="B946" s="92">
        <f t="shared" si="28"/>
        <v>19427.315897653978</v>
      </c>
      <c r="C946" s="244">
        <v>137050</v>
      </c>
      <c r="D946" s="92">
        <f t="shared" si="45"/>
        <v>16604.54350226836</v>
      </c>
      <c r="E946" s="244">
        <v>18000</v>
      </c>
      <c r="F946" s="154">
        <f>USD_CNY!B1190</f>
        <v>7.0545</v>
      </c>
      <c r="G946" s="92">
        <f t="shared" si="48"/>
        <v>650</v>
      </c>
      <c r="H946" s="92">
        <f t="shared" si="47"/>
        <v>250</v>
      </c>
    </row>
    <row r="947" spans="1:8" x14ac:dyDescent="0.2">
      <c r="A947" s="304">
        <v>43753</v>
      </c>
      <c r="B947" s="92">
        <f t="shared" si="28"/>
        <v>18919.851072431156</v>
      </c>
      <c r="C947" s="244">
        <v>133850</v>
      </c>
      <c r="D947" s="92">
        <f t="shared" si="45"/>
        <v>16170.812882419792</v>
      </c>
      <c r="E947" s="244">
        <v>17405</v>
      </c>
      <c r="F947" s="154">
        <f>USD_CNY!B1191</f>
        <v>7.0745800000000001</v>
      </c>
      <c r="G947" s="92">
        <f t="shared" si="48"/>
        <v>-3200</v>
      </c>
      <c r="H947" s="92">
        <f t="shared" si="47"/>
        <v>-595</v>
      </c>
    </row>
    <row r="948" spans="1:8" x14ac:dyDescent="0.2">
      <c r="A948" s="304">
        <v>43754</v>
      </c>
      <c r="B948" s="92">
        <f t="shared" si="28"/>
        <v>18928.057888310374</v>
      </c>
      <c r="C948" s="244">
        <v>134400</v>
      </c>
      <c r="D948" s="92">
        <f t="shared" si="45"/>
        <v>16177.827254966132</v>
      </c>
      <c r="E948" s="244">
        <v>17070</v>
      </c>
      <c r="F948" s="154">
        <f>USD_CNY!B1192</f>
        <v>7.1005700000000003</v>
      </c>
      <c r="G948" s="92">
        <f t="shared" si="48"/>
        <v>550</v>
      </c>
      <c r="H948" s="92">
        <f t="shared" si="47"/>
        <v>-335</v>
      </c>
    </row>
    <row r="949" spans="1:8" x14ac:dyDescent="0.2">
      <c r="A949" s="304">
        <v>43755</v>
      </c>
      <c r="B949" s="92">
        <f t="shared" si="28"/>
        <v>18514.54236345525</v>
      </c>
      <c r="C949" s="244">
        <v>131500</v>
      </c>
      <c r="D949" s="92">
        <f t="shared" si="45"/>
        <v>15824.395182440385</v>
      </c>
      <c r="E949" s="244">
        <v>17005</v>
      </c>
      <c r="F949" s="154">
        <f>USD_CNY!B1193</f>
        <v>7.102525</v>
      </c>
      <c r="G949" s="92">
        <f t="shared" si="48"/>
        <v>-2900</v>
      </c>
      <c r="H949" s="92">
        <f t="shared" si="47"/>
        <v>-65</v>
      </c>
    </row>
    <row r="950" spans="1:8" x14ac:dyDescent="0.2">
      <c r="A950" s="304">
        <v>43756</v>
      </c>
      <c r="B950" s="92">
        <f t="shared" si="28"/>
        <v>18507.739343215431</v>
      </c>
      <c r="C950" s="244">
        <v>131000</v>
      </c>
      <c r="D950" s="92">
        <f t="shared" si="45"/>
        <v>15818.580635226865</v>
      </c>
      <c r="E950" s="244">
        <v>16325</v>
      </c>
      <c r="F950" s="154">
        <f>USD_CNY!B1194</f>
        <v>7.0781200000000002</v>
      </c>
      <c r="G950" s="92">
        <f t="shared" si="48"/>
        <v>-500</v>
      </c>
      <c r="H950" s="92">
        <f t="shared" si="47"/>
        <v>-680</v>
      </c>
    </row>
    <row r="951" spans="1:8" x14ac:dyDescent="0.2">
      <c r="A951" s="304">
        <v>43759</v>
      </c>
      <c r="B951" s="92">
        <f t="shared" si="28"/>
        <v>18192.955676244612</v>
      </c>
      <c r="C951" s="244">
        <v>128600</v>
      </c>
      <c r="D951" s="92">
        <f t="shared" si="45"/>
        <v>15549.534766021037</v>
      </c>
      <c r="E951" s="244">
        <v>16475</v>
      </c>
      <c r="F951" s="154">
        <f>USD_CNY!B1195</f>
        <v>7.06867</v>
      </c>
      <c r="G951" s="92">
        <f t="shared" si="48"/>
        <v>-2400</v>
      </c>
      <c r="H951" s="92">
        <f t="shared" si="47"/>
        <v>150</v>
      </c>
    </row>
    <row r="952" spans="1:8" x14ac:dyDescent="0.2">
      <c r="A952" s="304">
        <v>43760</v>
      </c>
      <c r="B952" s="92">
        <f t="shared" si="28"/>
        <v>18201.996211157293</v>
      </c>
      <c r="C952" s="244">
        <v>128750</v>
      </c>
      <c r="D952" s="92">
        <f t="shared" si="45"/>
        <v>15557.261718937858</v>
      </c>
      <c r="E952" s="244">
        <v>16200</v>
      </c>
      <c r="F952" s="154">
        <f>USD_CNY!B1196</f>
        <v>7.0734000000000004</v>
      </c>
      <c r="G952" s="92">
        <f t="shared" si="48"/>
        <v>150</v>
      </c>
      <c r="H952" s="92">
        <f t="shared" si="47"/>
        <v>-275</v>
      </c>
    </row>
    <row r="953" spans="1:8" x14ac:dyDescent="0.2">
      <c r="A953" s="304">
        <v>43761</v>
      </c>
      <c r="B953" s="92">
        <f t="shared" si="28"/>
        <v>18624.722783326037</v>
      </c>
      <c r="C953" s="244">
        <v>131850</v>
      </c>
      <c r="D953" s="92">
        <f t="shared" si="45"/>
        <v>15918.566481475245</v>
      </c>
      <c r="E953" s="244">
        <v>16025</v>
      </c>
      <c r="F953" s="154">
        <f>USD_CNY!B1197</f>
        <v>7.0792999999999999</v>
      </c>
      <c r="G953" s="92">
        <f t="shared" si="48"/>
        <v>3100</v>
      </c>
      <c r="H953" s="92">
        <f t="shared" si="47"/>
        <v>-175</v>
      </c>
    </row>
    <row r="954" spans="1:8" x14ac:dyDescent="0.2">
      <c r="A954" s="304">
        <v>43762</v>
      </c>
      <c r="B954" s="92">
        <f t="shared" si="28"/>
        <v>18931.956549376351</v>
      </c>
      <c r="C954" s="244">
        <v>134025</v>
      </c>
      <c r="D954" s="92">
        <f t="shared" si="45"/>
        <v>16181.159443911412</v>
      </c>
      <c r="E954" s="244">
        <v>16395</v>
      </c>
      <c r="F954" s="154">
        <f>USD_CNY!B1198</f>
        <v>7.0792999999999999</v>
      </c>
      <c r="G954" s="92">
        <f t="shared" si="48"/>
        <v>2175</v>
      </c>
      <c r="H954" s="92">
        <f t="shared" si="47"/>
        <v>370</v>
      </c>
    </row>
    <row r="955" spans="1:8" x14ac:dyDescent="0.2">
      <c r="A955" s="304">
        <v>43763</v>
      </c>
      <c r="B955" s="92">
        <f t="shared" si="28"/>
        <v>19237.077717511183</v>
      </c>
      <c r="C955" s="244">
        <v>136050</v>
      </c>
      <c r="D955" s="92">
        <f t="shared" si="45"/>
        <v>16441.946767103578</v>
      </c>
      <c r="E955" s="244">
        <v>16950</v>
      </c>
      <c r="F955" s="154">
        <f>USD_CNY!B1199</f>
        <v>7.0722800000000001</v>
      </c>
      <c r="G955" s="92">
        <f t="shared" si="48"/>
        <v>2025</v>
      </c>
      <c r="H955" s="92">
        <f t="shared" si="47"/>
        <v>555</v>
      </c>
    </row>
    <row r="956" spans="1:8" x14ac:dyDescent="0.2">
      <c r="A956" s="304">
        <v>43766</v>
      </c>
      <c r="B956" s="92">
        <f t="shared" si="28"/>
        <v>19271.384437560289</v>
      </c>
      <c r="C956" s="244">
        <v>136050</v>
      </c>
      <c r="D956" s="92">
        <f t="shared" si="45"/>
        <v>16471.268750051531</v>
      </c>
      <c r="E956" s="244">
        <v>16890</v>
      </c>
      <c r="F956" s="154">
        <f>USD_CNY!B1200</f>
        <v>7.0596899999999998</v>
      </c>
      <c r="G956" s="92">
        <f t="shared" si="48"/>
        <v>0</v>
      </c>
      <c r="H956" s="92">
        <f t="shared" si="47"/>
        <v>-60</v>
      </c>
    </row>
    <row r="957" spans="1:8" x14ac:dyDescent="0.2">
      <c r="A957" s="304">
        <v>43767</v>
      </c>
      <c r="B957" s="92">
        <f t="shared" si="28"/>
        <v>19272.667518507711</v>
      </c>
      <c r="C957" s="244">
        <v>136050</v>
      </c>
      <c r="D957" s="92">
        <f t="shared" si="45"/>
        <v>16472.365400433941</v>
      </c>
      <c r="E957" s="244">
        <v>16680</v>
      </c>
      <c r="F957" s="154">
        <f>USD_CNY!B1201</f>
        <v>7.0592199999999998</v>
      </c>
      <c r="G957" s="92">
        <f t="shared" si="48"/>
        <v>0</v>
      </c>
      <c r="H957" s="92">
        <f t="shared" si="47"/>
        <v>-210</v>
      </c>
    </row>
    <row r="958" spans="1:8" x14ac:dyDescent="0.2">
      <c r="A958" s="304">
        <v>43768</v>
      </c>
      <c r="B958" s="92">
        <f t="shared" si="28"/>
        <v>19234.037731573284</v>
      </c>
      <c r="C958" s="244">
        <v>135800</v>
      </c>
      <c r="D958" s="92">
        <f t="shared" si="45"/>
        <v>16439.348488524174</v>
      </c>
      <c r="E958" s="244">
        <v>16680</v>
      </c>
      <c r="F958" s="154">
        <f>USD_CNY!B1202</f>
        <v>7.0603999999999996</v>
      </c>
      <c r="G958" s="92">
        <f t="shared" si="48"/>
        <v>-250</v>
      </c>
      <c r="H958" s="92">
        <f t="shared" si="47"/>
        <v>0</v>
      </c>
    </row>
    <row r="959" spans="1:8" x14ac:dyDescent="0.2">
      <c r="A959" s="304">
        <v>43769</v>
      </c>
      <c r="B959" s="92">
        <f t="shared" si="28"/>
        <v>19374.007144298346</v>
      </c>
      <c r="C959" s="244">
        <v>136350</v>
      </c>
      <c r="D959" s="92">
        <f t="shared" si="45"/>
        <v>16558.980465212262</v>
      </c>
      <c r="E959" s="244">
        <v>16900</v>
      </c>
      <c r="F959" s="154">
        <f>USD_CNY!B1203</f>
        <v>7.0377799999999997</v>
      </c>
      <c r="G959" s="92">
        <f t="shared" si="48"/>
        <v>550</v>
      </c>
      <c r="H959" s="92">
        <f t="shared" si="47"/>
        <v>220</v>
      </c>
    </row>
    <row r="960" spans="1:8" x14ac:dyDescent="0.2">
      <c r="A960" s="304">
        <v>43770</v>
      </c>
      <c r="B960" s="92">
        <f t="shared" si="28"/>
        <v>19339.228816302886</v>
      </c>
      <c r="C960" s="244">
        <v>136200</v>
      </c>
      <c r="D960" s="92">
        <f t="shared" si="45"/>
        <v>16529.255398549478</v>
      </c>
      <c r="E960" s="244">
        <v>16835</v>
      </c>
      <c r="F960" s="154">
        <f>USD_CNY!B1204</f>
        <v>7.0426799999999998</v>
      </c>
      <c r="G960" s="92">
        <f t="shared" si="48"/>
        <v>-150</v>
      </c>
      <c r="H960" s="92">
        <f t="shared" si="47"/>
        <v>-65</v>
      </c>
    </row>
    <row r="961" spans="1:8" x14ac:dyDescent="0.2">
      <c r="A961" s="304">
        <v>43773</v>
      </c>
      <c r="B961" s="92">
        <f t="shared" si="28"/>
        <v>19473.968064684595</v>
      </c>
      <c r="C961" s="244">
        <v>136850</v>
      </c>
      <c r="D961" s="92">
        <f t="shared" si="45"/>
        <v>16644.417149303074</v>
      </c>
      <c r="E961" s="244">
        <v>16750</v>
      </c>
      <c r="F961" s="154">
        <f>USD_CNY!B1205</f>
        <v>7.0273300000000001</v>
      </c>
      <c r="G961" s="92">
        <f t="shared" si="48"/>
        <v>650</v>
      </c>
      <c r="H961" s="92">
        <f t="shared" si="47"/>
        <v>-85</v>
      </c>
    </row>
    <row r="962" spans="1:8" x14ac:dyDescent="0.2">
      <c r="A962" s="304">
        <v>43774</v>
      </c>
      <c r="B962" s="92">
        <f t="shared" si="28"/>
        <v>19060.60675078577</v>
      </c>
      <c r="C962" s="244">
        <v>133900</v>
      </c>
      <c r="D962" s="92">
        <f t="shared" si="45"/>
        <v>16291.116881013479</v>
      </c>
      <c r="E962" s="244">
        <v>16595</v>
      </c>
      <c r="F962" s="154">
        <f>USD_CNY!B1206</f>
        <v>7.0249600000000001</v>
      </c>
      <c r="G962" s="92">
        <f t="shared" si="48"/>
        <v>-2950</v>
      </c>
      <c r="H962" s="92">
        <f t="shared" si="47"/>
        <v>-155</v>
      </c>
    </row>
    <row r="963" spans="1:8" x14ac:dyDescent="0.2">
      <c r="A963" s="304">
        <v>43775</v>
      </c>
      <c r="B963" s="92">
        <f t="shared" si="28"/>
        <v>19168.612343929057</v>
      </c>
      <c r="C963" s="244">
        <v>134150</v>
      </c>
      <c r="D963" s="92">
        <f t="shared" si="45"/>
        <v>16383.429353785519</v>
      </c>
      <c r="E963" s="244">
        <v>16235</v>
      </c>
      <c r="F963" s="154">
        <f>USD_CNY!B1207</f>
        <v>6.9984200000000003</v>
      </c>
      <c r="G963" s="92">
        <f t="shared" si="48"/>
        <v>250</v>
      </c>
      <c r="H963" s="92">
        <f t="shared" si="47"/>
        <v>-360</v>
      </c>
    </row>
    <row r="964" spans="1:8" x14ac:dyDescent="0.2">
      <c r="A964" s="304">
        <v>43776</v>
      </c>
      <c r="B964" s="92">
        <f t="shared" si="28"/>
        <v>19260.16988311266</v>
      </c>
      <c r="C964" s="244">
        <v>135050</v>
      </c>
      <c r="D964" s="92">
        <f t="shared" si="45"/>
        <v>16461.683660780051</v>
      </c>
      <c r="E964" s="244">
        <v>16390</v>
      </c>
      <c r="F964" s="154">
        <f>USD_CNY!B1208</f>
        <v>7.0118799999999997</v>
      </c>
      <c r="G964" s="92">
        <f t="shared" si="48"/>
        <v>900</v>
      </c>
      <c r="H964" s="92">
        <f t="shared" si="47"/>
        <v>155</v>
      </c>
    </row>
    <row r="965" spans="1:8" x14ac:dyDescent="0.2">
      <c r="A965" s="304">
        <v>43777</v>
      </c>
      <c r="B965" s="92">
        <f t="shared" si="28"/>
        <v>19271.607788367921</v>
      </c>
      <c r="C965" s="244">
        <v>134400</v>
      </c>
      <c r="D965" s="92">
        <f t="shared" si="45"/>
        <v>16471.459648177712</v>
      </c>
      <c r="E965" s="244">
        <v>16305</v>
      </c>
      <c r="F965" s="154">
        <f>USD_CNY!B1209</f>
        <v>6.9739899999999997</v>
      </c>
      <c r="G965" s="92">
        <f t="shared" si="48"/>
        <v>-650</v>
      </c>
      <c r="H965" s="92">
        <f t="shared" si="47"/>
        <v>-85</v>
      </c>
    </row>
    <row r="966" spans="1:8" x14ac:dyDescent="0.2">
      <c r="A966" s="304">
        <v>43780</v>
      </c>
      <c r="B966" s="92">
        <f t="shared" si="28"/>
        <v>19085.278050787409</v>
      </c>
      <c r="C966" s="244">
        <v>133600</v>
      </c>
      <c r="D966" s="92">
        <f t="shared" si="45"/>
        <v>16312.203462211461</v>
      </c>
      <c r="E966" s="244">
        <v>16190</v>
      </c>
      <c r="F966" s="154">
        <f>USD_CNY!B1210</f>
        <v>7.0001600000000002</v>
      </c>
      <c r="G966" s="92">
        <f t="shared" si="48"/>
        <v>-800</v>
      </c>
      <c r="H966" s="92">
        <f t="shared" si="47"/>
        <v>-115</v>
      </c>
    </row>
    <row r="967" spans="1:8" x14ac:dyDescent="0.2">
      <c r="A967" s="304">
        <v>43781</v>
      </c>
      <c r="B967" s="92">
        <f t="shared" si="28"/>
        <v>18571.07306802984</v>
      </c>
      <c r="C967" s="244">
        <v>130000</v>
      </c>
      <c r="D967" s="92">
        <f t="shared" si="45"/>
        <v>15872.712023957129</v>
      </c>
      <c r="E967" s="244">
        <v>15730</v>
      </c>
      <c r="F967" s="154">
        <f>USD_CNY!B1211</f>
        <v>7.0001340000000001</v>
      </c>
      <c r="G967" s="92">
        <f t="shared" si="48"/>
        <v>-3600</v>
      </c>
      <c r="H967" s="92">
        <f t="shared" si="47"/>
        <v>-460</v>
      </c>
    </row>
    <row r="968" spans="1:8" x14ac:dyDescent="0.2">
      <c r="A968" s="304">
        <v>43782</v>
      </c>
      <c r="B968" s="92">
        <f t="shared" si="28"/>
        <v>18339.897535789853</v>
      </c>
      <c r="C968" s="244">
        <v>128800</v>
      </c>
      <c r="D968" s="92">
        <f t="shared" si="45"/>
        <v>15675.126098965688</v>
      </c>
      <c r="E968" s="244">
        <v>15500</v>
      </c>
      <c r="F968" s="154">
        <f>USD_CNY!B1212</f>
        <v>7.0229400000000002</v>
      </c>
      <c r="G968" s="92">
        <f t="shared" si="48"/>
        <v>-1200</v>
      </c>
      <c r="H968" s="92">
        <f t="shared" si="47"/>
        <v>-230</v>
      </c>
    </row>
    <row r="969" spans="1:8" x14ac:dyDescent="0.2">
      <c r="A969" s="304">
        <v>43783</v>
      </c>
      <c r="B969" s="92">
        <f t="shared" si="28"/>
        <v>18408.890939066998</v>
      </c>
      <c r="C969" s="244">
        <v>129300</v>
      </c>
      <c r="D969" s="92">
        <f t="shared" si="45"/>
        <v>15734.094819715383</v>
      </c>
      <c r="E969" s="244">
        <v>15530</v>
      </c>
      <c r="F969" s="154">
        <f>USD_CNY!B1213</f>
        <v>7.0237800000000004</v>
      </c>
      <c r="G969" s="92">
        <f t="shared" si="48"/>
        <v>500</v>
      </c>
      <c r="H969" s="92">
        <f t="shared" si="47"/>
        <v>30</v>
      </c>
    </row>
    <row r="970" spans="1:8" x14ac:dyDescent="0.2">
      <c r="A970" s="304">
        <v>43784</v>
      </c>
      <c r="B970" s="92">
        <f t="shared" si="28"/>
        <v>18221.08535718466</v>
      </c>
      <c r="C970" s="244">
        <v>127650</v>
      </c>
      <c r="D970" s="92">
        <f t="shared" si="45"/>
        <v>15573.577228362958</v>
      </c>
      <c r="E970" s="244">
        <v>15355</v>
      </c>
      <c r="F970" s="154">
        <f>USD_CNY!B1214</f>
        <v>7.0056200000000004</v>
      </c>
      <c r="G970" s="92">
        <f t="shared" si="48"/>
        <v>-1650</v>
      </c>
      <c r="H970" s="92">
        <f t="shared" si="47"/>
        <v>-175</v>
      </c>
    </row>
    <row r="971" spans="1:8" x14ac:dyDescent="0.2">
      <c r="A971" s="304">
        <v>43787</v>
      </c>
      <c r="B971" s="92">
        <f t="shared" si="28"/>
        <v>17843.92343801483</v>
      </c>
      <c r="C971" s="244">
        <v>125100</v>
      </c>
      <c r="D971" s="92">
        <f t="shared" si="45"/>
        <v>15251.21661368789</v>
      </c>
      <c r="E971" s="244">
        <v>14990</v>
      </c>
      <c r="F971" s="154">
        <f>USD_CNY!B1215</f>
        <v>7.0107900000000001</v>
      </c>
      <c r="G971" s="92">
        <f t="shared" si="48"/>
        <v>-2550</v>
      </c>
      <c r="H971" s="92">
        <f t="shared" si="47"/>
        <v>-365</v>
      </c>
    </row>
    <row r="972" spans="1:8" x14ac:dyDescent="0.2">
      <c r="A972" s="304">
        <v>43788</v>
      </c>
      <c r="B972" s="92">
        <f t="shared" si="28"/>
        <v>17635.316731426719</v>
      </c>
      <c r="C972" s="244">
        <v>123950</v>
      </c>
      <c r="D972" s="92">
        <f t="shared" si="45"/>
        <v>15072.920283270701</v>
      </c>
      <c r="E972" s="244">
        <v>14760</v>
      </c>
      <c r="F972" s="154">
        <f>USD_CNY!B1216</f>
        <v>7.0285099999999998</v>
      </c>
      <c r="G972" s="92">
        <f t="shared" si="48"/>
        <v>-1150</v>
      </c>
      <c r="H972" s="92">
        <f t="shared" si="47"/>
        <v>-230</v>
      </c>
    </row>
    <row r="973" spans="1:8" x14ac:dyDescent="0.2">
      <c r="A973" s="304">
        <v>43789</v>
      </c>
      <c r="B973" s="92">
        <f t="shared" si="28"/>
        <v>17410.208396426679</v>
      </c>
      <c r="C973" s="244">
        <v>122450</v>
      </c>
      <c r="D973" s="92">
        <f t="shared" si="45"/>
        <v>14880.519996945881</v>
      </c>
      <c r="E973" s="244">
        <v>14475</v>
      </c>
      <c r="F973" s="154">
        <f>USD_CNY!B1217</f>
        <v>7.0332299999999996</v>
      </c>
      <c r="G973" s="92">
        <f t="shared" si="48"/>
        <v>-1500</v>
      </c>
      <c r="H973" s="92">
        <f t="shared" si="47"/>
        <v>-285</v>
      </c>
    </row>
    <row r="974" spans="1:8" x14ac:dyDescent="0.2">
      <c r="A974" s="304">
        <v>43790</v>
      </c>
      <c r="B974" s="92">
        <f t="shared" si="28"/>
        <v>16978.350650162185</v>
      </c>
      <c r="C974" s="244">
        <v>119550</v>
      </c>
      <c r="D974" s="92">
        <f t="shared" si="45"/>
        <v>14511.410812104432</v>
      </c>
      <c r="E974" s="244">
        <v>14310</v>
      </c>
      <c r="F974" s="154">
        <f>USD_CNY!B1218</f>
        <v>7.0413199999999998</v>
      </c>
      <c r="G974" s="92">
        <f t="shared" si="48"/>
        <v>-2900</v>
      </c>
      <c r="H974" s="92">
        <f t="shared" si="47"/>
        <v>-165</v>
      </c>
    </row>
    <row r="975" spans="1:8" x14ac:dyDescent="0.2">
      <c r="A975" s="304">
        <v>43791</v>
      </c>
      <c r="B975" s="92">
        <f t="shared" si="28"/>
        <v>17026.824891725035</v>
      </c>
      <c r="C975" s="244">
        <v>119750</v>
      </c>
      <c r="D975" s="92">
        <f t="shared" si="45"/>
        <v>14552.841787799176</v>
      </c>
      <c r="E975" s="244">
        <v>14410</v>
      </c>
      <c r="F975" s="154">
        <f>USD_CNY!B1219</f>
        <v>7.0330199999999996</v>
      </c>
      <c r="G975" s="92">
        <f t="shared" si="48"/>
        <v>200</v>
      </c>
      <c r="H975" s="92">
        <f t="shared" si="47"/>
        <v>100</v>
      </c>
    </row>
    <row r="976" spans="1:8" x14ac:dyDescent="0.2">
      <c r="A976" s="304">
        <v>43794</v>
      </c>
      <c r="B976" s="92">
        <f t="shared" si="28"/>
        <v>17005.423812714169</v>
      </c>
      <c r="C976" s="244">
        <v>119550</v>
      </c>
      <c r="D976" s="92">
        <f t="shared" si="45"/>
        <v>14534.550267277069</v>
      </c>
      <c r="E976" s="244">
        <v>14400</v>
      </c>
      <c r="F976" s="154">
        <f>USD_CNY!B1220</f>
        <v>7.0301099999999996</v>
      </c>
      <c r="G976" s="92">
        <f t="shared" si="48"/>
        <v>-200</v>
      </c>
      <c r="H976" s="92">
        <f t="shared" si="47"/>
        <v>-10</v>
      </c>
    </row>
    <row r="977" spans="1:8" x14ac:dyDescent="0.2">
      <c r="A977" s="304">
        <v>43795</v>
      </c>
      <c r="B977" s="92">
        <f t="shared" si="28"/>
        <v>16848.953999297308</v>
      </c>
      <c r="C977" s="244">
        <v>118450</v>
      </c>
      <c r="D977" s="92">
        <f t="shared" si="45"/>
        <v>14400.815384014793</v>
      </c>
      <c r="E977" s="244">
        <v>14750</v>
      </c>
      <c r="F977" s="154">
        <f>USD_CNY!B1221</f>
        <v>7.0301099999999996</v>
      </c>
      <c r="G977" s="92">
        <f t="shared" si="48"/>
        <v>-1100</v>
      </c>
      <c r="H977" s="92">
        <f t="shared" si="47"/>
        <v>350</v>
      </c>
    </row>
    <row r="978" spans="1:8" x14ac:dyDescent="0.2">
      <c r="A978" s="304">
        <v>43796</v>
      </c>
      <c r="B978" s="92">
        <f t="shared" si="28"/>
        <v>16811.100735645796</v>
      </c>
      <c r="C978" s="244">
        <v>118100</v>
      </c>
      <c r="D978" s="92">
        <f t="shared" si="45"/>
        <v>14368.462167218629</v>
      </c>
      <c r="E978" s="244">
        <v>14370</v>
      </c>
      <c r="F978" s="154">
        <f>USD_CNY!B1222</f>
        <v>7.0251200000000003</v>
      </c>
      <c r="G978" s="92">
        <f t="shared" si="48"/>
        <v>-350</v>
      </c>
      <c r="H978" s="92">
        <f t="shared" si="47"/>
        <v>-380</v>
      </c>
    </row>
    <row r="979" spans="1:8" x14ac:dyDescent="0.2">
      <c r="A979" s="304">
        <v>43797</v>
      </c>
      <c r="B979" s="92">
        <f t="shared" si="28"/>
        <v>16512.173457535246</v>
      </c>
      <c r="C979" s="244">
        <v>116000</v>
      </c>
      <c r="D979" s="92">
        <f t="shared" si="45"/>
        <v>14112.968767124143</v>
      </c>
      <c r="E979" s="244">
        <v>14445</v>
      </c>
      <c r="F979" s="154">
        <f>USD_CNY!B1223</f>
        <v>7.0251200000000003</v>
      </c>
      <c r="G979" s="92">
        <f t="shared" si="48"/>
        <v>-2100</v>
      </c>
      <c r="H979" s="92">
        <f t="shared" si="47"/>
        <v>75</v>
      </c>
    </row>
    <row r="980" spans="1:8" x14ac:dyDescent="0.2">
      <c r="A980" s="304">
        <v>43798</v>
      </c>
      <c r="B980" s="92">
        <f t="shared" si="28"/>
        <v>16250.479941980348</v>
      </c>
      <c r="C980" s="244">
        <v>114275</v>
      </c>
      <c r="D980" s="92">
        <f t="shared" si="45"/>
        <v>13889.299095709699</v>
      </c>
      <c r="E980" s="244">
        <v>14070</v>
      </c>
      <c r="F980" s="154">
        <f>USD_CNY!B1224</f>
        <v>7.0320999999999998</v>
      </c>
      <c r="G980" s="92">
        <f t="shared" si="48"/>
        <v>-1725</v>
      </c>
      <c r="H980" s="92">
        <f t="shared" si="47"/>
        <v>-375</v>
      </c>
    </row>
    <row r="981" spans="1:8" x14ac:dyDescent="0.2">
      <c r="A981" s="304">
        <v>43801</v>
      </c>
      <c r="B981" s="92">
        <f t="shared" si="28"/>
        <v>15895.910590303709</v>
      </c>
      <c r="C981" s="244">
        <v>111750</v>
      </c>
      <c r="D981" s="92">
        <f t="shared" si="45"/>
        <v>13586.248367780949</v>
      </c>
      <c r="E981" s="244">
        <v>13810</v>
      </c>
      <c r="F981" s="154">
        <f>USD_CNY!B1225</f>
        <v>7.0301099999999996</v>
      </c>
      <c r="G981" s="92">
        <f t="shared" si="48"/>
        <v>-2525</v>
      </c>
      <c r="H981" s="92">
        <f t="shared" si="47"/>
        <v>-260</v>
      </c>
    </row>
    <row r="982" spans="1:8" x14ac:dyDescent="0.2">
      <c r="A982" s="304">
        <v>43802</v>
      </c>
      <c r="B982" s="92">
        <f t="shared" si="28"/>
        <v>15847.241400864885</v>
      </c>
      <c r="C982" s="244">
        <v>111550</v>
      </c>
      <c r="D982" s="92">
        <f t="shared" si="45"/>
        <v>13544.650769969989</v>
      </c>
      <c r="E982" s="244">
        <v>13625</v>
      </c>
      <c r="F982" s="154">
        <f>USD_CNY!B1226</f>
        <v>7.0390800000000002</v>
      </c>
      <c r="G982" s="92">
        <f t="shared" si="48"/>
        <v>-200</v>
      </c>
      <c r="H982" s="92">
        <f t="shared" si="47"/>
        <v>-185</v>
      </c>
    </row>
    <row r="983" spans="1:8" x14ac:dyDescent="0.2">
      <c r="A983" s="304">
        <v>43803</v>
      </c>
      <c r="B983" s="92">
        <f t="shared" si="28"/>
        <v>15309.008626785462</v>
      </c>
      <c r="C983" s="244">
        <v>108250</v>
      </c>
      <c r="D983" s="92">
        <f t="shared" si="45"/>
        <v>13084.622757936293</v>
      </c>
      <c r="E983" s="244">
        <v>13600</v>
      </c>
      <c r="F983" s="154">
        <f>USD_CNY!B1227</f>
        <v>7.0709999999999997</v>
      </c>
      <c r="G983" s="92">
        <f t="shared" si="48"/>
        <v>-3300</v>
      </c>
      <c r="H983" s="92">
        <f t="shared" si="47"/>
        <v>-25</v>
      </c>
    </row>
    <row r="984" spans="1:8" x14ac:dyDescent="0.2">
      <c r="A984" s="304">
        <v>43804</v>
      </c>
      <c r="B984" s="92">
        <f t="shared" si="28"/>
        <v>15282.001119924014</v>
      </c>
      <c r="C984" s="244">
        <v>107800</v>
      </c>
      <c r="D984" s="92">
        <f t="shared" si="45"/>
        <v>13061.539418738475</v>
      </c>
      <c r="E984" s="244">
        <v>13250</v>
      </c>
      <c r="F984" s="154">
        <f>USD_CNY!B1228</f>
        <v>7.0540500000000002</v>
      </c>
      <c r="G984" s="92">
        <f t="shared" si="48"/>
        <v>-450</v>
      </c>
      <c r="H984" s="92">
        <f t="shared" si="47"/>
        <v>-350</v>
      </c>
    </row>
    <row r="985" spans="1:8" x14ac:dyDescent="0.2">
      <c r="A985" s="304">
        <v>43805</v>
      </c>
      <c r="B985" s="92">
        <f t="shared" si="28"/>
        <v>15479.194684245729</v>
      </c>
      <c r="C985" s="244">
        <v>109000</v>
      </c>
      <c r="D985" s="92">
        <f t="shared" si="45"/>
        <v>13230.080926705752</v>
      </c>
      <c r="E985" s="244">
        <v>13165</v>
      </c>
      <c r="F985" s="154">
        <f>USD_CNY!B1229</f>
        <v>7.0417100000000001</v>
      </c>
      <c r="G985" s="92">
        <f t="shared" si="48"/>
        <v>1200</v>
      </c>
      <c r="H985" s="92">
        <f t="shared" si="47"/>
        <v>-85</v>
      </c>
    </row>
    <row r="986" spans="1:8" x14ac:dyDescent="0.2">
      <c r="A986" s="304">
        <v>43808</v>
      </c>
      <c r="B986" s="92">
        <f t="shared" ref="B986:B992" si="49">+IF(F986=0,"",C986/F986)</f>
        <v>15649.663685101179</v>
      </c>
      <c r="C986" s="244">
        <v>110050</v>
      </c>
      <c r="D986" s="92">
        <f t="shared" si="45"/>
        <v>13375.780927436906</v>
      </c>
      <c r="E986" s="244">
        <v>13420</v>
      </c>
      <c r="F986" s="154">
        <f>USD_CNY!B1230</f>
        <v>7.0320999999999998</v>
      </c>
      <c r="G986" s="92">
        <f t="shared" si="48"/>
        <v>1050</v>
      </c>
      <c r="H986" s="92">
        <f t="shared" si="47"/>
        <v>255</v>
      </c>
    </row>
    <row r="987" spans="1:8" x14ac:dyDescent="0.2">
      <c r="A987" s="304">
        <v>43809</v>
      </c>
      <c r="B987" s="92">
        <f t="shared" si="49"/>
        <v>15463.023760186694</v>
      </c>
      <c r="C987" s="244">
        <v>108800</v>
      </c>
      <c r="D987" s="92">
        <f t="shared" si="45"/>
        <v>13216.259624091192</v>
      </c>
      <c r="E987" s="244">
        <v>13200</v>
      </c>
      <c r="F987" s="154">
        <f>USD_CNY!B1231</f>
        <v>7.0361399999999996</v>
      </c>
      <c r="G987" s="92">
        <f t="shared" si="48"/>
        <v>-1250</v>
      </c>
      <c r="H987" s="92">
        <f t="shared" si="47"/>
        <v>-220</v>
      </c>
    </row>
    <row r="988" spans="1:8" x14ac:dyDescent="0.2">
      <c r="A988" s="304">
        <v>43810</v>
      </c>
      <c r="B988" s="92">
        <f t="shared" si="49"/>
        <v>15614.161767548698</v>
      </c>
      <c r="C988" s="244">
        <v>109850</v>
      </c>
      <c r="D988" s="92">
        <f t="shared" si="45"/>
        <v>13345.43740816128</v>
      </c>
      <c r="E988" s="244">
        <v>13070</v>
      </c>
      <c r="F988" s="154">
        <f>USD_CNY!B1232</f>
        <v>7.0352800000000002</v>
      </c>
      <c r="G988" s="92">
        <f t="shared" si="48"/>
        <v>1050</v>
      </c>
      <c r="H988" s="92">
        <f t="shared" si="47"/>
        <v>-130</v>
      </c>
    </row>
    <row r="989" spans="1:8" x14ac:dyDescent="0.2">
      <c r="A989" s="304">
        <v>43811</v>
      </c>
      <c r="B989" s="92">
        <f t="shared" si="49"/>
        <v>15903.02285454993</v>
      </c>
      <c r="C989" s="244">
        <v>111800</v>
      </c>
      <c r="D989" s="92">
        <f t="shared" si="45"/>
        <v>13592.327226111052</v>
      </c>
      <c r="E989" s="244">
        <v>13535</v>
      </c>
      <c r="F989" s="154">
        <f>USD_CNY!B1233</f>
        <v>7.0301099999999996</v>
      </c>
      <c r="G989" s="92">
        <f t="shared" si="48"/>
        <v>1950</v>
      </c>
      <c r="H989" s="92">
        <f t="shared" si="47"/>
        <v>465</v>
      </c>
    </row>
    <row r="990" spans="1:8" x14ac:dyDescent="0.2">
      <c r="A990" s="304">
        <v>43812</v>
      </c>
      <c r="B990" s="92">
        <f t="shared" si="49"/>
        <v>15945.366290921054</v>
      </c>
      <c r="C990" s="244">
        <v>111000</v>
      </c>
      <c r="D990" s="92">
        <f t="shared" si="45"/>
        <v>13628.518197368423</v>
      </c>
      <c r="E990" s="244">
        <v>13810</v>
      </c>
      <c r="F990" s="154">
        <f>USD_CNY!B1234</f>
        <v>6.9612699999999998</v>
      </c>
      <c r="G990" s="92">
        <f t="shared" si="48"/>
        <v>-800</v>
      </c>
      <c r="H990" s="92">
        <f t="shared" si="47"/>
        <v>275</v>
      </c>
    </row>
    <row r="991" spans="1:8" x14ac:dyDescent="0.2">
      <c r="A991" s="304">
        <v>43815</v>
      </c>
      <c r="B991" s="92">
        <f t="shared" si="49"/>
        <v>16001.566566945723</v>
      </c>
      <c r="C991" s="244">
        <v>111950</v>
      </c>
      <c r="D991" s="92">
        <f t="shared" si="45"/>
        <v>13676.552621321132</v>
      </c>
      <c r="E991" s="244">
        <v>14145</v>
      </c>
      <c r="F991" s="154">
        <f>USD_CNY!B1235</f>
        <v>6.9961900000000004</v>
      </c>
      <c r="G991" s="92">
        <f t="shared" si="48"/>
        <v>950</v>
      </c>
      <c r="H991" s="92">
        <f t="shared" si="47"/>
        <v>335</v>
      </c>
    </row>
    <row r="992" spans="1:8" x14ac:dyDescent="0.2">
      <c r="A992" s="304">
        <v>43816</v>
      </c>
      <c r="B992" s="92">
        <f t="shared" si="49"/>
        <v>16032.150110122708</v>
      </c>
      <c r="C992" s="244">
        <v>112100</v>
      </c>
      <c r="D992" s="92">
        <f t="shared" si="45"/>
        <v>13702.692401814282</v>
      </c>
      <c r="E992" s="244">
        <v>14085</v>
      </c>
      <c r="F992" s="154">
        <f>USD_CNY!B1236</f>
        <v>6.9922000000000004</v>
      </c>
      <c r="G992" s="92">
        <f t="shared" si="48"/>
        <v>150</v>
      </c>
      <c r="H992" s="92">
        <f t="shared" si="47"/>
        <v>-60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7"/>
  <sheetViews>
    <sheetView workbookViewId="0">
      <pane xSplit="1" ySplit="5" topLeftCell="B318" activePane="bottomRight" state="frozen"/>
      <selection pane="topRight" activeCell="B1" sqref="B1"/>
      <selection pane="bottomLeft" activeCell="A6" sqref="A6"/>
      <selection pane="bottomRight" activeCell="J327" sqref="J327"/>
    </sheetView>
  </sheetViews>
  <sheetFormatPr defaultColWidth="8.7109375" defaultRowHeight="15" x14ac:dyDescent="0.25"/>
  <cols>
    <col min="1" max="1" width="12.42578125" style="388" customWidth="1"/>
    <col min="2" max="2" width="10.42578125" style="1" bestFit="1" customWidth="1"/>
    <col min="3" max="3" width="11.140625" style="1" bestFit="1" customWidth="1"/>
    <col min="4" max="4" width="11.28515625" style="1" customWidth="1"/>
    <col min="5" max="5" width="8.7109375" style="1"/>
    <col min="6" max="6" width="9.5703125" style="1" bestFit="1" customWidth="1"/>
    <col min="7" max="16384" width="8.7109375" style="1"/>
  </cols>
  <sheetData>
    <row r="1" spans="1:7" x14ac:dyDescent="0.25">
      <c r="A1" s="388" t="s">
        <v>1034</v>
      </c>
    </row>
    <row r="3" spans="1:7" ht="45" x14ac:dyDescent="0.25">
      <c r="A3" s="314" t="s">
        <v>751</v>
      </c>
      <c r="B3" s="315" t="s">
        <v>1019</v>
      </c>
      <c r="C3" s="316"/>
      <c r="D3" s="315"/>
      <c r="E3" s="316"/>
      <c r="F3" s="317" t="s">
        <v>753</v>
      </c>
      <c r="G3" s="318"/>
    </row>
    <row r="4" spans="1:7" ht="42.75" x14ac:dyDescent="0.25">
      <c r="A4" s="314" t="s">
        <v>21</v>
      </c>
      <c r="B4" s="315" t="s">
        <v>1020</v>
      </c>
      <c r="C4" s="315" t="s">
        <v>1020</v>
      </c>
      <c r="D4" s="315" t="s">
        <v>11</v>
      </c>
      <c r="E4" s="319" t="s">
        <v>1</v>
      </c>
      <c r="F4" s="320" t="s">
        <v>660</v>
      </c>
      <c r="G4" s="254"/>
    </row>
    <row r="5" spans="1:7" ht="42.75" x14ac:dyDescent="0.25">
      <c r="A5" s="321"/>
      <c r="B5" s="315" t="s">
        <v>3</v>
      </c>
      <c r="C5" s="316" t="s">
        <v>2</v>
      </c>
      <c r="D5" s="315" t="s">
        <v>3</v>
      </c>
      <c r="E5" s="316" t="s">
        <v>3</v>
      </c>
      <c r="F5" s="320" t="s">
        <v>23</v>
      </c>
      <c r="G5" s="254"/>
    </row>
    <row r="6" spans="1:7" ht="18.600000000000001" customHeight="1" x14ac:dyDescent="0.25">
      <c r="A6" s="322">
        <v>43332</v>
      </c>
      <c r="B6" s="310">
        <f t="shared" ref="B6:B34" si="0">+IF(F6=0,"",C6/F6)</f>
        <v>389.98375982091909</v>
      </c>
      <c r="C6" s="323">
        <v>2665.5</v>
      </c>
      <c r="D6" s="311">
        <f t="shared" ref="D6:D34" si="1">+IF(ISERROR(B6/1.17),0,B6/1.17)</f>
        <v>333.31945283839241</v>
      </c>
      <c r="F6" s="312">
        <f>USD_CNY!B924</f>
        <v>6.8349000000000002</v>
      </c>
    </row>
    <row r="7" spans="1:7" ht="18.600000000000001" customHeight="1" x14ac:dyDescent="0.25">
      <c r="A7" s="322">
        <v>43333</v>
      </c>
      <c r="B7" s="310">
        <f t="shared" si="0"/>
        <v>379.85815312263594</v>
      </c>
      <c r="C7" s="323">
        <v>2596</v>
      </c>
      <c r="D7" s="311">
        <f t="shared" si="1"/>
        <v>324.66508813900509</v>
      </c>
      <c r="E7" s="1" t="s">
        <v>1021</v>
      </c>
      <c r="F7" s="312">
        <f>USD_CNY!B925</f>
        <v>6.83413</v>
      </c>
      <c r="G7" s="313">
        <f t="shared" ref="G7:G19" si="2">C7-C6</f>
        <v>-69.5</v>
      </c>
    </row>
    <row r="8" spans="1:7" ht="18.600000000000001" customHeight="1" x14ac:dyDescent="0.25">
      <c r="A8" s="322">
        <v>43334</v>
      </c>
      <c r="B8" s="310">
        <f t="shared" si="0"/>
        <v>385.93525954329289</v>
      </c>
      <c r="C8" s="323">
        <v>2635</v>
      </c>
      <c r="D8" s="311">
        <f t="shared" si="1"/>
        <v>329.85919619084865</v>
      </c>
      <c r="E8" s="1" t="s">
        <v>1021</v>
      </c>
      <c r="F8" s="312">
        <f>USD_CNY!B926</f>
        <v>6.8275699999999997</v>
      </c>
      <c r="G8" s="313">
        <f t="shared" si="2"/>
        <v>39</v>
      </c>
    </row>
    <row r="9" spans="1:7" ht="18.600000000000001" customHeight="1" x14ac:dyDescent="0.25">
      <c r="A9" s="322">
        <v>43335</v>
      </c>
      <c r="B9" s="310">
        <f t="shared" si="0"/>
        <v>374.39013701831783</v>
      </c>
      <c r="C9" s="323">
        <v>2563</v>
      </c>
      <c r="D9" s="311">
        <f t="shared" si="1"/>
        <v>319.99157010112634</v>
      </c>
      <c r="E9" s="1" t="s">
        <v>1021</v>
      </c>
      <c r="F9" s="1">
        <f>USD_CNY!B927</f>
        <v>6.8457999999999997</v>
      </c>
      <c r="G9" s="313">
        <f t="shared" si="2"/>
        <v>-72</v>
      </c>
    </row>
    <row r="10" spans="1:7" ht="18.600000000000001" customHeight="1" x14ac:dyDescent="0.25">
      <c r="A10" s="322">
        <v>43336</v>
      </c>
      <c r="B10" s="310">
        <f t="shared" si="0"/>
        <v>364.57857299333079</v>
      </c>
      <c r="C10" s="323">
        <v>2513</v>
      </c>
      <c r="D10" s="311">
        <f t="shared" si="1"/>
        <v>311.60561794301782</v>
      </c>
      <c r="E10" s="1" t="s">
        <v>1021</v>
      </c>
      <c r="F10" s="1">
        <f>USD_CNY!B928</f>
        <v>6.8928900000000004</v>
      </c>
      <c r="G10" s="313">
        <f t="shared" si="2"/>
        <v>-50</v>
      </c>
    </row>
    <row r="11" spans="1:7" ht="18.600000000000001" customHeight="1" x14ac:dyDescent="0.25">
      <c r="A11" s="322">
        <v>43339</v>
      </c>
      <c r="B11" s="310">
        <f t="shared" si="0"/>
        <v>369.49181456143344</v>
      </c>
      <c r="C11" s="323">
        <v>2512.5</v>
      </c>
      <c r="D11" s="310">
        <f t="shared" si="1"/>
        <v>315.80496971062689</v>
      </c>
      <c r="E11" s="1" t="s">
        <v>1021</v>
      </c>
      <c r="F11" s="1">
        <f>USD_CNY!B929</f>
        <v>6.7998799999999999</v>
      </c>
      <c r="G11" s="313">
        <f t="shared" si="2"/>
        <v>-0.5</v>
      </c>
    </row>
    <row r="12" spans="1:7" ht="18.600000000000001" customHeight="1" x14ac:dyDescent="0.25">
      <c r="A12" s="322">
        <v>43340</v>
      </c>
      <c r="B12" s="310">
        <f t="shared" si="0"/>
        <v>377.37821143190263</v>
      </c>
      <c r="C12" s="323">
        <v>2563.5</v>
      </c>
      <c r="D12" s="310">
        <f t="shared" si="1"/>
        <v>322.54547985632706</v>
      </c>
      <c r="E12" s="1" t="s">
        <v>1021</v>
      </c>
      <c r="F12" s="1">
        <f>USD_CNY!B930</f>
        <v>6.7929199999999996</v>
      </c>
      <c r="G12" s="313">
        <f t="shared" si="2"/>
        <v>51</v>
      </c>
    </row>
    <row r="13" spans="1:7" ht="18.600000000000001" customHeight="1" x14ac:dyDescent="0.25">
      <c r="A13" s="322">
        <v>43341</v>
      </c>
      <c r="B13" s="310">
        <f t="shared" si="0"/>
        <v>380.92716790210613</v>
      </c>
      <c r="C13" s="323">
        <v>2590</v>
      </c>
      <c r="D13" s="310">
        <f t="shared" si="1"/>
        <v>325.57877598470611</v>
      </c>
      <c r="E13" s="1" t="s">
        <v>1021</v>
      </c>
      <c r="F13" s="1">
        <f>USD_CNY!B931</f>
        <v>6.7991999999999999</v>
      </c>
      <c r="G13" s="313">
        <f t="shared" si="2"/>
        <v>26.5</v>
      </c>
    </row>
    <row r="14" spans="1:7" ht="18.600000000000001" customHeight="1" x14ac:dyDescent="0.25">
      <c r="A14" s="322">
        <v>43342</v>
      </c>
      <c r="B14" s="310">
        <f t="shared" si="0"/>
        <v>353.89370130152787</v>
      </c>
      <c r="C14" s="323">
        <v>2439</v>
      </c>
      <c r="D14" s="310">
        <f t="shared" si="1"/>
        <v>302.47324897566489</v>
      </c>
      <c r="E14" s="1" t="s">
        <v>1021</v>
      </c>
      <c r="F14" s="1">
        <f>USD_CNY!B932</f>
        <v>6.8918999999999997</v>
      </c>
      <c r="G14" s="313">
        <f t="shared" si="2"/>
        <v>-151</v>
      </c>
    </row>
    <row r="15" spans="1:7" ht="18.600000000000001" customHeight="1" x14ac:dyDescent="0.25">
      <c r="A15" s="322">
        <v>43343</v>
      </c>
      <c r="B15" s="310">
        <f t="shared" si="0"/>
        <v>351.23006989645887</v>
      </c>
      <c r="C15" s="323">
        <v>2411.5</v>
      </c>
      <c r="D15" s="310">
        <f t="shared" si="1"/>
        <v>300.19664093714437</v>
      </c>
      <c r="E15" s="1" t="s">
        <v>1021</v>
      </c>
      <c r="F15" s="1">
        <f>USD_CNY!B933</f>
        <v>6.8658700000000001</v>
      </c>
      <c r="G15" s="324">
        <f t="shared" si="2"/>
        <v>-27.5</v>
      </c>
    </row>
    <row r="16" spans="1:7" x14ac:dyDescent="0.25">
      <c r="A16" s="304">
        <v>43347</v>
      </c>
      <c r="B16" s="310">
        <f t="shared" si="0"/>
        <v>346.33922222189705</v>
      </c>
      <c r="C16" s="323">
        <v>2367</v>
      </c>
      <c r="D16" s="310">
        <f t="shared" si="1"/>
        <v>296.01642924948464</v>
      </c>
      <c r="E16" s="1" t="s">
        <v>1021</v>
      </c>
      <c r="F16" s="1">
        <f>USD_CNY!B934</f>
        <v>6.8343400000000001</v>
      </c>
      <c r="G16" s="324">
        <v>-27.5</v>
      </c>
    </row>
    <row r="17" spans="1:7" x14ac:dyDescent="0.25">
      <c r="A17" s="304">
        <v>43348</v>
      </c>
      <c r="B17" s="310">
        <f t="shared" si="0"/>
        <v>348.24127206623155</v>
      </c>
      <c r="C17" s="323">
        <v>2385</v>
      </c>
      <c r="D17" s="310">
        <f t="shared" si="1"/>
        <v>297.64211287712101</v>
      </c>
      <c r="E17" s="1" t="s">
        <v>1021</v>
      </c>
      <c r="F17" s="1">
        <f>USD_CNY!B935</f>
        <v>6.8487</v>
      </c>
      <c r="G17" s="313">
        <f t="shared" si="2"/>
        <v>18</v>
      </c>
    </row>
    <row r="18" spans="1:7" x14ac:dyDescent="0.25">
      <c r="A18" s="304">
        <v>43349</v>
      </c>
      <c r="B18" s="310">
        <f t="shared" si="0"/>
        <v>351.79771996492258</v>
      </c>
      <c r="C18" s="323">
        <v>2407</v>
      </c>
      <c r="D18" s="310">
        <f t="shared" si="1"/>
        <v>300.68181193583126</v>
      </c>
      <c r="E18" s="1" t="s">
        <v>1021</v>
      </c>
      <c r="F18" s="1">
        <f>USD_CNY!B936</f>
        <v>6.8419999999999996</v>
      </c>
      <c r="G18" s="313">
        <f t="shared" si="2"/>
        <v>22</v>
      </c>
    </row>
    <row r="19" spans="1:7" x14ac:dyDescent="0.25">
      <c r="A19" s="304">
        <v>43350</v>
      </c>
      <c r="B19" s="310">
        <f t="shared" si="0"/>
        <v>352.50214423584112</v>
      </c>
      <c r="C19" s="323">
        <v>2412.5</v>
      </c>
      <c r="D19" s="310">
        <f t="shared" si="1"/>
        <v>301.28388396225739</v>
      </c>
      <c r="E19" s="1" t="s">
        <v>1021</v>
      </c>
      <c r="F19" s="1">
        <f>USD_CNY!B937</f>
        <v>6.8439300000000003</v>
      </c>
      <c r="G19" s="313">
        <f t="shared" si="2"/>
        <v>5.5</v>
      </c>
    </row>
    <row r="20" spans="1:7" x14ac:dyDescent="0.25">
      <c r="A20" s="304">
        <v>43353</v>
      </c>
      <c r="B20" s="310">
        <f t="shared" si="0"/>
        <v>348.99841536642646</v>
      </c>
      <c r="C20" s="323">
        <v>2394</v>
      </c>
      <c r="D20" s="310">
        <f t="shared" si="1"/>
        <v>298.2892439029286</v>
      </c>
      <c r="E20" s="1" t="s">
        <v>1021</v>
      </c>
      <c r="F20" s="1">
        <f>USD_CNY!B938</f>
        <v>6.8596300000000001</v>
      </c>
      <c r="G20" s="313">
        <f t="shared" ref="G20:G25" si="3">C20-C19</f>
        <v>-18.5</v>
      </c>
    </row>
    <row r="21" spans="1:7" x14ac:dyDescent="0.25">
      <c r="A21" s="304">
        <v>43354</v>
      </c>
      <c r="B21" s="310">
        <f t="shared" si="0"/>
        <v>332.83905156164883</v>
      </c>
      <c r="C21" s="323">
        <v>2285</v>
      </c>
      <c r="D21" s="310">
        <f t="shared" si="1"/>
        <v>284.47782184756312</v>
      </c>
      <c r="E21" s="1" t="s">
        <v>1021</v>
      </c>
      <c r="F21" s="1">
        <f>USD_CNY!B939</f>
        <v>6.8651799999999996</v>
      </c>
      <c r="G21" s="313">
        <f t="shared" si="3"/>
        <v>-109</v>
      </c>
    </row>
    <row r="22" spans="1:7" x14ac:dyDescent="0.25">
      <c r="A22" s="304">
        <v>43355</v>
      </c>
      <c r="B22" s="310">
        <f t="shared" si="0"/>
        <v>325.58105710213226</v>
      </c>
      <c r="C22" s="323">
        <v>2238.5</v>
      </c>
      <c r="D22" s="310">
        <f t="shared" si="1"/>
        <v>278.27440777960027</v>
      </c>
      <c r="E22" s="1" t="s">
        <v>1021</v>
      </c>
      <c r="F22" s="1">
        <f>USD_CNY!B940</f>
        <v>6.8754</v>
      </c>
      <c r="G22" s="313">
        <f t="shared" si="3"/>
        <v>-46.5</v>
      </c>
    </row>
    <row r="23" spans="1:7" x14ac:dyDescent="0.25">
      <c r="A23" s="304">
        <v>43356</v>
      </c>
      <c r="B23" s="310">
        <f t="shared" si="0"/>
        <v>327.58216993004947</v>
      </c>
      <c r="C23" s="323">
        <v>2238.5</v>
      </c>
      <c r="D23" s="310">
        <f t="shared" si="1"/>
        <v>279.98476062397395</v>
      </c>
      <c r="E23" s="1" t="s">
        <v>1021</v>
      </c>
      <c r="F23" s="1">
        <f>USD_CNY!B941</f>
        <v>6.8334000000000001</v>
      </c>
      <c r="G23" s="313">
        <f t="shared" si="3"/>
        <v>0</v>
      </c>
    </row>
    <row r="24" spans="1:7" x14ac:dyDescent="0.25">
      <c r="A24" s="304">
        <v>43357</v>
      </c>
      <c r="B24" s="310">
        <f t="shared" si="0"/>
        <v>329.50638336423827</v>
      </c>
      <c r="C24" s="323">
        <v>2255</v>
      </c>
      <c r="D24" s="310">
        <f t="shared" si="1"/>
        <v>281.62938749080195</v>
      </c>
      <c r="E24" s="1" t="s">
        <v>1021</v>
      </c>
      <c r="F24" s="1">
        <f>USD_CNY!B942</f>
        <v>6.8435699999999997</v>
      </c>
      <c r="G24" s="313">
        <f t="shared" si="3"/>
        <v>16.5</v>
      </c>
    </row>
    <row r="25" spans="1:7" x14ac:dyDescent="0.25">
      <c r="A25" s="304">
        <v>43360</v>
      </c>
      <c r="B25" s="310">
        <f t="shared" si="0"/>
        <v>330.2414840876379</v>
      </c>
      <c r="C25" s="323">
        <v>2271.5</v>
      </c>
      <c r="D25" s="310">
        <f t="shared" si="1"/>
        <v>282.25767870738287</v>
      </c>
      <c r="E25" s="1" t="s">
        <v>1021</v>
      </c>
      <c r="F25" s="1">
        <f>USD_CNY!B943</f>
        <v>6.8783000000000003</v>
      </c>
      <c r="G25" s="313">
        <f t="shared" si="3"/>
        <v>16.5</v>
      </c>
    </row>
    <row r="26" spans="1:7" x14ac:dyDescent="0.25">
      <c r="A26" s="304">
        <v>43361</v>
      </c>
      <c r="B26" s="310">
        <f t="shared" si="0"/>
        <v>330.47985092010248</v>
      </c>
      <c r="C26" s="323">
        <v>2270</v>
      </c>
      <c r="D26" s="310">
        <f t="shared" si="1"/>
        <v>282.46141104282265</v>
      </c>
      <c r="E26" s="1" t="s">
        <v>1021</v>
      </c>
      <c r="F26" s="1">
        <f>USD_CNY!B944</f>
        <v>6.8688000000000002</v>
      </c>
      <c r="G26" s="313">
        <f t="shared" ref="G26:G52" si="4">C26-C25</f>
        <v>-1.5</v>
      </c>
    </row>
    <row r="27" spans="1:7" x14ac:dyDescent="0.25">
      <c r="A27" s="304">
        <v>43362</v>
      </c>
      <c r="B27" s="310">
        <f t="shared" si="0"/>
        <v>338.83576962666831</v>
      </c>
      <c r="C27" s="323">
        <v>2324</v>
      </c>
      <c r="D27" s="310">
        <f t="shared" si="1"/>
        <v>289.60322190313531</v>
      </c>
      <c r="E27" s="1" t="s">
        <v>1021</v>
      </c>
      <c r="F27" s="1">
        <f>USD_CNY!B945</f>
        <v>6.8587800000000003</v>
      </c>
      <c r="G27" s="313">
        <f t="shared" si="4"/>
        <v>54</v>
      </c>
    </row>
    <row r="28" spans="1:7" x14ac:dyDescent="0.25">
      <c r="A28" s="304">
        <v>43363</v>
      </c>
      <c r="B28" s="310">
        <f t="shared" si="0"/>
        <v>339.13222434833631</v>
      </c>
      <c r="C28" s="323">
        <v>2323.5</v>
      </c>
      <c r="D28" s="310">
        <f t="shared" si="1"/>
        <v>289.85660200712505</v>
      </c>
      <c r="E28" s="1" t="s">
        <v>1021</v>
      </c>
      <c r="F28" s="1">
        <f>USD_CNY!B946</f>
        <v>6.8513099999999998</v>
      </c>
      <c r="G28" s="313">
        <f t="shared" si="4"/>
        <v>-0.5</v>
      </c>
    </row>
    <row r="29" spans="1:7" x14ac:dyDescent="0.25">
      <c r="A29" s="304">
        <v>43364</v>
      </c>
      <c r="B29" s="310">
        <f t="shared" si="0"/>
        <v>348.94015555604335</v>
      </c>
      <c r="C29" s="323">
        <v>2384.5</v>
      </c>
      <c r="D29" s="310">
        <f t="shared" si="1"/>
        <v>298.23944919319945</v>
      </c>
      <c r="E29" s="1" t="s">
        <v>1021</v>
      </c>
      <c r="F29" s="1">
        <f>USD_CNY!B947</f>
        <v>6.8335499999999998</v>
      </c>
      <c r="G29" s="313">
        <f t="shared" si="4"/>
        <v>61</v>
      </c>
    </row>
    <row r="30" spans="1:7" x14ac:dyDescent="0.25">
      <c r="A30" s="304">
        <v>43368</v>
      </c>
      <c r="B30" s="310">
        <f t="shared" si="0"/>
        <v>340.49320542750246</v>
      </c>
      <c r="C30" s="323">
        <v>2338</v>
      </c>
      <c r="D30" s="310">
        <f t="shared" si="1"/>
        <v>291.01983369872005</v>
      </c>
      <c r="E30" s="1" t="s">
        <v>1021</v>
      </c>
      <c r="F30" s="1">
        <f>USD_CNY!B948</f>
        <v>6.8665099999999999</v>
      </c>
      <c r="G30" s="313">
        <f t="shared" si="4"/>
        <v>-46.5</v>
      </c>
    </row>
    <row r="31" spans="1:7" x14ac:dyDescent="0.25">
      <c r="A31" s="304">
        <v>43369</v>
      </c>
      <c r="B31" s="310">
        <f t="shared" si="0"/>
        <v>333.72355109814265</v>
      </c>
      <c r="C31" s="323">
        <v>2292</v>
      </c>
      <c r="D31" s="310">
        <f t="shared" si="1"/>
        <v>285.23380435738687</v>
      </c>
      <c r="E31" s="1" t="s">
        <v>1021</v>
      </c>
      <c r="F31" s="1">
        <f>USD_CNY!B949</f>
        <v>6.8679600000000001</v>
      </c>
      <c r="G31" s="313">
        <f t="shared" si="4"/>
        <v>-46</v>
      </c>
    </row>
    <row r="32" spans="1:7" x14ac:dyDescent="0.25">
      <c r="A32" s="304">
        <v>43370</v>
      </c>
      <c r="B32" s="310">
        <f t="shared" si="0"/>
        <v>333.09037158598738</v>
      </c>
      <c r="C32" s="323">
        <v>2289.5</v>
      </c>
      <c r="D32" s="310">
        <f t="shared" si="1"/>
        <v>284.69262528716871</v>
      </c>
      <c r="E32" s="1" t="s">
        <v>1021</v>
      </c>
      <c r="F32" s="1">
        <f>USD_CNY!B950</f>
        <v>6.8735099999999996</v>
      </c>
      <c r="G32" s="313">
        <f t="shared" si="4"/>
        <v>-2.5</v>
      </c>
    </row>
    <row r="33" spans="1:7" x14ac:dyDescent="0.25">
      <c r="A33" s="304">
        <v>43371</v>
      </c>
      <c r="B33" s="310">
        <f t="shared" si="0"/>
        <v>327.73649811301027</v>
      </c>
      <c r="C33" s="323">
        <v>2257</v>
      </c>
      <c r="D33" s="310">
        <f t="shared" si="1"/>
        <v>280.11666505385494</v>
      </c>
      <c r="E33" s="1" t="s">
        <v>1021</v>
      </c>
      <c r="F33" s="1">
        <f>USD_CNY!B951</f>
        <v>6.8866300000000003</v>
      </c>
      <c r="G33" s="313">
        <f t="shared" si="4"/>
        <v>-32.5</v>
      </c>
    </row>
    <row r="34" spans="1:7" x14ac:dyDescent="0.25">
      <c r="A34" s="304">
        <v>43374</v>
      </c>
      <c r="B34" s="310">
        <f t="shared" si="0"/>
        <v>330.57149176061176</v>
      </c>
      <c r="C34" s="323">
        <v>2257</v>
      </c>
      <c r="D34" s="310">
        <f t="shared" si="1"/>
        <v>282.53973654753145</v>
      </c>
      <c r="E34" s="1" t="s">
        <v>1021</v>
      </c>
      <c r="F34" s="1">
        <f>USD_CNY!B952</f>
        <v>6.8275699999999997</v>
      </c>
      <c r="G34" s="313">
        <f t="shared" si="4"/>
        <v>0</v>
      </c>
    </row>
    <row r="35" spans="1:7" x14ac:dyDescent="0.25">
      <c r="A35" s="304">
        <v>43375</v>
      </c>
      <c r="B35" s="310">
        <f t="shared" ref="B35:B52" si="5">+IF(F35=0,"",C35/F35)</f>
        <v>327.74030537787428</v>
      </c>
      <c r="C35" s="323">
        <v>2257</v>
      </c>
      <c r="D35" s="31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3">
        <f t="shared" si="4"/>
        <v>0</v>
      </c>
    </row>
    <row r="36" spans="1:7" x14ac:dyDescent="0.25">
      <c r="A36" s="304">
        <v>43376</v>
      </c>
      <c r="B36" s="310">
        <f t="shared" si="5"/>
        <v>327.86266084445333</v>
      </c>
      <c r="C36" s="323">
        <v>2257</v>
      </c>
      <c r="D36" s="310">
        <f t="shared" si="6"/>
        <v>280.2244964482507</v>
      </c>
      <c r="E36" s="1" t="s">
        <v>1021</v>
      </c>
      <c r="F36" s="1">
        <f>USD_CNY!B954</f>
        <v>6.8839800000000002</v>
      </c>
      <c r="G36" s="313">
        <f t="shared" si="4"/>
        <v>0</v>
      </c>
    </row>
    <row r="37" spans="1:7" x14ac:dyDescent="0.25">
      <c r="A37" s="304">
        <v>43377</v>
      </c>
      <c r="B37" s="310">
        <f t="shared" si="5"/>
        <v>327.62184571435211</v>
      </c>
      <c r="C37" s="323">
        <v>2257</v>
      </c>
      <c r="D37" s="310">
        <f t="shared" si="6"/>
        <v>280.0186715507283</v>
      </c>
      <c r="E37" s="1" t="s">
        <v>1021</v>
      </c>
      <c r="F37" s="1">
        <f>USD_CNY!B955</f>
        <v>6.8890399999999996</v>
      </c>
      <c r="G37" s="313">
        <f t="shared" si="4"/>
        <v>0</v>
      </c>
    </row>
    <row r="38" spans="1:7" x14ac:dyDescent="0.25">
      <c r="A38" s="304">
        <v>43378</v>
      </c>
      <c r="B38" s="310">
        <f t="shared" si="5"/>
        <v>327.42840314458931</v>
      </c>
      <c r="C38" s="323">
        <v>2257</v>
      </c>
      <c r="D38" s="310">
        <f t="shared" si="6"/>
        <v>279.8533360210165</v>
      </c>
      <c r="E38" s="1" t="s">
        <v>1021</v>
      </c>
      <c r="F38" s="1">
        <f>USD_CNY!B956</f>
        <v>6.8931100000000001</v>
      </c>
      <c r="G38" s="313">
        <f t="shared" si="4"/>
        <v>0</v>
      </c>
    </row>
    <row r="39" spans="1:7" x14ac:dyDescent="0.25">
      <c r="A39" s="304">
        <v>43381</v>
      </c>
      <c r="B39" s="310">
        <f t="shared" si="5"/>
        <v>337.94741109695354</v>
      </c>
      <c r="C39" s="323">
        <v>2334</v>
      </c>
      <c r="D39" s="310">
        <f t="shared" si="6"/>
        <v>288.84394110850729</v>
      </c>
      <c r="E39" s="1" t="s">
        <v>1021</v>
      </c>
      <c r="F39" s="1">
        <f>USD_CNY!B957</f>
        <v>6.9063999999999997</v>
      </c>
      <c r="G39" s="313">
        <f t="shared" si="4"/>
        <v>77</v>
      </c>
    </row>
    <row r="40" spans="1:7" x14ac:dyDescent="0.25">
      <c r="A40" s="304">
        <v>43382</v>
      </c>
      <c r="B40" s="310">
        <f t="shared" si="5"/>
        <v>342.92958608759938</v>
      </c>
      <c r="C40" s="323">
        <v>2375</v>
      </c>
      <c r="D40" s="310">
        <f t="shared" si="6"/>
        <v>293.10221033128153</v>
      </c>
      <c r="E40" s="1" t="s">
        <v>1021</v>
      </c>
      <c r="F40" s="1">
        <f>USD_CNY!B958</f>
        <v>6.9256200000000003</v>
      </c>
      <c r="G40" s="313">
        <f t="shared" si="4"/>
        <v>41</v>
      </c>
    </row>
    <row r="41" spans="1:7" x14ac:dyDescent="0.25">
      <c r="A41" s="304">
        <v>43383</v>
      </c>
      <c r="B41" s="310">
        <f t="shared" si="5"/>
        <v>354.03463567761088</v>
      </c>
      <c r="C41" s="323">
        <v>2448.5</v>
      </c>
      <c r="D41" s="310">
        <f t="shared" si="6"/>
        <v>302.59370570735973</v>
      </c>
      <c r="E41" s="1" t="s">
        <v>1021</v>
      </c>
      <c r="F41" s="1">
        <f>USD_CNY!B959</f>
        <v>6.9159899999999999</v>
      </c>
      <c r="G41" s="313">
        <f t="shared" si="4"/>
        <v>73.5</v>
      </c>
    </row>
    <row r="42" spans="1:7" x14ac:dyDescent="0.25">
      <c r="A42" s="304">
        <v>43385</v>
      </c>
      <c r="B42" s="310">
        <f t="shared" si="5"/>
        <v>367.94963139604204</v>
      </c>
      <c r="C42" s="323">
        <v>2530.5</v>
      </c>
      <c r="D42" s="310">
        <f t="shared" si="6"/>
        <v>314.48686444106158</v>
      </c>
      <c r="E42" s="1" t="s">
        <v>1021</v>
      </c>
      <c r="F42" s="1">
        <f>USD_CNY!B960</f>
        <v>6.8773</v>
      </c>
      <c r="G42" s="313">
        <f t="shared" si="4"/>
        <v>82</v>
      </c>
    </row>
    <row r="43" spans="1:7" x14ac:dyDescent="0.25">
      <c r="A43" s="304">
        <v>43388</v>
      </c>
      <c r="B43" s="310">
        <f t="shared" si="5"/>
        <v>361.38742698513676</v>
      </c>
      <c r="C43" s="323">
        <v>2499.5</v>
      </c>
      <c r="D43" s="310">
        <f t="shared" si="6"/>
        <v>308.87814272233913</v>
      </c>
      <c r="E43" s="1" t="s">
        <v>1021</v>
      </c>
      <c r="F43" s="1">
        <f>USD_CNY!B961</f>
        <v>6.9164000000000003</v>
      </c>
      <c r="G43" s="313">
        <f t="shared" si="4"/>
        <v>-31</v>
      </c>
    </row>
    <row r="44" spans="1:7" x14ac:dyDescent="0.25">
      <c r="A44" s="304">
        <v>43389</v>
      </c>
      <c r="B44" s="310">
        <f t="shared" si="5"/>
        <v>360.49860062968054</v>
      </c>
      <c r="C44" s="323">
        <v>2495</v>
      </c>
      <c r="D44" s="310">
        <f t="shared" si="6"/>
        <v>308.11846207665008</v>
      </c>
      <c r="E44" s="1" t="s">
        <v>1021</v>
      </c>
      <c r="F44" s="1">
        <f>USD_CNY!B962</f>
        <v>6.9209699999999996</v>
      </c>
      <c r="G44" s="313">
        <f t="shared" si="4"/>
        <v>-4.5</v>
      </c>
    </row>
    <row r="45" spans="1:7" x14ac:dyDescent="0.25">
      <c r="A45" s="304">
        <v>43390</v>
      </c>
      <c r="B45" s="310">
        <f t="shared" si="5"/>
        <v>362.58047897380533</v>
      </c>
      <c r="C45" s="323">
        <v>2505.5</v>
      </c>
      <c r="D45" s="310">
        <f t="shared" si="6"/>
        <v>309.8978452767567</v>
      </c>
      <c r="E45" s="1" t="s">
        <v>1021</v>
      </c>
      <c r="F45" s="1">
        <f>USD_CNY!B963</f>
        <v>6.9101900000000001</v>
      </c>
      <c r="G45" s="313">
        <f t="shared" si="4"/>
        <v>10.5</v>
      </c>
    </row>
    <row r="46" spans="1:7" x14ac:dyDescent="0.25">
      <c r="A46" s="304">
        <v>43391</v>
      </c>
      <c r="B46" s="310">
        <f t="shared" si="5"/>
        <v>355.93557941289396</v>
      </c>
      <c r="C46" s="323">
        <v>2466</v>
      </c>
      <c r="D46" s="310">
        <f t="shared" si="6"/>
        <v>304.2184439426444</v>
      </c>
      <c r="E46" s="1" t="s">
        <v>1021</v>
      </c>
      <c r="F46" s="1">
        <f>USD_CNY!B964</f>
        <v>6.9282199999999996</v>
      </c>
      <c r="G46" s="313">
        <f t="shared" si="4"/>
        <v>-39.5</v>
      </c>
    </row>
    <row r="47" spans="1:7" x14ac:dyDescent="0.25">
      <c r="A47" s="304">
        <v>43392</v>
      </c>
      <c r="B47" s="310">
        <f t="shared" si="5"/>
        <v>341.85298447315563</v>
      </c>
      <c r="C47" s="323">
        <v>2371</v>
      </c>
      <c r="D47" s="310">
        <f t="shared" si="6"/>
        <v>292.18203801124412</v>
      </c>
      <c r="E47" s="1" t="s">
        <v>1021</v>
      </c>
      <c r="F47" s="1">
        <f>USD_CNY!B965</f>
        <v>6.9357300000000004</v>
      </c>
      <c r="G47" s="313">
        <f t="shared" si="4"/>
        <v>-95</v>
      </c>
    </row>
    <row r="48" spans="1:7" x14ac:dyDescent="0.25">
      <c r="A48" s="304">
        <v>43395</v>
      </c>
      <c r="B48" s="310">
        <f t="shared" si="5"/>
        <v>347.82495768526496</v>
      </c>
      <c r="C48" s="323">
        <v>2410.5</v>
      </c>
      <c r="D48" s="310">
        <f t="shared" si="6"/>
        <v>297.2862886198846</v>
      </c>
      <c r="E48" s="1" t="s">
        <v>1021</v>
      </c>
      <c r="F48" s="1">
        <f>USD_CNY!B966</f>
        <v>6.9302099999999998</v>
      </c>
      <c r="G48" s="313">
        <f t="shared" si="4"/>
        <v>39.5</v>
      </c>
    </row>
    <row r="49" spans="1:7" x14ac:dyDescent="0.25">
      <c r="A49" s="304">
        <v>43396</v>
      </c>
      <c r="B49" s="310">
        <f t="shared" si="5"/>
        <v>343.22501780272563</v>
      </c>
      <c r="C49" s="323">
        <v>2381</v>
      </c>
      <c r="D49" s="310">
        <f t="shared" si="6"/>
        <v>293.35471607070571</v>
      </c>
      <c r="E49" s="1" t="s">
        <v>1021</v>
      </c>
      <c r="F49" s="1">
        <f>USD_CNY!B967</f>
        <v>6.9371400000000003</v>
      </c>
      <c r="G49" s="313">
        <f t="shared" si="4"/>
        <v>-29.5</v>
      </c>
    </row>
    <row r="50" spans="1:7" x14ac:dyDescent="0.25">
      <c r="A50" s="304">
        <v>43397</v>
      </c>
      <c r="B50" s="310">
        <f t="shared" si="5"/>
        <v>349.29708196050285</v>
      </c>
      <c r="C50" s="323">
        <v>2423.5</v>
      </c>
      <c r="D50" s="310">
        <f t="shared" si="6"/>
        <v>298.5445144961563</v>
      </c>
      <c r="E50" s="1" t="s">
        <v>1021</v>
      </c>
      <c r="F50" s="1">
        <f>USD_CNY!B968</f>
        <v>6.9382200000000003</v>
      </c>
      <c r="G50" s="313">
        <f t="shared" si="4"/>
        <v>42.5</v>
      </c>
    </row>
    <row r="51" spans="1:7" x14ac:dyDescent="0.25">
      <c r="A51" s="304">
        <v>43398</v>
      </c>
      <c r="B51" s="310">
        <f t="shared" si="5"/>
        <v>351.80539674950819</v>
      </c>
      <c r="C51" s="323">
        <v>2443</v>
      </c>
      <c r="D51" s="310">
        <f t="shared" si="6"/>
        <v>300.68837329017794</v>
      </c>
      <c r="E51" s="1" t="s">
        <v>1021</v>
      </c>
      <c r="F51" s="1">
        <f>USD_CNY!B969</f>
        <v>6.9441800000000002</v>
      </c>
      <c r="G51" s="313">
        <f t="shared" si="4"/>
        <v>19.5</v>
      </c>
    </row>
    <row r="52" spans="1:7" x14ac:dyDescent="0.25">
      <c r="A52" s="304">
        <v>43399</v>
      </c>
      <c r="B52" s="310">
        <f t="shared" si="5"/>
        <v>354.3754223033684</v>
      </c>
      <c r="C52" s="323">
        <v>2465</v>
      </c>
      <c r="D52" s="310">
        <f t="shared" si="6"/>
        <v>302.8849763276653</v>
      </c>
      <c r="E52" s="1" t="s">
        <v>1021</v>
      </c>
      <c r="F52" s="1">
        <f>USD_CNY!B970</f>
        <v>6.9558999999999997</v>
      </c>
      <c r="G52" s="313">
        <f t="shared" si="4"/>
        <v>22</v>
      </c>
    </row>
    <row r="53" spans="1:7" x14ac:dyDescent="0.25">
      <c r="A53" s="304">
        <v>43402</v>
      </c>
      <c r="B53" s="310">
        <f t="shared" ref="B53" si="7">+IF(F53=0,"",C53/F53)</f>
        <v>341.16487957829025</v>
      </c>
      <c r="C53" s="323">
        <v>2372</v>
      </c>
      <c r="D53" s="31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3">
        <f t="shared" ref="G53" si="9">C53-C52</f>
        <v>-93</v>
      </c>
    </row>
    <row r="54" spans="1:7" x14ac:dyDescent="0.25">
      <c r="A54" s="304">
        <v>43403</v>
      </c>
      <c r="B54" s="310">
        <f t="shared" ref="B54" si="10">+IF(F54=0,"",C54/F54)</f>
        <v>345.24287434765154</v>
      </c>
      <c r="C54" s="323">
        <v>2408</v>
      </c>
      <c r="D54" s="31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3">
        <f t="shared" ref="G54" si="12">C54-C53</f>
        <v>36</v>
      </c>
    </row>
    <row r="55" spans="1:7" x14ac:dyDescent="0.25">
      <c r="A55" s="304">
        <v>43404</v>
      </c>
      <c r="B55" s="310">
        <f t="shared" ref="B55:B119" si="13">+IF(F55=0,"",C55/F55)</f>
        <v>342.49720205469623</v>
      </c>
      <c r="C55" s="323">
        <v>2387</v>
      </c>
      <c r="D55" s="31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3">
        <f t="shared" ref="G55" si="15">C55-C54</f>
        <v>-21</v>
      </c>
    </row>
    <row r="56" spans="1:7" x14ac:dyDescent="0.25">
      <c r="A56" s="304">
        <v>43405</v>
      </c>
      <c r="B56" s="310">
        <f t="shared" si="13"/>
        <v>336.88500026526378</v>
      </c>
      <c r="C56" s="323">
        <v>2349.5</v>
      </c>
      <c r="D56" s="310">
        <f t="shared" si="14"/>
        <v>287.93589766261863</v>
      </c>
      <c r="E56" s="1" t="s">
        <v>1021</v>
      </c>
      <c r="F56" s="1">
        <f>USD_CNY!B974</f>
        <v>6.9741900000000001</v>
      </c>
      <c r="G56" s="313">
        <f t="shared" ref="G56" si="16">C56-C55</f>
        <v>-37.5</v>
      </c>
    </row>
    <row r="57" spans="1:7" x14ac:dyDescent="0.25">
      <c r="A57" s="304">
        <v>43406</v>
      </c>
      <c r="B57" s="310">
        <f t="shared" si="13"/>
        <v>338.19295939804834</v>
      </c>
      <c r="C57" s="323">
        <v>2339</v>
      </c>
      <c r="D57" s="310">
        <f t="shared" si="14"/>
        <v>289.05381145132338</v>
      </c>
      <c r="E57" s="1" t="s">
        <v>1021</v>
      </c>
      <c r="F57" s="1">
        <f>USD_CNY!B975</f>
        <v>6.9161700000000002</v>
      </c>
      <c r="G57" s="313">
        <f t="shared" ref="G57" si="17">C57-C56</f>
        <v>-10.5</v>
      </c>
    </row>
    <row r="58" spans="1:7" x14ac:dyDescent="0.25">
      <c r="A58" s="304">
        <v>43409</v>
      </c>
      <c r="B58" s="310">
        <f t="shared" si="13"/>
        <v>349.02950648446341</v>
      </c>
      <c r="C58" s="323">
        <v>2406</v>
      </c>
      <c r="D58" s="310">
        <f t="shared" si="14"/>
        <v>298.3158175080884</v>
      </c>
      <c r="E58" s="1" t="s">
        <v>1021</v>
      </c>
      <c r="F58" s="1">
        <f>USD_CNY!B976</f>
        <v>6.8933999999999997</v>
      </c>
      <c r="G58" s="313">
        <f t="shared" ref="G58:G62" si="18">C58-C57</f>
        <v>67</v>
      </c>
    </row>
    <row r="59" spans="1:7" x14ac:dyDescent="0.25">
      <c r="A59" s="304">
        <v>43410</v>
      </c>
      <c r="B59" s="310">
        <f t="shared" si="13"/>
        <v>348.55786624987337</v>
      </c>
      <c r="C59" s="323">
        <v>2408.5</v>
      </c>
      <c r="D59" s="310">
        <f t="shared" si="14"/>
        <v>297.91270619647298</v>
      </c>
      <c r="E59" s="1" t="s">
        <v>1021</v>
      </c>
      <c r="F59" s="1">
        <f>USD_CNY!B977</f>
        <v>6.9099000000000004</v>
      </c>
      <c r="G59" s="313">
        <f t="shared" si="18"/>
        <v>2.5</v>
      </c>
    </row>
    <row r="60" spans="1:7" x14ac:dyDescent="0.25">
      <c r="A60" s="304">
        <v>43411</v>
      </c>
      <c r="B60" s="310">
        <f t="shared" si="13"/>
        <v>344.53960001907285</v>
      </c>
      <c r="C60" s="323">
        <f>C61+61</f>
        <v>2384.5</v>
      </c>
      <c r="D60" s="310">
        <f t="shared" si="14"/>
        <v>294.4782906145922</v>
      </c>
      <c r="E60" s="1" t="s">
        <v>1021</v>
      </c>
      <c r="F60" s="1">
        <f>USD_CNY!B978</f>
        <v>6.9208299999999996</v>
      </c>
      <c r="G60" s="313">
        <f t="shared" si="18"/>
        <v>-24</v>
      </c>
    </row>
    <row r="61" spans="1:7" x14ac:dyDescent="0.25">
      <c r="A61" s="304">
        <v>43412</v>
      </c>
      <c r="B61" s="310">
        <f t="shared" si="13"/>
        <v>335.89841078922751</v>
      </c>
      <c r="C61" s="323">
        <v>2323.5</v>
      </c>
      <c r="D61" s="310">
        <f t="shared" si="14"/>
        <v>287.09265879421156</v>
      </c>
      <c r="E61" s="1" t="s">
        <v>1021</v>
      </c>
      <c r="F61" s="1">
        <f>USD_CNY!B979</f>
        <v>6.9172700000000003</v>
      </c>
      <c r="G61" s="313">
        <f t="shared" si="18"/>
        <v>-61</v>
      </c>
    </row>
    <row r="62" spans="1:7" x14ac:dyDescent="0.25">
      <c r="A62" s="304">
        <v>43413</v>
      </c>
      <c r="B62" s="310">
        <f t="shared" si="13"/>
        <v>334.45754829014248</v>
      </c>
      <c r="C62" s="323">
        <v>2323.5</v>
      </c>
      <c r="D62" s="310">
        <f t="shared" si="14"/>
        <v>285.86115238473718</v>
      </c>
      <c r="E62" s="1" t="s">
        <v>1021</v>
      </c>
      <c r="F62" s="1">
        <f>USD_CNY!B980</f>
        <v>6.9470700000000001</v>
      </c>
      <c r="G62" s="313">
        <f t="shared" si="18"/>
        <v>0</v>
      </c>
    </row>
    <row r="63" spans="1:7" x14ac:dyDescent="0.25">
      <c r="A63" s="304">
        <v>43416</v>
      </c>
      <c r="B63" s="310">
        <f t="shared" si="13"/>
        <v>332.37033742282716</v>
      </c>
      <c r="C63" s="323">
        <f>C64+8.5</f>
        <v>2309</v>
      </c>
      <c r="D63" s="310">
        <f t="shared" si="14"/>
        <v>284.07721147250186</v>
      </c>
      <c r="E63" s="1" t="s">
        <v>1021</v>
      </c>
      <c r="F63" s="1">
        <f>USD_CNY!B981</f>
        <v>6.9470700000000001</v>
      </c>
      <c r="G63" s="313">
        <f t="shared" ref="G63:G64" si="19">C63-C62</f>
        <v>-14.5</v>
      </c>
    </row>
    <row r="64" spans="1:7" x14ac:dyDescent="0.25">
      <c r="A64" s="304">
        <v>43417</v>
      </c>
      <c r="B64" s="310">
        <f t="shared" si="13"/>
        <v>330.4950458067139</v>
      </c>
      <c r="C64" s="323">
        <v>2300.5</v>
      </c>
      <c r="D64" s="310">
        <f t="shared" si="14"/>
        <v>282.47439812539653</v>
      </c>
      <c r="E64" s="1" t="s">
        <v>1021</v>
      </c>
      <c r="F64" s="1">
        <f>USD_CNY!B982</f>
        <v>6.9607700000000001</v>
      </c>
      <c r="G64" s="313">
        <f t="shared" si="19"/>
        <v>-8.5</v>
      </c>
    </row>
    <row r="65" spans="1:7" x14ac:dyDescent="0.25">
      <c r="A65" s="304">
        <v>43418</v>
      </c>
      <c r="B65" s="310">
        <f t="shared" si="13"/>
        <v>338.48865033589709</v>
      </c>
      <c r="C65" s="323">
        <v>2351</v>
      </c>
      <c r="D65" s="310">
        <f t="shared" si="14"/>
        <v>289.30653874863003</v>
      </c>
      <c r="E65" s="1" t="s">
        <v>1021</v>
      </c>
      <c r="F65" s="1">
        <f>USD_CNY!B983</f>
        <v>6.9455799999999996</v>
      </c>
      <c r="G65" s="313">
        <f t="shared" ref="G65:G67" si="20">C65-C64</f>
        <v>50.5</v>
      </c>
    </row>
    <row r="66" spans="1:7" x14ac:dyDescent="0.25">
      <c r="A66" s="304">
        <v>43419</v>
      </c>
      <c r="B66" s="310">
        <f t="shared" si="13"/>
        <v>343.10456334830872</v>
      </c>
      <c r="C66" s="323">
        <v>2382</v>
      </c>
      <c r="D66" s="310">
        <f t="shared" si="14"/>
        <v>293.25176354556305</v>
      </c>
      <c r="E66" s="1" t="s">
        <v>1021</v>
      </c>
      <c r="F66" s="1">
        <f>USD_CNY!B984</f>
        <v>6.9424900000000003</v>
      </c>
      <c r="G66" s="313">
        <f t="shared" si="20"/>
        <v>31</v>
      </c>
    </row>
    <row r="67" spans="1:7" x14ac:dyDescent="0.25">
      <c r="A67" s="304">
        <v>43423</v>
      </c>
      <c r="B67" s="310">
        <f t="shared" si="13"/>
        <v>345.44610968419863</v>
      </c>
      <c r="C67" s="323">
        <f>C68+86.5</f>
        <v>2390</v>
      </c>
      <c r="D67" s="310">
        <f t="shared" si="14"/>
        <v>295.25308520016978</v>
      </c>
      <c r="E67" s="1" t="s">
        <v>1021</v>
      </c>
      <c r="F67" s="1">
        <f>USD_CNY!B986</f>
        <v>6.91859</v>
      </c>
      <c r="G67" s="313">
        <f t="shared" si="20"/>
        <v>8</v>
      </c>
    </row>
    <row r="68" spans="1:7" x14ac:dyDescent="0.25">
      <c r="A68" s="304">
        <v>43424</v>
      </c>
      <c r="B68" s="310">
        <f t="shared" si="13"/>
        <v>332.28653817580675</v>
      </c>
      <c r="C68" s="323">
        <v>2303.5</v>
      </c>
      <c r="D68" s="310">
        <f t="shared" si="14"/>
        <v>284.00558818445023</v>
      </c>
      <c r="E68" s="1" t="s">
        <v>1021</v>
      </c>
      <c r="F68" s="1">
        <f>USD_CNY!B987</f>
        <v>6.9322699999999999</v>
      </c>
      <c r="G68" s="313">
        <f t="shared" ref="G68" si="21">C68-C67</f>
        <v>-86.5</v>
      </c>
    </row>
    <row r="69" spans="1:7" x14ac:dyDescent="0.25">
      <c r="A69" s="304">
        <v>43425</v>
      </c>
      <c r="B69" s="310">
        <f t="shared" si="13"/>
        <v>324.23675115207374</v>
      </c>
      <c r="C69" s="323">
        <v>2251.5</v>
      </c>
      <c r="D69" s="310">
        <f t="shared" si="14"/>
        <v>277.12542833510577</v>
      </c>
      <c r="E69" s="1" t="s">
        <v>1021</v>
      </c>
      <c r="F69" s="1">
        <f>USD_CNY!B988</f>
        <v>6.944</v>
      </c>
      <c r="G69" s="313">
        <f t="shared" ref="G69:G72" si="22">C69-C68</f>
        <v>-52</v>
      </c>
    </row>
    <row r="70" spans="1:7" x14ac:dyDescent="0.25">
      <c r="A70" s="304">
        <v>43426</v>
      </c>
      <c r="B70" s="310">
        <f t="shared" si="13"/>
        <v>327.37054705265376</v>
      </c>
      <c r="C70" s="323">
        <v>2266</v>
      </c>
      <c r="D70" s="310">
        <f t="shared" si="14"/>
        <v>279.80388636978955</v>
      </c>
      <c r="E70" s="1" t="s">
        <v>1021</v>
      </c>
      <c r="F70" s="1">
        <f>USD_CNY!B989</f>
        <v>6.9218200000000003</v>
      </c>
      <c r="G70" s="313">
        <f t="shared" si="22"/>
        <v>14.5</v>
      </c>
    </row>
    <row r="71" spans="1:7" x14ac:dyDescent="0.25">
      <c r="A71" s="304">
        <v>43427</v>
      </c>
      <c r="B71" s="310">
        <f t="shared" si="13"/>
        <v>327.37054705265376</v>
      </c>
      <c r="C71" s="323">
        <v>2266</v>
      </c>
      <c r="D71" s="310">
        <f t="shared" si="14"/>
        <v>279.80388636978955</v>
      </c>
      <c r="E71" s="1" t="s">
        <v>1021</v>
      </c>
      <c r="F71" s="1">
        <f>USD_CNY!B990</f>
        <v>6.9218200000000003</v>
      </c>
      <c r="G71" s="313">
        <f t="shared" si="22"/>
        <v>0</v>
      </c>
    </row>
    <row r="72" spans="1:7" x14ac:dyDescent="0.25">
      <c r="A72" s="304">
        <v>43430</v>
      </c>
      <c r="B72" s="310">
        <f t="shared" si="13"/>
        <v>308.46810503187692</v>
      </c>
      <c r="C72" s="323">
        <v>2141</v>
      </c>
      <c r="D72" s="310">
        <f t="shared" si="14"/>
        <v>263.64795301869822</v>
      </c>
      <c r="E72" s="1" t="s">
        <v>1021</v>
      </c>
      <c r="F72" s="1">
        <f>USD_CNY!B991</f>
        <v>6.9407500000000004</v>
      </c>
      <c r="G72" s="313">
        <f t="shared" si="22"/>
        <v>-125</v>
      </c>
    </row>
    <row r="73" spans="1:7" x14ac:dyDescent="0.25">
      <c r="A73" s="304">
        <v>43431</v>
      </c>
      <c r="B73" s="310">
        <f t="shared" si="13"/>
        <v>298.85064086699782</v>
      </c>
      <c r="C73" s="323">
        <v>2077</v>
      </c>
      <c r="D73" s="310">
        <f t="shared" si="14"/>
        <v>255.42789817692122</v>
      </c>
      <c r="E73" s="1" t="s">
        <v>1021</v>
      </c>
      <c r="F73" s="1">
        <f>USD_CNY!B992</f>
        <v>6.9499599999999999</v>
      </c>
      <c r="G73" s="313">
        <f t="shared" ref="G73:G76" si="23">C73-C72</f>
        <v>-64</v>
      </c>
    </row>
    <row r="74" spans="1:7" x14ac:dyDescent="0.25">
      <c r="A74" s="304">
        <v>43432</v>
      </c>
      <c r="B74" s="310">
        <f t="shared" si="13"/>
        <v>305.44565139198619</v>
      </c>
      <c r="C74" s="323">
        <v>2123</v>
      </c>
      <c r="D74" s="310">
        <f t="shared" si="14"/>
        <v>261.06465930938992</v>
      </c>
      <c r="E74" s="1" t="s">
        <v>1021</v>
      </c>
      <c r="F74" s="1">
        <f>USD_CNY!B993</f>
        <v>6.9504999999999999</v>
      </c>
      <c r="G74" s="313">
        <f t="shared" si="23"/>
        <v>46</v>
      </c>
    </row>
    <row r="75" spans="1:7" x14ac:dyDescent="0.25">
      <c r="A75" s="304">
        <v>43433</v>
      </c>
      <c r="B75" s="310">
        <f t="shared" si="13"/>
        <v>305.55959925570295</v>
      </c>
      <c r="C75" s="323">
        <v>2120</v>
      </c>
      <c r="D75" s="310">
        <f t="shared" si="14"/>
        <v>261.16205064589997</v>
      </c>
      <c r="E75" s="1" t="s">
        <v>1021</v>
      </c>
      <c r="F75" s="1">
        <f>USD_CNY!B994</f>
        <v>6.9380899999999999</v>
      </c>
      <c r="G75" s="313">
        <f t="shared" si="23"/>
        <v>-3</v>
      </c>
    </row>
    <row r="76" spans="1:7" x14ac:dyDescent="0.25">
      <c r="A76" s="304">
        <v>43434</v>
      </c>
      <c r="B76" s="310">
        <f t="shared" si="13"/>
        <v>306.57197447636901</v>
      </c>
      <c r="C76" s="323">
        <v>2126</v>
      </c>
      <c r="D76" s="310">
        <f t="shared" si="14"/>
        <v>262.02732861228122</v>
      </c>
      <c r="E76" s="1" t="s">
        <v>1021</v>
      </c>
      <c r="F76" s="1">
        <f>USD_CNY!B995</f>
        <v>6.9347500000000002</v>
      </c>
      <c r="G76" s="313">
        <f t="shared" si="23"/>
        <v>6</v>
      </c>
    </row>
    <row r="77" spans="1:7" x14ac:dyDescent="0.25">
      <c r="A77" s="304">
        <v>43437</v>
      </c>
      <c r="B77" s="310">
        <f t="shared" si="13"/>
        <v>323.5230766784386</v>
      </c>
      <c r="C77" s="323">
        <v>2238</v>
      </c>
      <c r="D77" s="310">
        <f t="shared" si="14"/>
        <v>276.51545015251162</v>
      </c>
      <c r="E77" s="1" t="s">
        <v>1021</v>
      </c>
      <c r="F77" s="1">
        <f>USD_CNY!B996</f>
        <v>6.9175899999999997</v>
      </c>
      <c r="G77" s="313">
        <f t="shared" ref="G77:G83" si="24">C77-C76</f>
        <v>112</v>
      </c>
    </row>
    <row r="78" spans="1:7" x14ac:dyDescent="0.25">
      <c r="A78" s="304">
        <v>43438</v>
      </c>
      <c r="B78" s="310">
        <f t="shared" si="13"/>
        <v>325.14256362797693</v>
      </c>
      <c r="C78" s="323">
        <v>2234.5</v>
      </c>
      <c r="D78" s="310">
        <f t="shared" si="14"/>
        <v>277.89962703245891</v>
      </c>
      <c r="E78" s="1" t="s">
        <v>1021</v>
      </c>
      <c r="F78" s="1">
        <f>USD_CNY!B997</f>
        <v>6.8723700000000001</v>
      </c>
      <c r="G78" s="313">
        <f t="shared" si="24"/>
        <v>-3.5</v>
      </c>
    </row>
    <row r="79" spans="1:7" x14ac:dyDescent="0.25">
      <c r="A79" s="304">
        <v>43439</v>
      </c>
      <c r="B79" s="310">
        <f t="shared" si="13"/>
        <v>290.00702383577368</v>
      </c>
      <c r="C79" s="323">
        <v>1986</v>
      </c>
      <c r="D79" s="310">
        <f t="shared" si="14"/>
        <v>247.86925114168693</v>
      </c>
      <c r="E79" s="1" t="s">
        <v>1021</v>
      </c>
      <c r="F79" s="1">
        <f>USD_CNY!B998</f>
        <v>6.8481100000000001</v>
      </c>
      <c r="G79" s="313">
        <f t="shared" si="24"/>
        <v>-248.5</v>
      </c>
    </row>
    <row r="80" spans="1:7" x14ac:dyDescent="0.25">
      <c r="A80" s="304">
        <v>43440</v>
      </c>
      <c r="B80" s="310">
        <f t="shared" si="13"/>
        <v>281.84111890559598</v>
      </c>
      <c r="C80" s="323">
        <v>1932.5</v>
      </c>
      <c r="D80" s="310">
        <f t="shared" si="14"/>
        <v>240.88984521845811</v>
      </c>
      <c r="E80" s="1" t="s">
        <v>1021</v>
      </c>
      <c r="F80" s="1">
        <f>USD_CNY!B999</f>
        <v>6.8567</v>
      </c>
      <c r="G80" s="313">
        <f t="shared" si="24"/>
        <v>-53.5</v>
      </c>
    </row>
    <row r="81" spans="1:7" x14ac:dyDescent="0.25">
      <c r="A81" s="304">
        <v>43445</v>
      </c>
      <c r="B81" s="310">
        <f t="shared" si="13"/>
        <v>283.98114799288635</v>
      </c>
      <c r="C81" s="323">
        <v>1962.5</v>
      </c>
      <c r="D81" s="310">
        <f t="shared" si="14"/>
        <v>242.71892990844989</v>
      </c>
      <c r="E81" s="1" t="s">
        <v>1021</v>
      </c>
      <c r="F81" s="1">
        <f>USD_CNY!B1000</f>
        <v>6.9106699999999996</v>
      </c>
      <c r="G81" s="313">
        <f t="shared" si="24"/>
        <v>30</v>
      </c>
    </row>
    <row r="82" spans="1:7" x14ac:dyDescent="0.25">
      <c r="A82" s="304">
        <v>43446</v>
      </c>
      <c r="B82" s="310">
        <f t="shared" si="13"/>
        <v>286.98041840325311</v>
      </c>
      <c r="C82" s="323">
        <f>C83-57</f>
        <v>1981</v>
      </c>
      <c r="D82" s="310">
        <f t="shared" si="14"/>
        <v>245.28240889166935</v>
      </c>
      <c r="E82" s="1" t="s">
        <v>1021</v>
      </c>
      <c r="F82" s="1">
        <f>USD_CNY!B1001</f>
        <v>6.9029100000000003</v>
      </c>
      <c r="G82" s="313">
        <f t="shared" si="24"/>
        <v>18.5</v>
      </c>
    </row>
    <row r="83" spans="1:7" x14ac:dyDescent="0.25">
      <c r="A83" s="304">
        <v>43447</v>
      </c>
      <c r="B83" s="310">
        <f t="shared" si="13"/>
        <v>296.7605340524704</v>
      </c>
      <c r="C83" s="323">
        <v>2038</v>
      </c>
      <c r="D83" s="310">
        <f t="shared" si="14"/>
        <v>253.64148209612856</v>
      </c>
      <c r="E83" s="1" t="s">
        <v>1021</v>
      </c>
      <c r="F83" s="1">
        <f>USD_CNY!B1002</f>
        <v>6.8674900000000001</v>
      </c>
      <c r="G83" s="313">
        <f t="shared" si="24"/>
        <v>57</v>
      </c>
    </row>
    <row r="84" spans="1:7" x14ac:dyDescent="0.25">
      <c r="A84" s="304">
        <v>43448</v>
      </c>
      <c r="B84" s="310">
        <f t="shared" si="13"/>
        <v>293.1625932674396</v>
      </c>
      <c r="C84" s="323">
        <v>2016</v>
      </c>
      <c r="D84" s="310">
        <f t="shared" si="14"/>
        <v>250.56631903199968</v>
      </c>
      <c r="E84" s="1" t="s">
        <v>1021</v>
      </c>
      <c r="F84" s="1">
        <f>USD_CNY!B1003</f>
        <v>6.8767300000000002</v>
      </c>
      <c r="G84" s="313">
        <f t="shared" ref="G84:G86" si="25">C84-C83</f>
        <v>-22</v>
      </c>
    </row>
    <row r="85" spans="1:7" x14ac:dyDescent="0.25">
      <c r="A85" s="304">
        <v>43451</v>
      </c>
      <c r="B85" s="310">
        <f t="shared" si="13"/>
        <v>293.94755036460805</v>
      </c>
      <c r="C85" s="323">
        <v>2028</v>
      </c>
      <c r="D85" s="310">
        <f t="shared" si="14"/>
        <v>251.23722253385304</v>
      </c>
      <c r="E85" s="1" t="s">
        <v>1021</v>
      </c>
      <c r="F85" s="1">
        <f>USD_CNY!B1004</f>
        <v>6.8991899999999999</v>
      </c>
      <c r="G85" s="313">
        <f t="shared" si="25"/>
        <v>12</v>
      </c>
    </row>
    <row r="86" spans="1:7" x14ac:dyDescent="0.25">
      <c r="A86" s="304">
        <v>43452</v>
      </c>
      <c r="B86" s="310">
        <f t="shared" si="13"/>
        <v>290.08045149069318</v>
      </c>
      <c r="C86" s="323">
        <f>C87+24.5</f>
        <v>2001.5</v>
      </c>
      <c r="D86" s="310">
        <f t="shared" si="14"/>
        <v>247.93200982110528</v>
      </c>
      <c r="E86" s="1" t="s">
        <v>1021</v>
      </c>
      <c r="F86" s="1">
        <f>USD_CNY!B1005</f>
        <v>6.8998100000000004</v>
      </c>
      <c r="G86" s="313">
        <f t="shared" si="25"/>
        <v>-26.5</v>
      </c>
    </row>
    <row r="87" spans="1:7" x14ac:dyDescent="0.25">
      <c r="A87" s="304">
        <v>43453</v>
      </c>
      <c r="B87" s="310">
        <f t="shared" si="13"/>
        <v>287.17850388279282</v>
      </c>
      <c r="C87" s="323">
        <v>1977</v>
      </c>
      <c r="D87" s="310">
        <f t="shared" si="14"/>
        <v>245.45171272033576</v>
      </c>
      <c r="E87" s="1" t="s">
        <v>1021</v>
      </c>
      <c r="F87" s="1">
        <f>USD_CNY!B1006</f>
        <v>6.88422</v>
      </c>
      <c r="G87" s="313">
        <f t="shared" ref="G87" si="26">C87-C86</f>
        <v>-24.5</v>
      </c>
    </row>
    <row r="88" spans="1:7" x14ac:dyDescent="0.25">
      <c r="A88" s="304">
        <v>43454</v>
      </c>
      <c r="B88" s="310">
        <f t="shared" si="13"/>
        <v>287.65349485960598</v>
      </c>
      <c r="C88" s="323">
        <v>1986</v>
      </c>
      <c r="D88" s="310">
        <f t="shared" si="14"/>
        <v>245.85768791419318</v>
      </c>
      <c r="E88" s="1" t="s">
        <v>1021</v>
      </c>
      <c r="F88" s="1">
        <f>USD_CNY!B1007</f>
        <v>6.9041399999999999</v>
      </c>
      <c r="G88" s="313">
        <f t="shared" ref="G88:G89" si="27">C88-C87</f>
        <v>9</v>
      </c>
    </row>
    <row r="89" spans="1:7" x14ac:dyDescent="0.25">
      <c r="A89" s="304">
        <v>43459</v>
      </c>
      <c r="B89" s="310">
        <f t="shared" si="13"/>
        <v>278.58507799656701</v>
      </c>
      <c r="C89" s="323">
        <f>C90+27.5</f>
        <v>1920</v>
      </c>
      <c r="D89" s="310">
        <f t="shared" si="14"/>
        <v>238.10690427057011</v>
      </c>
      <c r="E89" s="1" t="s">
        <v>1021</v>
      </c>
      <c r="F89" s="1">
        <f>USD_CNY!B1008</f>
        <v>6.8919699999999997</v>
      </c>
      <c r="G89" s="313">
        <f t="shared" si="27"/>
        <v>-66</v>
      </c>
    </row>
    <row r="90" spans="1:7" x14ac:dyDescent="0.25">
      <c r="A90" s="304">
        <v>43460</v>
      </c>
      <c r="B90" s="310">
        <f t="shared" si="13"/>
        <v>273.52218528689116</v>
      </c>
      <c r="C90" s="323">
        <v>1892.5</v>
      </c>
      <c r="D90" s="310">
        <f t="shared" si="14"/>
        <v>233.77964554435144</v>
      </c>
      <c r="E90" s="1" t="s">
        <v>1021</v>
      </c>
      <c r="F90" s="1">
        <f>USD_CNY!B1009</f>
        <v>6.9189999999999996</v>
      </c>
      <c r="G90" s="313">
        <f t="shared" ref="G90" si="28">C90-C89</f>
        <v>-27.5</v>
      </c>
    </row>
    <row r="91" spans="1:7" x14ac:dyDescent="0.25">
      <c r="A91" s="304">
        <v>43461</v>
      </c>
      <c r="B91" s="310">
        <f t="shared" si="13"/>
        <v>277.26258166946758</v>
      </c>
      <c r="C91" s="323">
        <f>C92+9.5</f>
        <v>1910.5</v>
      </c>
      <c r="D91" s="310">
        <f t="shared" si="14"/>
        <v>236.97656552945949</v>
      </c>
      <c r="E91" s="1" t="s">
        <v>1021</v>
      </c>
      <c r="F91" s="1">
        <f>USD_CNY!B1010</f>
        <v>6.8905799999999999</v>
      </c>
      <c r="G91" s="313">
        <f t="shared" ref="G91:G92" si="29">C91-C90</f>
        <v>18</v>
      </c>
    </row>
    <row r="92" spans="1:7" x14ac:dyDescent="0.25">
      <c r="A92" s="304">
        <v>43462</v>
      </c>
      <c r="B92" s="310">
        <f t="shared" si="13"/>
        <v>276.6503334793473</v>
      </c>
      <c r="C92" s="323">
        <v>1901</v>
      </c>
      <c r="D92" s="310">
        <f t="shared" si="14"/>
        <v>236.45327647807463</v>
      </c>
      <c r="E92" s="1" t="s">
        <v>1021</v>
      </c>
      <c r="F92" s="1">
        <f>USD_CNY!B1011</f>
        <v>6.8714899999999997</v>
      </c>
      <c r="G92" s="313">
        <f t="shared" si="29"/>
        <v>-9.5</v>
      </c>
    </row>
    <row r="93" spans="1:7" x14ac:dyDescent="0.25">
      <c r="A93" s="304">
        <v>43467</v>
      </c>
      <c r="B93" s="310">
        <f t="shared" si="13"/>
        <v>273.18784667122827</v>
      </c>
      <c r="C93" s="323">
        <v>1876.5</v>
      </c>
      <c r="D93" s="310">
        <f t="shared" si="14"/>
        <v>233.49388604378487</v>
      </c>
      <c r="E93" s="1" t="s">
        <v>1021</v>
      </c>
      <c r="F93" s="1">
        <f>USD_CNY!B1012</f>
        <v>6.8689</v>
      </c>
      <c r="G93" s="313">
        <f t="shared" ref="G93:G95" si="30">C93-C92</f>
        <v>-24.5</v>
      </c>
    </row>
    <row r="94" spans="1:7" x14ac:dyDescent="0.25">
      <c r="A94" s="304">
        <v>43468</v>
      </c>
      <c r="B94" s="310">
        <f t="shared" si="13"/>
        <v>279.45960961463226</v>
      </c>
      <c r="C94" s="323">
        <v>1921.5</v>
      </c>
      <c r="D94" s="310">
        <f t="shared" si="14"/>
        <v>238.85436719199339</v>
      </c>
      <c r="E94" s="1" t="s">
        <v>1021</v>
      </c>
      <c r="F94" s="1">
        <f>USD_CNY!B1013</f>
        <v>6.8757700000000002</v>
      </c>
      <c r="G94" s="313">
        <f t="shared" si="30"/>
        <v>45</v>
      </c>
    </row>
    <row r="95" spans="1:7" x14ac:dyDescent="0.25">
      <c r="A95" s="304">
        <v>43469</v>
      </c>
      <c r="B95" s="310">
        <f t="shared" si="13"/>
        <v>282.26404558106253</v>
      </c>
      <c r="C95" s="323">
        <v>1941</v>
      </c>
      <c r="D95" s="310">
        <f t="shared" si="14"/>
        <v>241.25132100945518</v>
      </c>
      <c r="E95" s="1" t="s">
        <v>1021</v>
      </c>
      <c r="F95" s="1">
        <f>USD_CNY!B1014</f>
        <v>6.8765400000000003</v>
      </c>
      <c r="G95" s="313">
        <f t="shared" si="30"/>
        <v>19.5</v>
      </c>
    </row>
    <row r="96" spans="1:7" x14ac:dyDescent="0.25">
      <c r="A96" s="304">
        <v>43472</v>
      </c>
      <c r="B96" s="310">
        <f t="shared" si="13"/>
        <v>284.52299784968795</v>
      </c>
      <c r="C96" s="323">
        <f>C97+4</f>
        <v>1953</v>
      </c>
      <c r="D96" s="310">
        <f t="shared" si="14"/>
        <v>243.18204944417775</v>
      </c>
      <c r="E96" s="1" t="s">
        <v>1021</v>
      </c>
      <c r="F96" s="1">
        <f>USD_CNY!B1015</f>
        <v>6.8641199999999998</v>
      </c>
      <c r="G96" s="313">
        <f t="shared" ref="G96:G105" si="31">C96-C95</f>
        <v>12</v>
      </c>
    </row>
    <row r="97" spans="1:7" x14ac:dyDescent="0.25">
      <c r="A97" s="304">
        <v>43473</v>
      </c>
      <c r="B97" s="310">
        <f t="shared" si="13"/>
        <v>284.74003775106507</v>
      </c>
      <c r="C97" s="323">
        <v>1949</v>
      </c>
      <c r="D97" s="310">
        <f t="shared" si="14"/>
        <v>243.36755363338898</v>
      </c>
      <c r="E97" s="1" t="s">
        <v>1021</v>
      </c>
      <c r="F97" s="1">
        <f>USD_CNY!B1016</f>
        <v>6.8448399999999996</v>
      </c>
      <c r="G97" s="313">
        <f t="shared" si="31"/>
        <v>-4</v>
      </c>
    </row>
    <row r="98" spans="1:7" x14ac:dyDescent="0.25">
      <c r="A98" s="304">
        <v>43474</v>
      </c>
      <c r="B98" s="310">
        <f t="shared" si="13"/>
        <v>283.97192968119555</v>
      </c>
      <c r="C98" s="323">
        <v>1946</v>
      </c>
      <c r="D98" s="310">
        <f t="shared" si="14"/>
        <v>242.71105100956885</v>
      </c>
      <c r="E98" s="1" t="s">
        <v>1021</v>
      </c>
      <c r="F98" s="1">
        <f>USD_CNY!B1017</f>
        <v>6.8527899999999997</v>
      </c>
      <c r="G98" s="313">
        <f t="shared" si="31"/>
        <v>-3</v>
      </c>
    </row>
    <row r="99" spans="1:7" x14ac:dyDescent="0.25">
      <c r="A99" s="304">
        <v>43475</v>
      </c>
      <c r="B99" s="310">
        <f t="shared" si="13"/>
        <v>284.02542354217655</v>
      </c>
      <c r="C99" s="323">
        <v>1934.5</v>
      </c>
      <c r="D99" s="310">
        <f t="shared" si="14"/>
        <v>242.75677225827059</v>
      </c>
      <c r="E99" s="1" t="s">
        <v>1021</v>
      </c>
      <c r="F99" s="1">
        <f>USD_CNY!B1018</f>
        <v>6.8110099999999996</v>
      </c>
      <c r="G99" s="313">
        <f t="shared" si="31"/>
        <v>-11.5</v>
      </c>
    </row>
    <row r="100" spans="1:7" x14ac:dyDescent="0.25">
      <c r="A100" s="304">
        <v>43480</v>
      </c>
      <c r="B100" s="310">
        <f t="shared" si="13"/>
        <v>297.40117806950991</v>
      </c>
      <c r="C100" s="323">
        <f>C101-23.5</f>
        <v>2011</v>
      </c>
      <c r="D100" s="310">
        <f t="shared" si="14"/>
        <v>254.18904108505123</v>
      </c>
      <c r="E100" s="1" t="s">
        <v>1021</v>
      </c>
      <c r="F100" s="1">
        <f>USD_CNY!B1019</f>
        <v>6.7619100000000003</v>
      </c>
      <c r="G100" s="313">
        <f t="shared" si="31"/>
        <v>76.5</v>
      </c>
    </row>
    <row r="101" spans="1:7" x14ac:dyDescent="0.25">
      <c r="A101" s="304">
        <v>43481</v>
      </c>
      <c r="B101" s="310">
        <f t="shared" si="13"/>
        <v>300.39052983603654</v>
      </c>
      <c r="C101" s="323">
        <v>2034.5</v>
      </c>
      <c r="D101" s="310">
        <f t="shared" si="14"/>
        <v>256.74404259490302</v>
      </c>
      <c r="E101" s="1" t="s">
        <v>1021</v>
      </c>
      <c r="F101" s="1">
        <f>USD_CNY!B1020</f>
        <v>6.77285</v>
      </c>
      <c r="G101" s="313">
        <f t="shared" si="31"/>
        <v>23.5</v>
      </c>
    </row>
    <row r="102" spans="1:7" x14ac:dyDescent="0.25">
      <c r="A102" s="304">
        <v>43482</v>
      </c>
      <c r="B102" s="310">
        <f t="shared" si="13"/>
        <v>300.46601079961533</v>
      </c>
      <c r="C102" s="323">
        <v>2031</v>
      </c>
      <c r="D102" s="310">
        <f t="shared" si="14"/>
        <v>256.80855623898748</v>
      </c>
      <c r="E102" s="1" t="s">
        <v>1021</v>
      </c>
      <c r="F102" s="1">
        <f>USD_CNY!B1021</f>
        <v>6.7595000000000001</v>
      </c>
      <c r="G102" s="313">
        <f t="shared" si="31"/>
        <v>-3.5</v>
      </c>
    </row>
    <row r="103" spans="1:7" x14ac:dyDescent="0.25">
      <c r="A103" s="304">
        <v>43483</v>
      </c>
      <c r="B103" s="310">
        <f t="shared" si="13"/>
        <v>305.1062115019285</v>
      </c>
      <c r="C103" s="323">
        <v>2067</v>
      </c>
      <c r="D103" s="310">
        <f t="shared" si="14"/>
        <v>260.77453974523803</v>
      </c>
      <c r="E103" s="1" t="s">
        <v>1021</v>
      </c>
      <c r="F103" s="1">
        <f>USD_CNY!B1022</f>
        <v>6.7746899999999997</v>
      </c>
      <c r="G103" s="313">
        <f t="shared" si="31"/>
        <v>36</v>
      </c>
    </row>
    <row r="104" spans="1:7" x14ac:dyDescent="0.25">
      <c r="A104" s="304">
        <v>43486</v>
      </c>
      <c r="B104" s="310">
        <f t="shared" si="13"/>
        <v>301.63750273848331</v>
      </c>
      <c r="C104" s="323">
        <f>C105+32.5</f>
        <v>2051.5</v>
      </c>
      <c r="D104" s="310">
        <f t="shared" si="14"/>
        <v>257.80983140041309</v>
      </c>
      <c r="E104" s="1" t="s">
        <v>1021</v>
      </c>
      <c r="F104" s="1">
        <f>USD_CNY!B1023</f>
        <v>6.8012100000000002</v>
      </c>
      <c r="G104" s="313">
        <f t="shared" si="31"/>
        <v>-15.5</v>
      </c>
    </row>
    <row r="105" spans="1:7" x14ac:dyDescent="0.25">
      <c r="A105" s="304">
        <v>43487</v>
      </c>
      <c r="B105" s="310">
        <f t="shared" si="13"/>
        <v>296.92049766169595</v>
      </c>
      <c r="C105" s="333">
        <v>2019</v>
      </c>
      <c r="D105" s="310">
        <f t="shared" si="14"/>
        <v>253.77820312965468</v>
      </c>
      <c r="E105" s="1" t="s">
        <v>1021</v>
      </c>
      <c r="F105" s="1">
        <f>USD_CNY!B1024</f>
        <v>6.7998000000000003</v>
      </c>
      <c r="G105" s="313">
        <f t="shared" si="31"/>
        <v>-32.5</v>
      </c>
    </row>
    <row r="106" spans="1:7" x14ac:dyDescent="0.25">
      <c r="A106" s="304">
        <v>43489</v>
      </c>
      <c r="B106" s="310">
        <f t="shared" si="13"/>
        <v>303.06331719253097</v>
      </c>
      <c r="C106" s="333">
        <f>C107+10</f>
        <v>2058.5</v>
      </c>
      <c r="D106" s="310">
        <f t="shared" si="14"/>
        <v>259.02847623293246</v>
      </c>
      <c r="E106" s="1" t="s">
        <v>1021</v>
      </c>
      <c r="F106" s="1">
        <f>USD_CNY!B1025</f>
        <v>6.7923099999999996</v>
      </c>
      <c r="G106" s="313">
        <f t="shared" ref="G106:G107" si="32">C106-C105</f>
        <v>39.5</v>
      </c>
    </row>
    <row r="107" spans="1:7" x14ac:dyDescent="0.25">
      <c r="A107" s="304">
        <v>43490</v>
      </c>
      <c r="B107" s="310">
        <f t="shared" si="13"/>
        <v>301.53290881739042</v>
      </c>
      <c r="C107" s="333">
        <v>2048.5</v>
      </c>
      <c r="D107" s="310">
        <f t="shared" si="14"/>
        <v>257.7204348866585</v>
      </c>
      <c r="E107" s="1" t="s">
        <v>1021</v>
      </c>
      <c r="F107" s="1">
        <f>USD_CNY!B1026</f>
        <v>6.7936199999999998</v>
      </c>
      <c r="G107" s="313">
        <f t="shared" si="32"/>
        <v>-10</v>
      </c>
    </row>
    <row r="108" spans="1:7" x14ac:dyDescent="0.25">
      <c r="A108" s="304">
        <v>43493</v>
      </c>
      <c r="B108" s="310">
        <f t="shared" si="13"/>
        <v>302.30319188328519</v>
      </c>
      <c r="C108" s="333">
        <v>2041</v>
      </c>
      <c r="D108" s="310">
        <f t="shared" si="14"/>
        <v>258.37879648144036</v>
      </c>
      <c r="E108" s="1" t="s">
        <v>1021</v>
      </c>
      <c r="F108" s="1">
        <f>USD_CNY!B1027</f>
        <v>6.7515000000000001</v>
      </c>
      <c r="G108" s="313">
        <f t="shared" ref="G108:G110" si="33">C108-C107</f>
        <v>-7.5</v>
      </c>
    </row>
    <row r="109" spans="1:7" x14ac:dyDescent="0.25">
      <c r="A109" s="304">
        <v>43494</v>
      </c>
      <c r="B109" s="310">
        <f t="shared" si="13"/>
        <v>299.9348611357849</v>
      </c>
      <c r="C109" s="333">
        <v>2026</v>
      </c>
      <c r="D109" s="310">
        <f t="shared" si="14"/>
        <v>256.35458216733753</v>
      </c>
      <c r="E109" s="1" t="s">
        <v>1021</v>
      </c>
      <c r="F109" s="1">
        <f>USD_CNY!B1028</f>
        <v>6.7548000000000004</v>
      </c>
      <c r="G109" s="313">
        <f t="shared" si="33"/>
        <v>-15</v>
      </c>
    </row>
    <row r="110" spans="1:7" x14ac:dyDescent="0.25">
      <c r="A110" s="304">
        <v>43495</v>
      </c>
      <c r="B110" s="310">
        <f t="shared" si="13"/>
        <v>300.11157613548403</v>
      </c>
      <c r="C110" s="323">
        <v>2020</v>
      </c>
      <c r="D110" s="310">
        <f t="shared" si="14"/>
        <v>256.50562062861883</v>
      </c>
      <c r="E110" s="1" t="s">
        <v>1021</v>
      </c>
      <c r="F110" s="1">
        <f>USD_CNY!B1029</f>
        <v>6.7308300000000001</v>
      </c>
      <c r="G110" s="313">
        <f t="shared" si="33"/>
        <v>-6</v>
      </c>
    </row>
    <row r="111" spans="1:7" x14ac:dyDescent="0.25">
      <c r="A111" s="304">
        <v>43496</v>
      </c>
      <c r="B111" s="310">
        <f t="shared" si="13"/>
        <v>307.0787458915932</v>
      </c>
      <c r="C111" s="323">
        <v>2062</v>
      </c>
      <c r="D111" s="310">
        <f t="shared" si="14"/>
        <v>262.46046657401132</v>
      </c>
      <c r="E111" s="1" t="s">
        <v>1021</v>
      </c>
      <c r="F111" s="1">
        <f>USD_CNY!B1030</f>
        <v>6.7148899999999996</v>
      </c>
      <c r="G111" s="313">
        <f t="shared" ref="G111:G174" si="34">C111-C110</f>
        <v>42</v>
      </c>
    </row>
    <row r="112" spans="1:7" x14ac:dyDescent="0.25">
      <c r="A112" s="304">
        <v>43497</v>
      </c>
      <c r="B112" s="310">
        <f t="shared" si="13"/>
        <v>313.33989925658716</v>
      </c>
      <c r="C112" s="323">
        <v>2112.5</v>
      </c>
      <c r="D112" s="310">
        <f t="shared" si="14"/>
        <v>267.81187970648477</v>
      </c>
      <c r="E112" s="1" t="s">
        <v>1021</v>
      </c>
      <c r="F112" s="1">
        <f>USD_CNY!B1031</f>
        <v>6.7418800000000001</v>
      </c>
      <c r="G112" s="313">
        <f t="shared" si="34"/>
        <v>50.5</v>
      </c>
    </row>
    <row r="113" spans="1:7" x14ac:dyDescent="0.25">
      <c r="A113" s="304">
        <v>43508</v>
      </c>
      <c r="B113" s="310">
        <f t="shared" si="13"/>
        <v>309.51928361868636</v>
      </c>
      <c r="C113" s="323">
        <v>2100.5</v>
      </c>
      <c r="D113" s="310">
        <f t="shared" si="14"/>
        <v>264.5463962552875</v>
      </c>
      <c r="E113" s="1" t="s">
        <v>1021</v>
      </c>
      <c r="F113" s="1">
        <f>USD_CNY!B1032</f>
        <v>6.7863300000000004</v>
      </c>
      <c r="G113" s="313">
        <f t="shared" si="34"/>
        <v>-12</v>
      </c>
    </row>
    <row r="114" spans="1:7" x14ac:dyDescent="0.25">
      <c r="A114" s="304">
        <v>43509</v>
      </c>
      <c r="B114" s="310">
        <f t="shared" si="13"/>
        <v>304.29171797324125</v>
      </c>
      <c r="C114" s="323">
        <v>2058.5</v>
      </c>
      <c r="D114" s="310">
        <f t="shared" si="14"/>
        <v>260.07839143012075</v>
      </c>
      <c r="E114" s="1" t="s">
        <v>1021</v>
      </c>
      <c r="F114" s="1">
        <f>USD_CNY!B1033</f>
        <v>6.7648900000000003</v>
      </c>
      <c r="G114" s="313">
        <f t="shared" si="34"/>
        <v>-42</v>
      </c>
    </row>
    <row r="115" spans="1:7" x14ac:dyDescent="0.25">
      <c r="A115" s="304">
        <v>43510</v>
      </c>
      <c r="B115" s="310">
        <f t="shared" si="13"/>
        <v>307.62965815484171</v>
      </c>
      <c r="C115" s="323">
        <v>2085</v>
      </c>
      <c r="D115" s="310">
        <f t="shared" si="14"/>
        <v>262.93133175627497</v>
      </c>
      <c r="E115" s="1" t="s">
        <v>1021</v>
      </c>
      <c r="F115" s="1">
        <f>USD_CNY!B1034</f>
        <v>6.7776300000000003</v>
      </c>
      <c r="G115" s="313">
        <f t="shared" si="34"/>
        <v>26.5</v>
      </c>
    </row>
    <row r="116" spans="1:7" x14ac:dyDescent="0.25">
      <c r="A116" s="304">
        <v>43511</v>
      </c>
      <c r="B116" s="310">
        <f t="shared" si="13"/>
        <v>302.76504283215365</v>
      </c>
      <c r="C116" s="334">
        <v>2054.5</v>
      </c>
      <c r="D116" s="31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3">
        <f t="shared" si="34"/>
        <v>-30.5</v>
      </c>
    </row>
    <row r="117" spans="1:7" x14ac:dyDescent="0.25">
      <c r="A117" s="304">
        <v>43514</v>
      </c>
      <c r="B117" s="310">
        <f t="shared" si="13"/>
        <v>303.73382624768948</v>
      </c>
      <c r="C117" s="334">
        <v>2054</v>
      </c>
      <c r="D117" s="310">
        <f t="shared" si="35"/>
        <v>259.60156089546109</v>
      </c>
      <c r="E117" s="1" t="s">
        <v>1021</v>
      </c>
      <c r="F117" s="1">
        <f>USD_CNY!B1036</f>
        <v>6.7625000000000002</v>
      </c>
      <c r="G117" s="313">
        <f t="shared" si="34"/>
        <v>-0.5</v>
      </c>
    </row>
    <row r="118" spans="1:7" x14ac:dyDescent="0.25">
      <c r="A118" s="304">
        <v>43515</v>
      </c>
      <c r="B118" s="310">
        <f t="shared" si="13"/>
        <v>303.31768932835007</v>
      </c>
      <c r="C118" s="334">
        <v>2056.5</v>
      </c>
      <c r="D118" s="310">
        <f t="shared" si="35"/>
        <v>259.24588831482913</v>
      </c>
      <c r="E118" s="1" t="s">
        <v>1021</v>
      </c>
      <c r="F118" s="1">
        <f>USD_CNY!B1037</f>
        <v>6.7800200000000004</v>
      </c>
      <c r="G118" s="313">
        <f t="shared" si="34"/>
        <v>2.5</v>
      </c>
    </row>
    <row r="119" spans="1:7" x14ac:dyDescent="0.25">
      <c r="A119" s="304">
        <v>43517</v>
      </c>
      <c r="B119" s="310">
        <f t="shared" si="13"/>
        <v>318.11416316437834</v>
      </c>
      <c r="C119" s="334">
        <v>2133</v>
      </c>
      <c r="D119" s="310">
        <f t="shared" si="35"/>
        <v>271.89244714904135</v>
      </c>
      <c r="E119" s="1" t="s">
        <v>1021</v>
      </c>
      <c r="F119" s="1">
        <f>USD_CNY!B1038</f>
        <v>6.7051400000000001</v>
      </c>
      <c r="G119" s="313">
        <f t="shared" si="34"/>
        <v>76.5</v>
      </c>
    </row>
    <row r="120" spans="1:7" x14ac:dyDescent="0.25">
      <c r="A120" s="304">
        <v>43521</v>
      </c>
      <c r="B120" s="310">
        <f t="shared" ref="B120:B130" si="36">+IF(F120=0,"",C120/F120)</f>
        <v>321.89402925466277</v>
      </c>
      <c r="C120" s="323">
        <v>2152</v>
      </c>
      <c r="D120" s="310">
        <f t="shared" si="35"/>
        <v>275.12310192706224</v>
      </c>
      <c r="E120" s="1" t="s">
        <v>1021</v>
      </c>
      <c r="F120" s="1">
        <f>USD_CNY!B1039</f>
        <v>6.6854300000000002</v>
      </c>
      <c r="G120" s="313">
        <f t="shared" si="34"/>
        <v>19</v>
      </c>
    </row>
    <row r="121" spans="1:7" x14ac:dyDescent="0.25">
      <c r="A121" s="304">
        <v>43522</v>
      </c>
      <c r="B121" s="310">
        <f t="shared" si="36"/>
        <v>318.80119987624596</v>
      </c>
      <c r="C121" s="323">
        <v>2133</v>
      </c>
      <c r="D121" s="310">
        <f t="shared" si="35"/>
        <v>272.47965801388546</v>
      </c>
      <c r="E121" s="1" t="s">
        <v>1021</v>
      </c>
      <c r="F121" s="1">
        <f>USD_CNY!B1040</f>
        <v>6.69069</v>
      </c>
      <c r="G121" s="313">
        <f t="shared" si="34"/>
        <v>-19</v>
      </c>
    </row>
    <row r="122" spans="1:7" x14ac:dyDescent="0.25">
      <c r="A122" s="304">
        <v>43523</v>
      </c>
      <c r="B122" s="310">
        <f t="shared" si="36"/>
        <v>320.92176569046416</v>
      </c>
      <c r="C122" s="323">
        <v>2145.5</v>
      </c>
      <c r="D122" s="310">
        <f t="shared" si="35"/>
        <v>274.29210742774717</v>
      </c>
      <c r="E122" s="1" t="s">
        <v>1021</v>
      </c>
      <c r="F122" s="1">
        <f>USD_CNY!B1041</f>
        <v>6.6854300000000002</v>
      </c>
      <c r="G122" s="313">
        <f t="shared" si="34"/>
        <v>12.5</v>
      </c>
    </row>
    <row r="123" spans="1:7" x14ac:dyDescent="0.25">
      <c r="A123" s="304">
        <v>43524</v>
      </c>
      <c r="B123" s="310">
        <f t="shared" si="36"/>
        <v>316.00151453247787</v>
      </c>
      <c r="C123" s="323">
        <v>2111.5</v>
      </c>
      <c r="D123" s="310">
        <f t="shared" si="35"/>
        <v>270.0867645576734</v>
      </c>
      <c r="E123" s="1" t="s">
        <v>1021</v>
      </c>
      <c r="F123" s="1">
        <f>USD_CNY!B1042</f>
        <v>6.6819300000000004</v>
      </c>
      <c r="G123" s="313">
        <f t="shared" si="34"/>
        <v>-34</v>
      </c>
    </row>
    <row r="124" spans="1:7" x14ac:dyDescent="0.25">
      <c r="A124" s="304">
        <v>43525</v>
      </c>
      <c r="B124" s="310">
        <f t="shared" si="36"/>
        <v>318.68240126816193</v>
      </c>
      <c r="C124" s="323">
        <v>2135</v>
      </c>
      <c r="D124" s="310">
        <f t="shared" si="35"/>
        <v>272.37812074201878</v>
      </c>
      <c r="E124" s="1" t="s">
        <v>1021</v>
      </c>
      <c r="F124" s="1">
        <f>USD_CNY!B1043</f>
        <v>6.6994600000000002</v>
      </c>
      <c r="G124" s="313">
        <f t="shared" si="34"/>
        <v>23.5</v>
      </c>
    </row>
    <row r="125" spans="1:7" x14ac:dyDescent="0.25">
      <c r="A125" s="304">
        <v>43528</v>
      </c>
      <c r="B125" s="310">
        <f t="shared" si="36"/>
        <v>318.29221716972802</v>
      </c>
      <c r="C125" s="323">
        <v>2133.5</v>
      </c>
      <c r="D125" s="310">
        <f t="shared" si="35"/>
        <v>272.04463005959661</v>
      </c>
      <c r="E125" s="1" t="s">
        <v>1021</v>
      </c>
      <c r="F125" s="1">
        <f>USD_CNY!B1044</f>
        <v>6.70296</v>
      </c>
      <c r="G125" s="313">
        <f t="shared" si="34"/>
        <v>-1.5</v>
      </c>
    </row>
    <row r="126" spans="1:7" x14ac:dyDescent="0.25">
      <c r="A126" s="304">
        <v>43529</v>
      </c>
      <c r="B126" s="310">
        <f t="shared" si="36"/>
        <v>310.41910308121913</v>
      </c>
      <c r="C126" s="323">
        <v>2081</v>
      </c>
      <c r="D126" s="310">
        <f t="shared" si="35"/>
        <v>265.31547271899075</v>
      </c>
      <c r="E126" s="1" t="s">
        <v>1021</v>
      </c>
      <c r="F126" s="1">
        <f>USD_CNY!B1045</f>
        <v>6.7038399999999996</v>
      </c>
      <c r="G126" s="313">
        <f t="shared" si="34"/>
        <v>-52.5</v>
      </c>
    </row>
    <row r="127" spans="1:7" x14ac:dyDescent="0.25">
      <c r="A127" s="304">
        <v>43530</v>
      </c>
      <c r="B127" s="310">
        <f t="shared" si="36"/>
        <v>307.76413075961244</v>
      </c>
      <c r="C127" s="323">
        <v>2070</v>
      </c>
      <c r="D127" s="310">
        <f t="shared" si="35"/>
        <v>263.04626560650638</v>
      </c>
      <c r="E127" s="1" t="s">
        <v>1021</v>
      </c>
      <c r="F127" s="1">
        <f>USD_CNY!B1046</f>
        <v>6.72593</v>
      </c>
      <c r="G127" s="313">
        <f t="shared" si="34"/>
        <v>-11</v>
      </c>
    </row>
    <row r="128" spans="1:7" x14ac:dyDescent="0.25">
      <c r="A128" s="304">
        <v>43531</v>
      </c>
      <c r="B128" s="310">
        <f t="shared" si="36"/>
        <v>308.63278061452485</v>
      </c>
      <c r="C128" s="323">
        <v>2072</v>
      </c>
      <c r="D128" s="310">
        <f t="shared" si="35"/>
        <v>263.78870137993579</v>
      </c>
      <c r="E128" s="1" t="s">
        <v>1021</v>
      </c>
      <c r="F128" s="1">
        <f>USD_CNY!B1047</f>
        <v>6.7134799999999997</v>
      </c>
      <c r="G128" s="313">
        <f t="shared" si="34"/>
        <v>2</v>
      </c>
    </row>
    <row r="129" spans="1:7" x14ac:dyDescent="0.25">
      <c r="A129" s="304">
        <v>43532</v>
      </c>
      <c r="B129" s="310">
        <f t="shared" si="36"/>
        <v>302.86867222136379</v>
      </c>
      <c r="C129" s="323">
        <v>2038.5</v>
      </c>
      <c r="D129" s="310">
        <f t="shared" si="35"/>
        <v>258.86211300971269</v>
      </c>
      <c r="E129" s="1" t="s">
        <v>1021</v>
      </c>
      <c r="F129" s="1">
        <f>USD_CNY!B1048</f>
        <v>6.7306400000000002</v>
      </c>
      <c r="G129" s="313">
        <f t="shared" si="34"/>
        <v>-33.5</v>
      </c>
    </row>
    <row r="130" spans="1:7" x14ac:dyDescent="0.25">
      <c r="A130" s="304">
        <v>43535</v>
      </c>
      <c r="B130" s="310">
        <f t="shared" si="36"/>
        <v>296.01530427343317</v>
      </c>
      <c r="C130" s="323">
        <v>1993</v>
      </c>
      <c r="D130" s="310">
        <f t="shared" si="35"/>
        <v>253.00453356703693</v>
      </c>
      <c r="E130" s="1" t="s">
        <v>1021</v>
      </c>
      <c r="F130" s="1">
        <f>USD_CNY!B1049</f>
        <v>6.7327599999999999</v>
      </c>
      <c r="G130" s="313">
        <f t="shared" si="34"/>
        <v>-45.5</v>
      </c>
    </row>
    <row r="131" spans="1:7" x14ac:dyDescent="0.25">
      <c r="A131" s="304">
        <v>43536</v>
      </c>
      <c r="B131" s="310">
        <f>+IF(F131=0,"",C131/F131)</f>
        <v>298.19948846058793</v>
      </c>
      <c r="C131" s="323">
        <v>2003</v>
      </c>
      <c r="D131" s="310">
        <f t="shared" si="35"/>
        <v>254.87135765862217</v>
      </c>
      <c r="E131" s="1" t="s">
        <v>1021</v>
      </c>
      <c r="F131" s="1">
        <f>USD_CNY!B1050</f>
        <v>6.7169800000000004</v>
      </c>
      <c r="G131" s="313">
        <f t="shared" si="34"/>
        <v>10</v>
      </c>
    </row>
    <row r="132" spans="1:7" x14ac:dyDescent="0.25">
      <c r="A132" s="304">
        <v>43537</v>
      </c>
      <c r="C132" s="323"/>
      <c r="G132" s="313">
        <f t="shared" si="34"/>
        <v>-2003</v>
      </c>
    </row>
    <row r="133" spans="1:7" x14ac:dyDescent="0.25">
      <c r="A133" s="304">
        <v>43538</v>
      </c>
      <c r="C133" s="323"/>
      <c r="G133" s="313">
        <f t="shared" si="34"/>
        <v>0</v>
      </c>
    </row>
    <row r="134" spans="1:7" x14ac:dyDescent="0.25">
      <c r="A134" s="304">
        <v>43539</v>
      </c>
      <c r="C134" s="323"/>
      <c r="G134" s="313">
        <f t="shared" si="34"/>
        <v>0</v>
      </c>
    </row>
    <row r="135" spans="1:7" x14ac:dyDescent="0.25">
      <c r="A135" s="304">
        <v>43542</v>
      </c>
      <c r="C135" s="323"/>
      <c r="G135" s="313">
        <f t="shared" si="34"/>
        <v>0</v>
      </c>
    </row>
    <row r="136" spans="1:7" x14ac:dyDescent="0.25">
      <c r="A136" s="304">
        <v>43543</v>
      </c>
      <c r="C136" s="323"/>
      <c r="G136" s="313">
        <f t="shared" si="34"/>
        <v>0</v>
      </c>
    </row>
    <row r="137" spans="1:7" x14ac:dyDescent="0.25">
      <c r="A137" s="304">
        <v>43549</v>
      </c>
      <c r="C137" s="323"/>
      <c r="G137" s="313">
        <f t="shared" si="34"/>
        <v>0</v>
      </c>
    </row>
    <row r="138" spans="1:7" x14ac:dyDescent="0.25">
      <c r="A138" s="304">
        <v>43550</v>
      </c>
      <c r="C138" s="323"/>
      <c r="G138" s="313">
        <f t="shared" si="34"/>
        <v>0</v>
      </c>
    </row>
    <row r="139" spans="1:7" x14ac:dyDescent="0.25">
      <c r="A139" s="304">
        <v>43551</v>
      </c>
      <c r="C139" s="323"/>
      <c r="G139" s="313">
        <f t="shared" si="34"/>
        <v>0</v>
      </c>
    </row>
    <row r="140" spans="1:7" x14ac:dyDescent="0.25">
      <c r="A140" s="304">
        <v>43552</v>
      </c>
      <c r="C140" s="323"/>
      <c r="G140" s="313">
        <f t="shared" si="34"/>
        <v>0</v>
      </c>
    </row>
    <row r="141" spans="1:7" x14ac:dyDescent="0.25">
      <c r="A141" s="304">
        <v>43553</v>
      </c>
      <c r="C141" s="323"/>
      <c r="G141" s="313">
        <f t="shared" si="34"/>
        <v>0</v>
      </c>
    </row>
    <row r="142" spans="1:7" x14ac:dyDescent="0.25">
      <c r="A142" s="304">
        <v>43556</v>
      </c>
      <c r="C142" s="323"/>
      <c r="G142" s="313">
        <f t="shared" si="34"/>
        <v>0</v>
      </c>
    </row>
    <row r="143" spans="1:7" x14ac:dyDescent="0.25">
      <c r="A143" s="304">
        <v>43557</v>
      </c>
      <c r="C143" s="323"/>
      <c r="G143" s="313">
        <f t="shared" si="34"/>
        <v>0</v>
      </c>
    </row>
    <row r="144" spans="1:7" x14ac:dyDescent="0.25">
      <c r="A144" s="304">
        <v>43559</v>
      </c>
      <c r="C144" s="323"/>
      <c r="G144" s="313">
        <f t="shared" si="34"/>
        <v>0</v>
      </c>
    </row>
    <row r="145" spans="1:7" x14ac:dyDescent="0.25">
      <c r="A145" s="304">
        <v>43560</v>
      </c>
      <c r="C145" s="323"/>
      <c r="G145" s="313">
        <f t="shared" si="34"/>
        <v>0</v>
      </c>
    </row>
    <row r="146" spans="1:7" x14ac:dyDescent="0.25">
      <c r="A146" s="304">
        <v>43563</v>
      </c>
      <c r="C146" s="323"/>
      <c r="G146" s="313">
        <f t="shared" si="34"/>
        <v>0</v>
      </c>
    </row>
    <row r="147" spans="1:7" x14ac:dyDescent="0.25">
      <c r="A147" s="304">
        <v>43564</v>
      </c>
      <c r="C147" s="323"/>
      <c r="G147" s="313">
        <f t="shared" si="34"/>
        <v>0</v>
      </c>
    </row>
    <row r="148" spans="1:7" x14ac:dyDescent="0.25">
      <c r="A148" s="304">
        <v>43565</v>
      </c>
      <c r="C148" s="323"/>
      <c r="G148" s="313">
        <f t="shared" si="34"/>
        <v>0</v>
      </c>
    </row>
    <row r="149" spans="1:7" x14ac:dyDescent="0.25">
      <c r="A149" s="304">
        <v>43566</v>
      </c>
      <c r="C149" s="323"/>
      <c r="G149" s="313">
        <f t="shared" si="34"/>
        <v>0</v>
      </c>
    </row>
    <row r="150" spans="1:7" x14ac:dyDescent="0.25">
      <c r="A150" s="304">
        <v>43567</v>
      </c>
      <c r="C150" s="323"/>
      <c r="G150" s="313">
        <f t="shared" si="34"/>
        <v>0</v>
      </c>
    </row>
    <row r="151" spans="1:7" x14ac:dyDescent="0.25">
      <c r="A151" s="304">
        <v>43571</v>
      </c>
      <c r="C151" s="323"/>
      <c r="G151" s="313">
        <f t="shared" si="34"/>
        <v>0</v>
      </c>
    </row>
    <row r="152" spans="1:7" x14ac:dyDescent="0.25">
      <c r="A152" s="304">
        <v>43572</v>
      </c>
      <c r="C152" s="323"/>
      <c r="G152" s="313">
        <f t="shared" si="34"/>
        <v>0</v>
      </c>
    </row>
    <row r="153" spans="1:7" x14ac:dyDescent="0.25">
      <c r="A153" s="304">
        <v>43573</v>
      </c>
      <c r="C153" s="323"/>
      <c r="G153" s="313">
        <f t="shared" si="34"/>
        <v>0</v>
      </c>
    </row>
    <row r="154" spans="1:7" x14ac:dyDescent="0.25">
      <c r="A154" s="304">
        <v>43574</v>
      </c>
      <c r="C154" s="323"/>
      <c r="G154" s="313">
        <f t="shared" si="34"/>
        <v>0</v>
      </c>
    </row>
    <row r="155" spans="1:7" x14ac:dyDescent="0.25">
      <c r="A155" s="304">
        <v>43577</v>
      </c>
      <c r="C155" s="323"/>
      <c r="G155" s="313">
        <f t="shared" si="34"/>
        <v>0</v>
      </c>
    </row>
    <row r="156" spans="1:7" x14ac:dyDescent="0.25">
      <c r="A156" s="304">
        <v>43578</v>
      </c>
      <c r="C156" s="323"/>
      <c r="G156" s="313">
        <f t="shared" si="34"/>
        <v>0</v>
      </c>
    </row>
    <row r="157" spans="1:7" x14ac:dyDescent="0.25">
      <c r="A157" s="304">
        <v>43579</v>
      </c>
      <c r="C157" s="323"/>
      <c r="G157" s="313">
        <f t="shared" si="34"/>
        <v>0</v>
      </c>
    </row>
    <row r="158" spans="1:7" x14ac:dyDescent="0.25">
      <c r="A158" s="304">
        <v>43580</v>
      </c>
      <c r="C158" s="323"/>
      <c r="G158" s="313">
        <f t="shared" si="34"/>
        <v>0</v>
      </c>
    </row>
    <row r="159" spans="1:7" x14ac:dyDescent="0.25">
      <c r="A159" s="304">
        <v>43581</v>
      </c>
      <c r="C159" s="323"/>
      <c r="G159" s="313">
        <f t="shared" si="34"/>
        <v>0</v>
      </c>
    </row>
    <row r="160" spans="1:7" x14ac:dyDescent="0.25">
      <c r="A160" s="304">
        <v>43587</v>
      </c>
      <c r="C160" s="323"/>
      <c r="G160" s="313">
        <f t="shared" si="34"/>
        <v>0</v>
      </c>
    </row>
    <row r="161" spans="1:7" x14ac:dyDescent="0.25">
      <c r="A161" s="304">
        <v>43588</v>
      </c>
      <c r="C161" s="323"/>
      <c r="G161" s="313">
        <f t="shared" si="34"/>
        <v>0</v>
      </c>
    </row>
    <row r="162" spans="1:7" x14ac:dyDescent="0.25">
      <c r="A162" s="304">
        <v>43589</v>
      </c>
      <c r="C162" s="323"/>
      <c r="G162" s="313">
        <f t="shared" si="34"/>
        <v>0</v>
      </c>
    </row>
    <row r="163" spans="1:7" x14ac:dyDescent="0.25">
      <c r="A163" s="304">
        <v>43590</v>
      </c>
      <c r="C163" s="323"/>
      <c r="G163" s="313">
        <f t="shared" si="34"/>
        <v>0</v>
      </c>
    </row>
    <row r="164" spans="1:7" x14ac:dyDescent="0.25">
      <c r="A164" s="304">
        <v>43591</v>
      </c>
      <c r="C164" s="323"/>
      <c r="G164" s="313">
        <f t="shared" si="34"/>
        <v>0</v>
      </c>
    </row>
    <row r="165" spans="1:7" x14ac:dyDescent="0.25">
      <c r="A165" s="304">
        <v>43592</v>
      </c>
      <c r="C165" s="323"/>
      <c r="G165" s="313">
        <f t="shared" si="34"/>
        <v>0</v>
      </c>
    </row>
    <row r="166" spans="1:7" x14ac:dyDescent="0.25">
      <c r="A166" s="304">
        <v>43593</v>
      </c>
      <c r="C166" s="323"/>
      <c r="G166" s="313">
        <f t="shared" si="34"/>
        <v>0</v>
      </c>
    </row>
    <row r="167" spans="1:7" x14ac:dyDescent="0.25">
      <c r="A167" s="304">
        <v>43594</v>
      </c>
      <c r="C167" s="323"/>
      <c r="G167" s="313">
        <f t="shared" si="34"/>
        <v>0</v>
      </c>
    </row>
    <row r="168" spans="1:7" x14ac:dyDescent="0.25">
      <c r="A168" s="304">
        <v>43595</v>
      </c>
      <c r="C168" s="323"/>
      <c r="G168" s="313">
        <f t="shared" si="34"/>
        <v>0</v>
      </c>
    </row>
    <row r="169" spans="1:7" x14ac:dyDescent="0.25">
      <c r="A169" s="304">
        <v>43596</v>
      </c>
      <c r="C169" s="323"/>
      <c r="G169" s="313">
        <f t="shared" si="34"/>
        <v>0</v>
      </c>
    </row>
    <row r="170" spans="1:7" x14ac:dyDescent="0.25">
      <c r="A170" s="304">
        <v>43597</v>
      </c>
      <c r="C170" s="323"/>
      <c r="G170" s="313">
        <f t="shared" si="34"/>
        <v>0</v>
      </c>
    </row>
    <row r="171" spans="1:7" x14ac:dyDescent="0.25">
      <c r="A171" s="304">
        <v>43598</v>
      </c>
      <c r="C171" s="323"/>
      <c r="G171" s="313">
        <f t="shared" si="34"/>
        <v>0</v>
      </c>
    </row>
    <row r="172" spans="1:7" x14ac:dyDescent="0.25">
      <c r="A172" s="304">
        <v>43599</v>
      </c>
      <c r="C172" s="323"/>
      <c r="G172" s="313">
        <f t="shared" si="34"/>
        <v>0</v>
      </c>
    </row>
    <row r="173" spans="1:7" x14ac:dyDescent="0.25">
      <c r="A173" s="304">
        <v>43600</v>
      </c>
      <c r="C173" s="323"/>
      <c r="G173" s="313">
        <f t="shared" si="34"/>
        <v>0</v>
      </c>
    </row>
    <row r="174" spans="1:7" x14ac:dyDescent="0.25">
      <c r="A174" s="304">
        <v>43601</v>
      </c>
      <c r="C174" s="323"/>
      <c r="G174" s="313">
        <f t="shared" si="34"/>
        <v>0</v>
      </c>
    </row>
    <row r="175" spans="1:7" x14ac:dyDescent="0.25">
      <c r="A175" s="304">
        <v>43602</v>
      </c>
      <c r="C175" s="323"/>
      <c r="G175" s="313">
        <f t="shared" ref="G175:G206" si="37">C175-C174</f>
        <v>0</v>
      </c>
    </row>
    <row r="176" spans="1:7" x14ac:dyDescent="0.25">
      <c r="A176" s="304">
        <v>43603</v>
      </c>
      <c r="C176" s="323"/>
      <c r="G176" s="313">
        <f t="shared" si="37"/>
        <v>0</v>
      </c>
    </row>
    <row r="177" spans="1:7" x14ac:dyDescent="0.25">
      <c r="A177" s="304">
        <v>43604</v>
      </c>
      <c r="C177" s="323"/>
      <c r="G177" s="313">
        <f t="shared" si="37"/>
        <v>0</v>
      </c>
    </row>
    <row r="178" spans="1:7" x14ac:dyDescent="0.25">
      <c r="A178" s="304">
        <v>43605</v>
      </c>
      <c r="C178" s="323"/>
      <c r="G178" s="313">
        <f t="shared" si="37"/>
        <v>0</v>
      </c>
    </row>
    <row r="179" spans="1:7" x14ac:dyDescent="0.25">
      <c r="A179" s="304">
        <v>43606</v>
      </c>
      <c r="C179" s="323"/>
      <c r="G179" s="313">
        <f t="shared" si="37"/>
        <v>0</v>
      </c>
    </row>
    <row r="180" spans="1:7" x14ac:dyDescent="0.25">
      <c r="A180" s="304">
        <v>43607</v>
      </c>
      <c r="C180" s="323"/>
      <c r="G180" s="313">
        <f t="shared" si="37"/>
        <v>0</v>
      </c>
    </row>
    <row r="181" spans="1:7" x14ac:dyDescent="0.25">
      <c r="A181" s="304">
        <v>43608</v>
      </c>
      <c r="C181" s="323"/>
      <c r="G181" s="313">
        <f t="shared" si="37"/>
        <v>0</v>
      </c>
    </row>
    <row r="182" spans="1:7" x14ac:dyDescent="0.25">
      <c r="A182" s="304">
        <v>43609</v>
      </c>
      <c r="C182" s="323"/>
      <c r="G182" s="313">
        <f t="shared" si="37"/>
        <v>0</v>
      </c>
    </row>
    <row r="183" spans="1:7" x14ac:dyDescent="0.25">
      <c r="A183" s="304">
        <v>43610</v>
      </c>
      <c r="C183" s="323"/>
      <c r="G183" s="313">
        <f t="shared" si="37"/>
        <v>0</v>
      </c>
    </row>
    <row r="184" spans="1:7" x14ac:dyDescent="0.25">
      <c r="A184" s="304">
        <v>43611</v>
      </c>
      <c r="C184" s="323"/>
      <c r="G184" s="313">
        <f t="shared" si="37"/>
        <v>0</v>
      </c>
    </row>
    <row r="185" spans="1:7" x14ac:dyDescent="0.25">
      <c r="A185" s="304">
        <v>43612</v>
      </c>
      <c r="C185" s="323"/>
      <c r="G185" s="313">
        <f t="shared" si="37"/>
        <v>0</v>
      </c>
    </row>
    <row r="186" spans="1:7" x14ac:dyDescent="0.25">
      <c r="A186" s="304">
        <v>43613</v>
      </c>
      <c r="C186" s="323"/>
      <c r="G186" s="313">
        <f t="shared" si="37"/>
        <v>0</v>
      </c>
    </row>
    <row r="187" spans="1:7" x14ac:dyDescent="0.25">
      <c r="A187" s="304">
        <v>43614</v>
      </c>
      <c r="C187" s="323"/>
      <c r="G187" s="313">
        <f t="shared" si="37"/>
        <v>0</v>
      </c>
    </row>
    <row r="188" spans="1:7" x14ac:dyDescent="0.25">
      <c r="A188" s="304">
        <v>43615</v>
      </c>
      <c r="C188" s="323"/>
      <c r="G188" s="313">
        <f t="shared" si="37"/>
        <v>0</v>
      </c>
    </row>
    <row r="189" spans="1:7" x14ac:dyDescent="0.25">
      <c r="A189" s="304">
        <v>43620</v>
      </c>
      <c r="C189" s="323">
        <v>1950</v>
      </c>
      <c r="G189" s="313"/>
    </row>
    <row r="190" spans="1:7" x14ac:dyDescent="0.25">
      <c r="A190" s="304">
        <v>43621</v>
      </c>
      <c r="C190" s="323">
        <v>1950</v>
      </c>
      <c r="G190" s="313">
        <f t="shared" si="37"/>
        <v>0</v>
      </c>
    </row>
    <row r="191" spans="1:7" x14ac:dyDescent="0.25">
      <c r="A191" s="304">
        <v>43622</v>
      </c>
      <c r="C191" s="323">
        <v>1800</v>
      </c>
      <c r="G191" s="313">
        <f t="shared" si="37"/>
        <v>-150</v>
      </c>
    </row>
    <row r="192" spans="1:7" x14ac:dyDescent="0.25">
      <c r="A192" s="304">
        <v>43623</v>
      </c>
      <c r="C192" s="323">
        <v>1800</v>
      </c>
      <c r="G192" s="313">
        <f t="shared" si="37"/>
        <v>0</v>
      </c>
    </row>
    <row r="193" spans="1:7" x14ac:dyDescent="0.25">
      <c r="A193" s="304">
        <v>43626</v>
      </c>
      <c r="C193" s="323">
        <v>1800</v>
      </c>
      <c r="G193" s="313">
        <f t="shared" si="37"/>
        <v>0</v>
      </c>
    </row>
    <row r="194" spans="1:7" x14ac:dyDescent="0.25">
      <c r="A194" s="304">
        <v>43627</v>
      </c>
      <c r="C194" s="323">
        <v>1800</v>
      </c>
      <c r="G194" s="313">
        <f t="shared" si="37"/>
        <v>0</v>
      </c>
    </row>
    <row r="195" spans="1:7" x14ac:dyDescent="0.25">
      <c r="A195" s="304">
        <v>43628</v>
      </c>
      <c r="C195" s="323">
        <v>1800</v>
      </c>
      <c r="G195" s="313">
        <f t="shared" si="37"/>
        <v>0</v>
      </c>
    </row>
    <row r="196" spans="1:7" x14ac:dyDescent="0.25">
      <c r="A196" s="304">
        <v>43629</v>
      </c>
      <c r="C196" s="323">
        <v>1800</v>
      </c>
      <c r="G196" s="313">
        <f t="shared" si="37"/>
        <v>0</v>
      </c>
    </row>
    <row r="197" spans="1:7" x14ac:dyDescent="0.25">
      <c r="A197" s="304">
        <v>43630</v>
      </c>
      <c r="C197" s="323">
        <v>1800</v>
      </c>
      <c r="G197" s="313">
        <f t="shared" si="37"/>
        <v>0</v>
      </c>
    </row>
    <row r="198" spans="1:7" x14ac:dyDescent="0.25">
      <c r="A198" s="304">
        <v>43633</v>
      </c>
      <c r="B198" s="1">
        <f t="shared" ref="B198:B319" si="38">+IF(F198=0,"",C198/F198)</f>
        <v>259.72002181648185</v>
      </c>
      <c r="C198" s="323">
        <v>1800</v>
      </c>
      <c r="D198" s="1">
        <f t="shared" ref="D198:D320" si="39">B198/1.17</f>
        <v>221.98292462947168</v>
      </c>
      <c r="F198" s="1">
        <f>USD_CNY!B1107</f>
        <v>6.9305399999999997</v>
      </c>
      <c r="G198" s="313">
        <f t="shared" si="37"/>
        <v>0</v>
      </c>
    </row>
    <row r="199" spans="1:7" x14ac:dyDescent="0.25">
      <c r="A199" s="304">
        <v>43634</v>
      </c>
      <c r="B199" s="1">
        <f t="shared" si="38"/>
        <v>259.58368545379557</v>
      </c>
      <c r="C199" s="323">
        <v>1800</v>
      </c>
      <c r="D199" s="1">
        <f t="shared" si="39"/>
        <v>221.8663978237569</v>
      </c>
      <c r="F199" s="1">
        <f>USD_CNY!B1108</f>
        <v>6.9341799999999996</v>
      </c>
      <c r="G199" s="313">
        <f t="shared" si="37"/>
        <v>0</v>
      </c>
    </row>
    <row r="200" spans="1:7" x14ac:dyDescent="0.25">
      <c r="A200" s="304">
        <v>43635</v>
      </c>
      <c r="B200" s="1">
        <f t="shared" si="38"/>
        <v>260.61537080499744</v>
      </c>
      <c r="C200" s="323">
        <v>1800</v>
      </c>
      <c r="D200" s="1">
        <f t="shared" si="39"/>
        <v>222.7481801752115</v>
      </c>
      <c r="F200" s="1">
        <f>USD_CNY!B1109</f>
        <v>6.9067299999999996</v>
      </c>
      <c r="G200" s="313">
        <f t="shared" si="37"/>
        <v>0</v>
      </c>
    </row>
    <row r="201" spans="1:7" x14ac:dyDescent="0.25">
      <c r="A201" s="304">
        <v>43636</v>
      </c>
      <c r="B201" s="1">
        <f t="shared" si="38"/>
        <v>261.74279989181298</v>
      </c>
      <c r="C201" s="323">
        <v>1800</v>
      </c>
      <c r="D201" s="1">
        <f t="shared" si="39"/>
        <v>223.71179477932733</v>
      </c>
      <c r="F201" s="1">
        <f>USD_CNY!B1110</f>
        <v>6.8769799999999996</v>
      </c>
      <c r="G201" s="313">
        <f t="shared" si="37"/>
        <v>0</v>
      </c>
    </row>
    <row r="202" spans="1:7" x14ac:dyDescent="0.25">
      <c r="A202" s="304">
        <v>43637</v>
      </c>
      <c r="B202" s="1">
        <f t="shared" si="38"/>
        <v>262.2641262014975</v>
      </c>
      <c r="C202" s="323">
        <v>1800</v>
      </c>
      <c r="D202" s="1">
        <f t="shared" si="39"/>
        <v>224.15737282179276</v>
      </c>
      <c r="F202" s="1">
        <f>USD_CNY!B1111</f>
        <v>6.8633100000000002</v>
      </c>
      <c r="G202" s="313">
        <f t="shared" si="37"/>
        <v>0</v>
      </c>
    </row>
    <row r="203" spans="1:7" x14ac:dyDescent="0.25">
      <c r="A203" s="304">
        <v>43640</v>
      </c>
      <c r="B203" s="1">
        <f t="shared" si="38"/>
        <v>261.84788965148044</v>
      </c>
      <c r="C203" s="323">
        <v>1800</v>
      </c>
      <c r="D203" s="1">
        <f t="shared" si="39"/>
        <v>223.80161508673544</v>
      </c>
      <c r="F203" s="1">
        <f>USD_CNY!B1112</f>
        <v>6.8742200000000002</v>
      </c>
      <c r="G203" s="313">
        <f t="shared" si="37"/>
        <v>0</v>
      </c>
    </row>
    <row r="204" spans="1:7" x14ac:dyDescent="0.25">
      <c r="A204" s="304">
        <v>43641</v>
      </c>
      <c r="B204" s="1">
        <f t="shared" si="38"/>
        <v>261.50247700957391</v>
      </c>
      <c r="C204" s="323">
        <v>1800</v>
      </c>
      <c r="D204" s="1">
        <f t="shared" si="39"/>
        <v>223.50639060647345</v>
      </c>
      <c r="F204" s="1">
        <f>USD_CNY!B1113</f>
        <v>6.8833000000000002</v>
      </c>
      <c r="G204" s="313">
        <f t="shared" si="37"/>
        <v>0</v>
      </c>
    </row>
    <row r="205" spans="1:7" x14ac:dyDescent="0.25">
      <c r="A205" s="304">
        <v>43643</v>
      </c>
      <c r="B205" s="1">
        <f t="shared" si="38"/>
        <v>261.67506934389337</v>
      </c>
      <c r="C205" s="323">
        <v>1800</v>
      </c>
      <c r="D205" s="1">
        <f t="shared" si="39"/>
        <v>223.65390542213109</v>
      </c>
      <c r="F205" s="1">
        <f>USD_CNY!B1114</f>
        <v>6.8787599999999998</v>
      </c>
      <c r="G205" s="313">
        <f t="shared" si="37"/>
        <v>0</v>
      </c>
    </row>
    <row r="206" spans="1:7" x14ac:dyDescent="0.25">
      <c r="A206" s="304">
        <v>43644</v>
      </c>
      <c r="B206" s="1">
        <f t="shared" si="38"/>
        <v>261.81361198059091</v>
      </c>
      <c r="C206" s="323">
        <v>1800</v>
      </c>
      <c r="D206" s="1">
        <f t="shared" si="39"/>
        <v>223.772317932129</v>
      </c>
      <c r="F206" s="1">
        <f>USD_CNY!B1115</f>
        <v>6.8751199999999999</v>
      </c>
      <c r="G206" s="313">
        <f t="shared" si="37"/>
        <v>0</v>
      </c>
    </row>
    <row r="207" spans="1:7" x14ac:dyDescent="0.25">
      <c r="A207" s="304">
        <v>43647</v>
      </c>
      <c r="B207" s="1">
        <f t="shared" si="38"/>
        <v>263.27452073067457</v>
      </c>
      <c r="C207" s="323">
        <v>1800</v>
      </c>
      <c r="D207" s="1">
        <f t="shared" si="39"/>
        <v>225.02095788946545</v>
      </c>
      <c r="F207" s="1">
        <f>USD_CNY!B1116</f>
        <v>6.83697</v>
      </c>
      <c r="G207" s="313">
        <f t="shared" ref="G207:G327" si="40">C207-C206</f>
        <v>0</v>
      </c>
    </row>
    <row r="208" spans="1:7" x14ac:dyDescent="0.25">
      <c r="A208" s="304">
        <v>43648</v>
      </c>
      <c r="B208" s="1">
        <f t="shared" si="38"/>
        <v>262.05565188527203</v>
      </c>
      <c r="C208" s="323">
        <v>1800</v>
      </c>
      <c r="D208" s="1">
        <f t="shared" si="39"/>
        <v>223.97918964553165</v>
      </c>
      <c r="F208" s="1">
        <f>USD_CNY!B1117</f>
        <v>6.8687699999999996</v>
      </c>
      <c r="G208" s="313">
        <f t="shared" si="40"/>
        <v>0</v>
      </c>
    </row>
    <row r="209" spans="1:7" x14ac:dyDescent="0.25">
      <c r="A209" s="304">
        <v>43649</v>
      </c>
      <c r="B209" s="1">
        <f t="shared" si="38"/>
        <v>261.43335192414946</v>
      </c>
      <c r="C209" s="323">
        <v>1800</v>
      </c>
      <c r="D209" s="1">
        <f t="shared" si="39"/>
        <v>223.4473093368799</v>
      </c>
      <c r="F209" s="1">
        <f>USD_CNY!B1118</f>
        <v>6.8851199999999997</v>
      </c>
      <c r="G209" s="313">
        <f t="shared" si="40"/>
        <v>0</v>
      </c>
    </row>
    <row r="210" spans="1:7" x14ac:dyDescent="0.25">
      <c r="A210" s="304">
        <v>43650</v>
      </c>
      <c r="B210" s="1">
        <f t="shared" si="38"/>
        <v>261.74812850088125</v>
      </c>
      <c r="C210" s="323">
        <v>1800</v>
      </c>
      <c r="D210" s="1">
        <f t="shared" si="39"/>
        <v>223.71634914605235</v>
      </c>
      <c r="F210" s="1">
        <f>USD_CNY!B1119</f>
        <v>6.8768399999999996</v>
      </c>
      <c r="G210" s="313">
        <f t="shared" si="40"/>
        <v>0</v>
      </c>
    </row>
    <row r="211" spans="1:7" x14ac:dyDescent="0.25">
      <c r="A211" s="304">
        <v>43651</v>
      </c>
      <c r="B211" s="1">
        <f t="shared" si="38"/>
        <v>261.64045659166794</v>
      </c>
      <c r="C211" s="323">
        <v>1800</v>
      </c>
      <c r="D211" s="1">
        <f t="shared" si="39"/>
        <v>223.62432187322048</v>
      </c>
      <c r="F211" s="1">
        <f>USD_CNY!B1120</f>
        <v>6.87967</v>
      </c>
      <c r="G211" s="313">
        <f t="shared" si="40"/>
        <v>0</v>
      </c>
    </row>
    <row r="212" spans="1:7" x14ac:dyDescent="0.25">
      <c r="A212" s="304">
        <v>43654</v>
      </c>
      <c r="B212" s="1">
        <f t="shared" si="38"/>
        <v>261.04700151262233</v>
      </c>
      <c r="C212" s="323">
        <v>1800</v>
      </c>
      <c r="D212" s="1">
        <f t="shared" si="39"/>
        <v>223.11709530993363</v>
      </c>
      <c r="F212" s="1">
        <f>USD_CNY!B1121</f>
        <v>6.8953100000000003</v>
      </c>
      <c r="G212" s="313">
        <f t="shared" si="40"/>
        <v>0</v>
      </c>
    </row>
    <row r="213" spans="1:7" x14ac:dyDescent="0.25">
      <c r="A213" s="304">
        <v>43655</v>
      </c>
      <c r="B213" s="1">
        <f t="shared" si="38"/>
        <v>261.33011219772817</v>
      </c>
      <c r="C213" s="323">
        <v>1800</v>
      </c>
      <c r="D213" s="1">
        <f t="shared" si="39"/>
        <v>223.35907025446855</v>
      </c>
      <c r="F213" s="1">
        <f>USD_CNY!B1122</f>
        <v>6.8878399999999997</v>
      </c>
      <c r="G213" s="313">
        <f t="shared" si="40"/>
        <v>0</v>
      </c>
    </row>
    <row r="214" spans="1:7" x14ac:dyDescent="0.25">
      <c r="A214" s="304">
        <v>43656</v>
      </c>
      <c r="B214" s="1">
        <f t="shared" si="38"/>
        <v>261.26107819544069</v>
      </c>
      <c r="C214" s="323">
        <v>1800</v>
      </c>
      <c r="D214" s="1">
        <f t="shared" si="39"/>
        <v>223.30006683370999</v>
      </c>
      <c r="F214" s="1">
        <f>USD_CNY!B1123</f>
        <v>6.8896600000000001</v>
      </c>
      <c r="G214" s="313">
        <f t="shared" si="40"/>
        <v>0</v>
      </c>
    </row>
    <row r="215" spans="1:7" x14ac:dyDescent="0.25">
      <c r="A215" s="304">
        <v>43657</v>
      </c>
      <c r="B215" s="1">
        <f t="shared" si="38"/>
        <v>262.19459791730094</v>
      </c>
      <c r="C215" s="323">
        <v>1800</v>
      </c>
      <c r="D215" s="1">
        <f t="shared" si="39"/>
        <v>224.09794693786407</v>
      </c>
      <c r="F215" s="1">
        <f>USD_CNY!B1124</f>
        <v>6.8651299999999997</v>
      </c>
      <c r="G215" s="313">
        <f t="shared" si="40"/>
        <v>0</v>
      </c>
    </row>
    <row r="216" spans="1:7" x14ac:dyDescent="0.25">
      <c r="A216" s="304">
        <v>43658</v>
      </c>
      <c r="B216" s="1">
        <f t="shared" si="38"/>
        <v>261.81361198059091</v>
      </c>
      <c r="C216" s="323">
        <v>1800</v>
      </c>
      <c r="D216" s="1">
        <f t="shared" si="39"/>
        <v>223.772317932129</v>
      </c>
      <c r="F216" s="1">
        <f>USD_CNY!B1125</f>
        <v>6.8751199999999999</v>
      </c>
      <c r="G216" s="313">
        <f t="shared" si="40"/>
        <v>0</v>
      </c>
    </row>
    <row r="217" spans="1:7" x14ac:dyDescent="0.25">
      <c r="A217" s="304">
        <v>43661</v>
      </c>
      <c r="B217" s="1">
        <f t="shared" si="38"/>
        <v>261.95192018033936</v>
      </c>
      <c r="C217" s="323">
        <v>1800</v>
      </c>
      <c r="D217" s="1">
        <f t="shared" si="39"/>
        <v>223.89053006866612</v>
      </c>
      <c r="F217" s="1">
        <f>USD_CNY!B1126</f>
        <v>6.8714899999999997</v>
      </c>
      <c r="G217" s="313">
        <f t="shared" si="40"/>
        <v>0</v>
      </c>
    </row>
    <row r="218" spans="1:7" x14ac:dyDescent="0.25">
      <c r="A218" s="304">
        <v>43662</v>
      </c>
      <c r="B218" s="1">
        <f t="shared" si="38"/>
        <v>261.84788965148044</v>
      </c>
      <c r="C218" s="323">
        <v>1800</v>
      </c>
      <c r="D218" s="1">
        <f t="shared" si="39"/>
        <v>223.80161508673544</v>
      </c>
      <c r="F218" s="1">
        <f>USD_CNY!B1127</f>
        <v>6.8742200000000002</v>
      </c>
      <c r="G218" s="313">
        <f t="shared" si="40"/>
        <v>0</v>
      </c>
    </row>
    <row r="219" spans="1:7" x14ac:dyDescent="0.25">
      <c r="A219" s="304">
        <v>43663</v>
      </c>
      <c r="B219" s="1">
        <f t="shared" si="38"/>
        <v>261.46790989815821</v>
      </c>
      <c r="C219" s="323">
        <v>1800</v>
      </c>
      <c r="D219" s="1">
        <f t="shared" si="39"/>
        <v>223.4768460668019</v>
      </c>
      <c r="F219" s="1">
        <f>USD_CNY!B1128</f>
        <v>6.8842100000000004</v>
      </c>
      <c r="G219" s="313">
        <f t="shared" si="40"/>
        <v>0</v>
      </c>
    </row>
    <row r="220" spans="1:7" x14ac:dyDescent="0.25">
      <c r="A220" s="304">
        <v>43664</v>
      </c>
      <c r="B220" s="1">
        <f t="shared" si="38"/>
        <v>261.74432232940813</v>
      </c>
      <c r="C220" s="323">
        <v>1800</v>
      </c>
      <c r="D220" s="1">
        <f t="shared" si="39"/>
        <v>223.71309600804116</v>
      </c>
      <c r="F220" s="1">
        <f>USD_CNY!B1129</f>
        <v>6.8769400000000003</v>
      </c>
      <c r="G220" s="313">
        <f t="shared" si="40"/>
        <v>0</v>
      </c>
    </row>
    <row r="221" spans="1:7" x14ac:dyDescent="0.25">
      <c r="A221" s="304">
        <v>43665</v>
      </c>
      <c r="B221" s="1">
        <f t="shared" si="38"/>
        <v>261.8158968794454</v>
      </c>
      <c r="C221" s="323">
        <v>1800</v>
      </c>
      <c r="D221" s="1">
        <f t="shared" si="39"/>
        <v>223.77427083713283</v>
      </c>
      <c r="F221" s="1">
        <f>USD_CNY!B1130</f>
        <v>6.8750600000000004</v>
      </c>
      <c r="G221" s="313">
        <f t="shared" si="40"/>
        <v>0</v>
      </c>
    </row>
    <row r="222" spans="1:7" x14ac:dyDescent="0.25">
      <c r="A222" s="304">
        <v>43668</v>
      </c>
      <c r="B222" s="1">
        <f t="shared" si="38"/>
        <v>261.64045659166794</v>
      </c>
      <c r="C222" s="323">
        <v>1800</v>
      </c>
      <c r="D222" s="1">
        <f t="shared" si="39"/>
        <v>223.62432187322048</v>
      </c>
      <c r="F222" s="1">
        <f>USD_CNY!B1131</f>
        <v>6.87967</v>
      </c>
      <c r="G222" s="313">
        <f t="shared" si="40"/>
        <v>0</v>
      </c>
    </row>
    <row r="223" spans="1:7" x14ac:dyDescent="0.25">
      <c r="A223" s="304">
        <v>43669</v>
      </c>
      <c r="B223" s="1">
        <f t="shared" si="38"/>
        <v>261.46790989815821</v>
      </c>
      <c r="C223" s="323">
        <v>1800</v>
      </c>
      <c r="D223" s="1">
        <f t="shared" si="39"/>
        <v>223.4768460668019</v>
      </c>
      <c r="F223" s="1">
        <f>USD_CNY!B1132</f>
        <v>6.8842100000000004</v>
      </c>
      <c r="G223" s="313">
        <f t="shared" si="40"/>
        <v>0</v>
      </c>
    </row>
    <row r="224" spans="1:7" x14ac:dyDescent="0.25">
      <c r="A224" s="304">
        <v>43670</v>
      </c>
      <c r="B224" s="1">
        <f t="shared" si="38"/>
        <v>261.47550628194904</v>
      </c>
      <c r="C224" s="323">
        <v>1800</v>
      </c>
      <c r="D224" s="1">
        <f t="shared" si="39"/>
        <v>223.48333870252057</v>
      </c>
      <c r="F224" s="1">
        <f>USD_CNY!B1133</f>
        <v>6.88401</v>
      </c>
      <c r="G224" s="313">
        <f t="shared" si="40"/>
        <v>0</v>
      </c>
    </row>
    <row r="225" spans="1:7" x14ac:dyDescent="0.25">
      <c r="A225" s="304">
        <v>43671</v>
      </c>
      <c r="B225" s="1">
        <f t="shared" si="38"/>
        <v>261.70969125526148</v>
      </c>
      <c r="C225" s="323">
        <v>1800</v>
      </c>
      <c r="D225" s="1">
        <f t="shared" si="39"/>
        <v>223.68349679936878</v>
      </c>
      <c r="F225" s="1">
        <f>USD_CNY!B1134</f>
        <v>6.8778499999999996</v>
      </c>
      <c r="G225" s="313">
        <f t="shared" si="40"/>
        <v>0</v>
      </c>
    </row>
    <row r="226" spans="1:7" x14ac:dyDescent="0.25">
      <c r="A226" s="304">
        <v>43672</v>
      </c>
      <c r="B226" s="1">
        <f t="shared" si="38"/>
        <v>261.68039519554793</v>
      </c>
      <c r="C226" s="323">
        <v>1800</v>
      </c>
      <c r="D226" s="1">
        <f t="shared" si="39"/>
        <v>223.65845743209226</v>
      </c>
      <c r="F226" s="1">
        <f>USD_CNY!B1135</f>
        <v>6.8786199999999997</v>
      </c>
      <c r="G226" s="313">
        <f t="shared" si="40"/>
        <v>0</v>
      </c>
    </row>
    <row r="227" spans="1:7" x14ac:dyDescent="0.25">
      <c r="A227" s="304">
        <v>43675</v>
      </c>
      <c r="B227" s="1">
        <f t="shared" si="38"/>
        <v>260.95125430569567</v>
      </c>
      <c r="C227" s="323">
        <v>1800</v>
      </c>
      <c r="D227" s="1">
        <f t="shared" si="39"/>
        <v>223.0352600903382</v>
      </c>
      <c r="F227" s="1">
        <f>USD_CNY!B1136</f>
        <v>6.8978400000000004</v>
      </c>
      <c r="G227" s="313">
        <f t="shared" si="40"/>
        <v>0</v>
      </c>
    </row>
    <row r="228" spans="1:7" x14ac:dyDescent="0.25">
      <c r="A228" s="304">
        <v>43676</v>
      </c>
      <c r="B228" s="1">
        <f t="shared" si="38"/>
        <v>261.26107819544069</v>
      </c>
      <c r="C228" s="323">
        <v>1800</v>
      </c>
      <c r="D228" s="1">
        <f t="shared" si="39"/>
        <v>223.30006683370999</v>
      </c>
      <c r="F228" s="1">
        <f>USD_CNY!B1137</f>
        <v>6.8896600000000001</v>
      </c>
      <c r="G228" s="313">
        <f t="shared" si="40"/>
        <v>0</v>
      </c>
    </row>
    <row r="229" spans="1:7" x14ac:dyDescent="0.25">
      <c r="A229" s="304">
        <v>43677</v>
      </c>
      <c r="B229" s="1">
        <f t="shared" si="38"/>
        <v>261.295590636908</v>
      </c>
      <c r="C229" s="323">
        <v>1800</v>
      </c>
      <c r="D229" s="1">
        <f t="shared" si="39"/>
        <v>223.32956464692992</v>
      </c>
      <c r="F229" s="1">
        <f>USD_CNY!B1138</f>
        <v>6.8887499999999999</v>
      </c>
      <c r="G229" s="313">
        <f t="shared" si="40"/>
        <v>0</v>
      </c>
    </row>
    <row r="230" spans="1:7" x14ac:dyDescent="0.25">
      <c r="A230" s="304">
        <v>43678</v>
      </c>
      <c r="B230" s="1">
        <f t="shared" si="38"/>
        <v>260.5338918408022</v>
      </c>
      <c r="C230" s="323">
        <v>1800</v>
      </c>
      <c r="D230" s="1">
        <f t="shared" si="39"/>
        <v>222.67854003487369</v>
      </c>
      <c r="F230" s="1">
        <f>USD_CNY!B1139</f>
        <v>6.9088900000000004</v>
      </c>
      <c r="G230" s="313">
        <f t="shared" si="40"/>
        <v>0</v>
      </c>
    </row>
    <row r="231" spans="1:7" x14ac:dyDescent="0.25">
      <c r="A231" s="304">
        <v>43679</v>
      </c>
      <c r="B231" s="1">
        <f t="shared" si="38"/>
        <v>258.66454370137467</v>
      </c>
      <c r="C231" s="323">
        <v>1800</v>
      </c>
      <c r="D231" s="1">
        <f t="shared" si="39"/>
        <v>221.08080658237154</v>
      </c>
      <c r="F231" s="1">
        <f>USD_CNY!B1140</f>
        <v>6.9588200000000002</v>
      </c>
      <c r="G231" s="313">
        <f t="shared" si="40"/>
        <v>0</v>
      </c>
    </row>
    <row r="232" spans="1:7" x14ac:dyDescent="0.25">
      <c r="A232" s="304">
        <v>43682</v>
      </c>
      <c r="B232" s="1">
        <f t="shared" si="38"/>
        <v>254.27176566314077</v>
      </c>
      <c r="C232" s="323">
        <v>1800</v>
      </c>
      <c r="D232" s="1">
        <f t="shared" si="39"/>
        <v>217.32629543858187</v>
      </c>
      <c r="F232" s="1">
        <f>USD_CNY!B1141</f>
        <v>7.07904</v>
      </c>
      <c r="G232" s="313">
        <f t="shared" si="40"/>
        <v>0</v>
      </c>
    </row>
    <row r="233" spans="1:7" x14ac:dyDescent="0.25">
      <c r="A233" s="304">
        <v>43683</v>
      </c>
      <c r="B233" s="1">
        <f t="shared" si="38"/>
        <v>254.31595366363322</v>
      </c>
      <c r="C233" s="323">
        <v>1800</v>
      </c>
      <c r="D233" s="1">
        <f t="shared" si="39"/>
        <v>217.36406296037029</v>
      </c>
      <c r="F233" s="1">
        <f>USD_CNY!B1142</f>
        <v>7.0778100000000004</v>
      </c>
      <c r="G233" s="313">
        <f t="shared" si="40"/>
        <v>0</v>
      </c>
    </row>
    <row r="234" spans="1:7" x14ac:dyDescent="0.25">
      <c r="A234" s="304">
        <v>43684</v>
      </c>
      <c r="B234" s="1">
        <f t="shared" si="38"/>
        <v>254.22148906000191</v>
      </c>
      <c r="C234" s="323">
        <v>1800</v>
      </c>
      <c r="D234" s="1">
        <f t="shared" si="39"/>
        <v>217.28332398290763</v>
      </c>
      <c r="F234" s="1">
        <f>USD_CNY!B1143</f>
        <v>7.0804400000000003</v>
      </c>
      <c r="G234" s="313">
        <f t="shared" si="40"/>
        <v>0</v>
      </c>
    </row>
    <row r="235" spans="1:7" x14ac:dyDescent="0.25">
      <c r="A235" s="304">
        <v>43685</v>
      </c>
      <c r="B235" s="1">
        <f t="shared" si="38"/>
        <v>254.58968628893101</v>
      </c>
      <c r="C235" s="323">
        <v>1800</v>
      </c>
      <c r="D235" s="1">
        <f t="shared" si="39"/>
        <v>217.59802246917181</v>
      </c>
      <c r="F235" s="1">
        <f>USD_CNY!B1144</f>
        <v>7.0701999999999998</v>
      </c>
      <c r="G235" s="313">
        <f t="shared" si="40"/>
        <v>0</v>
      </c>
    </row>
    <row r="236" spans="1:7" x14ac:dyDescent="0.25">
      <c r="A236" s="304">
        <v>43686</v>
      </c>
      <c r="B236" s="1">
        <f t="shared" si="38"/>
        <v>254.32673355459758</v>
      </c>
      <c r="C236" s="323">
        <v>1800</v>
      </c>
      <c r="D236" s="1">
        <f t="shared" si="39"/>
        <v>217.3732765423911</v>
      </c>
      <c r="F236" s="1">
        <f>USD_CNY!B1145</f>
        <v>7.0775100000000002</v>
      </c>
      <c r="G236" s="313">
        <f t="shared" si="40"/>
        <v>0</v>
      </c>
    </row>
    <row r="237" spans="1:7" x14ac:dyDescent="0.25">
      <c r="A237" s="304">
        <v>43689</v>
      </c>
      <c r="B237" s="1">
        <f t="shared" si="38"/>
        <v>253.85471330635892</v>
      </c>
      <c r="C237" s="323">
        <v>1800</v>
      </c>
      <c r="D237" s="1">
        <f t="shared" si="39"/>
        <v>216.96984043278542</v>
      </c>
      <c r="F237" s="1">
        <f>USD_CNY!B1146</f>
        <v>7.0906700000000003</v>
      </c>
      <c r="G237" s="313">
        <f t="shared" si="40"/>
        <v>0</v>
      </c>
    </row>
    <row r="238" spans="1:7" x14ac:dyDescent="0.25">
      <c r="A238" s="304">
        <v>43690</v>
      </c>
      <c r="B238" s="1">
        <f t="shared" si="38"/>
        <v>253.59327583340612</v>
      </c>
      <c r="C238" s="323">
        <v>1800</v>
      </c>
      <c r="D238" s="1">
        <f t="shared" si="39"/>
        <v>216.74638960120183</v>
      </c>
      <c r="F238" s="1">
        <f>USD_CNY!B1147</f>
        <v>7.0979799999999997</v>
      </c>
      <c r="G238" s="313">
        <f t="shared" si="40"/>
        <v>0</v>
      </c>
    </row>
    <row r="239" spans="1:7" x14ac:dyDescent="0.25">
      <c r="A239" s="304">
        <v>43691</v>
      </c>
      <c r="B239" s="1">
        <f t="shared" si="38"/>
        <v>262.95179738213716</v>
      </c>
      <c r="C239" s="323">
        <v>1850</v>
      </c>
      <c r="D239" s="1">
        <f t="shared" si="39"/>
        <v>224.74512596763861</v>
      </c>
      <c r="F239" s="1">
        <f>USD_CNY!B1148</f>
        <v>7.0355100000000004</v>
      </c>
      <c r="G239" s="313">
        <f t="shared" si="40"/>
        <v>50</v>
      </c>
    </row>
    <row r="240" spans="1:7" x14ac:dyDescent="0.25">
      <c r="A240" s="304">
        <v>43692</v>
      </c>
      <c r="B240" s="1">
        <f t="shared" si="38"/>
        <v>262.59535050091836</v>
      </c>
      <c r="C240" s="323">
        <v>1850</v>
      </c>
      <c r="D240" s="1">
        <f t="shared" si="39"/>
        <v>224.44047051360545</v>
      </c>
      <c r="F240" s="1">
        <f>USD_CNY!B1149</f>
        <v>7.0450600000000003</v>
      </c>
      <c r="G240" s="313">
        <f t="shared" si="40"/>
        <v>0</v>
      </c>
    </row>
    <row r="241" spans="1:7" x14ac:dyDescent="0.25">
      <c r="A241" s="304">
        <v>43693</v>
      </c>
      <c r="B241" s="1">
        <f t="shared" si="38"/>
        <v>262.32651000811086</v>
      </c>
      <c r="C241" s="323">
        <v>1850</v>
      </c>
      <c r="D241" s="1">
        <f t="shared" si="39"/>
        <v>224.21069231462468</v>
      </c>
      <c r="F241" s="1">
        <f>USD_CNY!B1150</f>
        <v>7.0522799999999997</v>
      </c>
      <c r="G241" s="313">
        <f t="shared" si="40"/>
        <v>0</v>
      </c>
    </row>
    <row r="242" spans="1:7" x14ac:dyDescent="0.25">
      <c r="A242" s="304">
        <v>43696</v>
      </c>
      <c r="B242" s="1">
        <f t="shared" si="38"/>
        <v>262.16554407853062</v>
      </c>
      <c r="C242" s="323">
        <v>1850</v>
      </c>
      <c r="D242" s="1">
        <f t="shared" si="39"/>
        <v>224.07311459703473</v>
      </c>
      <c r="F242" s="1">
        <f>USD_CNY!B1151</f>
        <v>7.05661</v>
      </c>
      <c r="G242" s="313">
        <f t="shared" si="40"/>
        <v>0</v>
      </c>
    </row>
    <row r="243" spans="1:7" x14ac:dyDescent="0.25">
      <c r="A243" s="304">
        <v>43697</v>
      </c>
      <c r="B243" s="1">
        <f t="shared" si="38"/>
        <v>261.55323032377464</v>
      </c>
      <c r="C243" s="323">
        <v>1850</v>
      </c>
      <c r="D243" s="1">
        <f t="shared" si="39"/>
        <v>223.54976950749972</v>
      </c>
      <c r="F243" s="1">
        <f>USD_CNY!B1152</f>
        <v>7.0731299999999999</v>
      </c>
      <c r="G243" s="313">
        <f t="shared" si="40"/>
        <v>0</v>
      </c>
    </row>
    <row r="244" spans="1:7" x14ac:dyDescent="0.25">
      <c r="A244" s="304">
        <v>43698</v>
      </c>
      <c r="B244" s="1">
        <f t="shared" si="38"/>
        <v>262.15217012400507</v>
      </c>
      <c r="C244" s="323">
        <v>1850</v>
      </c>
      <c r="D244" s="1">
        <f t="shared" si="39"/>
        <v>224.06168386667102</v>
      </c>
      <c r="F244" s="1">
        <f>USD_CNY!B1153</f>
        <v>7.0569699999999997</v>
      </c>
      <c r="G244" s="313">
        <f t="shared" si="40"/>
        <v>0</v>
      </c>
    </row>
    <row r="245" spans="1:7" x14ac:dyDescent="0.25">
      <c r="A245" s="304">
        <v>43699</v>
      </c>
      <c r="B245" s="1">
        <f t="shared" si="38"/>
        <v>261.09660574412533</v>
      </c>
      <c r="C245" s="323">
        <v>1850</v>
      </c>
      <c r="D245" s="1">
        <f t="shared" si="39"/>
        <v>223.15949208899602</v>
      </c>
      <c r="F245" s="1">
        <f>USD_CNY!B1154</f>
        <v>7.0854999999999997</v>
      </c>
      <c r="G245" s="313">
        <f t="shared" si="40"/>
        <v>0</v>
      </c>
    </row>
    <row r="246" spans="1:7" x14ac:dyDescent="0.25">
      <c r="A246" s="304">
        <v>43700</v>
      </c>
      <c r="B246" s="1">
        <f t="shared" si="38"/>
        <v>267.66218215115873</v>
      </c>
      <c r="C246" s="323">
        <v>1900</v>
      </c>
      <c r="D246" s="1">
        <f t="shared" si="39"/>
        <v>228.77109585569124</v>
      </c>
      <c r="F246" s="1">
        <f>USD_CNY!B1155</f>
        <v>7.0984999999999996</v>
      </c>
      <c r="G246" s="313">
        <f t="shared" si="40"/>
        <v>50</v>
      </c>
    </row>
    <row r="247" spans="1:7" x14ac:dyDescent="0.25">
      <c r="A247" s="304">
        <v>43703</v>
      </c>
      <c r="B247" s="1">
        <f t="shared" si="38"/>
        <v>265.31199293990824</v>
      </c>
      <c r="C247" s="323">
        <v>1900</v>
      </c>
      <c r="D247" s="1">
        <f t="shared" si="39"/>
        <v>226.7623871281267</v>
      </c>
      <c r="F247" s="1">
        <f>USD_CNY!B1156</f>
        <v>7.1613800000000003</v>
      </c>
      <c r="G247" s="313">
        <f t="shared" si="40"/>
        <v>0</v>
      </c>
    </row>
    <row r="248" spans="1:7" x14ac:dyDescent="0.25">
      <c r="A248" s="304">
        <v>43704</v>
      </c>
      <c r="B248" s="1">
        <f t="shared" si="38"/>
        <v>264.83567643213377</v>
      </c>
      <c r="C248" s="323">
        <v>1900</v>
      </c>
      <c r="D248" s="1">
        <f t="shared" si="39"/>
        <v>226.35527900182373</v>
      </c>
      <c r="F248" s="1">
        <f>USD_CNY!B1157</f>
        <v>7.1742600000000003</v>
      </c>
      <c r="G248" s="313">
        <f t="shared" si="40"/>
        <v>0</v>
      </c>
    </row>
    <row r="249" spans="1:7" x14ac:dyDescent="0.25">
      <c r="A249" s="304">
        <v>43705</v>
      </c>
      <c r="B249" s="1">
        <f t="shared" si="38"/>
        <v>251.26540047517079</v>
      </c>
      <c r="C249" s="323">
        <v>1800</v>
      </c>
      <c r="D249" s="1">
        <f t="shared" si="39"/>
        <v>214.75675254288103</v>
      </c>
      <c r="F249" s="1">
        <f>USD_CNY!B1158</f>
        <v>7.1637399999999998</v>
      </c>
      <c r="G249" s="313">
        <f t="shared" si="40"/>
        <v>-100</v>
      </c>
    </row>
    <row r="250" spans="1:7" x14ac:dyDescent="0.25">
      <c r="A250" s="304">
        <v>43706</v>
      </c>
      <c r="B250" s="1">
        <f t="shared" si="38"/>
        <v>250.95222427321448</v>
      </c>
      <c r="C250" s="323">
        <v>1800</v>
      </c>
      <c r="D250" s="1">
        <f t="shared" si="39"/>
        <v>214.489080575397</v>
      </c>
      <c r="F250" s="1">
        <f>USD_CNY!B1159</f>
        <v>7.1726799999999997</v>
      </c>
      <c r="G250" s="313">
        <f t="shared" si="40"/>
        <v>0</v>
      </c>
    </row>
    <row r="251" spans="1:7" x14ac:dyDescent="0.25">
      <c r="A251" s="304">
        <v>43707</v>
      </c>
      <c r="B251" s="1">
        <f t="shared" si="38"/>
        <v>251.56142780676169</v>
      </c>
      <c r="C251" s="323">
        <v>1800</v>
      </c>
      <c r="D251" s="1">
        <f t="shared" si="39"/>
        <v>215.00976735620659</v>
      </c>
      <c r="F251" s="1">
        <f>USD_CNY!B1160</f>
        <v>7.1553100000000001</v>
      </c>
      <c r="G251" s="313">
        <f t="shared" si="40"/>
        <v>0</v>
      </c>
    </row>
    <row r="252" spans="1:7" x14ac:dyDescent="0.25">
      <c r="A252" s="304">
        <v>43711</v>
      </c>
      <c r="B252" s="1">
        <f t="shared" si="38"/>
        <v>250.3856634733221</v>
      </c>
      <c r="C252" s="323">
        <v>1800</v>
      </c>
      <c r="D252" s="1">
        <f t="shared" si="39"/>
        <v>214.004840575489</v>
      </c>
      <c r="F252" s="1">
        <f>USD_CNY!B1161</f>
        <v>7.1889099999999999</v>
      </c>
      <c r="G252" s="313">
        <f t="shared" si="40"/>
        <v>0</v>
      </c>
    </row>
    <row r="253" spans="1:7" x14ac:dyDescent="0.25">
      <c r="A253" s="304">
        <v>43712</v>
      </c>
      <c r="B253" s="1">
        <f t="shared" si="38"/>
        <v>251.03972285214596</v>
      </c>
      <c r="C253" s="323">
        <v>1800</v>
      </c>
      <c r="D253" s="1">
        <f t="shared" si="39"/>
        <v>214.56386568559483</v>
      </c>
      <c r="F253" s="1">
        <f>USD_CNY!B1162</f>
        <v>7.1701800000000002</v>
      </c>
      <c r="G253" s="313">
        <f t="shared" si="40"/>
        <v>0</v>
      </c>
    </row>
    <row r="254" spans="1:7" x14ac:dyDescent="0.25">
      <c r="A254" s="304">
        <v>43713</v>
      </c>
      <c r="B254" s="1">
        <f t="shared" si="38"/>
        <v>252.29560971999672</v>
      </c>
      <c r="C254" s="323">
        <v>1800</v>
      </c>
      <c r="D254" s="1">
        <f t="shared" si="39"/>
        <v>215.63727326495447</v>
      </c>
      <c r="F254" s="312">
        <f>USD_CNY!B1163</f>
        <v>7.1344880000000002</v>
      </c>
      <c r="G254" s="313">
        <f t="shared" si="40"/>
        <v>0</v>
      </c>
    </row>
    <row r="255" spans="1:7" x14ac:dyDescent="0.25">
      <c r="A255" s="304">
        <v>43714</v>
      </c>
      <c r="B255" s="1">
        <f t="shared" si="38"/>
        <v>252.01648187791483</v>
      </c>
      <c r="C255" s="323">
        <v>1800</v>
      </c>
      <c r="D255" s="1">
        <f t="shared" si="39"/>
        <v>215.39870245975627</v>
      </c>
      <c r="F255" s="1">
        <f>USD_CNY!B1164</f>
        <v>7.1423899999999998</v>
      </c>
      <c r="G255" s="313">
        <f t="shared" si="40"/>
        <v>0</v>
      </c>
    </row>
    <row r="256" spans="1:7" x14ac:dyDescent="0.25">
      <c r="A256" s="304">
        <v>43717</v>
      </c>
      <c r="B256" s="1">
        <f t="shared" si="38"/>
        <v>252.6255513903528</v>
      </c>
      <c r="C256" s="323">
        <v>1800</v>
      </c>
      <c r="D256" s="1">
        <f t="shared" si="39"/>
        <v>215.91927469260924</v>
      </c>
      <c r="F256" s="1">
        <f>USD_CNY!B1165</f>
        <v>7.1251699999999998</v>
      </c>
      <c r="G256" s="313">
        <f t="shared" si="40"/>
        <v>0</v>
      </c>
    </row>
    <row r="257" spans="1:7" x14ac:dyDescent="0.25">
      <c r="A257" s="304">
        <v>43718</v>
      </c>
      <c r="B257" s="1">
        <f t="shared" si="38"/>
        <v>252.97029285527572</v>
      </c>
      <c r="C257" s="323">
        <v>1800</v>
      </c>
      <c r="D257" s="1">
        <f t="shared" si="39"/>
        <v>216.2139255173297</v>
      </c>
      <c r="F257" s="1">
        <f>USD_CNY!B1166</f>
        <v>7.1154599999999997</v>
      </c>
      <c r="G257" s="313">
        <f t="shared" si="40"/>
        <v>0</v>
      </c>
    </row>
    <row r="258" spans="1:7" x14ac:dyDescent="0.25">
      <c r="A258" s="304">
        <v>43719</v>
      </c>
      <c r="B258" s="1">
        <f t="shared" si="38"/>
        <v>253.00585005748854</v>
      </c>
      <c r="C258" s="323">
        <v>1800</v>
      </c>
      <c r="D258" s="1">
        <f t="shared" si="39"/>
        <v>216.24431628845176</v>
      </c>
      <c r="F258" s="1">
        <f>USD_CNY!B1167</f>
        <v>7.1144600000000002</v>
      </c>
      <c r="G258" s="313">
        <f t="shared" si="40"/>
        <v>0</v>
      </c>
    </row>
    <row r="259" spans="1:7" x14ac:dyDescent="0.25">
      <c r="A259" s="304">
        <v>43720</v>
      </c>
      <c r="B259" s="312">
        <f t="shared" si="38"/>
        <v>254.27320242972172</v>
      </c>
      <c r="C259" s="323">
        <v>1800</v>
      </c>
      <c r="D259" s="1">
        <f t="shared" si="39"/>
        <v>217.32752344420661</v>
      </c>
      <c r="F259" s="1">
        <f>USD_CNY!B1168</f>
        <v>7.0789999999999997</v>
      </c>
      <c r="G259" s="313">
        <f t="shared" si="40"/>
        <v>0</v>
      </c>
    </row>
    <row r="260" spans="1:7" x14ac:dyDescent="0.25">
      <c r="A260" s="304">
        <v>43721</v>
      </c>
      <c r="B260" s="312">
        <f t="shared" si="38"/>
        <v>255.16243215160051</v>
      </c>
      <c r="C260" s="323">
        <v>1800</v>
      </c>
      <c r="D260" s="1">
        <f t="shared" si="39"/>
        <v>218.08754884752182</v>
      </c>
      <c r="F260" s="1">
        <f>USD_CNY!B1169</f>
        <v>7.0543300000000002</v>
      </c>
      <c r="G260" s="313">
        <f t="shared" si="40"/>
        <v>0</v>
      </c>
    </row>
    <row r="261" spans="1:7" x14ac:dyDescent="0.25">
      <c r="A261" s="304">
        <v>43724</v>
      </c>
      <c r="B261" s="312">
        <f t="shared" si="38"/>
        <v>254.65487897526876</v>
      </c>
      <c r="C261" s="323">
        <v>1800</v>
      </c>
      <c r="D261" s="1">
        <f t="shared" si="39"/>
        <v>217.65374271390493</v>
      </c>
      <c r="F261" s="1">
        <f>USD_CNY!B1170</f>
        <v>7.06839</v>
      </c>
      <c r="G261" s="313">
        <f t="shared" si="40"/>
        <v>0</v>
      </c>
    </row>
    <row r="262" spans="1:7" x14ac:dyDescent="0.25">
      <c r="A262" s="304">
        <v>43725</v>
      </c>
      <c r="B262" s="312">
        <f t="shared" si="38"/>
        <v>254.31739092962897</v>
      </c>
      <c r="C262" s="323">
        <v>1800</v>
      </c>
      <c r="D262" s="1">
        <f t="shared" si="39"/>
        <v>217.36529139284528</v>
      </c>
      <c r="F262" s="1">
        <f>USD_CNY!B1171</f>
        <v>7.0777700000000001</v>
      </c>
      <c r="G262" s="313">
        <f t="shared" si="40"/>
        <v>0</v>
      </c>
    </row>
    <row r="263" spans="1:7" x14ac:dyDescent="0.25">
      <c r="A263" s="304">
        <v>43726</v>
      </c>
      <c r="B263" s="312">
        <f t="shared" si="38"/>
        <v>254.1199191898657</v>
      </c>
      <c r="C263" s="323">
        <v>1800</v>
      </c>
      <c r="D263" s="1">
        <f t="shared" si="39"/>
        <v>217.19651212809035</v>
      </c>
      <c r="F263" s="1">
        <f>USD_CNY!B1172</f>
        <v>7.0832699999999997</v>
      </c>
      <c r="G263" s="313">
        <f t="shared" si="40"/>
        <v>0</v>
      </c>
    </row>
    <row r="264" spans="1:7" x14ac:dyDescent="0.25">
      <c r="A264" s="304">
        <v>43727</v>
      </c>
      <c r="B264" s="312">
        <f t="shared" si="38"/>
        <v>253.42796521278797</v>
      </c>
      <c r="C264" s="323">
        <v>1800</v>
      </c>
      <c r="D264" s="1">
        <f t="shared" si="39"/>
        <v>216.60509847246837</v>
      </c>
      <c r="F264" s="1">
        <f>USD_CNY!B1173</f>
        <v>7.1026100000000003</v>
      </c>
      <c r="G264" s="313">
        <f t="shared" si="40"/>
        <v>0</v>
      </c>
    </row>
    <row r="265" spans="1:7" x14ac:dyDescent="0.25">
      <c r="A265" s="304">
        <v>43728</v>
      </c>
      <c r="B265" s="312">
        <f t="shared" si="38"/>
        <v>254.17338578718909</v>
      </c>
      <c r="C265" s="323">
        <v>1800</v>
      </c>
      <c r="D265" s="1">
        <f t="shared" si="39"/>
        <v>217.24221007452061</v>
      </c>
      <c r="F265" s="1">
        <f>USD_CNY!B1174</f>
        <v>7.0817800000000002</v>
      </c>
      <c r="G265" s="313">
        <f t="shared" si="40"/>
        <v>0</v>
      </c>
    </row>
    <row r="266" spans="1:7" x14ac:dyDescent="0.25">
      <c r="A266" s="304">
        <v>43731</v>
      </c>
      <c r="B266" s="312">
        <f t="shared" si="38"/>
        <v>253.07984106585982</v>
      </c>
      <c r="C266" s="323">
        <v>1800</v>
      </c>
      <c r="D266" s="1">
        <f t="shared" si="39"/>
        <v>216.30755646654688</v>
      </c>
      <c r="F266" s="1">
        <f>USD_CNY!B1175</f>
        <v>7.1123799999999999</v>
      </c>
      <c r="G266" s="313">
        <f t="shared" si="40"/>
        <v>0</v>
      </c>
    </row>
    <row r="267" spans="1:7" x14ac:dyDescent="0.25">
      <c r="A267" s="304">
        <v>43732</v>
      </c>
      <c r="B267" s="312">
        <f t="shared" si="38"/>
        <v>253.11649686768337</v>
      </c>
      <c r="C267" s="323">
        <v>1800</v>
      </c>
      <c r="D267" s="1">
        <f t="shared" si="39"/>
        <v>216.33888621169521</v>
      </c>
      <c r="F267" s="1">
        <f>USD_CNY!B1176</f>
        <v>7.1113499999999998</v>
      </c>
      <c r="G267" s="313">
        <f t="shared" si="40"/>
        <v>0</v>
      </c>
    </row>
    <row r="268" spans="1:7" x14ac:dyDescent="0.25">
      <c r="A268" s="304">
        <v>43733</v>
      </c>
      <c r="B268" s="312">
        <f t="shared" si="38"/>
        <v>252.9095131913387</v>
      </c>
      <c r="C268" s="323">
        <v>1800</v>
      </c>
      <c r="D268" s="1">
        <f t="shared" si="39"/>
        <v>216.16197708661429</v>
      </c>
      <c r="F268" s="1">
        <f>USD_CNY!B1177</f>
        <v>7.1171699999999998</v>
      </c>
      <c r="G268" s="313">
        <f t="shared" si="40"/>
        <v>0</v>
      </c>
    </row>
    <row r="269" spans="1:7" x14ac:dyDescent="0.25">
      <c r="A269" s="304">
        <v>43734</v>
      </c>
      <c r="B269" s="312">
        <f t="shared" si="38"/>
        <v>252.70038438536247</v>
      </c>
      <c r="C269" s="323">
        <v>1800</v>
      </c>
      <c r="D269" s="1">
        <f t="shared" si="39"/>
        <v>215.98323451740384</v>
      </c>
      <c r="F269" s="1">
        <f>USD_CNY!B1178</f>
        <v>7.1230599999999997</v>
      </c>
      <c r="G269" s="313">
        <f t="shared" si="40"/>
        <v>0</v>
      </c>
    </row>
    <row r="270" spans="1:7" x14ac:dyDescent="0.25">
      <c r="A270" s="304">
        <v>43735</v>
      </c>
      <c r="B270" s="312">
        <f t="shared" si="38"/>
        <v>252.53446393948153</v>
      </c>
      <c r="C270" s="323">
        <v>1800</v>
      </c>
      <c r="D270" s="1">
        <f t="shared" si="39"/>
        <v>215.84142217049705</v>
      </c>
      <c r="F270" s="1">
        <f>USD_CNY!B1179</f>
        <v>7.1277400000000002</v>
      </c>
      <c r="G270" s="313">
        <f t="shared" si="40"/>
        <v>0</v>
      </c>
    </row>
    <row r="271" spans="1:7" x14ac:dyDescent="0.25">
      <c r="A271" s="304">
        <v>43738</v>
      </c>
      <c r="B271" s="312">
        <f t="shared" si="38"/>
        <v>252.6670409882089</v>
      </c>
      <c r="C271" s="323">
        <v>1800</v>
      </c>
      <c r="D271" s="1">
        <f t="shared" si="39"/>
        <v>215.95473588735805</v>
      </c>
      <c r="F271" s="1">
        <f>USD_CNY!B1180</f>
        <v>7.1239999999999997</v>
      </c>
      <c r="G271" s="313">
        <f t="shared" si="40"/>
        <v>0</v>
      </c>
    </row>
    <row r="272" spans="1:7" x14ac:dyDescent="0.25">
      <c r="A272" s="304">
        <v>43739</v>
      </c>
      <c r="B272" s="312">
        <f t="shared" si="38"/>
        <v>251.84863896798024</v>
      </c>
      <c r="C272" s="323">
        <v>1800</v>
      </c>
      <c r="D272" s="1">
        <f t="shared" si="39"/>
        <v>215.25524698117971</v>
      </c>
      <c r="F272" s="1">
        <f>USD_CNY!B1181</f>
        <v>7.1471499999999999</v>
      </c>
      <c r="G272" s="313">
        <f t="shared" si="40"/>
        <v>0</v>
      </c>
    </row>
    <row r="273" spans="1:7" x14ac:dyDescent="0.25">
      <c r="A273" s="304">
        <v>43740</v>
      </c>
      <c r="B273" s="312">
        <f t="shared" si="38"/>
        <v>251.88141423018044</v>
      </c>
      <c r="C273" s="323">
        <v>1800</v>
      </c>
      <c r="D273" s="1">
        <f t="shared" si="39"/>
        <v>215.28326002579527</v>
      </c>
      <c r="F273" s="1">
        <f>USD_CNY!B1182</f>
        <v>7.1462199999999996</v>
      </c>
      <c r="G273" s="313">
        <f t="shared" si="40"/>
        <v>0</v>
      </c>
    </row>
    <row r="274" spans="1:7" x14ac:dyDescent="0.25">
      <c r="A274" s="304">
        <v>43741</v>
      </c>
      <c r="B274" s="312">
        <f t="shared" si="38"/>
        <v>252.07436193677137</v>
      </c>
      <c r="C274" s="323">
        <v>1800</v>
      </c>
      <c r="D274" s="1">
        <f t="shared" si="39"/>
        <v>215.4481725955311</v>
      </c>
      <c r="F274" s="1">
        <f>USD_CNY!B1183</f>
        <v>7.1407499999999997</v>
      </c>
      <c r="G274" s="313">
        <f t="shared" si="40"/>
        <v>0</v>
      </c>
    </row>
    <row r="275" spans="1:7" x14ac:dyDescent="0.25">
      <c r="A275" s="304">
        <v>43742</v>
      </c>
      <c r="B275" s="312">
        <f t="shared" si="38"/>
        <v>252.74402786924148</v>
      </c>
      <c r="C275" s="323">
        <v>1800</v>
      </c>
      <c r="D275" s="1">
        <f t="shared" si="39"/>
        <v>216.02053664037734</v>
      </c>
      <c r="F275" s="1">
        <f>USD_CNY!B1184</f>
        <v>7.1218300000000001</v>
      </c>
      <c r="G275" s="313">
        <f t="shared" si="40"/>
        <v>0</v>
      </c>
    </row>
    <row r="276" spans="1:7" x14ac:dyDescent="0.25">
      <c r="A276" s="304">
        <v>43745</v>
      </c>
      <c r="B276" s="312">
        <f t="shared" si="38"/>
        <v>252.32560095547296</v>
      </c>
      <c r="C276" s="323">
        <v>1800</v>
      </c>
      <c r="D276" s="1">
        <f t="shared" si="39"/>
        <v>215.66290679954955</v>
      </c>
      <c r="F276" s="1">
        <f>USD_CNY!B1185</f>
        <v>7.1336399999999998</v>
      </c>
      <c r="G276" s="313">
        <f t="shared" si="40"/>
        <v>0</v>
      </c>
    </row>
    <row r="277" spans="1:7" x14ac:dyDescent="0.25">
      <c r="A277" s="304">
        <v>43746</v>
      </c>
      <c r="B277" s="312">
        <f t="shared" si="38"/>
        <v>252.61810598171607</v>
      </c>
      <c r="C277" s="323">
        <v>1800</v>
      </c>
      <c r="D277" s="1">
        <f t="shared" si="39"/>
        <v>215.91291109548382</v>
      </c>
      <c r="F277" s="1">
        <f>USD_CNY!B1186</f>
        <v>7.1253799999999998</v>
      </c>
      <c r="G277" s="313">
        <f t="shared" si="40"/>
        <v>0</v>
      </c>
    </row>
    <row r="278" spans="1:7" x14ac:dyDescent="0.25">
      <c r="A278" s="304">
        <v>43747</v>
      </c>
      <c r="B278" s="312">
        <f t="shared" si="38"/>
        <v>251.7834662190516</v>
      </c>
      <c r="C278" s="323">
        <v>1800</v>
      </c>
      <c r="D278" s="1">
        <f t="shared" si="39"/>
        <v>215.1995437769672</v>
      </c>
      <c r="F278" s="1">
        <f>USD_CNY!B1187</f>
        <v>7.149</v>
      </c>
      <c r="G278" s="313">
        <f t="shared" si="40"/>
        <v>0</v>
      </c>
    </row>
    <row r="279" spans="1:7" x14ac:dyDescent="0.25">
      <c r="A279" s="304">
        <v>43748</v>
      </c>
      <c r="B279" s="312">
        <f t="shared" si="38"/>
        <v>252.91164531670859</v>
      </c>
      <c r="C279" s="323">
        <v>1800</v>
      </c>
      <c r="D279" s="1">
        <f t="shared" si="39"/>
        <v>216.16379941599027</v>
      </c>
      <c r="F279" s="1">
        <f>USD_CNY!B1188</f>
        <v>7.1171100000000003</v>
      </c>
      <c r="G279" s="313">
        <f t="shared" si="40"/>
        <v>0</v>
      </c>
    </row>
    <row r="280" spans="1:7" x14ac:dyDescent="0.25">
      <c r="A280" s="304">
        <v>43749</v>
      </c>
      <c r="B280" s="312">
        <f t="shared" si="38"/>
        <v>253.37445506896711</v>
      </c>
      <c r="C280" s="323">
        <v>1800</v>
      </c>
      <c r="D280" s="1">
        <f t="shared" si="39"/>
        <v>216.5593633068095</v>
      </c>
      <c r="F280" s="1">
        <f>USD_CNY!B1189</f>
        <v>7.1041100000000004</v>
      </c>
      <c r="G280" s="313">
        <f t="shared" si="40"/>
        <v>0</v>
      </c>
    </row>
    <row r="281" spans="1:7" x14ac:dyDescent="0.25">
      <c r="A281" s="304">
        <v>43752</v>
      </c>
      <c r="B281" s="312">
        <f t="shared" si="38"/>
        <v>248.06860868948897</v>
      </c>
      <c r="C281" s="323">
        <v>1750</v>
      </c>
      <c r="D281" s="1">
        <f t="shared" si="39"/>
        <v>212.02445187135811</v>
      </c>
      <c r="F281" s="1">
        <f>USD_CNY!B1190</f>
        <v>7.0545</v>
      </c>
      <c r="G281" s="313">
        <f t="shared" si="40"/>
        <v>-50</v>
      </c>
    </row>
    <row r="282" spans="1:7" x14ac:dyDescent="0.25">
      <c r="A282" s="304">
        <v>43753</v>
      </c>
      <c r="B282" s="312">
        <f t="shared" si="38"/>
        <v>247.36450785771027</v>
      </c>
      <c r="C282" s="323">
        <v>1750</v>
      </c>
      <c r="D282" s="1">
        <f t="shared" si="39"/>
        <v>211.42265628864126</v>
      </c>
      <c r="F282" s="1">
        <f>USD_CNY!B1191</f>
        <v>7.0745800000000001</v>
      </c>
      <c r="G282" s="313">
        <f t="shared" si="40"/>
        <v>0</v>
      </c>
    </row>
    <row r="283" spans="1:7" x14ac:dyDescent="0.25">
      <c r="A283" s="304">
        <v>43754</v>
      </c>
      <c r="B283" s="312">
        <f t="shared" si="38"/>
        <v>246.45908708737466</v>
      </c>
      <c r="C283" s="323">
        <v>1750</v>
      </c>
      <c r="D283" s="1">
        <f t="shared" si="39"/>
        <v>210.64879238237151</v>
      </c>
      <c r="F283" s="1">
        <f>USD_CNY!B1192</f>
        <v>7.1005700000000003</v>
      </c>
      <c r="G283" s="313">
        <f t="shared" si="40"/>
        <v>0</v>
      </c>
    </row>
    <row r="284" spans="1:7" x14ac:dyDescent="0.25">
      <c r="A284" s="304">
        <v>43755</v>
      </c>
      <c r="B284" s="312">
        <f t="shared" si="38"/>
        <v>246.39124818286456</v>
      </c>
      <c r="C284" s="323">
        <v>1750</v>
      </c>
      <c r="D284" s="1">
        <f t="shared" si="39"/>
        <v>210.59081041270477</v>
      </c>
      <c r="F284" s="1">
        <f>USD_CNY!B1193</f>
        <v>7.102525</v>
      </c>
      <c r="G284" s="313">
        <f t="shared" si="40"/>
        <v>0</v>
      </c>
    </row>
    <row r="285" spans="1:7" x14ac:dyDescent="0.25">
      <c r="A285" s="304">
        <v>43756</v>
      </c>
      <c r="B285" s="312">
        <f t="shared" si="38"/>
        <v>247.24079275287787</v>
      </c>
      <c r="C285" s="323">
        <v>1750</v>
      </c>
      <c r="D285" s="1">
        <f t="shared" si="39"/>
        <v>211.31691688280162</v>
      </c>
      <c r="F285" s="1">
        <f>USD_CNY!B1194</f>
        <v>7.0781200000000002</v>
      </c>
      <c r="G285" s="313">
        <f t="shared" si="40"/>
        <v>0</v>
      </c>
    </row>
    <row r="286" spans="1:7" x14ac:dyDescent="0.25">
      <c r="A286" s="304">
        <v>43759</v>
      </c>
      <c r="B286" s="312">
        <f t="shared" si="38"/>
        <v>247.57132529881858</v>
      </c>
      <c r="C286" s="323">
        <v>1750</v>
      </c>
      <c r="D286" s="1">
        <f t="shared" si="39"/>
        <v>211.5994233323236</v>
      </c>
      <c r="F286" s="1">
        <f>USD_CNY!B1195</f>
        <v>7.06867</v>
      </c>
      <c r="G286" s="313">
        <f t="shared" si="40"/>
        <v>0</v>
      </c>
    </row>
    <row r="287" spans="1:7" x14ac:dyDescent="0.25">
      <c r="A287" s="304">
        <v>43760</v>
      </c>
      <c r="B287" s="312">
        <f t="shared" si="38"/>
        <v>247.40577374388553</v>
      </c>
      <c r="C287" s="323">
        <v>1750</v>
      </c>
      <c r="D287" s="1">
        <f t="shared" si="39"/>
        <v>211.45792627682525</v>
      </c>
      <c r="F287" s="1">
        <f>USD_CNY!B1196</f>
        <v>7.0734000000000004</v>
      </c>
      <c r="G287" s="313">
        <f t="shared" si="40"/>
        <v>0</v>
      </c>
    </row>
    <row r="288" spans="1:7" x14ac:dyDescent="0.25">
      <c r="A288" s="304">
        <v>43761</v>
      </c>
      <c r="B288" s="312">
        <f t="shared" si="38"/>
        <v>240.13673668300538</v>
      </c>
      <c r="C288" s="323">
        <v>1700</v>
      </c>
      <c r="D288" s="1">
        <f t="shared" si="39"/>
        <v>205.24507408803879</v>
      </c>
      <c r="F288" s="1">
        <f>USD_CNY!B1197</f>
        <v>7.0792999999999999</v>
      </c>
      <c r="G288" s="313">
        <f t="shared" si="40"/>
        <v>-50</v>
      </c>
    </row>
    <row r="289" spans="1:7" x14ac:dyDescent="0.25">
      <c r="A289" s="304">
        <v>43762</v>
      </c>
      <c r="B289" s="312">
        <f t="shared" si="38"/>
        <v>240.13673668300538</v>
      </c>
      <c r="C289" s="323">
        <v>1700</v>
      </c>
      <c r="D289" s="1">
        <f t="shared" si="39"/>
        <v>205.24507408803879</v>
      </c>
      <c r="F289" s="1">
        <f>USD_CNY!B1198</f>
        <v>7.0792999999999999</v>
      </c>
      <c r="G289" s="313">
        <f t="shared" si="40"/>
        <v>0</v>
      </c>
    </row>
    <row r="290" spans="1:7" x14ac:dyDescent="0.25">
      <c r="A290" s="304">
        <v>43763</v>
      </c>
      <c r="B290" s="312">
        <f t="shared" si="38"/>
        <v>240.37509827099606</v>
      </c>
      <c r="C290" s="323">
        <v>1700</v>
      </c>
      <c r="D290" s="1">
        <f t="shared" si="39"/>
        <v>205.44880194102228</v>
      </c>
      <c r="F290" s="1">
        <f>USD_CNY!B1199</f>
        <v>7.0722800000000001</v>
      </c>
      <c r="G290" s="313">
        <f t="shared" si="40"/>
        <v>0</v>
      </c>
    </row>
    <row r="291" spans="1:7" x14ac:dyDescent="0.25">
      <c r="A291" s="304">
        <v>43766</v>
      </c>
      <c r="B291" s="312">
        <f t="shared" si="38"/>
        <v>240.80377466999261</v>
      </c>
      <c r="C291" s="323">
        <v>1700</v>
      </c>
      <c r="D291" s="1">
        <f t="shared" si="39"/>
        <v>205.81519202563473</v>
      </c>
      <c r="F291" s="1">
        <f>USD_CNY!B1200</f>
        <v>7.0596899999999998</v>
      </c>
      <c r="G291" s="313">
        <f t="shared" si="40"/>
        <v>0</v>
      </c>
    </row>
    <row r="292" spans="1:7" x14ac:dyDescent="0.25">
      <c r="A292" s="304">
        <v>43767</v>
      </c>
      <c r="B292" s="312">
        <f t="shared" si="38"/>
        <v>240.8198072874907</v>
      </c>
      <c r="C292" s="323">
        <v>1700</v>
      </c>
      <c r="D292" s="1">
        <f t="shared" si="39"/>
        <v>205.82889511751344</v>
      </c>
      <c r="F292" s="1">
        <f>USD_CNY!B1201</f>
        <v>7.0592199999999998</v>
      </c>
      <c r="G292" s="313">
        <f t="shared" si="40"/>
        <v>0</v>
      </c>
    </row>
    <row r="293" spans="1:7" x14ac:dyDescent="0.25">
      <c r="A293" s="304">
        <v>43768</v>
      </c>
      <c r="B293" s="312">
        <f t="shared" si="38"/>
        <v>240.7795592317716</v>
      </c>
      <c r="C293" s="323">
        <v>1700</v>
      </c>
      <c r="D293" s="1">
        <f t="shared" si="39"/>
        <v>205.79449506989027</v>
      </c>
      <c r="F293" s="1">
        <f>USD_CNY!B1202</f>
        <v>7.0603999999999996</v>
      </c>
      <c r="G293" s="313">
        <f t="shared" si="40"/>
        <v>0</v>
      </c>
    </row>
    <row r="294" spans="1:7" x14ac:dyDescent="0.25">
      <c r="A294" s="304">
        <v>43769</v>
      </c>
      <c r="B294" s="312">
        <f t="shared" si="38"/>
        <v>241.55344441002703</v>
      </c>
      <c r="C294" s="323">
        <v>1700</v>
      </c>
      <c r="D294" s="1">
        <f t="shared" si="39"/>
        <v>206.45593539318551</v>
      </c>
      <c r="F294" s="1">
        <f>USD_CNY!B1203</f>
        <v>7.0377799999999997</v>
      </c>
      <c r="G294" s="313">
        <f t="shared" si="40"/>
        <v>0</v>
      </c>
    </row>
    <row r="295" spans="1:7" x14ac:dyDescent="0.25">
      <c r="A295" s="304">
        <v>43770</v>
      </c>
      <c r="B295" s="312">
        <f t="shared" si="38"/>
        <v>241.38538170128419</v>
      </c>
      <c r="C295" s="323">
        <v>1700</v>
      </c>
      <c r="D295" s="1">
        <f t="shared" si="39"/>
        <v>206.31229205237966</v>
      </c>
      <c r="F295" s="1">
        <f>USD_CNY!B1204</f>
        <v>7.0426799999999998</v>
      </c>
      <c r="G295" s="313">
        <f t="shared" si="40"/>
        <v>0</v>
      </c>
    </row>
    <row r="296" spans="1:7" x14ac:dyDescent="0.25">
      <c r="A296" s="304">
        <v>43773</v>
      </c>
      <c r="B296" s="312">
        <f t="shared" si="38"/>
        <v>241.91264676626827</v>
      </c>
      <c r="C296" s="323">
        <v>1700</v>
      </c>
      <c r="D296" s="1">
        <f t="shared" si="39"/>
        <v>206.76294595407546</v>
      </c>
      <c r="F296" s="1">
        <f>USD_CNY!B1205</f>
        <v>7.0273300000000001</v>
      </c>
      <c r="G296" s="313">
        <f t="shared" si="40"/>
        <v>0</v>
      </c>
    </row>
    <row r="297" spans="1:7" x14ac:dyDescent="0.25">
      <c r="A297" s="304">
        <v>43774</v>
      </c>
      <c r="B297" s="312">
        <f t="shared" si="38"/>
        <v>241.99426046554001</v>
      </c>
      <c r="C297" s="323">
        <v>1700</v>
      </c>
      <c r="D297" s="1">
        <f t="shared" si="39"/>
        <v>206.8327012525983</v>
      </c>
      <c r="F297" s="1">
        <f>USD_CNY!B1206</f>
        <v>7.0249600000000001</v>
      </c>
      <c r="G297" s="313">
        <f t="shared" si="40"/>
        <v>0</v>
      </c>
    </row>
    <row r="298" spans="1:7" x14ac:dyDescent="0.25">
      <c r="A298" s="304">
        <v>43775</v>
      </c>
      <c r="B298" s="312">
        <f t="shared" si="38"/>
        <v>242.91197155929481</v>
      </c>
      <c r="C298" s="323">
        <v>1700</v>
      </c>
      <c r="D298" s="1">
        <f t="shared" si="39"/>
        <v>207.61706970879899</v>
      </c>
      <c r="F298" s="1">
        <f>USD_CNY!B1207</f>
        <v>6.9984200000000003</v>
      </c>
      <c r="G298" s="313">
        <f t="shared" si="40"/>
        <v>0</v>
      </c>
    </row>
    <row r="299" spans="1:7" x14ac:dyDescent="0.25">
      <c r="A299" s="304">
        <v>43776</v>
      </c>
      <c r="B299" s="312">
        <f t="shared" si="38"/>
        <v>235.31492267409027</v>
      </c>
      <c r="C299" s="323">
        <v>1650</v>
      </c>
      <c r="D299" s="1">
        <f t="shared" si="39"/>
        <v>201.12386553341051</v>
      </c>
      <c r="F299" s="1">
        <f>USD_CNY!B1208</f>
        <v>7.0118799999999997</v>
      </c>
      <c r="G299" s="313">
        <f t="shared" si="40"/>
        <v>-50</v>
      </c>
    </row>
    <row r="300" spans="1:7" x14ac:dyDescent="0.25">
      <c r="A300" s="304">
        <v>43777</v>
      </c>
      <c r="B300" s="312">
        <f t="shared" si="38"/>
        <v>236.59339918755262</v>
      </c>
      <c r="C300" s="323">
        <v>1650</v>
      </c>
      <c r="D300" s="1">
        <f t="shared" si="39"/>
        <v>202.21658050218173</v>
      </c>
      <c r="F300" s="1">
        <f>USD_CNY!B1209</f>
        <v>6.9739899999999997</v>
      </c>
      <c r="G300" s="313">
        <f t="shared" si="40"/>
        <v>0</v>
      </c>
    </row>
    <row r="301" spans="1:7" x14ac:dyDescent="0.25">
      <c r="A301" s="304">
        <v>43780</v>
      </c>
      <c r="B301" s="312">
        <f t="shared" si="38"/>
        <v>235.70889808232954</v>
      </c>
      <c r="C301" s="323">
        <v>1650</v>
      </c>
      <c r="D301" s="1">
        <f t="shared" si="39"/>
        <v>201.46059665156372</v>
      </c>
      <c r="F301" s="1">
        <f>USD_CNY!B1210</f>
        <v>7.0001600000000002</v>
      </c>
      <c r="G301" s="313">
        <f t="shared" si="40"/>
        <v>0</v>
      </c>
    </row>
    <row r="302" spans="1:7" x14ac:dyDescent="0.25">
      <c r="A302" s="304">
        <v>43781</v>
      </c>
      <c r="B302" s="312">
        <f t="shared" si="38"/>
        <v>248.56667029516862</v>
      </c>
      <c r="C302" s="323">
        <v>1740</v>
      </c>
      <c r="D302" s="1">
        <f t="shared" si="39"/>
        <v>212.45014555142617</v>
      </c>
      <c r="F302" s="1">
        <f>USD_CNY!B1211</f>
        <v>7.0001340000000001</v>
      </c>
      <c r="G302" s="313">
        <f t="shared" si="40"/>
        <v>90</v>
      </c>
    </row>
    <row r="303" spans="1:7" x14ac:dyDescent="0.25">
      <c r="A303" s="304">
        <v>43782</v>
      </c>
      <c r="B303" s="312">
        <f t="shared" si="38"/>
        <v>247.75948534374493</v>
      </c>
      <c r="C303" s="323">
        <v>1740</v>
      </c>
      <c r="D303" s="1">
        <f t="shared" si="39"/>
        <v>211.7602438835427</v>
      </c>
      <c r="F303" s="1">
        <f>USD_CNY!B1212</f>
        <v>7.0229400000000002</v>
      </c>
      <c r="G303" s="313">
        <f t="shared" si="40"/>
        <v>0</v>
      </c>
    </row>
    <row r="304" spans="1:7" x14ac:dyDescent="0.25">
      <c r="A304" s="304">
        <v>43783</v>
      </c>
      <c r="B304" s="312">
        <f t="shared" si="38"/>
        <v>247.72985486447467</v>
      </c>
      <c r="C304" s="323">
        <v>1740</v>
      </c>
      <c r="D304" s="1">
        <f t="shared" si="39"/>
        <v>211.73491868758521</v>
      </c>
      <c r="F304" s="1">
        <f>USD_CNY!B1213</f>
        <v>7.0237800000000004</v>
      </c>
      <c r="G304" s="313">
        <f t="shared" si="40"/>
        <v>0</v>
      </c>
    </row>
    <row r="305" spans="1:7" x14ac:dyDescent="0.25">
      <c r="A305" s="304">
        <v>43784</v>
      </c>
      <c r="B305" s="312">
        <f t="shared" si="38"/>
        <v>248.37202132002591</v>
      </c>
      <c r="C305" s="323">
        <v>1740</v>
      </c>
      <c r="D305" s="1">
        <f t="shared" si="39"/>
        <v>212.28377890600507</v>
      </c>
      <c r="F305" s="1">
        <f>USD_CNY!B1214</f>
        <v>7.0056200000000004</v>
      </c>
      <c r="G305" s="313">
        <f t="shared" si="40"/>
        <v>0</v>
      </c>
    </row>
    <row r="306" spans="1:7" x14ac:dyDescent="0.25">
      <c r="A306" s="304">
        <v>43787</v>
      </c>
      <c r="B306" s="312">
        <f t="shared" si="38"/>
        <v>248.18886316663315</v>
      </c>
      <c r="C306" s="323">
        <v>1740</v>
      </c>
      <c r="D306" s="1">
        <f t="shared" si="39"/>
        <v>212.12723347575485</v>
      </c>
      <c r="F306" s="1">
        <f>USD_CNY!B1215</f>
        <v>7.0107900000000001</v>
      </c>
      <c r="G306" s="313">
        <f t="shared" si="40"/>
        <v>0</v>
      </c>
    </row>
    <row r="307" spans="1:7" x14ac:dyDescent="0.25">
      <c r="A307" s="304">
        <v>43788</v>
      </c>
      <c r="B307" s="312">
        <f t="shared" si="38"/>
        <v>247.56313927133917</v>
      </c>
      <c r="C307" s="323">
        <v>1740</v>
      </c>
      <c r="D307" s="1">
        <f t="shared" si="39"/>
        <v>211.59242672764032</v>
      </c>
      <c r="F307" s="1">
        <f>USD_CNY!B1216</f>
        <v>7.0285099999999998</v>
      </c>
      <c r="G307" s="313">
        <f t="shared" si="40"/>
        <v>0</v>
      </c>
    </row>
    <row r="308" spans="1:7" x14ac:dyDescent="0.25">
      <c r="A308" s="304">
        <v>43789</v>
      </c>
      <c r="B308" s="312">
        <f t="shared" si="38"/>
        <v>247.39699967155917</v>
      </c>
      <c r="C308" s="323">
        <v>1740</v>
      </c>
      <c r="D308" s="1">
        <f t="shared" si="39"/>
        <v>211.4504270697087</v>
      </c>
      <c r="F308" s="1">
        <f>USD_CNY!B1217</f>
        <v>7.0332299999999996</v>
      </c>
      <c r="G308" s="313">
        <f t="shared" si="40"/>
        <v>0</v>
      </c>
    </row>
    <row r="309" spans="1:7" x14ac:dyDescent="0.25">
      <c r="A309" s="304">
        <v>43790</v>
      </c>
      <c r="B309" s="312">
        <f t="shared" si="38"/>
        <v>247.11275726710335</v>
      </c>
      <c r="C309" s="323">
        <v>1740</v>
      </c>
      <c r="D309" s="1">
        <f t="shared" si="39"/>
        <v>211.20748484367809</v>
      </c>
      <c r="F309" s="1">
        <f>USD_CNY!B1218</f>
        <v>7.0413199999999998</v>
      </c>
      <c r="G309" s="313">
        <f t="shared" si="40"/>
        <v>0</v>
      </c>
    </row>
    <row r="310" spans="1:7" x14ac:dyDescent="0.25">
      <c r="A310" s="304">
        <v>43791</v>
      </c>
      <c r="B310" s="312">
        <f t="shared" si="38"/>
        <v>247.40438673571242</v>
      </c>
      <c r="C310" s="323">
        <v>1740</v>
      </c>
      <c r="D310" s="1">
        <f t="shared" si="39"/>
        <v>211.45674079975421</v>
      </c>
      <c r="F310" s="1">
        <f>USD_CNY!B1219</f>
        <v>7.0330199999999996</v>
      </c>
      <c r="G310" s="313">
        <f t="shared" si="40"/>
        <v>0</v>
      </c>
    </row>
    <row r="311" spans="1:7" x14ac:dyDescent="0.25">
      <c r="A311" s="304">
        <v>43794</v>
      </c>
      <c r="B311" s="312">
        <f t="shared" si="38"/>
        <v>247.50679576848728</v>
      </c>
      <c r="C311" s="323">
        <v>1740</v>
      </c>
      <c r="D311" s="1">
        <f t="shared" si="39"/>
        <v>211.54426988759599</v>
      </c>
      <c r="F311" s="1">
        <f>USD_CNY!B1220</f>
        <v>7.0301099999999996</v>
      </c>
      <c r="G311" s="313">
        <f t="shared" si="40"/>
        <v>0</v>
      </c>
    </row>
    <row r="312" spans="1:7" x14ac:dyDescent="0.25">
      <c r="A312" s="304">
        <v>43795</v>
      </c>
      <c r="B312" s="312">
        <f t="shared" si="38"/>
        <v>247.50679576848728</v>
      </c>
      <c r="C312" s="323">
        <v>1740</v>
      </c>
      <c r="D312" s="1">
        <f t="shared" si="39"/>
        <v>211.54426988759599</v>
      </c>
      <c r="F312" s="1">
        <f>USD_CNY!B1221</f>
        <v>7.0301099999999996</v>
      </c>
      <c r="G312" s="313">
        <f t="shared" si="40"/>
        <v>0</v>
      </c>
    </row>
    <row r="313" spans="1:7" x14ac:dyDescent="0.25">
      <c r="A313" s="304">
        <v>43796</v>
      </c>
      <c r="B313" s="312">
        <f t="shared" si="38"/>
        <v>247.68260186302865</v>
      </c>
      <c r="C313" s="323">
        <v>1740</v>
      </c>
      <c r="D313" s="1">
        <f t="shared" si="39"/>
        <v>211.69453150686212</v>
      </c>
      <c r="F313" s="1">
        <f>USD_CNY!B1222</f>
        <v>7.0251200000000003</v>
      </c>
      <c r="G313" s="313">
        <f t="shared" si="40"/>
        <v>0</v>
      </c>
    </row>
    <row r="314" spans="1:7" x14ac:dyDescent="0.25">
      <c r="A314" s="304">
        <v>43797</v>
      </c>
      <c r="B314" s="312">
        <f t="shared" si="38"/>
        <v>247.68260186302865</v>
      </c>
      <c r="C314" s="323">
        <v>1740</v>
      </c>
      <c r="D314" s="1">
        <f t="shared" si="39"/>
        <v>211.69453150686212</v>
      </c>
      <c r="F314" s="1">
        <f>USD_CNY!B1223</f>
        <v>7.0251200000000003</v>
      </c>
      <c r="G314" s="313">
        <f t="shared" si="40"/>
        <v>0</v>
      </c>
    </row>
    <row r="315" spans="1:7" x14ac:dyDescent="0.25">
      <c r="A315" s="304">
        <v>43798</v>
      </c>
      <c r="B315" s="312">
        <f t="shared" si="38"/>
        <v>247.43675431236758</v>
      </c>
      <c r="C315" s="323">
        <v>1740</v>
      </c>
      <c r="D315" s="1">
        <f t="shared" si="39"/>
        <v>211.48440539518597</v>
      </c>
      <c r="F315" s="1">
        <f>USD_CNY!B1224</f>
        <v>7.0320999999999998</v>
      </c>
      <c r="G315" s="313">
        <f t="shared" si="40"/>
        <v>0</v>
      </c>
    </row>
    <row r="316" spans="1:7" x14ac:dyDescent="0.25">
      <c r="A316" s="304">
        <v>43801</v>
      </c>
      <c r="B316" s="312">
        <f t="shared" si="38"/>
        <v>247.50679576848728</v>
      </c>
      <c r="C316" s="323">
        <v>1740</v>
      </c>
      <c r="D316" s="1">
        <f t="shared" si="39"/>
        <v>211.54426988759599</v>
      </c>
      <c r="F316" s="1">
        <f>USD_CNY!B1225</f>
        <v>7.0301099999999996</v>
      </c>
      <c r="G316" s="313">
        <f t="shared" si="40"/>
        <v>0</v>
      </c>
    </row>
    <row r="317" spans="1:7" x14ac:dyDescent="0.25">
      <c r="A317" s="304">
        <v>43802</v>
      </c>
      <c r="B317" s="312">
        <f t="shared" si="38"/>
        <v>254.2945953164334</v>
      </c>
      <c r="C317" s="323">
        <v>1790</v>
      </c>
      <c r="D317" s="1">
        <f t="shared" si="39"/>
        <v>217.34580796276362</v>
      </c>
      <c r="F317" s="1">
        <f>USD_CNY!B1226</f>
        <v>7.0390800000000002</v>
      </c>
      <c r="G317" s="313">
        <f t="shared" si="40"/>
        <v>50</v>
      </c>
    </row>
    <row r="318" spans="1:7" x14ac:dyDescent="0.25">
      <c r="A318" s="304">
        <v>43803</v>
      </c>
      <c r="B318" s="312">
        <f t="shared" si="38"/>
        <v>253.14665535284968</v>
      </c>
      <c r="C318" s="323">
        <v>1790</v>
      </c>
      <c r="D318" s="1">
        <f t="shared" si="39"/>
        <v>216.36466269474332</v>
      </c>
      <c r="F318" s="1">
        <f>USD_CNY!B1227</f>
        <v>7.0709999999999997</v>
      </c>
      <c r="G318" s="313">
        <f t="shared" si="40"/>
        <v>0</v>
      </c>
    </row>
    <row r="319" spans="1:7" x14ac:dyDescent="0.25">
      <c r="A319" s="304">
        <v>43804</v>
      </c>
      <c r="B319" s="312">
        <f t="shared" si="38"/>
        <v>253.75493510820024</v>
      </c>
      <c r="C319" s="323">
        <v>1790</v>
      </c>
      <c r="D319" s="1">
        <f t="shared" si="39"/>
        <v>216.88455992153868</v>
      </c>
      <c r="F319" s="1">
        <f>USD_CNY!B1228</f>
        <v>7.0540500000000002</v>
      </c>
      <c r="G319" s="313">
        <f t="shared" si="40"/>
        <v>0</v>
      </c>
    </row>
    <row r="320" spans="1:7" x14ac:dyDescent="0.25">
      <c r="A320" s="304">
        <v>43805</v>
      </c>
      <c r="B320" s="312">
        <f t="shared" ref="B320:B327" si="41">+IF(F320=0,"",C320/F320)</f>
        <v>254.19961912660418</v>
      </c>
      <c r="C320" s="323">
        <v>1790</v>
      </c>
      <c r="D320" s="1">
        <f t="shared" si="39"/>
        <v>217.26463173214034</v>
      </c>
      <c r="F320" s="1">
        <f>USD_CNY!B1229</f>
        <v>7.0417100000000001</v>
      </c>
      <c r="G320" s="313">
        <f t="shared" si="40"/>
        <v>0</v>
      </c>
    </row>
    <row r="321" spans="1:7" x14ac:dyDescent="0.25">
      <c r="A321" s="304">
        <v>43808</v>
      </c>
      <c r="B321" s="312">
        <f t="shared" si="41"/>
        <v>254.5470058730678</v>
      </c>
      <c r="C321" s="323">
        <v>1790</v>
      </c>
      <c r="D321" s="1">
        <f t="shared" ref="D321:D327" si="42">B321/1.17</f>
        <v>217.56154348125455</v>
      </c>
      <c r="F321" s="1">
        <f>USD_CNY!B1230</f>
        <v>7.0320999999999998</v>
      </c>
      <c r="G321" s="313">
        <f t="shared" si="40"/>
        <v>0</v>
      </c>
    </row>
    <row r="322" spans="1:7" x14ac:dyDescent="0.25">
      <c r="A322" s="304">
        <v>43809</v>
      </c>
      <c r="B322" s="312">
        <f t="shared" si="41"/>
        <v>254.40085046630682</v>
      </c>
      <c r="C322" s="323">
        <v>1790</v>
      </c>
      <c r="D322" s="1">
        <f t="shared" si="42"/>
        <v>217.43662433017678</v>
      </c>
      <c r="F322" s="1">
        <f>USD_CNY!B1231</f>
        <v>7.0361399999999996</v>
      </c>
      <c r="G322" s="313">
        <f t="shared" si="40"/>
        <v>0</v>
      </c>
    </row>
    <row r="323" spans="1:7" x14ac:dyDescent="0.25">
      <c r="A323" s="304">
        <v>43810</v>
      </c>
      <c r="B323" s="312">
        <f t="shared" si="41"/>
        <v>254.43194869287362</v>
      </c>
      <c r="C323" s="323">
        <v>1790</v>
      </c>
      <c r="D323" s="1">
        <f t="shared" si="42"/>
        <v>217.46320401100311</v>
      </c>
      <c r="F323" s="1">
        <f>USD_CNY!B1232</f>
        <v>7.0352800000000002</v>
      </c>
      <c r="G323" s="313">
        <f t="shared" si="40"/>
        <v>0</v>
      </c>
    </row>
    <row r="324" spans="1:7" x14ac:dyDescent="0.25">
      <c r="A324" s="304">
        <v>43811</v>
      </c>
      <c r="B324" s="312">
        <f t="shared" si="41"/>
        <v>254.61906001470817</v>
      </c>
      <c r="C324" s="323">
        <v>1790</v>
      </c>
      <c r="D324" s="1">
        <f t="shared" si="42"/>
        <v>217.6231282176993</v>
      </c>
      <c r="F324" s="1">
        <f>USD_CNY!B1233</f>
        <v>7.0301099999999996</v>
      </c>
      <c r="G324" s="313">
        <f t="shared" si="40"/>
        <v>0</v>
      </c>
    </row>
    <row r="325" spans="1:7" x14ac:dyDescent="0.25">
      <c r="A325" s="304">
        <v>43812</v>
      </c>
      <c r="B325" s="312">
        <f t="shared" si="41"/>
        <v>257.13698793467285</v>
      </c>
      <c r="C325" s="323">
        <v>1790</v>
      </c>
      <c r="D325" s="1">
        <f t="shared" si="42"/>
        <v>219.77520336296826</v>
      </c>
      <c r="F325" s="1">
        <f>USD_CNY!B1234</f>
        <v>6.9612699999999998</v>
      </c>
      <c r="G325" s="313">
        <f t="shared" si="40"/>
        <v>0</v>
      </c>
    </row>
    <row r="326" spans="1:7" x14ac:dyDescent="0.25">
      <c r="A326" s="304">
        <v>43815</v>
      </c>
      <c r="B326" s="312">
        <f t="shared" si="41"/>
        <v>255.85354314276771</v>
      </c>
      <c r="C326" s="323">
        <v>1790</v>
      </c>
      <c r="D326" s="1">
        <f t="shared" si="42"/>
        <v>218.67824200236558</v>
      </c>
      <c r="F326" s="1">
        <f>USD_CNY!B1235</f>
        <v>6.9961900000000004</v>
      </c>
      <c r="G326" s="313">
        <f t="shared" si="40"/>
        <v>0</v>
      </c>
    </row>
    <row r="327" spans="1:7" x14ac:dyDescent="0.25">
      <c r="A327" s="304">
        <v>43816</v>
      </c>
      <c r="B327" s="312">
        <f t="shared" si="41"/>
        <v>255.99954234718686</v>
      </c>
      <c r="C327" s="323">
        <v>1790</v>
      </c>
      <c r="D327" s="1">
        <f t="shared" si="42"/>
        <v>218.80302764716828</v>
      </c>
      <c r="F327" s="1">
        <f>USD_CNY!B1236</f>
        <v>6.9922000000000004</v>
      </c>
      <c r="G327" s="31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opLeftCell="A126" workbookViewId="0">
      <selection activeCell="J142" sqref="J142"/>
    </sheetView>
  </sheetViews>
  <sheetFormatPr defaultColWidth="9.140625" defaultRowHeight="15" x14ac:dyDescent="0.25"/>
  <cols>
    <col min="1" max="1" width="13.28515625" style="38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0" t="s">
        <v>1034</v>
      </c>
      <c r="B1" s="410"/>
      <c r="C1" s="410"/>
      <c r="D1" s="410"/>
      <c r="E1" s="410"/>
      <c r="F1" s="410"/>
      <c r="G1" s="25"/>
    </row>
    <row r="2" spans="1:7" ht="15.75" x14ac:dyDescent="0.25">
      <c r="A2" s="177"/>
      <c r="B2" s="5"/>
      <c r="C2" s="223"/>
      <c r="D2" s="5"/>
      <c r="E2" s="223"/>
      <c r="F2" s="5"/>
      <c r="G2" s="25"/>
    </row>
    <row r="3" spans="1:7" ht="47.25" x14ac:dyDescent="0.25">
      <c r="A3" s="177" t="s">
        <v>21</v>
      </c>
      <c r="B3" s="411" t="s">
        <v>1033</v>
      </c>
      <c r="C3" s="412"/>
      <c r="D3" s="5" t="s">
        <v>11</v>
      </c>
      <c r="E3" s="229" t="s">
        <v>1</v>
      </c>
      <c r="F3" s="5" t="s">
        <v>22</v>
      </c>
      <c r="G3" s="25"/>
    </row>
    <row r="4" spans="1:7" ht="27" customHeight="1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  <c r="G4" s="25"/>
    </row>
    <row r="5" spans="1:7" ht="15.75" x14ac:dyDescent="0.25">
      <c r="A5" s="389">
        <v>43621</v>
      </c>
      <c r="B5" s="347"/>
      <c r="C5" s="347">
        <v>769</v>
      </c>
      <c r="D5" s="348">
        <f>C5/1.17</f>
        <v>657.26495726495727</v>
      </c>
      <c r="E5" s="349"/>
      <c r="F5" s="350">
        <f>USD_CNY!B1099</f>
        <v>6.9275799999999998</v>
      </c>
      <c r="G5" s="25"/>
    </row>
    <row r="6" spans="1:7" ht="15.75" x14ac:dyDescent="0.25">
      <c r="A6" s="389">
        <v>43622</v>
      </c>
      <c r="B6" s="355">
        <f>+IF(F6=0,"",C6/F6)</f>
        <v>112.5661326029042</v>
      </c>
      <c r="C6" s="347">
        <v>780</v>
      </c>
      <c r="D6" s="355">
        <f>B6/1.17</f>
        <v>96.210369746071976</v>
      </c>
      <c r="E6" s="356"/>
      <c r="F6" s="350">
        <f>USD_CNY!B1100</f>
        <v>6.9292600000000002</v>
      </c>
      <c r="G6" s="352">
        <f>C6-C5</f>
        <v>11</v>
      </c>
    </row>
    <row r="7" spans="1:7" ht="15.75" x14ac:dyDescent="0.25">
      <c r="A7" s="389">
        <v>43623</v>
      </c>
      <c r="B7" s="355">
        <f t="shared" ref="B7:B25" si="0">+IF(F7=0,"",C7/F7)</f>
        <v>111.83199836287177</v>
      </c>
      <c r="C7" s="347">
        <v>776</v>
      </c>
      <c r="D7" s="355">
        <f>B7/1.17</f>
        <v>95.5829045836511</v>
      </c>
      <c r="E7" s="356"/>
      <c r="F7" s="350">
        <f>USD_CNY!B1101</f>
        <v>6.9389799999999999</v>
      </c>
      <c r="G7" s="352">
        <f t="shared" ref="G7:G142" si="1">C7-C6</f>
        <v>-4</v>
      </c>
    </row>
    <row r="8" spans="1:7" ht="15.75" x14ac:dyDescent="0.25">
      <c r="A8" s="389">
        <v>43626</v>
      </c>
      <c r="B8" s="355">
        <f t="shared" si="0"/>
        <v>111.65387299371947</v>
      </c>
      <c r="C8" s="347">
        <v>776</v>
      </c>
      <c r="D8" s="355">
        <f t="shared" ref="D8:D127" si="2">B8/1.17</f>
        <v>95.430660678392712</v>
      </c>
      <c r="E8" s="356"/>
      <c r="F8" s="350">
        <f>USD_CNY!B1102</f>
        <v>6.9500500000000001</v>
      </c>
      <c r="G8" s="352">
        <f t="shared" si="1"/>
        <v>0</v>
      </c>
    </row>
    <row r="9" spans="1:7" ht="15.75" x14ac:dyDescent="0.25">
      <c r="A9" s="389">
        <v>43627</v>
      </c>
      <c r="B9" s="355">
        <f t="shared" si="0"/>
        <v>110.6897109079154</v>
      </c>
      <c r="C9" s="347">
        <v>767</v>
      </c>
      <c r="D9" s="355">
        <f t="shared" si="2"/>
        <v>94.606590519585822</v>
      </c>
      <c r="E9" s="356"/>
      <c r="F9" s="350">
        <f>USD_CNY!B1103</f>
        <v>6.9292800000000003</v>
      </c>
      <c r="G9" s="352">
        <f t="shared" si="1"/>
        <v>-9</v>
      </c>
    </row>
    <row r="10" spans="1:7" ht="15.75" x14ac:dyDescent="0.25">
      <c r="A10" s="389">
        <v>43628</v>
      </c>
      <c r="B10" s="355">
        <f t="shared" si="0"/>
        <v>113.76794227287559</v>
      </c>
      <c r="C10" s="347">
        <v>788</v>
      </c>
      <c r="D10" s="355">
        <f t="shared" si="2"/>
        <v>97.237557498184273</v>
      </c>
      <c r="E10" s="356"/>
      <c r="F10" s="350">
        <f>USD_CNY!B1104</f>
        <v>6.92638</v>
      </c>
      <c r="G10" s="352">
        <f t="shared" si="1"/>
        <v>21</v>
      </c>
    </row>
    <row r="11" spans="1:7" ht="15.75" x14ac:dyDescent="0.25">
      <c r="A11" s="389">
        <v>43629</v>
      </c>
      <c r="B11" s="355">
        <f t="shared" si="0"/>
        <v>114.41499023937693</v>
      </c>
      <c r="C11" s="347">
        <v>793</v>
      </c>
      <c r="D11" s="355">
        <f t="shared" si="2"/>
        <v>97.790589948185414</v>
      </c>
      <c r="E11" s="356"/>
      <c r="F11" s="350">
        <f>USD_CNY!B1105</f>
        <v>6.9309099999999999</v>
      </c>
      <c r="G11" s="352">
        <f t="shared" si="1"/>
        <v>5</v>
      </c>
    </row>
    <row r="12" spans="1:7" ht="15.75" x14ac:dyDescent="0.25">
      <c r="A12" s="389">
        <v>43630</v>
      </c>
      <c r="B12" s="355">
        <f t="shared" si="0"/>
        <v>116.36458017908897</v>
      </c>
      <c r="C12" s="347">
        <v>807</v>
      </c>
      <c r="D12" s="355">
        <f t="shared" si="2"/>
        <v>99.456906135973483</v>
      </c>
      <c r="E12" s="356"/>
      <c r="F12" s="350">
        <f>USD_CNY!B1106</f>
        <v>6.9351000000000003</v>
      </c>
      <c r="G12" s="352">
        <f t="shared" si="1"/>
        <v>14</v>
      </c>
    </row>
    <row r="13" spans="1:7" ht="15.75" x14ac:dyDescent="0.25">
      <c r="A13" s="389">
        <v>43633</v>
      </c>
      <c r="B13" s="355">
        <f t="shared" si="0"/>
        <v>118.89405443154502</v>
      </c>
      <c r="C13" s="347">
        <v>824</v>
      </c>
      <c r="D13" s="355">
        <f t="shared" si="2"/>
        <v>101.61884994149148</v>
      </c>
      <c r="E13" s="356"/>
      <c r="F13" s="350">
        <f>USD_CNY!B1107</f>
        <v>6.9305399999999997</v>
      </c>
      <c r="G13" s="352">
        <f t="shared" si="1"/>
        <v>17</v>
      </c>
    </row>
    <row r="14" spans="1:7" ht="15.75" x14ac:dyDescent="0.25">
      <c r="A14" s="389">
        <v>43634</v>
      </c>
      <c r="B14" s="355">
        <f t="shared" si="0"/>
        <v>120.27377426025861</v>
      </c>
      <c r="C14" s="347">
        <v>834</v>
      </c>
      <c r="D14" s="355">
        <f t="shared" si="2"/>
        <v>102.79809765834069</v>
      </c>
      <c r="E14" s="356"/>
      <c r="F14" s="350">
        <f>USD_CNY!B1108</f>
        <v>6.9341799999999996</v>
      </c>
      <c r="G14" s="352">
        <f t="shared" si="1"/>
        <v>10</v>
      </c>
    </row>
    <row r="15" spans="1:7" ht="15.75" x14ac:dyDescent="0.25">
      <c r="A15" s="389">
        <v>43635</v>
      </c>
      <c r="B15" s="355">
        <f t="shared" si="0"/>
        <v>119.73828425318494</v>
      </c>
      <c r="C15" s="355">
        <v>827</v>
      </c>
      <c r="D15" s="355">
        <f t="shared" si="2"/>
        <v>102.34041389161106</v>
      </c>
      <c r="E15" s="356"/>
      <c r="F15" s="350">
        <f>USD_CNY!B1109</f>
        <v>6.9067299999999996</v>
      </c>
      <c r="G15" s="352">
        <f t="shared" si="1"/>
        <v>-7</v>
      </c>
    </row>
    <row r="16" spans="1:7" ht="15.75" x14ac:dyDescent="0.25">
      <c r="A16" s="389">
        <v>43636</v>
      </c>
      <c r="B16" s="355">
        <f t="shared" si="0"/>
        <v>125.05489328164398</v>
      </c>
      <c r="C16" s="355">
        <v>860</v>
      </c>
      <c r="D16" s="355">
        <f t="shared" si="2"/>
        <v>106.88452417234529</v>
      </c>
      <c r="E16" s="356"/>
      <c r="F16" s="350">
        <f>USD_CNY!B1110</f>
        <v>6.8769799999999996</v>
      </c>
      <c r="G16" s="352">
        <f t="shared" si="1"/>
        <v>33</v>
      </c>
    </row>
    <row r="17" spans="1:7" ht="15.75" x14ac:dyDescent="0.25">
      <c r="A17" s="389">
        <v>43637</v>
      </c>
      <c r="B17" s="355">
        <f t="shared" si="0"/>
        <v>126.3238874537213</v>
      </c>
      <c r="C17" s="355">
        <v>867</v>
      </c>
      <c r="D17" s="355">
        <f t="shared" si="2"/>
        <v>107.96913457583018</v>
      </c>
      <c r="E17" s="356"/>
      <c r="F17" s="350">
        <f>USD_CNY!B1111</f>
        <v>6.8633100000000002</v>
      </c>
      <c r="G17" s="352">
        <f t="shared" si="1"/>
        <v>7</v>
      </c>
    </row>
    <row r="18" spans="1:7" ht="15.75" x14ac:dyDescent="0.25">
      <c r="A18" s="389">
        <v>43640</v>
      </c>
      <c r="B18" s="355">
        <f t="shared" si="0"/>
        <v>126.26887123193613</v>
      </c>
      <c r="C18" s="355">
        <v>868</v>
      </c>
      <c r="D18" s="355">
        <f t="shared" si="2"/>
        <v>107.92211216404799</v>
      </c>
      <c r="E18" s="356"/>
      <c r="F18" s="350">
        <f>USD_CNY!B1112</f>
        <v>6.8742200000000002</v>
      </c>
      <c r="G18" s="352">
        <f t="shared" si="1"/>
        <v>1</v>
      </c>
    </row>
    <row r="19" spans="1:7" ht="15.75" x14ac:dyDescent="0.25">
      <c r="A19" s="389">
        <v>43641</v>
      </c>
      <c r="B19" s="355">
        <f t="shared" si="0"/>
        <v>126.1023055801723</v>
      </c>
      <c r="C19" s="355">
        <v>868</v>
      </c>
      <c r="D19" s="355">
        <f t="shared" si="2"/>
        <v>107.77974835912163</v>
      </c>
      <c r="E19" s="356"/>
      <c r="F19" s="350">
        <f>USD_CNY!B1113</f>
        <v>6.8833000000000002</v>
      </c>
      <c r="G19" s="352">
        <f t="shared" si="1"/>
        <v>0</v>
      </c>
    </row>
    <row r="20" spans="1:7" ht="15.75" x14ac:dyDescent="0.25">
      <c r="A20" s="389">
        <v>43643</v>
      </c>
      <c r="B20" s="355">
        <f t="shared" si="0"/>
        <v>125.16790816949567</v>
      </c>
      <c r="C20" s="355">
        <v>861</v>
      </c>
      <c r="D20" s="355">
        <f t="shared" si="2"/>
        <v>106.98111809358605</v>
      </c>
      <c r="E20" s="356"/>
      <c r="F20" s="350">
        <f>USD_CNY!B1114</f>
        <v>6.8787599999999998</v>
      </c>
      <c r="G20" s="352">
        <f t="shared" si="1"/>
        <v>-7</v>
      </c>
    </row>
    <row r="21" spans="1:7" ht="15.75" x14ac:dyDescent="0.25">
      <c r="A21" s="389">
        <v>43644</v>
      </c>
      <c r="B21" s="379">
        <f t="shared" si="0"/>
        <v>127.41595783055423</v>
      </c>
      <c r="C21" s="379">
        <v>876</v>
      </c>
      <c r="D21" s="379">
        <f t="shared" si="2"/>
        <v>108.90252806030277</v>
      </c>
      <c r="E21" s="380"/>
      <c r="F21" s="381">
        <f>USD_CNY!B1115</f>
        <v>6.8751199999999999</v>
      </c>
      <c r="G21" s="352">
        <f t="shared" si="1"/>
        <v>15</v>
      </c>
    </row>
    <row r="22" spans="1:7" ht="15.75" x14ac:dyDescent="0.25">
      <c r="A22" s="390">
        <v>43647</v>
      </c>
      <c r="B22" s="355">
        <f t="shared" si="0"/>
        <v>128.27319704488977</v>
      </c>
      <c r="C22" s="355">
        <v>877</v>
      </c>
      <c r="D22" s="355">
        <f t="shared" si="2"/>
        <v>109.63521114947844</v>
      </c>
      <c r="E22" s="382"/>
      <c r="F22" s="350">
        <f>USD_CNY!B1116</f>
        <v>6.83697</v>
      </c>
      <c r="G22" s="383">
        <f t="shared" si="1"/>
        <v>1</v>
      </c>
    </row>
    <row r="23" spans="1:7" ht="15.75" x14ac:dyDescent="0.25">
      <c r="A23" s="390">
        <v>43648</v>
      </c>
      <c r="B23" s="355">
        <f t="shared" si="0"/>
        <v>131.17341241590563</v>
      </c>
      <c r="C23" s="355">
        <v>901</v>
      </c>
      <c r="D23" s="355">
        <f t="shared" si="2"/>
        <v>112.11402770590226</v>
      </c>
      <c r="E23" s="382"/>
      <c r="F23" s="350">
        <f>USD_CNY!B1117</f>
        <v>6.8687699999999996</v>
      </c>
      <c r="G23" s="383">
        <f t="shared" si="1"/>
        <v>24</v>
      </c>
    </row>
    <row r="24" spans="1:7" ht="15.75" x14ac:dyDescent="0.25">
      <c r="A24" s="390">
        <v>43649</v>
      </c>
      <c r="B24" s="355">
        <f t="shared" si="0"/>
        <v>134.34769473879905</v>
      </c>
      <c r="C24" s="355">
        <v>925</v>
      </c>
      <c r="D24" s="355">
        <f t="shared" si="2"/>
        <v>114.82708952034108</v>
      </c>
      <c r="E24" s="382"/>
      <c r="F24" s="350">
        <f>USD_CNY!B1118</f>
        <v>6.8851199999999997</v>
      </c>
      <c r="G24" s="383">
        <f t="shared" si="1"/>
        <v>24</v>
      </c>
    </row>
    <row r="25" spans="1:7" ht="15.75" x14ac:dyDescent="0.25">
      <c r="A25" s="390">
        <v>43650</v>
      </c>
      <c r="B25" s="355">
        <f t="shared" si="0"/>
        <v>134.94570180489876</v>
      </c>
      <c r="C25" s="355">
        <v>928</v>
      </c>
      <c r="D25" s="355">
        <f t="shared" si="2"/>
        <v>115.33820667085365</v>
      </c>
      <c r="E25" s="382"/>
      <c r="F25" s="350">
        <f>USD_CNY!B1119</f>
        <v>6.8768399999999996</v>
      </c>
      <c r="G25" s="383">
        <f t="shared" si="1"/>
        <v>3</v>
      </c>
    </row>
    <row r="26" spans="1:7" ht="15.75" x14ac:dyDescent="0.25">
      <c r="A26" s="390">
        <v>43651</v>
      </c>
      <c r="B26" s="355">
        <f t="shared" ref="B26:B57" si="3">+IF(F26=0,"",C26/F26)</f>
        <v>133.72734448018582</v>
      </c>
      <c r="C26" s="355">
        <v>920</v>
      </c>
      <c r="D26" s="355">
        <f t="shared" si="2"/>
        <v>114.29687562409045</v>
      </c>
      <c r="E26" s="382"/>
      <c r="F26" s="350">
        <f>USD_CNY!B1120</f>
        <v>6.87967</v>
      </c>
      <c r="G26" s="383">
        <f t="shared" si="1"/>
        <v>-8</v>
      </c>
    </row>
    <row r="27" spans="1:7" ht="15.75" x14ac:dyDescent="0.25">
      <c r="A27" s="390">
        <v>43654</v>
      </c>
      <c r="B27" s="355">
        <f t="shared" si="3"/>
        <v>132.11878798777718</v>
      </c>
      <c r="C27" s="355">
        <v>911</v>
      </c>
      <c r="D27" s="355">
        <f t="shared" si="2"/>
        <v>112.92204101519418</v>
      </c>
      <c r="E27" s="382"/>
      <c r="F27" s="350">
        <f>USD_CNY!B1121</f>
        <v>6.8953100000000003</v>
      </c>
      <c r="G27" s="383">
        <f t="shared" si="1"/>
        <v>-9</v>
      </c>
    </row>
    <row r="28" spans="1:7" ht="15.75" x14ac:dyDescent="0.25">
      <c r="A28" s="390">
        <v>43655</v>
      </c>
      <c r="B28" s="355">
        <f t="shared" si="3"/>
        <v>130.22950591186788</v>
      </c>
      <c r="C28" s="355">
        <v>897</v>
      </c>
      <c r="D28" s="355">
        <f t="shared" si="2"/>
        <v>111.30727001014348</v>
      </c>
      <c r="E28" s="382"/>
      <c r="F28" s="350">
        <f>USD_CNY!B1122</f>
        <v>6.8878399999999997</v>
      </c>
      <c r="G28" s="383">
        <f t="shared" si="1"/>
        <v>-14</v>
      </c>
    </row>
    <row r="29" spans="1:7" ht="15.75" x14ac:dyDescent="0.25">
      <c r="A29" s="390">
        <v>43656</v>
      </c>
      <c r="B29" s="355">
        <f t="shared" si="3"/>
        <v>133.09800483623283</v>
      </c>
      <c r="C29" s="355">
        <v>917</v>
      </c>
      <c r="D29" s="355">
        <f t="shared" si="2"/>
        <v>113.7589784925067</v>
      </c>
      <c r="E29" s="382"/>
      <c r="F29" s="350">
        <f>USD_CNY!B1123</f>
        <v>6.8896600000000001</v>
      </c>
      <c r="G29" s="383">
        <f t="shared" si="1"/>
        <v>20</v>
      </c>
    </row>
    <row r="30" spans="1:7" ht="15.75" x14ac:dyDescent="0.25">
      <c r="A30" s="390">
        <v>43657</v>
      </c>
      <c r="B30" s="355">
        <f t="shared" si="3"/>
        <v>132.99092661027541</v>
      </c>
      <c r="C30" s="355">
        <v>913</v>
      </c>
      <c r="D30" s="355">
        <f t="shared" si="2"/>
        <v>113.66745864126104</v>
      </c>
      <c r="E30" s="382"/>
      <c r="F30" s="350">
        <f>USD_CNY!B1124</f>
        <v>6.8651299999999997</v>
      </c>
      <c r="G30" s="383">
        <f t="shared" si="1"/>
        <v>-4</v>
      </c>
    </row>
    <row r="31" spans="1:7" ht="15.75" x14ac:dyDescent="0.25">
      <c r="A31" s="390">
        <v>43658</v>
      </c>
      <c r="B31" s="355">
        <f t="shared" si="3"/>
        <v>131.1977100036072</v>
      </c>
      <c r="C31" s="355">
        <v>902</v>
      </c>
      <c r="D31" s="355">
        <f t="shared" si="2"/>
        <v>112.13479487487795</v>
      </c>
      <c r="E31" s="382"/>
      <c r="F31" s="350">
        <f>USD_CNY!B1125</f>
        <v>6.8751199999999999</v>
      </c>
      <c r="G31" s="383">
        <f t="shared" si="1"/>
        <v>-11</v>
      </c>
    </row>
    <row r="32" spans="1:7" ht="15.75" x14ac:dyDescent="0.25">
      <c r="A32" s="390">
        <v>43661</v>
      </c>
      <c r="B32" s="355">
        <f t="shared" si="3"/>
        <v>131.26701777925894</v>
      </c>
      <c r="C32" s="355">
        <v>902</v>
      </c>
      <c r="D32" s="355">
        <f t="shared" si="2"/>
        <v>112.19403228996491</v>
      </c>
      <c r="E32" s="382"/>
      <c r="F32" s="350">
        <f>USD_CNY!B1126</f>
        <v>6.8714899999999997</v>
      </c>
      <c r="G32" s="383">
        <f t="shared" si="1"/>
        <v>0</v>
      </c>
    </row>
    <row r="33" spans="1:7" ht="15.75" x14ac:dyDescent="0.25">
      <c r="A33" s="390">
        <v>43662</v>
      </c>
      <c r="B33" s="355">
        <f t="shared" si="3"/>
        <v>131.94224217438486</v>
      </c>
      <c r="C33" s="355">
        <v>907</v>
      </c>
      <c r="D33" s="355">
        <f t="shared" si="2"/>
        <v>112.7711471575939</v>
      </c>
      <c r="E33" s="382"/>
      <c r="F33" s="350">
        <f>USD_CNY!B1127</f>
        <v>6.8742200000000002</v>
      </c>
      <c r="G33" s="383">
        <f t="shared" si="1"/>
        <v>5</v>
      </c>
    </row>
    <row r="34" spans="1:7" ht="15.75" x14ac:dyDescent="0.25">
      <c r="A34" s="390">
        <v>43663</v>
      </c>
      <c r="B34" s="355">
        <f t="shared" si="3"/>
        <v>133.63915394794753</v>
      </c>
      <c r="C34" s="355">
        <v>920</v>
      </c>
      <c r="D34" s="355">
        <f t="shared" si="2"/>
        <v>114.22149910080987</v>
      </c>
      <c r="E34" s="382"/>
      <c r="F34" s="350">
        <f>USD_CNY!B1128</f>
        <v>6.8842100000000004</v>
      </c>
      <c r="G34" s="383">
        <f t="shared" si="1"/>
        <v>13</v>
      </c>
    </row>
    <row r="35" spans="1:7" ht="15.75" x14ac:dyDescent="0.25">
      <c r="A35" s="390">
        <v>43664</v>
      </c>
      <c r="B35" s="355">
        <f t="shared" si="3"/>
        <v>134.9437395120504</v>
      </c>
      <c r="C35" s="355">
        <v>928</v>
      </c>
      <c r="D35" s="355">
        <f t="shared" si="2"/>
        <v>115.33652949747898</v>
      </c>
      <c r="E35" s="382"/>
      <c r="F35" s="350">
        <f>USD_CNY!B1129</f>
        <v>6.8769400000000003</v>
      </c>
      <c r="G35" s="383">
        <f t="shared" si="1"/>
        <v>8</v>
      </c>
    </row>
    <row r="36" spans="1:7" ht="15.75" x14ac:dyDescent="0.25">
      <c r="A36" s="390">
        <v>43665</v>
      </c>
      <c r="B36" s="355">
        <f t="shared" si="3"/>
        <v>134.68973361687026</v>
      </c>
      <c r="C36" s="355">
        <v>926</v>
      </c>
      <c r="D36" s="355">
        <f t="shared" si="2"/>
        <v>115.11943044176945</v>
      </c>
      <c r="E36" s="382"/>
      <c r="F36" s="350">
        <f>USD_CNY!B1130</f>
        <v>6.8750600000000004</v>
      </c>
      <c r="G36" s="383">
        <f t="shared" si="1"/>
        <v>-2</v>
      </c>
    </row>
    <row r="37" spans="1:7" ht="15.75" x14ac:dyDescent="0.25">
      <c r="A37" s="390">
        <v>43668</v>
      </c>
      <c r="B37" s="355">
        <f t="shared" si="3"/>
        <v>133.72734448018582</v>
      </c>
      <c r="C37" s="355">
        <v>920</v>
      </c>
      <c r="D37" s="355">
        <f t="shared" si="2"/>
        <v>114.29687562409045</v>
      </c>
      <c r="E37" s="382"/>
      <c r="F37" s="350">
        <f>USD_CNY!B1131</f>
        <v>6.87967</v>
      </c>
      <c r="G37" s="383">
        <f t="shared" si="1"/>
        <v>-6</v>
      </c>
    </row>
    <row r="38" spans="1:7" ht="15.75" x14ac:dyDescent="0.25">
      <c r="A38" s="390">
        <v>43669</v>
      </c>
      <c r="B38" s="355">
        <f t="shared" si="3"/>
        <v>133.34863404806069</v>
      </c>
      <c r="C38" s="355">
        <v>918</v>
      </c>
      <c r="D38" s="355">
        <f t="shared" si="2"/>
        <v>113.97319149406897</v>
      </c>
      <c r="E38" s="382"/>
      <c r="F38" s="350">
        <f>USD_CNY!B1132</f>
        <v>6.8842100000000004</v>
      </c>
      <c r="G38" s="383">
        <f t="shared" si="1"/>
        <v>-2</v>
      </c>
    </row>
    <row r="39" spans="1:7" ht="15.75" x14ac:dyDescent="0.25">
      <c r="A39" s="390">
        <v>43670</v>
      </c>
      <c r="B39" s="355">
        <f t="shared" si="3"/>
        <v>133.20724403363738</v>
      </c>
      <c r="C39" s="355">
        <v>917</v>
      </c>
      <c r="D39" s="355">
        <f t="shared" si="2"/>
        <v>113.85234532789521</v>
      </c>
      <c r="E39" s="382"/>
      <c r="F39" s="350">
        <f>USD_CNY!B1133</f>
        <v>6.88401</v>
      </c>
      <c r="G39" s="383">
        <f t="shared" si="1"/>
        <v>-1</v>
      </c>
    </row>
    <row r="40" spans="1:7" ht="15.75" x14ac:dyDescent="0.25">
      <c r="A40" s="390">
        <v>43671</v>
      </c>
      <c r="B40" s="355">
        <f t="shared" si="3"/>
        <v>130.12787426303279</v>
      </c>
      <c r="C40" s="355">
        <v>895</v>
      </c>
      <c r="D40" s="355">
        <f t="shared" si="2"/>
        <v>111.22040535301949</v>
      </c>
      <c r="E40" s="382"/>
      <c r="F40" s="350">
        <f>USD_CNY!B1134</f>
        <v>6.8778499999999996</v>
      </c>
      <c r="G40" s="383">
        <f t="shared" si="1"/>
        <v>-22</v>
      </c>
    </row>
    <row r="41" spans="1:7" ht="15.75" x14ac:dyDescent="0.25">
      <c r="A41" s="390">
        <v>43672</v>
      </c>
      <c r="B41" s="355">
        <f t="shared" si="3"/>
        <v>127.78725965382591</v>
      </c>
      <c r="C41" s="355">
        <v>879</v>
      </c>
      <c r="D41" s="355">
        <f t="shared" si="2"/>
        <v>109.21988004600506</v>
      </c>
      <c r="E41" s="382"/>
      <c r="F41" s="350">
        <f>USD_CNY!B1135</f>
        <v>6.8786199999999997</v>
      </c>
      <c r="G41" s="383">
        <f t="shared" si="1"/>
        <v>-16</v>
      </c>
    </row>
    <row r="42" spans="1:7" ht="15.75" x14ac:dyDescent="0.25">
      <c r="A42" s="390">
        <v>43675</v>
      </c>
      <c r="B42" s="355">
        <f t="shared" si="3"/>
        <v>128.15606044790832</v>
      </c>
      <c r="C42" s="355">
        <v>884</v>
      </c>
      <c r="D42" s="355">
        <f t="shared" si="2"/>
        <v>109.53509439992165</v>
      </c>
      <c r="E42" s="382"/>
      <c r="F42" s="350">
        <f>USD_CNY!B1136</f>
        <v>6.8978400000000004</v>
      </c>
      <c r="G42" s="383">
        <f t="shared" si="1"/>
        <v>5</v>
      </c>
    </row>
    <row r="43" spans="1:7" ht="15.75" x14ac:dyDescent="0.25">
      <c r="A43" s="390">
        <v>43676</v>
      </c>
      <c r="B43" s="355">
        <f t="shared" si="3"/>
        <v>129.61452379362697</v>
      </c>
      <c r="C43" s="355">
        <v>893</v>
      </c>
      <c r="D43" s="355">
        <f t="shared" si="2"/>
        <v>110.78164426805725</v>
      </c>
      <c r="E43" s="382"/>
      <c r="F43" s="350">
        <f>USD_CNY!B1137</f>
        <v>6.8896600000000001</v>
      </c>
      <c r="G43" s="383">
        <f t="shared" si="1"/>
        <v>9</v>
      </c>
    </row>
    <row r="44" spans="1:7" ht="15.75" x14ac:dyDescent="0.25">
      <c r="A44" s="390">
        <v>43677</v>
      </c>
      <c r="B44" s="355">
        <f t="shared" si="3"/>
        <v>130.93812375249502</v>
      </c>
      <c r="C44" s="355">
        <v>902</v>
      </c>
      <c r="D44" s="355">
        <f t="shared" si="2"/>
        <v>111.91292628418378</v>
      </c>
      <c r="E44" s="382"/>
      <c r="F44" s="350">
        <f>USD_CNY!B1138</f>
        <v>6.8887499999999999</v>
      </c>
      <c r="G44" s="383">
        <f t="shared" si="1"/>
        <v>9</v>
      </c>
    </row>
    <row r="45" spans="1:7" ht="15.75" x14ac:dyDescent="0.25">
      <c r="A45" s="390">
        <v>43678</v>
      </c>
      <c r="B45" s="355">
        <f t="shared" si="3"/>
        <v>131.28013327755977</v>
      </c>
      <c r="C45" s="355">
        <v>907</v>
      </c>
      <c r="D45" s="355">
        <f t="shared" si="2"/>
        <v>112.20524211757245</v>
      </c>
      <c r="E45" s="382"/>
      <c r="F45" s="350">
        <f>USD_CNY!B1139</f>
        <v>6.9088900000000004</v>
      </c>
      <c r="G45" s="383">
        <f t="shared" si="1"/>
        <v>5</v>
      </c>
    </row>
    <row r="46" spans="1:7" ht="15.75" x14ac:dyDescent="0.25">
      <c r="A46" s="390">
        <v>43679</v>
      </c>
      <c r="B46" s="355">
        <f t="shared" si="3"/>
        <v>129.47597437496586</v>
      </c>
      <c r="C46" s="355">
        <v>901</v>
      </c>
      <c r="D46" s="355">
        <f t="shared" si="2"/>
        <v>110.66322596150928</v>
      </c>
      <c r="E46" s="382"/>
      <c r="F46" s="350">
        <f>USD_CNY!B1140</f>
        <v>6.9588200000000002</v>
      </c>
      <c r="G46" s="383">
        <f t="shared" si="1"/>
        <v>-6</v>
      </c>
    </row>
    <row r="47" spans="1:7" ht="15.75" x14ac:dyDescent="0.25">
      <c r="A47" s="390">
        <v>43682</v>
      </c>
      <c r="B47" s="355">
        <f t="shared" si="3"/>
        <v>126.28831027935992</v>
      </c>
      <c r="C47" s="355">
        <v>894</v>
      </c>
      <c r="D47" s="355">
        <f t="shared" si="2"/>
        <v>107.93872673449566</v>
      </c>
      <c r="E47" s="382"/>
      <c r="F47" s="350">
        <f>USD_CNY!B1141</f>
        <v>7.07904</v>
      </c>
      <c r="G47" s="383">
        <f t="shared" si="1"/>
        <v>-7</v>
      </c>
    </row>
    <row r="48" spans="1:7" ht="15.75" x14ac:dyDescent="0.25">
      <c r="A48" s="390">
        <v>43683</v>
      </c>
      <c r="B48" s="355">
        <f t="shared" si="3"/>
        <v>120.09364478560458</v>
      </c>
      <c r="C48" s="355">
        <v>850</v>
      </c>
      <c r="D48" s="355">
        <f t="shared" si="2"/>
        <v>102.64414084239708</v>
      </c>
      <c r="E48" s="382"/>
      <c r="F48" s="350">
        <f>USD_CNY!B1142</f>
        <v>7.0778100000000004</v>
      </c>
      <c r="G48" s="383">
        <f t="shared" si="1"/>
        <v>-44</v>
      </c>
    </row>
    <row r="49" spans="1:7" ht="15.75" x14ac:dyDescent="0.25">
      <c r="A49" s="390">
        <v>43684</v>
      </c>
      <c r="B49" s="355">
        <f t="shared" si="3"/>
        <v>114.39967007700086</v>
      </c>
      <c r="C49" s="355">
        <v>810</v>
      </c>
      <c r="D49" s="355">
        <f t="shared" si="2"/>
        <v>97.777495792308443</v>
      </c>
      <c r="E49" s="382"/>
      <c r="F49" s="350">
        <f>USD_CNY!B1143</f>
        <v>7.0804400000000003</v>
      </c>
      <c r="G49" s="383">
        <f t="shared" si="1"/>
        <v>-40</v>
      </c>
    </row>
    <row r="50" spans="1:7" ht="15.75" x14ac:dyDescent="0.25">
      <c r="A50" s="390">
        <v>43685</v>
      </c>
      <c r="B50" s="355">
        <f t="shared" si="3"/>
        <v>109.89788124805521</v>
      </c>
      <c r="C50" s="355">
        <v>777</v>
      </c>
      <c r="D50" s="355">
        <f t="shared" si="2"/>
        <v>93.929813032525828</v>
      </c>
      <c r="E50" s="382"/>
      <c r="F50" s="350">
        <f>USD_CNY!B1144</f>
        <v>7.0701999999999998</v>
      </c>
      <c r="G50" s="383">
        <f t="shared" si="1"/>
        <v>-33</v>
      </c>
    </row>
    <row r="51" spans="1:7" ht="15.75" x14ac:dyDescent="0.25">
      <c r="A51" s="390">
        <v>43686</v>
      </c>
      <c r="B51" s="355">
        <f t="shared" si="3"/>
        <v>109.78437331773462</v>
      </c>
      <c r="C51" s="355">
        <v>777</v>
      </c>
      <c r="D51" s="355">
        <f t="shared" si="2"/>
        <v>93.832797707465488</v>
      </c>
      <c r="E51" s="382"/>
      <c r="F51" s="350">
        <f>USD_CNY!B1145</f>
        <v>7.0775100000000002</v>
      </c>
      <c r="G51" s="383">
        <f t="shared" si="1"/>
        <v>0</v>
      </c>
    </row>
    <row r="52" spans="1:7" ht="15.75" x14ac:dyDescent="0.25">
      <c r="A52" s="390">
        <v>43689</v>
      </c>
      <c r="B52" s="355">
        <f t="shared" si="3"/>
        <v>108.87546592917171</v>
      </c>
      <c r="C52" s="355">
        <v>772</v>
      </c>
      <c r="D52" s="355">
        <f t="shared" si="2"/>
        <v>93.05595378561685</v>
      </c>
      <c r="E52" s="382"/>
      <c r="F52" s="350">
        <f>USD_CNY!B1146</f>
        <v>7.0906700000000003</v>
      </c>
      <c r="G52" s="383">
        <f t="shared" si="1"/>
        <v>-5</v>
      </c>
    </row>
    <row r="53" spans="1:7" ht="15.75" x14ac:dyDescent="0.25">
      <c r="A53" s="390">
        <v>43690</v>
      </c>
      <c r="B53" s="355">
        <f t="shared" si="3"/>
        <v>103.97324309169652</v>
      </c>
      <c r="C53" s="355">
        <v>738</v>
      </c>
      <c r="D53" s="355">
        <f t="shared" si="2"/>
        <v>88.86601973649276</v>
      </c>
      <c r="E53" s="382"/>
      <c r="F53" s="350">
        <f>USD_CNY!B1147</f>
        <v>7.0979799999999997</v>
      </c>
      <c r="G53" s="383">
        <f t="shared" si="1"/>
        <v>-34</v>
      </c>
    </row>
    <row r="54" spans="1:7" ht="15.75" x14ac:dyDescent="0.25">
      <c r="A54" s="390">
        <v>43691</v>
      </c>
      <c r="B54" s="355">
        <f t="shared" si="3"/>
        <v>102.62226903238002</v>
      </c>
      <c r="C54" s="355">
        <v>722</v>
      </c>
      <c r="D54" s="355">
        <f t="shared" si="2"/>
        <v>87.711341053316261</v>
      </c>
      <c r="E54" s="382"/>
      <c r="F54" s="350">
        <f>USD_CNY!B1148</f>
        <v>7.0355100000000004</v>
      </c>
      <c r="G54" s="383">
        <f t="shared" si="1"/>
        <v>-16</v>
      </c>
    </row>
    <row r="55" spans="1:7" ht="15.75" x14ac:dyDescent="0.25">
      <c r="A55" s="390">
        <v>43692</v>
      </c>
      <c r="B55" s="355">
        <f t="shared" si="3"/>
        <v>103.76064930603856</v>
      </c>
      <c r="C55" s="355">
        <v>731</v>
      </c>
      <c r="D55" s="355">
        <f t="shared" si="2"/>
        <v>88.684315646186803</v>
      </c>
      <c r="E55" s="382"/>
      <c r="F55" s="350">
        <f>USD_CNY!B1149</f>
        <v>7.0450600000000003</v>
      </c>
      <c r="G55" s="383">
        <f t="shared" si="1"/>
        <v>9</v>
      </c>
    </row>
    <row r="56" spans="1:7" ht="15.75" x14ac:dyDescent="0.25">
      <c r="A56" s="390">
        <v>43693</v>
      </c>
      <c r="B56" s="355">
        <f t="shared" si="3"/>
        <v>104.78880588972645</v>
      </c>
      <c r="C56" s="355">
        <v>739</v>
      </c>
      <c r="D56" s="355">
        <f t="shared" si="2"/>
        <v>89.563081957031159</v>
      </c>
      <c r="E56" s="382"/>
      <c r="F56" s="350">
        <f>USD_CNY!B1150</f>
        <v>7.0522799999999997</v>
      </c>
      <c r="G56" s="383">
        <f t="shared" si="1"/>
        <v>8</v>
      </c>
    </row>
    <row r="57" spans="1:7" ht="15.75" x14ac:dyDescent="0.25">
      <c r="A57" s="390">
        <v>43696</v>
      </c>
      <c r="B57" s="355">
        <f t="shared" si="3"/>
        <v>104.44108431669031</v>
      </c>
      <c r="C57" s="355">
        <v>737</v>
      </c>
      <c r="D57" s="355">
        <f t="shared" si="2"/>
        <v>89.265884031359249</v>
      </c>
      <c r="E57" s="382"/>
      <c r="F57" s="350">
        <f>USD_CNY!B1151</f>
        <v>7.05661</v>
      </c>
      <c r="G57" s="383">
        <f t="shared" si="1"/>
        <v>-2</v>
      </c>
    </row>
    <row r="58" spans="1:7" ht="15.75" x14ac:dyDescent="0.25">
      <c r="A58" s="390">
        <v>43697</v>
      </c>
      <c r="B58" s="355">
        <f t="shared" ref="B58:B142" si="4">+IF(F58=0,"",C58/F58)</f>
        <v>104.47991200501052</v>
      </c>
      <c r="C58" s="355">
        <v>739</v>
      </c>
      <c r="D58" s="355">
        <f t="shared" si="2"/>
        <v>89.29907008975259</v>
      </c>
      <c r="E58" s="382"/>
      <c r="F58" s="350">
        <f>USD_CNY!B1152</f>
        <v>7.0731299999999999</v>
      </c>
      <c r="G58" s="383">
        <f t="shared" si="1"/>
        <v>2</v>
      </c>
    </row>
    <row r="59" spans="1:7" ht="15.75" x14ac:dyDescent="0.25">
      <c r="A59" s="390">
        <v>43698</v>
      </c>
      <c r="B59" s="355">
        <f t="shared" si="4"/>
        <v>105.56938742831555</v>
      </c>
      <c r="C59" s="355">
        <v>745</v>
      </c>
      <c r="D59" s="355">
        <f t="shared" si="2"/>
        <v>90.230245665226974</v>
      </c>
      <c r="E59" s="382"/>
      <c r="F59" s="350">
        <f>USD_CNY!B1153</f>
        <v>7.0569699999999997</v>
      </c>
      <c r="G59" s="383">
        <f t="shared" si="1"/>
        <v>6</v>
      </c>
    </row>
    <row r="60" spans="1:7" ht="15.75" x14ac:dyDescent="0.25">
      <c r="A60" s="390">
        <v>43699</v>
      </c>
      <c r="B60" s="355">
        <f t="shared" si="4"/>
        <v>104.71916417385933</v>
      </c>
      <c r="C60" s="355">
        <v>739</v>
      </c>
      <c r="D60" s="355">
        <f t="shared" si="2"/>
        <v>89.503559122956688</v>
      </c>
      <c r="E60" s="382"/>
      <c r="F60" s="350">
        <f>USD_CNY!B1153</f>
        <v>7.0569699999999997</v>
      </c>
      <c r="G60" s="383">
        <f t="shared" si="1"/>
        <v>-6</v>
      </c>
    </row>
    <row r="61" spans="1:7" ht="15.75" x14ac:dyDescent="0.25">
      <c r="A61" s="390">
        <v>43700</v>
      </c>
      <c r="B61" s="355">
        <f t="shared" si="4"/>
        <v>102.60390939242114</v>
      </c>
      <c r="C61" s="355">
        <v>727</v>
      </c>
      <c r="D61" s="355">
        <f t="shared" si="2"/>
        <v>87.695649053351417</v>
      </c>
      <c r="E61" s="382"/>
      <c r="F61" s="350">
        <f>USD_CNY!B1154</f>
        <v>7.0854999999999997</v>
      </c>
      <c r="G61" s="383">
        <f t="shared" si="1"/>
        <v>-12</v>
      </c>
    </row>
    <row r="62" spans="1:7" ht="15.75" x14ac:dyDescent="0.25">
      <c r="A62" s="390">
        <v>43703</v>
      </c>
      <c r="B62" s="355">
        <f t="shared" si="4"/>
        <v>102.41600338099599</v>
      </c>
      <c r="C62" s="355">
        <v>727</v>
      </c>
      <c r="D62" s="355">
        <f t="shared" si="2"/>
        <v>87.535045624782896</v>
      </c>
      <c r="E62" s="382"/>
      <c r="F62" s="350">
        <f>USD_CNY!B1155</f>
        <v>7.0984999999999996</v>
      </c>
      <c r="G62" s="383">
        <f t="shared" si="1"/>
        <v>0</v>
      </c>
    </row>
    <row r="63" spans="1:7" ht="15.75" x14ac:dyDescent="0.25">
      <c r="A63" s="390">
        <v>43704</v>
      </c>
      <c r="B63" s="355">
        <f t="shared" si="4"/>
        <v>100.95819520818613</v>
      </c>
      <c r="C63" s="355">
        <v>723</v>
      </c>
      <c r="D63" s="355">
        <f t="shared" si="2"/>
        <v>86.289055733492418</v>
      </c>
      <c r="E63" s="382"/>
      <c r="F63" s="350">
        <f>USD_CNY!B1156</f>
        <v>7.1613800000000003</v>
      </c>
      <c r="G63" s="383">
        <f t="shared" si="1"/>
        <v>-4</v>
      </c>
    </row>
    <row r="64" spans="1:7" ht="15.75" x14ac:dyDescent="0.25">
      <c r="A64" s="390">
        <v>43705</v>
      </c>
      <c r="B64" s="355">
        <f t="shared" si="4"/>
        <v>97.989200279889488</v>
      </c>
      <c r="C64" s="355">
        <v>703</v>
      </c>
      <c r="D64" s="355">
        <f t="shared" si="2"/>
        <v>83.751453230674784</v>
      </c>
      <c r="E64" s="382"/>
      <c r="F64" s="350">
        <f>USD_CNY!B1157</f>
        <v>7.1742600000000003</v>
      </c>
      <c r="G64" s="383">
        <f t="shared" si="1"/>
        <v>-20</v>
      </c>
    </row>
    <row r="65" spans="1:7" ht="15.75" x14ac:dyDescent="0.25">
      <c r="A65" s="390">
        <v>43706</v>
      </c>
      <c r="B65" s="355">
        <f t="shared" si="4"/>
        <v>98.831057520233841</v>
      </c>
      <c r="C65" s="355">
        <v>708</v>
      </c>
      <c r="D65" s="355">
        <f t="shared" si="2"/>
        <v>84.470989333533197</v>
      </c>
      <c r="E65" s="382"/>
      <c r="F65" s="350">
        <f>USD_CNY!B1158</f>
        <v>7.1637399999999998</v>
      </c>
      <c r="G65" s="383">
        <f t="shared" si="1"/>
        <v>5</v>
      </c>
    </row>
    <row r="66" spans="1:7" ht="15.75" x14ac:dyDescent="0.25">
      <c r="A66" s="390">
        <v>43707</v>
      </c>
      <c r="B66" s="355">
        <f t="shared" si="4"/>
        <v>99.544382295041743</v>
      </c>
      <c r="C66" s="355">
        <v>714</v>
      </c>
      <c r="D66" s="355">
        <f t="shared" si="2"/>
        <v>85.080668628240815</v>
      </c>
      <c r="E66" s="382"/>
      <c r="F66" s="350">
        <f>USD_CNY!B1159</f>
        <v>7.1726799999999997</v>
      </c>
      <c r="G66" s="383">
        <f t="shared" si="1"/>
        <v>6</v>
      </c>
    </row>
    <row r="67" spans="1:7" ht="15.75" x14ac:dyDescent="0.25">
      <c r="A67" s="390">
        <v>43711</v>
      </c>
      <c r="B67" s="355">
        <f t="shared" si="4"/>
        <v>101.32335286661235</v>
      </c>
      <c r="C67" s="355">
        <v>725</v>
      </c>
      <c r="D67" s="355">
        <f t="shared" si="2"/>
        <v>86.601156296249883</v>
      </c>
      <c r="E67" s="382"/>
      <c r="F67" s="350">
        <f>USD_CNY!B1160</f>
        <v>7.1553100000000001</v>
      </c>
      <c r="G67" s="383">
        <f t="shared" si="1"/>
        <v>11</v>
      </c>
    </row>
    <row r="68" spans="1:7" ht="15.75" x14ac:dyDescent="0.25">
      <c r="A68" s="390">
        <v>43712</v>
      </c>
      <c r="B68" s="355">
        <f t="shared" si="4"/>
        <v>103.07543146318427</v>
      </c>
      <c r="C68" s="355">
        <v>741</v>
      </c>
      <c r="D68" s="355">
        <f t="shared" si="2"/>
        <v>88.09865937024297</v>
      </c>
      <c r="E68" s="382"/>
      <c r="F68" s="350">
        <f>USD_CNY!B1161</f>
        <v>7.1889099999999999</v>
      </c>
      <c r="G68" s="383">
        <f t="shared" si="1"/>
        <v>16</v>
      </c>
    </row>
    <row r="69" spans="1:7" ht="15.75" x14ac:dyDescent="0.25">
      <c r="A69" s="390">
        <v>43713</v>
      </c>
      <c r="B69" s="355">
        <f t="shared" si="4"/>
        <v>104.87881754711876</v>
      </c>
      <c r="C69" s="355">
        <v>752</v>
      </c>
      <c r="D69" s="355">
        <f t="shared" si="2"/>
        <v>89.640014997537406</v>
      </c>
      <c r="E69" s="382"/>
      <c r="F69" s="350">
        <f>USD_CNY!B1162</f>
        <v>7.1701800000000002</v>
      </c>
      <c r="G69" s="383">
        <f t="shared" si="1"/>
        <v>11</v>
      </c>
    </row>
    <row r="70" spans="1:7" ht="15.75" x14ac:dyDescent="0.25">
      <c r="A70" s="390">
        <v>43714</v>
      </c>
      <c r="B70" s="355">
        <f t="shared" si="4"/>
        <v>106.80514144813195</v>
      </c>
      <c r="C70" s="355">
        <v>762</v>
      </c>
      <c r="D70" s="355">
        <f t="shared" si="2"/>
        <v>91.286445682164057</v>
      </c>
      <c r="E70" s="382"/>
      <c r="F70" s="350">
        <f>USD_CNY!B1163</f>
        <v>7.1344880000000002</v>
      </c>
      <c r="G70" s="383">
        <f t="shared" si="1"/>
        <v>10</v>
      </c>
    </row>
    <row r="71" spans="1:7" ht="15.75" x14ac:dyDescent="0.25">
      <c r="A71" s="390">
        <v>43717</v>
      </c>
      <c r="B71" s="355">
        <f t="shared" si="4"/>
        <v>105.56690407552654</v>
      </c>
      <c r="C71" s="355">
        <v>754</v>
      </c>
      <c r="D71" s="355">
        <f t="shared" si="2"/>
        <v>90.228123141475677</v>
      </c>
      <c r="E71" s="382"/>
      <c r="F71" s="350">
        <f>USD_CNY!B1164</f>
        <v>7.1423899999999998</v>
      </c>
      <c r="G71" s="383">
        <f t="shared" si="1"/>
        <v>-8</v>
      </c>
    </row>
    <row r="72" spans="1:7" ht="15.75" x14ac:dyDescent="0.25">
      <c r="A72" s="390">
        <v>43718</v>
      </c>
      <c r="B72" s="355">
        <f t="shared" si="4"/>
        <v>105.26064641264701</v>
      </c>
      <c r="C72" s="355">
        <v>750</v>
      </c>
      <c r="D72" s="355">
        <f t="shared" si="2"/>
        <v>89.966364455253853</v>
      </c>
      <c r="E72" s="382"/>
      <c r="F72" s="350">
        <f>USD_CNY!B1165</f>
        <v>7.1251699999999998</v>
      </c>
      <c r="G72" s="383">
        <f t="shared" si="1"/>
        <v>-4</v>
      </c>
    </row>
    <row r="73" spans="1:7" ht="15.75" x14ac:dyDescent="0.25">
      <c r="A73" s="390">
        <v>43719</v>
      </c>
      <c r="B73" s="355">
        <f t="shared" si="4"/>
        <v>106.2475229992158</v>
      </c>
      <c r="C73" s="355">
        <v>756</v>
      </c>
      <c r="D73" s="355">
        <f t="shared" si="2"/>
        <v>90.80984871727847</v>
      </c>
      <c r="E73" s="382"/>
      <c r="F73" s="350">
        <f>USD_CNY!B1166</f>
        <v>7.1154599999999997</v>
      </c>
      <c r="G73" s="383">
        <f t="shared" si="1"/>
        <v>6</v>
      </c>
    </row>
    <row r="74" spans="1:7" ht="15.75" x14ac:dyDescent="0.25">
      <c r="A74" s="390">
        <v>43720</v>
      </c>
      <c r="B74" s="355">
        <f t="shared" si="4"/>
        <v>106.26245702414519</v>
      </c>
      <c r="C74" s="355">
        <v>756</v>
      </c>
      <c r="D74" s="355">
        <f t="shared" si="2"/>
        <v>90.822612841149748</v>
      </c>
      <c r="E74" s="382"/>
      <c r="F74" s="350">
        <f>USD_CNY!B1167</f>
        <v>7.1144600000000002</v>
      </c>
      <c r="G74" s="383">
        <f t="shared" si="1"/>
        <v>0</v>
      </c>
    </row>
    <row r="75" spans="1:7" ht="15.75" x14ac:dyDescent="0.25">
      <c r="A75" s="390">
        <v>43721</v>
      </c>
      <c r="B75" s="355">
        <f t="shared" si="4"/>
        <v>110.04379149597401</v>
      </c>
      <c r="C75" s="355">
        <v>779</v>
      </c>
      <c r="D75" s="355">
        <f t="shared" si="2"/>
        <v>94.05452264613163</v>
      </c>
      <c r="E75" s="382"/>
      <c r="F75" s="350">
        <f>USD_CNY!B1168</f>
        <v>7.0789999999999997</v>
      </c>
      <c r="G75" s="383">
        <f t="shared" si="1"/>
        <v>23</v>
      </c>
    </row>
    <row r="76" spans="1:7" ht="15.75" x14ac:dyDescent="0.25">
      <c r="A76" s="390">
        <v>43724</v>
      </c>
      <c r="B76" s="355">
        <f t="shared" si="4"/>
        <v>110.42863035894266</v>
      </c>
      <c r="C76" s="355">
        <v>779</v>
      </c>
      <c r="D76" s="355">
        <f t="shared" si="2"/>
        <v>94.383444751233043</v>
      </c>
      <c r="E76" s="382"/>
      <c r="F76" s="350">
        <f>USD_CNY!B1169</f>
        <v>7.0543300000000002</v>
      </c>
      <c r="G76" s="383">
        <f t="shared" si="1"/>
        <v>0</v>
      </c>
    </row>
    <row r="77" spans="1:7" ht="15.75" x14ac:dyDescent="0.25">
      <c r="A77" s="390">
        <v>43725</v>
      </c>
      <c r="B77" s="355">
        <f t="shared" si="4"/>
        <v>110.20897262318576</v>
      </c>
      <c r="C77" s="355">
        <v>779</v>
      </c>
      <c r="D77" s="355">
        <f t="shared" si="2"/>
        <v>94.195703096739976</v>
      </c>
      <c r="E77" s="382"/>
      <c r="F77" s="350">
        <f>USD_CNY!B1170</f>
        <v>7.06839</v>
      </c>
      <c r="G77" s="383">
        <f t="shared" si="1"/>
        <v>0</v>
      </c>
    </row>
    <row r="78" spans="1:7" ht="15.75" x14ac:dyDescent="0.25">
      <c r="A78" s="390">
        <v>43726</v>
      </c>
      <c r="B78" s="355">
        <f t="shared" si="4"/>
        <v>108.65004090271371</v>
      </c>
      <c r="C78" s="355">
        <v>769</v>
      </c>
      <c r="D78" s="355">
        <f t="shared" si="2"/>
        <v>92.863282822832232</v>
      </c>
      <c r="E78" s="382"/>
      <c r="F78" s="350">
        <f>USD_CNY!B1171</f>
        <v>7.0777700000000001</v>
      </c>
      <c r="G78" s="383">
        <f t="shared" si="1"/>
        <v>-10</v>
      </c>
    </row>
    <row r="79" spans="1:7" ht="15.75" x14ac:dyDescent="0.25">
      <c r="A79" s="390">
        <v>43727</v>
      </c>
      <c r="B79" s="355">
        <f t="shared" si="4"/>
        <v>110.54216484759158</v>
      </c>
      <c r="C79" s="355">
        <v>783</v>
      </c>
      <c r="D79" s="355">
        <f t="shared" si="2"/>
        <v>94.48048277571931</v>
      </c>
      <c r="E79" s="382"/>
      <c r="F79" s="350">
        <f>USD_CNY!B1172</f>
        <v>7.0832699999999997</v>
      </c>
      <c r="G79" s="383">
        <f t="shared" si="1"/>
        <v>14</v>
      </c>
    </row>
    <row r="80" spans="1:7" ht="15.75" x14ac:dyDescent="0.25">
      <c r="A80" s="390">
        <v>43728</v>
      </c>
      <c r="B80" s="355">
        <f t="shared" si="4"/>
        <v>106.86212533139226</v>
      </c>
      <c r="C80" s="355">
        <v>759</v>
      </c>
      <c r="D80" s="355">
        <f t="shared" si="2"/>
        <v>91.335149855890833</v>
      </c>
      <c r="E80" s="382"/>
      <c r="F80" s="350">
        <f>USD_CNY!B1173</f>
        <v>7.1026100000000003</v>
      </c>
      <c r="G80" s="383">
        <f t="shared" si="1"/>
        <v>-24</v>
      </c>
    </row>
    <row r="81" spans="1:7" ht="15.75" x14ac:dyDescent="0.25">
      <c r="A81" s="390">
        <v>43731</v>
      </c>
      <c r="B81" s="355">
        <f t="shared" si="4"/>
        <v>107.17644434026474</v>
      </c>
      <c r="C81" s="355">
        <v>759</v>
      </c>
      <c r="D81" s="355">
        <f t="shared" si="2"/>
        <v>91.603798581422865</v>
      </c>
      <c r="E81" s="382"/>
      <c r="F81" s="350">
        <f>USD_CNY!B1174</f>
        <v>7.0817800000000002</v>
      </c>
      <c r="G81" s="383">
        <f t="shared" si="1"/>
        <v>0</v>
      </c>
    </row>
    <row r="82" spans="1:7" ht="15.75" x14ac:dyDescent="0.25">
      <c r="A82" s="390">
        <v>43732</v>
      </c>
      <c r="B82" s="355">
        <f t="shared" si="4"/>
        <v>106.85593289447414</v>
      </c>
      <c r="C82" s="355">
        <v>760</v>
      </c>
      <c r="D82" s="355">
        <f t="shared" si="2"/>
        <v>91.329857174764228</v>
      </c>
      <c r="E82" s="382"/>
      <c r="F82" s="350">
        <f>USD_CNY!B1175</f>
        <v>7.1123799999999999</v>
      </c>
      <c r="G82" s="383">
        <f t="shared" si="1"/>
        <v>1</v>
      </c>
    </row>
    <row r="83" spans="1:7" ht="15.75" x14ac:dyDescent="0.25">
      <c r="A83" s="390">
        <v>43733</v>
      </c>
      <c r="B83" s="355">
        <f t="shared" si="4"/>
        <v>108.13699227291583</v>
      </c>
      <c r="C83" s="355">
        <v>769</v>
      </c>
      <c r="D83" s="355">
        <f t="shared" si="2"/>
        <v>92.424779720440895</v>
      </c>
      <c r="E83" s="382"/>
      <c r="F83" s="350">
        <f>USD_CNY!B1176</f>
        <v>7.1113499999999998</v>
      </c>
      <c r="G83" s="383">
        <f t="shared" si="1"/>
        <v>9</v>
      </c>
    </row>
    <row r="84" spans="1:7" ht="15.75" x14ac:dyDescent="0.25">
      <c r="A84" s="390">
        <v>43734</v>
      </c>
      <c r="B84" s="355">
        <f t="shared" si="4"/>
        <v>106.78401668078745</v>
      </c>
      <c r="C84" s="355">
        <v>760</v>
      </c>
      <c r="D84" s="355">
        <f t="shared" si="2"/>
        <v>91.268390325459364</v>
      </c>
      <c r="E84" s="382"/>
      <c r="F84" s="350">
        <f>USD_CNY!B1177</f>
        <v>7.1171699999999998</v>
      </c>
      <c r="G84" s="383">
        <f t="shared" si="1"/>
        <v>-9</v>
      </c>
    </row>
    <row r="85" spans="1:7" ht="15.75" x14ac:dyDescent="0.25">
      <c r="A85" s="390">
        <v>43735</v>
      </c>
      <c r="B85" s="355">
        <f t="shared" si="4"/>
        <v>104.30910311018017</v>
      </c>
      <c r="C85" s="355">
        <v>743</v>
      </c>
      <c r="D85" s="355">
        <f t="shared" si="2"/>
        <v>89.153079581350582</v>
      </c>
      <c r="E85" s="382"/>
      <c r="F85" s="350">
        <f>USD_CNY!B1178</f>
        <v>7.1230599999999997</v>
      </c>
      <c r="G85" s="383">
        <f t="shared" si="1"/>
        <v>-17</v>
      </c>
    </row>
    <row r="86" spans="1:7" ht="15.75" x14ac:dyDescent="0.25">
      <c r="A86" s="390">
        <v>43738</v>
      </c>
      <c r="B86" s="355">
        <f t="shared" si="4"/>
        <v>104.24061483724154</v>
      </c>
      <c r="C86" s="355">
        <v>743</v>
      </c>
      <c r="D86" s="355">
        <f t="shared" si="2"/>
        <v>89.09454259593295</v>
      </c>
      <c r="E86" s="382"/>
      <c r="F86" s="350">
        <f>USD_CNY!B1179</f>
        <v>7.1277400000000002</v>
      </c>
      <c r="G86" s="383">
        <f t="shared" si="1"/>
        <v>0</v>
      </c>
    </row>
    <row r="87" spans="1:7" ht="15.75" x14ac:dyDescent="0.25">
      <c r="A87" s="390">
        <v>43739</v>
      </c>
      <c r="B87" s="355">
        <f t="shared" si="4"/>
        <v>105.83941605839416</v>
      </c>
      <c r="C87" s="355">
        <v>754</v>
      </c>
      <c r="D87" s="355">
        <f t="shared" si="2"/>
        <v>90.461039366148867</v>
      </c>
      <c r="E87" s="382"/>
      <c r="F87" s="350">
        <f>USD_CNY!B1180</f>
        <v>7.1239999999999997</v>
      </c>
      <c r="G87" s="383">
        <f t="shared" si="1"/>
        <v>11</v>
      </c>
    </row>
    <row r="88" spans="1:7" ht="15.75" x14ac:dyDescent="0.25">
      <c r="A88" s="390">
        <v>43740</v>
      </c>
      <c r="B88" s="355">
        <f t="shared" si="4"/>
        <v>105.49659654547617</v>
      </c>
      <c r="C88" s="355">
        <v>754</v>
      </c>
      <c r="D88" s="355">
        <f t="shared" si="2"/>
        <v>90.168031235449718</v>
      </c>
      <c r="E88" s="382"/>
      <c r="F88" s="350">
        <f>USD_CNY!B1181</f>
        <v>7.1471499999999999</v>
      </c>
      <c r="G88" s="383">
        <f t="shared" si="1"/>
        <v>0</v>
      </c>
    </row>
    <row r="89" spans="1:7" ht="15.75" x14ac:dyDescent="0.25">
      <c r="A89" s="390">
        <v>43741</v>
      </c>
      <c r="B89" s="355">
        <f t="shared" si="4"/>
        <v>105.51032573864225</v>
      </c>
      <c r="C89" s="355">
        <v>754</v>
      </c>
      <c r="D89" s="355">
        <f t="shared" si="2"/>
        <v>90.179765588583123</v>
      </c>
      <c r="E89" s="382"/>
      <c r="F89" s="350">
        <f>USD_CNY!B1182</f>
        <v>7.1462199999999996</v>
      </c>
      <c r="G89" s="383">
        <f t="shared" si="1"/>
        <v>0</v>
      </c>
    </row>
    <row r="90" spans="1:7" ht="15.75" x14ac:dyDescent="0.25">
      <c r="A90" s="390">
        <v>43742</v>
      </c>
      <c r="B90" s="355">
        <f t="shared" si="4"/>
        <v>105.59114938906978</v>
      </c>
      <c r="C90" s="355">
        <v>754</v>
      </c>
      <c r="D90" s="355">
        <f t="shared" si="2"/>
        <v>90.248845631683579</v>
      </c>
      <c r="E90" s="382"/>
      <c r="F90" s="350">
        <f>USD_CNY!B1183</f>
        <v>7.1407499999999997</v>
      </c>
      <c r="G90" s="383">
        <f t="shared" si="1"/>
        <v>0</v>
      </c>
    </row>
    <row r="91" spans="1:7" ht="15.75" x14ac:dyDescent="0.25">
      <c r="A91" s="390">
        <v>43745</v>
      </c>
      <c r="B91" s="355">
        <f t="shared" si="4"/>
        <v>105.87166500744893</v>
      </c>
      <c r="C91" s="355">
        <v>754</v>
      </c>
      <c r="D91" s="355">
        <f t="shared" si="2"/>
        <v>90.488602570469169</v>
      </c>
      <c r="E91" s="382"/>
      <c r="F91" s="350">
        <f>USD_CNY!B1184</f>
        <v>7.1218300000000001</v>
      </c>
      <c r="G91" s="383">
        <f t="shared" si="1"/>
        <v>0</v>
      </c>
    </row>
    <row r="92" spans="1:7" ht="15.75" x14ac:dyDescent="0.25">
      <c r="A92" s="390">
        <v>43746</v>
      </c>
      <c r="B92" s="355">
        <f t="shared" si="4"/>
        <v>105.69639062245922</v>
      </c>
      <c r="C92" s="355">
        <v>754</v>
      </c>
      <c r="D92" s="355">
        <f t="shared" si="2"/>
        <v>90.338795403811304</v>
      </c>
      <c r="E92" s="382"/>
      <c r="F92" s="350">
        <f>USD_CNY!B1185</f>
        <v>7.1336399999999998</v>
      </c>
      <c r="G92" s="383">
        <f t="shared" si="1"/>
        <v>0</v>
      </c>
    </row>
    <row r="93" spans="1:7" ht="15.75" x14ac:dyDescent="0.25">
      <c r="A93" s="390">
        <v>43747</v>
      </c>
      <c r="B93" s="355">
        <f t="shared" si="4"/>
        <v>107.0820082578052</v>
      </c>
      <c r="C93" s="355">
        <v>763</v>
      </c>
      <c r="D93" s="355">
        <f t="shared" si="2"/>
        <v>91.523083981030084</v>
      </c>
      <c r="E93" s="382"/>
      <c r="F93" s="350">
        <f>USD_CNY!B1186</f>
        <v>7.1253799999999998</v>
      </c>
      <c r="G93" s="383">
        <f t="shared" si="1"/>
        <v>9</v>
      </c>
    </row>
    <row r="94" spans="1:7" ht="15.75" x14ac:dyDescent="0.25">
      <c r="A94" s="390">
        <v>43748</v>
      </c>
      <c r="B94" s="355">
        <f t="shared" si="4"/>
        <v>106.44845432927683</v>
      </c>
      <c r="C94" s="355">
        <v>761</v>
      </c>
      <c r="D94" s="355">
        <f t="shared" si="2"/>
        <v>90.981584896817807</v>
      </c>
      <c r="E94" s="382"/>
      <c r="F94" s="350">
        <f>USD_CNY!B1187</f>
        <v>7.149</v>
      </c>
      <c r="G94" s="383">
        <f t="shared" si="1"/>
        <v>-2</v>
      </c>
    </row>
    <row r="95" spans="1:7" ht="15.75" x14ac:dyDescent="0.25">
      <c r="A95" s="390">
        <v>43749</v>
      </c>
      <c r="B95" s="355">
        <f t="shared" si="4"/>
        <v>106.36339750263801</v>
      </c>
      <c r="C95" s="355">
        <v>757</v>
      </c>
      <c r="D95" s="355">
        <f t="shared" si="2"/>
        <v>90.90888675439146</v>
      </c>
      <c r="E95" s="382"/>
      <c r="F95" s="350">
        <f>USD_CNY!B1188</f>
        <v>7.1171100000000003</v>
      </c>
      <c r="G95" s="383">
        <f t="shared" si="1"/>
        <v>-4</v>
      </c>
    </row>
    <row r="96" spans="1:7" ht="15.75" x14ac:dyDescent="0.25">
      <c r="A96" s="390">
        <v>43752</v>
      </c>
      <c r="B96" s="355">
        <f t="shared" si="4"/>
        <v>106.98032547356389</v>
      </c>
      <c r="C96" s="355">
        <v>760</v>
      </c>
      <c r="D96" s="355">
        <f t="shared" si="2"/>
        <v>91.436175618430681</v>
      </c>
      <c r="E96" s="382"/>
      <c r="F96" s="350">
        <f>USD_CNY!B1189</f>
        <v>7.1041100000000004</v>
      </c>
      <c r="G96" s="383">
        <f t="shared" si="1"/>
        <v>3</v>
      </c>
    </row>
    <row r="97" spans="1:7" ht="15.75" x14ac:dyDescent="0.25">
      <c r="A97" s="390">
        <v>43753</v>
      </c>
      <c r="B97" s="355">
        <f t="shared" si="4"/>
        <v>107.44914593521865</v>
      </c>
      <c r="C97" s="355">
        <v>758</v>
      </c>
      <c r="D97" s="355">
        <f t="shared" si="2"/>
        <v>91.836876867708256</v>
      </c>
      <c r="E97" s="382"/>
      <c r="F97" s="350">
        <f>USD_CNY!B1190</f>
        <v>7.0545</v>
      </c>
      <c r="G97" s="383">
        <f t="shared" si="1"/>
        <v>-2</v>
      </c>
    </row>
    <row r="98" spans="1:7" ht="15.75" x14ac:dyDescent="0.25">
      <c r="A98" s="390">
        <v>43754</v>
      </c>
      <c r="B98" s="355">
        <f t="shared" si="4"/>
        <v>104.88255133166916</v>
      </c>
      <c r="C98" s="355">
        <v>742</v>
      </c>
      <c r="D98" s="355">
        <f t="shared" si="2"/>
        <v>89.643206266383899</v>
      </c>
      <c r="E98" s="382"/>
      <c r="F98" s="350">
        <f>USD_CNY!B1191</f>
        <v>7.0745800000000001</v>
      </c>
      <c r="G98" s="383">
        <f t="shared" si="1"/>
        <v>-16</v>
      </c>
    </row>
    <row r="99" spans="1:7" ht="15.75" x14ac:dyDescent="0.25">
      <c r="A99" s="390">
        <v>43755</v>
      </c>
      <c r="B99" s="355">
        <f t="shared" si="4"/>
        <v>104.35781916099693</v>
      </c>
      <c r="C99" s="355">
        <v>741</v>
      </c>
      <c r="D99" s="355">
        <f t="shared" si="2"/>
        <v>89.194717231621311</v>
      </c>
      <c r="E99" s="382"/>
      <c r="F99" s="350">
        <f>USD_CNY!B1192</f>
        <v>7.1005700000000003</v>
      </c>
      <c r="G99" s="383">
        <f t="shared" si="1"/>
        <v>-1</v>
      </c>
    </row>
    <row r="100" spans="1:7" ht="15.75" x14ac:dyDescent="0.25">
      <c r="A100" s="390">
        <v>43756</v>
      </c>
      <c r="B100" s="355">
        <f t="shared" si="4"/>
        <v>100.3868342596471</v>
      </c>
      <c r="C100" s="355">
        <v>713</v>
      </c>
      <c r="D100" s="355">
        <f t="shared" si="2"/>
        <v>85.800713042433429</v>
      </c>
      <c r="E100" s="382"/>
      <c r="F100" s="350">
        <f>USD_CNY!B1193</f>
        <v>7.102525</v>
      </c>
      <c r="G100" s="383">
        <f t="shared" si="1"/>
        <v>-28</v>
      </c>
    </row>
    <row r="101" spans="1:7" ht="15.75" x14ac:dyDescent="0.25">
      <c r="A101" s="390">
        <v>43759</v>
      </c>
      <c r="B101" s="355">
        <f t="shared" si="4"/>
        <v>99.602719366159377</v>
      </c>
      <c r="C101" s="355">
        <v>705</v>
      </c>
      <c r="D101" s="355">
        <f t="shared" si="2"/>
        <v>85.130529372785801</v>
      </c>
      <c r="E101" s="382"/>
      <c r="F101" s="350">
        <f>USD_CNY!B1194</f>
        <v>7.0781200000000002</v>
      </c>
      <c r="G101" s="383">
        <f t="shared" si="1"/>
        <v>-8</v>
      </c>
    </row>
    <row r="102" spans="1:7" ht="15.75" x14ac:dyDescent="0.25">
      <c r="A102" s="390">
        <v>43760</v>
      </c>
      <c r="B102" s="355">
        <f t="shared" si="4"/>
        <v>99.735876763238352</v>
      </c>
      <c r="C102" s="355">
        <v>705</v>
      </c>
      <c r="D102" s="355">
        <f t="shared" si="2"/>
        <v>85.244339113878937</v>
      </c>
      <c r="E102" s="382"/>
      <c r="F102" s="350">
        <f>USD_CNY!B1195</f>
        <v>7.06867</v>
      </c>
      <c r="G102" s="383">
        <f t="shared" si="1"/>
        <v>0</v>
      </c>
    </row>
    <row r="103" spans="1:7" ht="15.75" x14ac:dyDescent="0.25">
      <c r="A103" s="390">
        <v>43761</v>
      </c>
      <c r="B103" s="355">
        <f t="shared" si="4"/>
        <v>98.538185313993267</v>
      </c>
      <c r="C103" s="355">
        <v>697</v>
      </c>
      <c r="D103" s="355">
        <f t="shared" si="2"/>
        <v>84.220671208541262</v>
      </c>
      <c r="E103" s="382"/>
      <c r="F103" s="350">
        <f>USD_CNY!B1196</f>
        <v>7.0734000000000004</v>
      </c>
      <c r="G103" s="383">
        <f t="shared" si="1"/>
        <v>-8</v>
      </c>
    </row>
    <row r="104" spans="1:7" ht="15.75" x14ac:dyDescent="0.25">
      <c r="A104" s="390">
        <v>43762</v>
      </c>
      <c r="B104" s="355">
        <f t="shared" si="4"/>
        <v>98.597318943963387</v>
      </c>
      <c r="C104" s="355">
        <v>698</v>
      </c>
      <c r="D104" s="355">
        <f t="shared" si="2"/>
        <v>84.271212772618284</v>
      </c>
      <c r="E104" s="382"/>
      <c r="F104" s="350">
        <f>USD_CNY!B1197</f>
        <v>7.0792999999999999</v>
      </c>
      <c r="G104" s="383">
        <f t="shared" si="1"/>
        <v>1</v>
      </c>
    </row>
    <row r="105" spans="1:7" ht="15.75" x14ac:dyDescent="0.25">
      <c r="A105" s="390">
        <v>43763</v>
      </c>
      <c r="B105" s="355">
        <f t="shared" si="4"/>
        <v>99.021089655756924</v>
      </c>
      <c r="C105" s="355">
        <v>701</v>
      </c>
      <c r="D105" s="355">
        <f t="shared" si="2"/>
        <v>84.633409962185411</v>
      </c>
      <c r="E105" s="382"/>
      <c r="F105" s="350">
        <f>USD_CNY!B1198</f>
        <v>7.0792999999999999</v>
      </c>
      <c r="G105" s="383">
        <f t="shared" si="1"/>
        <v>3</v>
      </c>
    </row>
    <row r="106" spans="1:7" ht="15.75" x14ac:dyDescent="0.25">
      <c r="A106" s="390">
        <v>43766</v>
      </c>
      <c r="B106" s="355">
        <f t="shared" si="4"/>
        <v>99.543570107518363</v>
      </c>
      <c r="C106" s="355">
        <v>704</v>
      </c>
      <c r="D106" s="355">
        <f t="shared" si="2"/>
        <v>85.079974450870395</v>
      </c>
      <c r="E106" s="382"/>
      <c r="F106" s="350">
        <f>USD_CNY!B1199</f>
        <v>7.0722800000000001</v>
      </c>
      <c r="G106" s="383">
        <f t="shared" si="1"/>
        <v>3</v>
      </c>
    </row>
    <row r="107" spans="1:7" ht="15.75" x14ac:dyDescent="0.25">
      <c r="A107" s="390">
        <v>43767</v>
      </c>
      <c r="B107" s="355">
        <f t="shared" si="4"/>
        <v>99.437794010785183</v>
      </c>
      <c r="C107" s="355">
        <v>702</v>
      </c>
      <c r="D107" s="355">
        <f t="shared" si="2"/>
        <v>84.989567530585632</v>
      </c>
      <c r="E107" s="382"/>
      <c r="F107" s="350">
        <f>USD_CNY!B1200</f>
        <v>7.0596899999999998</v>
      </c>
      <c r="G107" s="383">
        <f t="shared" si="1"/>
        <v>-2</v>
      </c>
    </row>
    <row r="108" spans="1:7" ht="15.75" x14ac:dyDescent="0.25">
      <c r="A108" s="390">
        <v>43768</v>
      </c>
      <c r="B108" s="355">
        <f t="shared" si="4"/>
        <v>98.736120987871189</v>
      </c>
      <c r="C108" s="355">
        <v>697</v>
      </c>
      <c r="D108" s="355">
        <f t="shared" si="2"/>
        <v>84.389846998180502</v>
      </c>
      <c r="E108" s="382"/>
      <c r="F108" s="350">
        <f>USD_CNY!B1201</f>
        <v>7.0592199999999998</v>
      </c>
      <c r="G108" s="383">
        <f t="shared" si="1"/>
        <v>-5</v>
      </c>
    </row>
    <row r="109" spans="1:7" ht="15.75" x14ac:dyDescent="0.25">
      <c r="A109" s="390">
        <v>43769</v>
      </c>
      <c r="B109" s="355">
        <f t="shared" si="4"/>
        <v>97.869809075973038</v>
      </c>
      <c r="C109" s="355">
        <v>691</v>
      </c>
      <c r="D109" s="355">
        <f t="shared" si="2"/>
        <v>83.649409466643633</v>
      </c>
      <c r="E109" s="382"/>
      <c r="F109" s="350">
        <f>USD_CNY!B1202</f>
        <v>7.0603999999999996</v>
      </c>
      <c r="G109" s="383">
        <f t="shared" si="1"/>
        <v>-6</v>
      </c>
    </row>
    <row r="110" spans="1:7" ht="15.75" x14ac:dyDescent="0.25">
      <c r="A110" s="390">
        <v>43770</v>
      </c>
      <c r="B110" s="355">
        <f t="shared" si="4"/>
        <v>97.189738809681472</v>
      </c>
      <c r="C110" s="355">
        <v>684</v>
      </c>
      <c r="D110" s="355">
        <f t="shared" si="2"/>
        <v>83.068152828787589</v>
      </c>
      <c r="E110" s="382"/>
      <c r="F110" s="350">
        <f>USD_CNY!B1203</f>
        <v>7.0377799999999997</v>
      </c>
      <c r="G110" s="383">
        <f t="shared" si="1"/>
        <v>-7</v>
      </c>
    </row>
    <row r="111" spans="1:7" ht="15.75" x14ac:dyDescent="0.25">
      <c r="A111" s="390">
        <v>43773</v>
      </c>
      <c r="B111" s="355">
        <f t="shared" si="4"/>
        <v>96.554152680513667</v>
      </c>
      <c r="C111" s="355">
        <v>680</v>
      </c>
      <c r="D111" s="355">
        <f t="shared" si="2"/>
        <v>82.524916820951859</v>
      </c>
      <c r="E111" s="382"/>
      <c r="F111" s="350">
        <f>USD_CNY!B1204</f>
        <v>7.0426799999999998</v>
      </c>
      <c r="G111" s="383">
        <f t="shared" si="1"/>
        <v>-4</v>
      </c>
    </row>
    <row r="112" spans="1:7" ht="15.75" x14ac:dyDescent="0.25">
      <c r="A112" s="390">
        <v>43774</v>
      </c>
      <c r="B112" s="355">
        <f t="shared" si="4"/>
        <v>95.768947808057973</v>
      </c>
      <c r="C112" s="355">
        <v>673</v>
      </c>
      <c r="D112" s="355">
        <f t="shared" si="2"/>
        <v>81.853801545348702</v>
      </c>
      <c r="E112" s="382"/>
      <c r="F112" s="350">
        <f>USD_CNY!B1205</f>
        <v>7.0273300000000001</v>
      </c>
      <c r="G112" s="383">
        <f t="shared" si="1"/>
        <v>-7</v>
      </c>
    </row>
    <row r="113" spans="1:7" ht="15.75" x14ac:dyDescent="0.25">
      <c r="A113" s="390">
        <v>43775</v>
      </c>
      <c r="B113" s="355">
        <f t="shared" si="4"/>
        <v>95.231858971438982</v>
      </c>
      <c r="C113" s="355">
        <v>669</v>
      </c>
      <c r="D113" s="355">
        <f t="shared" si="2"/>
        <v>81.394751257640166</v>
      </c>
      <c r="E113" s="382"/>
      <c r="F113" s="350">
        <f>USD_CNY!B1206</f>
        <v>7.0249600000000001</v>
      </c>
      <c r="G113" s="383">
        <f t="shared" si="1"/>
        <v>-4</v>
      </c>
    </row>
    <row r="114" spans="1:7" ht="15.75" x14ac:dyDescent="0.25">
      <c r="A114" s="390">
        <v>43776</v>
      </c>
      <c r="B114" s="355">
        <f t="shared" si="4"/>
        <v>95.450115883299375</v>
      </c>
      <c r="C114" s="355">
        <v>668</v>
      </c>
      <c r="D114" s="355">
        <f t="shared" si="2"/>
        <v>81.581295626751611</v>
      </c>
      <c r="E114" s="382"/>
      <c r="F114" s="350">
        <f>USD_CNY!B1207</f>
        <v>6.9984200000000003</v>
      </c>
      <c r="G114" s="383">
        <f t="shared" si="1"/>
        <v>-1</v>
      </c>
    </row>
    <row r="115" spans="1:7" ht="15.75" x14ac:dyDescent="0.25">
      <c r="A115" s="390">
        <v>43777</v>
      </c>
      <c r="B115" s="355">
        <f t="shared" si="4"/>
        <v>95.694735220796716</v>
      </c>
      <c r="C115" s="355">
        <v>671</v>
      </c>
      <c r="D115" s="355">
        <f t="shared" si="2"/>
        <v>81.790371983586937</v>
      </c>
      <c r="E115" s="382"/>
      <c r="F115" s="350">
        <f>USD_CNY!B1208</f>
        <v>7.0118799999999997</v>
      </c>
      <c r="G115" s="383">
        <f t="shared" si="1"/>
        <v>3</v>
      </c>
    </row>
    <row r="116" spans="1:7" ht="15.75" x14ac:dyDescent="0.25">
      <c r="A116" s="390">
        <v>43780</v>
      </c>
      <c r="B116" s="355">
        <f t="shared" si="4"/>
        <v>95.067529491725693</v>
      </c>
      <c r="C116" s="355">
        <v>663</v>
      </c>
      <c r="D116" s="355">
        <f t="shared" si="2"/>
        <v>81.254298710876668</v>
      </c>
      <c r="E116" s="382"/>
      <c r="F116" s="350">
        <f>USD_CNY!B1209</f>
        <v>6.9739899999999997</v>
      </c>
      <c r="G116" s="383">
        <f t="shared" si="1"/>
        <v>-8</v>
      </c>
    </row>
    <row r="117" spans="1:7" ht="15.75" x14ac:dyDescent="0.25">
      <c r="A117" s="390">
        <v>43781</v>
      </c>
      <c r="B117" s="355">
        <f t="shared" si="4"/>
        <v>92.712166579049622</v>
      </c>
      <c r="C117" s="355">
        <v>649</v>
      </c>
      <c r="D117" s="355">
        <f t="shared" si="2"/>
        <v>79.241168016281733</v>
      </c>
      <c r="E117" s="382"/>
      <c r="F117" s="350">
        <f>USD_CNY!B1210</f>
        <v>7.0001600000000002</v>
      </c>
      <c r="G117" s="383">
        <f t="shared" si="1"/>
        <v>-14</v>
      </c>
    </row>
    <row r="118" spans="1:7" ht="15.75" x14ac:dyDescent="0.25">
      <c r="A118" s="390">
        <v>43782</v>
      </c>
      <c r="B118" s="355">
        <f t="shared" si="4"/>
        <v>92.426802115502355</v>
      </c>
      <c r="C118" s="355">
        <v>647</v>
      </c>
      <c r="D118" s="355">
        <f t="shared" si="2"/>
        <v>78.997266765386627</v>
      </c>
      <c r="E118" s="382"/>
      <c r="F118" s="350">
        <f>USD_CNY!B1211</f>
        <v>7.0001340000000001</v>
      </c>
      <c r="G118" s="383">
        <f t="shared" si="1"/>
        <v>-2</v>
      </c>
    </row>
    <row r="119" spans="1:7" ht="15.75" x14ac:dyDescent="0.25">
      <c r="A119" s="390">
        <v>43783</v>
      </c>
      <c r="B119" s="355">
        <f t="shared" si="4"/>
        <v>91.84187818776752</v>
      </c>
      <c r="C119" s="355">
        <v>645</v>
      </c>
      <c r="D119" s="355">
        <f t="shared" si="2"/>
        <v>78.497331784416687</v>
      </c>
      <c r="E119" s="382"/>
      <c r="F119" s="350">
        <f>USD_CNY!B1212</f>
        <v>7.0229400000000002</v>
      </c>
      <c r="G119" s="383">
        <f t="shared" si="1"/>
        <v>-2</v>
      </c>
    </row>
    <row r="120" spans="1:7" ht="15.75" x14ac:dyDescent="0.25">
      <c r="A120" s="390">
        <v>43784</v>
      </c>
      <c r="B120" s="355">
        <f t="shared" si="4"/>
        <v>91.688520995817058</v>
      </c>
      <c r="C120" s="355">
        <v>644</v>
      </c>
      <c r="D120" s="355">
        <f t="shared" si="2"/>
        <v>78.366257261382103</v>
      </c>
      <c r="E120" s="382"/>
      <c r="F120" s="350">
        <f>USD_CNY!B1213</f>
        <v>7.0237800000000004</v>
      </c>
      <c r="G120" s="383">
        <f t="shared" si="1"/>
        <v>-1</v>
      </c>
    </row>
    <row r="121" spans="1:7" ht="15.75" x14ac:dyDescent="0.25">
      <c r="A121" s="390">
        <v>43787</v>
      </c>
      <c r="B121" s="355">
        <f t="shared" si="4"/>
        <v>93.49636434748102</v>
      </c>
      <c r="C121" s="355">
        <v>655</v>
      </c>
      <c r="D121" s="355">
        <f t="shared" si="2"/>
        <v>79.911422519214554</v>
      </c>
      <c r="E121" s="382"/>
      <c r="F121" s="350">
        <f>USD_CNY!B1214</f>
        <v>7.0056200000000004</v>
      </c>
      <c r="G121" s="383">
        <f t="shared" si="1"/>
        <v>11</v>
      </c>
    </row>
    <row r="122" spans="1:7" ht="15.75" x14ac:dyDescent="0.25">
      <c r="A122" s="390">
        <v>43788</v>
      </c>
      <c r="B122" s="355">
        <f t="shared" si="4"/>
        <v>95.566976046921951</v>
      </c>
      <c r="C122" s="355">
        <v>670</v>
      </c>
      <c r="D122" s="355">
        <f t="shared" si="2"/>
        <v>81.681176108480301</v>
      </c>
      <c r="E122" s="382"/>
      <c r="F122" s="350">
        <f>USD_CNY!B1215</f>
        <v>7.0107900000000001</v>
      </c>
      <c r="G122" s="383">
        <f t="shared" si="1"/>
        <v>15</v>
      </c>
    </row>
    <row r="123" spans="1:7" ht="15.75" x14ac:dyDescent="0.25">
      <c r="A123" s="390">
        <v>43789</v>
      </c>
      <c r="B123" s="355">
        <f t="shared" si="4"/>
        <v>93.760982057363506</v>
      </c>
      <c r="C123" s="355">
        <v>659</v>
      </c>
      <c r="D123" s="355">
        <f t="shared" si="2"/>
        <v>80.137591502020101</v>
      </c>
      <c r="E123" s="382"/>
      <c r="F123" s="350">
        <f>USD_CNY!B1216</f>
        <v>7.0285099999999998</v>
      </c>
      <c r="G123" s="383">
        <f t="shared" si="1"/>
        <v>-11</v>
      </c>
    </row>
    <row r="124" spans="1:7" ht="15.75" x14ac:dyDescent="0.25">
      <c r="A124" s="390">
        <v>43790</v>
      </c>
      <c r="B124" s="355">
        <f t="shared" si="4"/>
        <v>94.69333435704506</v>
      </c>
      <c r="C124" s="355">
        <v>666</v>
      </c>
      <c r="D124" s="355">
        <f t="shared" si="2"/>
        <v>80.93447380944022</v>
      </c>
      <c r="E124" s="382"/>
      <c r="F124" s="350">
        <f>USD_CNY!B1217</f>
        <v>7.0332299999999996</v>
      </c>
      <c r="G124" s="383">
        <f t="shared" si="1"/>
        <v>7</v>
      </c>
    </row>
    <row r="125" spans="1:7" ht="15.75" x14ac:dyDescent="0.25">
      <c r="A125" s="390">
        <v>43791</v>
      </c>
      <c r="B125" s="355">
        <f t="shared" si="4"/>
        <v>94.442519300358455</v>
      </c>
      <c r="C125" s="355">
        <v>665</v>
      </c>
      <c r="D125" s="355">
        <f t="shared" si="2"/>
        <v>80.720101966118349</v>
      </c>
      <c r="E125" s="382"/>
      <c r="F125" s="350">
        <f>USD_CNY!B1218</f>
        <v>7.0413199999999998</v>
      </c>
      <c r="G125" s="383">
        <f t="shared" si="1"/>
        <v>-1</v>
      </c>
    </row>
    <row r="126" spans="1:7" ht="15.75" x14ac:dyDescent="0.25">
      <c r="A126" s="390">
        <v>43794</v>
      </c>
      <c r="B126" s="355">
        <f t="shared" si="4"/>
        <v>94.696161819531298</v>
      </c>
      <c r="C126" s="355">
        <v>666</v>
      </c>
      <c r="D126" s="355">
        <f t="shared" si="2"/>
        <v>80.936890444043854</v>
      </c>
      <c r="E126" s="382"/>
      <c r="F126" s="350">
        <f>USD_CNY!B1219</f>
        <v>7.0330199999999996</v>
      </c>
      <c r="G126" s="383">
        <f t="shared" si="1"/>
        <v>1</v>
      </c>
    </row>
    <row r="127" spans="1:7" ht="15.75" x14ac:dyDescent="0.25">
      <c r="A127" s="390">
        <v>43795</v>
      </c>
      <c r="B127" s="355">
        <f t="shared" si="4"/>
        <v>96.442303178755381</v>
      </c>
      <c r="C127" s="355">
        <v>678</v>
      </c>
      <c r="D127" s="355">
        <f t="shared" si="2"/>
        <v>82.429318956201186</v>
      </c>
      <c r="E127" s="382"/>
      <c r="F127" s="350">
        <f>USD_CNY!B1220</f>
        <v>7.0301099999999996</v>
      </c>
      <c r="G127" s="383">
        <f t="shared" si="1"/>
        <v>12</v>
      </c>
    </row>
    <row r="128" spans="1:7" ht="15.75" x14ac:dyDescent="0.25">
      <c r="A128" s="390">
        <v>43796</v>
      </c>
      <c r="B128" s="355">
        <f t="shared" si="4"/>
        <v>96.869039033528637</v>
      </c>
      <c r="C128" s="355">
        <v>681</v>
      </c>
      <c r="D128" s="355">
        <f t="shared" ref="D128:D142" si="5">B128/1.17</f>
        <v>82.794050456007383</v>
      </c>
      <c r="E128" s="382"/>
      <c r="F128" s="350">
        <f>USD_CNY!B1221</f>
        <v>7.0301099999999996</v>
      </c>
      <c r="G128" s="383">
        <f t="shared" si="1"/>
        <v>3</v>
      </c>
    </row>
    <row r="129" spans="1:7" ht="15.75" x14ac:dyDescent="0.25">
      <c r="A129" s="390">
        <v>43797</v>
      </c>
      <c r="B129" s="355">
        <f t="shared" si="4"/>
        <v>96.510806932835308</v>
      </c>
      <c r="C129" s="355">
        <v>678</v>
      </c>
      <c r="D129" s="355">
        <f t="shared" si="5"/>
        <v>82.487869173363521</v>
      </c>
      <c r="E129" s="382"/>
      <c r="F129" s="350">
        <f>USD_CNY!B1222</f>
        <v>7.0251200000000003</v>
      </c>
      <c r="G129" s="383">
        <f t="shared" si="1"/>
        <v>-3</v>
      </c>
    </row>
    <row r="130" spans="1:7" ht="15.75" x14ac:dyDescent="0.25">
      <c r="A130" s="390">
        <v>43798</v>
      </c>
      <c r="B130" s="355">
        <f t="shared" si="4"/>
        <v>95.79907531828637</v>
      </c>
      <c r="C130" s="355">
        <v>673</v>
      </c>
      <c r="D130" s="355">
        <f t="shared" si="5"/>
        <v>81.879551554090924</v>
      </c>
      <c r="E130" s="382"/>
      <c r="F130" s="350">
        <f>USD_CNY!B1223</f>
        <v>7.0251200000000003</v>
      </c>
      <c r="G130" s="383">
        <f t="shared" si="1"/>
        <v>-5</v>
      </c>
    </row>
    <row r="131" spans="1:7" ht="15.75" x14ac:dyDescent="0.25">
      <c r="A131" s="390">
        <v>43801</v>
      </c>
      <c r="B131" s="355">
        <f t="shared" si="4"/>
        <v>94.424140726098898</v>
      </c>
      <c r="C131" s="355">
        <v>664</v>
      </c>
      <c r="D131" s="355">
        <f t="shared" si="5"/>
        <v>80.704393782990522</v>
      </c>
      <c r="E131" s="382"/>
      <c r="F131" s="350">
        <f>USD_CNY!B1224</f>
        <v>7.0320999999999998</v>
      </c>
      <c r="G131" s="383">
        <f t="shared" si="1"/>
        <v>-9</v>
      </c>
    </row>
    <row r="132" spans="1:7" ht="15.75" x14ac:dyDescent="0.25">
      <c r="A132" s="390">
        <v>43802</v>
      </c>
      <c r="B132" s="355">
        <f t="shared" si="4"/>
        <v>94.735359759662373</v>
      </c>
      <c r="C132" s="355">
        <v>666</v>
      </c>
      <c r="D132" s="355">
        <f t="shared" si="5"/>
        <v>80.970392956976397</v>
      </c>
      <c r="E132" s="382"/>
      <c r="F132" s="350">
        <f>USD_CNY!B1225</f>
        <v>7.0301099999999996</v>
      </c>
      <c r="G132" s="383">
        <f t="shared" si="1"/>
        <v>2</v>
      </c>
    </row>
    <row r="133" spans="1:7" ht="15.75" x14ac:dyDescent="0.25">
      <c r="A133" s="390">
        <v>43803</v>
      </c>
      <c r="B133" s="355">
        <f t="shared" si="4"/>
        <v>95.324957238730065</v>
      </c>
      <c r="C133" s="355">
        <v>671</v>
      </c>
      <c r="D133" s="355">
        <f t="shared" si="5"/>
        <v>81.474322426265019</v>
      </c>
      <c r="E133" s="382"/>
      <c r="F133" s="350">
        <f>USD_CNY!B1226</f>
        <v>7.0390800000000002</v>
      </c>
      <c r="G133" s="383">
        <f t="shared" si="1"/>
        <v>5</v>
      </c>
    </row>
    <row r="134" spans="1:7" ht="15.75" x14ac:dyDescent="0.25">
      <c r="A134" s="390">
        <v>43804</v>
      </c>
      <c r="B134" s="355">
        <f t="shared" si="4"/>
        <v>96.167444491585357</v>
      </c>
      <c r="C134" s="355">
        <v>680</v>
      </c>
      <c r="D134" s="355">
        <f t="shared" si="5"/>
        <v>82.194397001355014</v>
      </c>
      <c r="E134" s="382"/>
      <c r="F134" s="350">
        <f>USD_CNY!B1227</f>
        <v>7.0709999999999997</v>
      </c>
      <c r="G134" s="383">
        <f t="shared" si="1"/>
        <v>9</v>
      </c>
    </row>
    <row r="135" spans="1:7" ht="15.75" x14ac:dyDescent="0.25">
      <c r="A135" s="390">
        <v>43805</v>
      </c>
      <c r="B135" s="355">
        <f t="shared" si="4"/>
        <v>96.398522834400097</v>
      </c>
      <c r="C135" s="355">
        <v>680</v>
      </c>
      <c r="D135" s="355">
        <f t="shared" si="5"/>
        <v>82.391899858461628</v>
      </c>
      <c r="E135" s="382"/>
      <c r="F135" s="350">
        <f>USD_CNY!B1228</f>
        <v>7.0540500000000002</v>
      </c>
      <c r="G135" s="383">
        <f t="shared" si="1"/>
        <v>0</v>
      </c>
    </row>
    <row r="136" spans="1:7" ht="15.75" x14ac:dyDescent="0.25">
      <c r="A136" s="390">
        <v>43808</v>
      </c>
      <c r="B136" s="355">
        <f t="shared" si="4"/>
        <v>96.851474996840253</v>
      </c>
      <c r="C136" s="355">
        <v>682</v>
      </c>
      <c r="D136" s="355">
        <f t="shared" si="5"/>
        <v>82.779038458837832</v>
      </c>
      <c r="E136" s="382"/>
      <c r="F136" s="350">
        <f>USD_CNY!B1229</f>
        <v>7.0417100000000001</v>
      </c>
      <c r="G136" s="383">
        <f t="shared" si="1"/>
        <v>2</v>
      </c>
    </row>
    <row r="137" spans="1:7" ht="15.75" x14ac:dyDescent="0.25">
      <c r="A137" s="390">
        <v>43809</v>
      </c>
      <c r="B137" s="355">
        <f t="shared" si="4"/>
        <v>97.268241350378986</v>
      </c>
      <c r="C137" s="355">
        <v>684</v>
      </c>
      <c r="D137" s="355">
        <f t="shared" si="5"/>
        <v>83.135249017417948</v>
      </c>
      <c r="E137" s="382"/>
      <c r="F137" s="350">
        <f>USD_CNY!B1230</f>
        <v>7.0320999999999998</v>
      </c>
      <c r="G137" s="383">
        <f t="shared" si="1"/>
        <v>2</v>
      </c>
    </row>
    <row r="138" spans="1:7" ht="15.75" x14ac:dyDescent="0.25">
      <c r="A138" s="390">
        <v>43810</v>
      </c>
      <c r="B138" s="355">
        <f t="shared" si="4"/>
        <v>98.06513230265459</v>
      </c>
      <c r="C138" s="355">
        <v>690</v>
      </c>
      <c r="D138" s="355">
        <f t="shared" si="5"/>
        <v>83.816352395431281</v>
      </c>
      <c r="E138" s="382"/>
      <c r="F138" s="350">
        <f>USD_CNY!B1231</f>
        <v>7.0361399999999996</v>
      </c>
      <c r="G138" s="383">
        <f t="shared" si="1"/>
        <v>6</v>
      </c>
    </row>
    <row r="139" spans="1:7" ht="15.75" x14ac:dyDescent="0.25">
      <c r="A139" s="390">
        <v>43811</v>
      </c>
      <c r="B139" s="355">
        <f t="shared" si="4"/>
        <v>98.929964407955325</v>
      </c>
      <c r="C139" s="355">
        <v>696</v>
      </c>
      <c r="D139" s="355">
        <f t="shared" si="5"/>
        <v>84.555525135004558</v>
      </c>
      <c r="E139" s="382"/>
      <c r="F139" s="350">
        <f>USD_CNY!B1232</f>
        <v>7.0352800000000002</v>
      </c>
      <c r="G139" s="383">
        <f t="shared" si="1"/>
        <v>6</v>
      </c>
    </row>
    <row r="140" spans="1:7" ht="15.75" x14ac:dyDescent="0.25">
      <c r="A140" s="390">
        <v>43812</v>
      </c>
      <c r="B140" s="355">
        <f t="shared" si="4"/>
        <v>98.860473022470487</v>
      </c>
      <c r="C140" s="355">
        <v>695</v>
      </c>
      <c r="D140" s="355">
        <f t="shared" si="5"/>
        <v>84.496130788436318</v>
      </c>
      <c r="E140" s="382"/>
      <c r="F140" s="350">
        <f>USD_CNY!B1233</f>
        <v>7.0301099999999996</v>
      </c>
      <c r="G140" s="383">
        <f t="shared" si="1"/>
        <v>-1</v>
      </c>
    </row>
    <row r="141" spans="1:7" ht="15.75" x14ac:dyDescent="0.25">
      <c r="A141" s="390">
        <v>43815</v>
      </c>
      <c r="B141" s="355">
        <f t="shared" si="4"/>
        <v>99.981756202532011</v>
      </c>
      <c r="C141" s="355">
        <v>696</v>
      </c>
      <c r="D141" s="355">
        <f t="shared" si="5"/>
        <v>85.454492480796603</v>
      </c>
      <c r="E141" s="382"/>
      <c r="F141" s="350">
        <f>USD_CNY!B1234</f>
        <v>6.9612699999999998</v>
      </c>
      <c r="G141" s="383">
        <f t="shared" si="1"/>
        <v>1</v>
      </c>
    </row>
    <row r="142" spans="1:7" ht="15.75" x14ac:dyDescent="0.25">
      <c r="A142" s="390">
        <v>43816</v>
      </c>
      <c r="B142" s="355">
        <f t="shared" si="4"/>
        <v>98.482173868920086</v>
      </c>
      <c r="C142" s="355">
        <v>689</v>
      </c>
      <c r="D142" s="355">
        <f t="shared" si="5"/>
        <v>84.172798178564179</v>
      </c>
      <c r="E142" s="382"/>
      <c r="F142" s="350">
        <f>USD_CNY!B1235</f>
        <v>6.9961900000000004</v>
      </c>
      <c r="G142" s="383">
        <f t="shared" si="1"/>
        <v>-7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4"/>
  <sheetViews>
    <sheetView workbookViewId="0">
      <pane xSplit="1" ySplit="5" topLeftCell="B310" activePane="bottomRight" state="frozen"/>
      <selection pane="topRight" activeCell="B1" sqref="B1"/>
      <selection pane="bottomLeft" activeCell="A6" sqref="A6"/>
      <selection pane="bottomRight" activeCell="K315" sqref="K315"/>
    </sheetView>
  </sheetViews>
  <sheetFormatPr defaultColWidth="8.7109375" defaultRowHeight="15" x14ac:dyDescent="0.25"/>
  <cols>
    <col min="1" max="1" width="12.85546875" style="38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1" t="s">
        <v>1024</v>
      </c>
    </row>
    <row r="3" spans="1:7" ht="47.25" x14ac:dyDescent="0.25">
      <c r="A3" s="357" t="s">
        <v>751</v>
      </c>
      <c r="B3" s="5" t="s">
        <v>1022</v>
      </c>
      <c r="C3" s="223"/>
      <c r="D3" s="5"/>
      <c r="E3" s="5" t="s">
        <v>1022</v>
      </c>
      <c r="F3" s="358" t="s">
        <v>753</v>
      </c>
    </row>
    <row r="4" spans="1:7" ht="78.75" x14ac:dyDescent="0.25">
      <c r="A4" s="357" t="s">
        <v>21</v>
      </c>
      <c r="B4" s="5" t="s">
        <v>1023</v>
      </c>
      <c r="C4" s="5" t="s">
        <v>1023</v>
      </c>
      <c r="D4" s="5" t="s">
        <v>11</v>
      </c>
      <c r="E4" s="229" t="s">
        <v>1</v>
      </c>
      <c r="F4" s="359" t="s">
        <v>660</v>
      </c>
    </row>
    <row r="5" spans="1:7" ht="47.25" x14ac:dyDescent="0.25">
      <c r="A5" s="360"/>
      <c r="B5" s="5" t="s">
        <v>3</v>
      </c>
      <c r="C5" s="223" t="s">
        <v>2</v>
      </c>
      <c r="D5" s="5" t="s">
        <v>3</v>
      </c>
      <c r="E5" s="223" t="s">
        <v>3</v>
      </c>
      <c r="F5" s="359" t="s">
        <v>23</v>
      </c>
    </row>
    <row r="6" spans="1:7" ht="18" customHeight="1" x14ac:dyDescent="0.25">
      <c r="A6" s="361">
        <v>43333</v>
      </c>
      <c r="B6" s="362">
        <f t="shared" ref="B6:B33" si="0">+IF(F6=0,"",C6/F6)</f>
        <v>656.19101961989202</v>
      </c>
      <c r="C6" s="213">
        <v>4485</v>
      </c>
      <c r="D6" s="363">
        <f t="shared" ref="D6:D33" si="1">+IF(ISERROR(B6/1.17),0,B6/1.17)</f>
        <v>560.8470253161471</v>
      </c>
      <c r="E6" s="2"/>
      <c r="F6" s="364">
        <f>USD_CNY!B924</f>
        <v>6.8349000000000002</v>
      </c>
    </row>
    <row r="7" spans="1:7" ht="18" customHeight="1" x14ac:dyDescent="0.25">
      <c r="A7" s="361">
        <v>43334</v>
      </c>
      <c r="B7" s="362">
        <f t="shared" si="0"/>
        <v>658.3601486326761</v>
      </c>
      <c r="C7" s="213">
        <v>4495</v>
      </c>
      <c r="D7" s="363">
        <f t="shared" si="1"/>
        <v>562.70098173733004</v>
      </c>
      <c r="E7" s="365">
        <v>510</v>
      </c>
      <c r="F7" s="364">
        <f>USD_CNY!B926</f>
        <v>6.8275699999999997</v>
      </c>
      <c r="G7" s="313">
        <f t="shared" ref="G7:G20" si="2">C7-C6</f>
        <v>10</v>
      </c>
    </row>
    <row r="8" spans="1:7" ht="18" customHeight="1" x14ac:dyDescent="0.25">
      <c r="A8" s="361">
        <v>43335</v>
      </c>
      <c r="B8" s="362">
        <f t="shared" si="0"/>
        <v>655.87659586899997</v>
      </c>
      <c r="C8" s="213">
        <v>4490</v>
      </c>
      <c r="D8" s="363">
        <f t="shared" si="1"/>
        <v>560.57828706752139</v>
      </c>
      <c r="E8" s="2">
        <v>507.5</v>
      </c>
      <c r="F8" s="364">
        <f>USD_CNY!B927</f>
        <v>6.8457999999999997</v>
      </c>
      <c r="G8" s="313">
        <f t="shared" si="2"/>
        <v>-5</v>
      </c>
    </row>
    <row r="9" spans="1:7" ht="18" customHeight="1" x14ac:dyDescent="0.25">
      <c r="A9" s="361">
        <v>43336</v>
      </c>
      <c r="B9" s="362">
        <f t="shared" si="0"/>
        <v>651.39585863114019</v>
      </c>
      <c r="C9" s="213">
        <v>4490</v>
      </c>
      <c r="D9" s="363">
        <f t="shared" si="1"/>
        <v>556.74859712063267</v>
      </c>
      <c r="E9" s="365">
        <v>506</v>
      </c>
      <c r="F9" s="364">
        <f>USD_CNY!B928</f>
        <v>6.8928900000000004</v>
      </c>
      <c r="G9" s="313">
        <f t="shared" si="2"/>
        <v>0</v>
      </c>
    </row>
    <row r="10" spans="1:7" ht="18" customHeight="1" x14ac:dyDescent="0.25">
      <c r="A10" s="361">
        <v>43339</v>
      </c>
      <c r="B10" s="362">
        <f t="shared" si="0"/>
        <v>660.30577010182537</v>
      </c>
      <c r="C10" s="213">
        <v>4490</v>
      </c>
      <c r="D10" s="363">
        <f t="shared" si="1"/>
        <v>564.36390606993621</v>
      </c>
      <c r="E10" s="365">
        <v>506</v>
      </c>
      <c r="F10" s="364">
        <f>USD_CNY!B929</f>
        <v>6.7998799999999999</v>
      </c>
      <c r="G10" s="313">
        <f t="shared" si="2"/>
        <v>0</v>
      </c>
    </row>
    <row r="11" spans="1:7" ht="18" customHeight="1" x14ac:dyDescent="0.25">
      <c r="A11" s="361">
        <v>43340</v>
      </c>
      <c r="B11" s="362">
        <f t="shared" si="0"/>
        <v>658.77413542335262</v>
      </c>
      <c r="C11" s="213">
        <v>4475</v>
      </c>
      <c r="D11" s="363">
        <f t="shared" si="1"/>
        <v>563.05481660115606</v>
      </c>
      <c r="E11" s="365">
        <v>506</v>
      </c>
      <c r="F11" s="364">
        <f>USD_CNY!B930</f>
        <v>6.7929199999999996</v>
      </c>
      <c r="G11" s="313">
        <f t="shared" si="2"/>
        <v>-15</v>
      </c>
    </row>
    <row r="12" spans="1:7" ht="18" customHeight="1" x14ac:dyDescent="0.25">
      <c r="A12" s="361">
        <v>43341</v>
      </c>
      <c r="B12" s="362">
        <f t="shared" si="0"/>
        <v>658.16566654900578</v>
      </c>
      <c r="C12" s="213">
        <v>4475</v>
      </c>
      <c r="D12" s="363">
        <f t="shared" si="1"/>
        <v>562.53475773419302</v>
      </c>
      <c r="E12" s="365">
        <v>506</v>
      </c>
      <c r="F12" s="364">
        <f>USD_CNY!B931</f>
        <v>6.7991999999999999</v>
      </c>
      <c r="G12" s="313">
        <f t="shared" si="2"/>
        <v>0</v>
      </c>
    </row>
    <row r="13" spans="1:7" ht="18" customHeight="1" x14ac:dyDescent="0.25">
      <c r="A13" s="361">
        <v>43342</v>
      </c>
      <c r="B13" s="362">
        <f t="shared" si="0"/>
        <v>645.68551487978641</v>
      </c>
      <c r="C13" s="213">
        <v>4450</v>
      </c>
      <c r="D13" s="363">
        <f t="shared" si="1"/>
        <v>551.86796143571496</v>
      </c>
      <c r="E13" s="365">
        <v>508</v>
      </c>
      <c r="F13" s="364">
        <f>USD_CNY!B932</f>
        <v>6.8918999999999997</v>
      </c>
      <c r="G13" s="313">
        <f t="shared" si="2"/>
        <v>-25</v>
      </c>
    </row>
    <row r="14" spans="1:7" ht="18" customHeight="1" x14ac:dyDescent="0.25">
      <c r="A14" s="361">
        <v>43343</v>
      </c>
      <c r="B14" s="362">
        <f t="shared" si="0"/>
        <v>645.22048917325844</v>
      </c>
      <c r="C14" s="213">
        <v>4430</v>
      </c>
      <c r="D14" s="363">
        <f t="shared" si="1"/>
        <v>551.4705035668876</v>
      </c>
      <c r="E14" s="365">
        <v>501</v>
      </c>
      <c r="F14" s="364">
        <f>USD_CNY!B933</f>
        <v>6.8658700000000001</v>
      </c>
      <c r="G14" s="313">
        <f t="shared" si="2"/>
        <v>-20</v>
      </c>
    </row>
    <row r="15" spans="1:7" ht="15.75" x14ac:dyDescent="0.25">
      <c r="A15" s="361">
        <v>43347</v>
      </c>
      <c r="B15" s="362">
        <f t="shared" si="0"/>
        <v>654.78158827333732</v>
      </c>
      <c r="C15" s="213">
        <v>4475</v>
      </c>
      <c r="D15" s="363">
        <f t="shared" si="1"/>
        <v>559.64238313960459</v>
      </c>
      <c r="E15" s="365">
        <v>514</v>
      </c>
      <c r="F15" s="364">
        <f>USD_CNY!B934</f>
        <v>6.8343400000000001</v>
      </c>
      <c r="G15" s="313">
        <v>10</v>
      </c>
    </row>
    <row r="16" spans="1:7" ht="15.75" x14ac:dyDescent="0.25">
      <c r="A16" s="361">
        <v>43348</v>
      </c>
      <c r="B16" s="362">
        <f t="shared" si="0"/>
        <v>651.94854497933909</v>
      </c>
      <c r="C16" s="213">
        <v>4465</v>
      </c>
      <c r="D16" s="363">
        <f t="shared" si="1"/>
        <v>557.22097861481973</v>
      </c>
      <c r="E16" s="365">
        <v>516</v>
      </c>
      <c r="F16" s="364">
        <f>USD_CNY!B935</f>
        <v>6.8487</v>
      </c>
      <c r="G16" s="313">
        <f t="shared" si="2"/>
        <v>-10</v>
      </c>
    </row>
    <row r="17" spans="1:7" ht="15.75" x14ac:dyDescent="0.25">
      <c r="A17" s="361">
        <v>43349</v>
      </c>
      <c r="B17" s="362">
        <f t="shared" si="0"/>
        <v>654.04852382344347</v>
      </c>
      <c r="C17" s="213">
        <v>4475</v>
      </c>
      <c r="D17" s="363">
        <f t="shared" si="1"/>
        <v>559.01583232772953</v>
      </c>
      <c r="E17" s="365">
        <v>516</v>
      </c>
      <c r="F17" s="364">
        <f>USD_CNY!B936</f>
        <v>6.8419999999999996</v>
      </c>
      <c r="G17" s="313">
        <f t="shared" si="2"/>
        <v>10</v>
      </c>
    </row>
    <row r="18" spans="1:7" ht="15.75" x14ac:dyDescent="0.25">
      <c r="A18" s="361">
        <v>43350</v>
      </c>
      <c r="B18" s="362">
        <f t="shared" si="0"/>
        <v>664.82269690075725</v>
      </c>
      <c r="C18" s="213">
        <v>4550</v>
      </c>
      <c r="D18" s="363">
        <f t="shared" si="1"/>
        <v>568.22452726560448</v>
      </c>
      <c r="E18" s="365">
        <v>517</v>
      </c>
      <c r="F18" s="364">
        <f>USD_CNY!B937</f>
        <v>6.8439300000000003</v>
      </c>
      <c r="G18" s="313">
        <f t="shared" si="2"/>
        <v>75</v>
      </c>
    </row>
    <row r="19" spans="1:7" ht="15.75" x14ac:dyDescent="0.25">
      <c r="A19" s="361">
        <v>43353</v>
      </c>
      <c r="B19" s="362">
        <f t="shared" si="0"/>
        <v>669.13230013863722</v>
      </c>
      <c r="C19" s="213">
        <v>4590</v>
      </c>
      <c r="D19" s="363">
        <f t="shared" si="1"/>
        <v>571.90794883644207</v>
      </c>
      <c r="E19" s="366">
        <v>514</v>
      </c>
      <c r="F19" s="364">
        <f>USD_CNY!B938</f>
        <v>6.8596300000000001</v>
      </c>
      <c r="G19" s="313">
        <f t="shared" si="2"/>
        <v>40</v>
      </c>
    </row>
    <row r="20" spans="1:7" ht="15.75" x14ac:dyDescent="0.25">
      <c r="A20" s="361">
        <v>43354</v>
      </c>
      <c r="B20" s="362">
        <f t="shared" si="0"/>
        <v>663.49316405396507</v>
      </c>
      <c r="C20" s="213">
        <v>4555</v>
      </c>
      <c r="D20" s="363">
        <f t="shared" si="1"/>
        <v>567.08817440509836</v>
      </c>
      <c r="E20" s="366">
        <v>514</v>
      </c>
      <c r="F20" s="364">
        <f>USD_CNY!B939</f>
        <v>6.8651799999999996</v>
      </c>
      <c r="G20" s="313">
        <f t="shared" si="2"/>
        <v>-35</v>
      </c>
    </row>
    <row r="21" spans="1:7" ht="15.75" x14ac:dyDescent="0.25">
      <c r="A21" s="361">
        <v>43355</v>
      </c>
      <c r="B21" s="362">
        <f t="shared" si="0"/>
        <v>647.23506995956598</v>
      </c>
      <c r="C21" s="213">
        <v>4450</v>
      </c>
      <c r="D21" s="363">
        <f t="shared" si="1"/>
        <v>553.19236748680851</v>
      </c>
      <c r="E21" s="366">
        <v>514</v>
      </c>
      <c r="F21" s="364">
        <f>USD_CNY!B940</f>
        <v>6.8754</v>
      </c>
      <c r="G21" s="313">
        <f t="shared" ref="G21:G39" si="3">C21-C20</f>
        <v>-105</v>
      </c>
    </row>
    <row r="22" spans="1:7" ht="15.75" x14ac:dyDescent="0.25">
      <c r="A22" s="361">
        <v>43356</v>
      </c>
      <c r="B22" s="362">
        <f t="shared" si="0"/>
        <v>659.261860859894</v>
      </c>
      <c r="C22" s="213">
        <v>4505</v>
      </c>
      <c r="D22" s="363">
        <f t="shared" si="1"/>
        <v>563.47167594862742</v>
      </c>
      <c r="E22" s="366">
        <v>514</v>
      </c>
      <c r="F22" s="364">
        <f>USD_CNY!B941</f>
        <v>6.8334000000000001</v>
      </c>
      <c r="G22" s="313">
        <f t="shared" si="3"/>
        <v>55</v>
      </c>
    </row>
    <row r="23" spans="1:7" ht="15.75" x14ac:dyDescent="0.25">
      <c r="A23" s="361">
        <v>43357</v>
      </c>
      <c r="B23" s="362">
        <f t="shared" si="0"/>
        <v>659.01276672847655</v>
      </c>
      <c r="C23" s="213">
        <v>4510</v>
      </c>
      <c r="D23" s="363">
        <f t="shared" si="1"/>
        <v>563.25877498160389</v>
      </c>
      <c r="E23" s="366">
        <v>511</v>
      </c>
      <c r="F23" s="364">
        <f>USD_CNY!B942</f>
        <v>6.8435699999999997</v>
      </c>
      <c r="G23" s="313">
        <f t="shared" si="3"/>
        <v>5</v>
      </c>
    </row>
    <row r="24" spans="1:7" ht="15.75" x14ac:dyDescent="0.25">
      <c r="A24" s="361">
        <v>43360</v>
      </c>
      <c r="B24" s="362">
        <f t="shared" si="0"/>
        <v>662.95450910835518</v>
      </c>
      <c r="C24" s="213">
        <v>4560</v>
      </c>
      <c r="D24" s="363">
        <f t="shared" si="1"/>
        <v>566.62778556269677</v>
      </c>
      <c r="E24" s="366">
        <v>511</v>
      </c>
      <c r="F24" s="364">
        <f>USD_CNY!B943</f>
        <v>6.8783000000000003</v>
      </c>
      <c r="G24" s="313">
        <f t="shared" si="3"/>
        <v>50</v>
      </c>
    </row>
    <row r="25" spans="1:7" ht="15.75" x14ac:dyDescent="0.25">
      <c r="A25" s="361">
        <v>43361</v>
      </c>
      <c r="B25" s="362">
        <f t="shared" si="0"/>
        <v>663.87141858839971</v>
      </c>
      <c r="C25" s="213">
        <v>4560</v>
      </c>
      <c r="D25" s="363">
        <f t="shared" si="1"/>
        <v>567.41146887897412</v>
      </c>
      <c r="E25" s="366">
        <v>516.5</v>
      </c>
      <c r="F25" s="364">
        <f>USD_CNY!B944</f>
        <v>6.8688000000000002</v>
      </c>
      <c r="G25" s="313">
        <f t="shared" si="3"/>
        <v>0</v>
      </c>
    </row>
    <row r="26" spans="1:7" ht="15.75" x14ac:dyDescent="0.25">
      <c r="A26" s="361">
        <v>43362</v>
      </c>
      <c r="B26" s="362">
        <f t="shared" si="0"/>
        <v>672.13119534377836</v>
      </c>
      <c r="C26" s="213">
        <v>4610</v>
      </c>
      <c r="D26" s="363">
        <f t="shared" si="1"/>
        <v>574.47110713143456</v>
      </c>
      <c r="E26" s="366">
        <v>517.5</v>
      </c>
      <c r="F26" s="364">
        <f>USD_CNY!B945</f>
        <v>6.8587800000000003</v>
      </c>
      <c r="G26" s="313">
        <f t="shared" si="3"/>
        <v>50</v>
      </c>
    </row>
    <row r="27" spans="1:7" ht="15.75" x14ac:dyDescent="0.25">
      <c r="A27" s="361">
        <v>43363</v>
      </c>
      <c r="B27" s="362">
        <f t="shared" si="0"/>
        <v>671.40444674084233</v>
      </c>
      <c r="C27" s="213">
        <v>4600</v>
      </c>
      <c r="D27" s="363">
        <f t="shared" si="1"/>
        <v>573.8499544793525</v>
      </c>
      <c r="E27" s="366">
        <v>513</v>
      </c>
      <c r="F27" s="364">
        <f>USD_CNY!B946</f>
        <v>6.8513099999999998</v>
      </c>
      <c r="G27" s="313">
        <f t="shared" si="3"/>
        <v>-10</v>
      </c>
    </row>
    <row r="28" spans="1:7" ht="15.75" x14ac:dyDescent="0.25">
      <c r="A28" s="361">
        <v>43364</v>
      </c>
      <c r="B28" s="362">
        <f t="shared" si="0"/>
        <v>670.95433559423725</v>
      </c>
      <c r="C28" s="213">
        <v>4585</v>
      </c>
      <c r="D28" s="363">
        <f t="shared" si="1"/>
        <v>573.46524409763867</v>
      </c>
      <c r="E28" s="366">
        <v>508.5</v>
      </c>
      <c r="F28" s="364">
        <f>USD_CNY!B947</f>
        <v>6.8335499999999998</v>
      </c>
      <c r="G28" s="313">
        <f t="shared" si="3"/>
        <v>-15</v>
      </c>
    </row>
    <row r="29" spans="1:7" ht="15.75" x14ac:dyDescent="0.25">
      <c r="A29" s="361">
        <v>43368</v>
      </c>
      <c r="B29" s="362">
        <f t="shared" si="0"/>
        <v>667.00550934899968</v>
      </c>
      <c r="C29" s="213">
        <v>4580</v>
      </c>
      <c r="D29" s="363">
        <f t="shared" si="1"/>
        <v>570.09017893076896</v>
      </c>
      <c r="E29" s="366">
        <v>502</v>
      </c>
      <c r="F29" s="364">
        <f>USD_CNY!B948</f>
        <v>6.8665099999999999</v>
      </c>
      <c r="G29" s="313">
        <f t="shared" si="3"/>
        <v>-5</v>
      </c>
    </row>
    <row r="30" spans="1:7" ht="15.75" x14ac:dyDescent="0.25">
      <c r="A30" s="361">
        <v>43369</v>
      </c>
      <c r="B30" s="362">
        <f t="shared" si="0"/>
        <v>668.32072405779877</v>
      </c>
      <c r="C30" s="213">
        <v>4590</v>
      </c>
      <c r="D30" s="363">
        <f t="shared" si="1"/>
        <v>571.21429406649474</v>
      </c>
      <c r="E30" s="366">
        <v>504</v>
      </c>
      <c r="F30" s="364">
        <f>USD_CNY!B949</f>
        <v>6.8679600000000001</v>
      </c>
      <c r="G30" s="313">
        <f t="shared" si="3"/>
        <v>10</v>
      </c>
    </row>
    <row r="31" spans="1:7" ht="15.75" x14ac:dyDescent="0.25">
      <c r="A31" s="361">
        <v>43370</v>
      </c>
      <c r="B31" s="362">
        <f t="shared" si="0"/>
        <v>647.41303933507049</v>
      </c>
      <c r="C31" s="213">
        <v>4450</v>
      </c>
      <c r="D31" s="363">
        <f t="shared" si="1"/>
        <v>553.3444780641629</v>
      </c>
      <c r="E31" s="366">
        <v>502</v>
      </c>
      <c r="F31" s="364">
        <f>USD_CNY!B950</f>
        <v>6.8735099999999996</v>
      </c>
      <c r="G31" s="313">
        <f t="shared" si="3"/>
        <v>-140</v>
      </c>
    </row>
    <row r="32" spans="1:7" ht="15.75" x14ac:dyDescent="0.25">
      <c r="A32" s="361">
        <v>43371</v>
      </c>
      <c r="B32" s="362">
        <f t="shared" si="0"/>
        <v>659.24842775058335</v>
      </c>
      <c r="C32" s="213">
        <v>4540</v>
      </c>
      <c r="D32" s="363">
        <f t="shared" si="1"/>
        <v>563.46019465861832</v>
      </c>
      <c r="E32" s="366">
        <v>500</v>
      </c>
      <c r="F32" s="364">
        <f>USD_CNY!B951</f>
        <v>6.8866300000000003</v>
      </c>
      <c r="G32" s="313">
        <f t="shared" si="3"/>
        <v>90</v>
      </c>
    </row>
    <row r="33" spans="1:7" ht="15.75" x14ac:dyDescent="0.25">
      <c r="A33" s="361">
        <v>43374</v>
      </c>
      <c r="B33" s="362">
        <f t="shared" si="0"/>
        <v>664.95107336870956</v>
      </c>
      <c r="C33" s="213">
        <v>4540</v>
      </c>
      <c r="D33" s="363">
        <f t="shared" si="1"/>
        <v>568.3342507424868</v>
      </c>
      <c r="E33" s="366">
        <v>500</v>
      </c>
      <c r="F33" s="364">
        <f>USD_CNY!B952</f>
        <v>6.8275699999999997</v>
      </c>
      <c r="G33" s="313">
        <f t="shared" si="3"/>
        <v>0</v>
      </c>
    </row>
    <row r="34" spans="1:7" ht="15.75" x14ac:dyDescent="0.25">
      <c r="A34" s="361">
        <v>43375</v>
      </c>
      <c r="B34" s="362">
        <f t="shared" ref="B34:B51" si="4">+IF(F34=0,"",C34/F34)</f>
        <v>659.25608613892302</v>
      </c>
      <c r="C34" s="213">
        <v>4540</v>
      </c>
      <c r="D34" s="363">
        <f t="shared" ref="D34:D39" si="5">+IF(ISERROR(B34/1.17),0,B34/1.17)</f>
        <v>563.46674028967789</v>
      </c>
      <c r="E34" s="366">
        <v>496</v>
      </c>
      <c r="F34" s="364">
        <f>USD_CNY!B953</f>
        <v>6.8865499999999997</v>
      </c>
      <c r="G34" s="313">
        <f t="shared" si="3"/>
        <v>0</v>
      </c>
    </row>
    <row r="35" spans="1:7" ht="15.75" x14ac:dyDescent="0.25">
      <c r="A35" s="361">
        <v>43376</v>
      </c>
      <c r="B35" s="362">
        <f t="shared" si="4"/>
        <v>659.50220657236071</v>
      </c>
      <c r="C35" s="213">
        <v>4540</v>
      </c>
      <c r="D35" s="363">
        <f t="shared" si="5"/>
        <v>563.67709963449636</v>
      </c>
      <c r="E35" s="366">
        <v>494</v>
      </c>
      <c r="F35" s="364">
        <f>USD_CNY!B954</f>
        <v>6.8839800000000002</v>
      </c>
      <c r="G35" s="313">
        <f t="shared" si="3"/>
        <v>0</v>
      </c>
    </row>
    <row r="36" spans="1:7" ht="15.75" x14ac:dyDescent="0.25">
      <c r="A36" s="361">
        <v>43377</v>
      </c>
      <c r="B36" s="362">
        <f t="shared" si="4"/>
        <v>659.01780219014552</v>
      </c>
      <c r="C36" s="213">
        <v>4540</v>
      </c>
      <c r="D36" s="363">
        <f t="shared" si="5"/>
        <v>563.2630787949962</v>
      </c>
      <c r="E36" s="366">
        <v>495</v>
      </c>
      <c r="F36" s="364">
        <f>USD_CNY!B955</f>
        <v>6.8890399999999996</v>
      </c>
      <c r="G36" s="313">
        <f t="shared" si="3"/>
        <v>0</v>
      </c>
    </row>
    <row r="37" spans="1:7" ht="15.75" x14ac:dyDescent="0.25">
      <c r="A37" s="361">
        <v>43378</v>
      </c>
      <c r="B37" s="362">
        <f t="shared" si="4"/>
        <v>658.62868864706934</v>
      </c>
      <c r="C37" s="213">
        <v>4540</v>
      </c>
      <c r="D37" s="363">
        <f t="shared" si="5"/>
        <v>562.93050311715331</v>
      </c>
      <c r="E37" s="366">
        <v>492</v>
      </c>
      <c r="F37" s="364">
        <f>USD_CNY!B956</f>
        <v>6.8931100000000001</v>
      </c>
      <c r="G37" s="313">
        <f t="shared" si="3"/>
        <v>0</v>
      </c>
    </row>
    <row r="38" spans="1:7" ht="15.75" x14ac:dyDescent="0.25">
      <c r="A38" s="361">
        <v>43381</v>
      </c>
      <c r="B38" s="362">
        <f t="shared" si="4"/>
        <v>658.08525425692119</v>
      </c>
      <c r="C38" s="213">
        <v>4545</v>
      </c>
      <c r="D38" s="363">
        <f t="shared" si="5"/>
        <v>562.4660292794199</v>
      </c>
      <c r="E38" s="366">
        <v>491.5</v>
      </c>
      <c r="F38" s="364">
        <f>USD_CNY!B957</f>
        <v>6.9063999999999997</v>
      </c>
      <c r="G38" s="313">
        <f t="shared" si="3"/>
        <v>5</v>
      </c>
    </row>
    <row r="39" spans="1:7" ht="15.75" x14ac:dyDescent="0.25">
      <c r="A39" s="361">
        <v>43382</v>
      </c>
      <c r="B39" s="362">
        <f t="shared" si="4"/>
        <v>657.70284826484851</v>
      </c>
      <c r="C39" s="213">
        <v>4555</v>
      </c>
      <c r="D39" s="363">
        <f t="shared" si="5"/>
        <v>562.13918655115265</v>
      </c>
      <c r="E39" s="366">
        <v>492</v>
      </c>
      <c r="F39" s="364">
        <f>USD_CNY!B958</f>
        <v>6.9256200000000003</v>
      </c>
      <c r="G39" s="313">
        <f t="shared" si="3"/>
        <v>10</v>
      </c>
    </row>
    <row r="40" spans="1:7" ht="15.75" x14ac:dyDescent="0.25">
      <c r="A40" s="361">
        <v>43383</v>
      </c>
      <c r="B40" s="362">
        <f t="shared" si="4"/>
        <v>658.61865040290695</v>
      </c>
      <c r="C40" s="213">
        <v>4555</v>
      </c>
      <c r="D40" s="363">
        <f t="shared" ref="D40:D51" si="6">+IF(ISERROR(B40/1.17),0,B40/1.17)</f>
        <v>562.92192342128806</v>
      </c>
      <c r="E40" s="366">
        <v>495</v>
      </c>
      <c r="F40" s="364">
        <f>USD_CNY!B959</f>
        <v>6.9159899999999999</v>
      </c>
      <c r="G40" s="313">
        <f t="shared" ref="G40:G51" si="7">C40-C39</f>
        <v>0</v>
      </c>
    </row>
    <row r="41" spans="1:7" ht="15.75" x14ac:dyDescent="0.25">
      <c r="A41" s="361">
        <v>43385</v>
      </c>
      <c r="B41" s="362">
        <f t="shared" si="4"/>
        <v>662.32387710293278</v>
      </c>
      <c r="C41" s="213">
        <v>4555</v>
      </c>
      <c r="D41" s="363">
        <f t="shared" si="6"/>
        <v>566.08878384866057</v>
      </c>
      <c r="E41" s="366">
        <v>495</v>
      </c>
      <c r="F41" s="364">
        <f>USD_CNY!B960</f>
        <v>6.8773</v>
      </c>
      <c r="G41" s="313">
        <f t="shared" si="7"/>
        <v>0</v>
      </c>
    </row>
    <row r="42" spans="1:7" ht="15.75" x14ac:dyDescent="0.25">
      <c r="A42" s="361">
        <v>43388</v>
      </c>
      <c r="B42" s="362">
        <f t="shared" si="4"/>
        <v>659.30252732635472</v>
      </c>
      <c r="C42" s="213">
        <v>4560</v>
      </c>
      <c r="D42" s="363">
        <f t="shared" si="6"/>
        <v>563.50643361226901</v>
      </c>
      <c r="E42" s="366">
        <v>500</v>
      </c>
      <c r="F42" s="364">
        <f>USD_CNY!B961</f>
        <v>6.9164000000000003</v>
      </c>
      <c r="G42" s="313">
        <f t="shared" si="7"/>
        <v>5</v>
      </c>
    </row>
    <row r="43" spans="1:7" ht="15.75" x14ac:dyDescent="0.25">
      <c r="A43" s="361">
        <v>43389</v>
      </c>
      <c r="B43" s="362">
        <f t="shared" si="4"/>
        <v>660.31206608322248</v>
      </c>
      <c r="C43" s="213">
        <v>4570</v>
      </c>
      <c r="D43" s="363">
        <f t="shared" si="6"/>
        <v>564.3692872506175</v>
      </c>
      <c r="E43" s="366">
        <v>500</v>
      </c>
      <c r="F43" s="364">
        <f>USD_CNY!B962</f>
        <v>6.9209699999999996</v>
      </c>
      <c r="G43" s="313">
        <f t="shared" si="7"/>
        <v>10</v>
      </c>
    </row>
    <row r="44" spans="1:7" ht="15.75" x14ac:dyDescent="0.25">
      <c r="A44" s="361">
        <v>43390</v>
      </c>
      <c r="B44" s="362">
        <f t="shared" si="4"/>
        <v>661.34216280594308</v>
      </c>
      <c r="C44" s="213">
        <v>4570</v>
      </c>
      <c r="D44" s="363">
        <f t="shared" si="6"/>
        <v>565.24971179995134</v>
      </c>
      <c r="E44" s="366">
        <v>500</v>
      </c>
      <c r="F44" s="364">
        <f>USD_CNY!B963</f>
        <v>6.9101900000000001</v>
      </c>
      <c r="G44" s="313">
        <f t="shared" si="7"/>
        <v>0</v>
      </c>
    </row>
    <row r="45" spans="1:7" ht="15.75" x14ac:dyDescent="0.25">
      <c r="A45" s="361">
        <v>43391</v>
      </c>
      <c r="B45" s="362">
        <f t="shared" si="4"/>
        <v>664.67288856300752</v>
      </c>
      <c r="C45" s="213">
        <v>4605</v>
      </c>
      <c r="D45" s="363">
        <f t="shared" si="6"/>
        <v>568.09648595128851</v>
      </c>
      <c r="E45" s="366">
        <v>504</v>
      </c>
      <c r="F45" s="364">
        <f>USD_CNY!B964</f>
        <v>6.9282199999999996</v>
      </c>
      <c r="G45" s="313">
        <f t="shared" si="7"/>
        <v>35</v>
      </c>
    </row>
    <row r="46" spans="1:7" ht="15.75" x14ac:dyDescent="0.25">
      <c r="A46" s="361">
        <v>43392</v>
      </c>
      <c r="B46" s="362">
        <f t="shared" si="4"/>
        <v>661.79046762200949</v>
      </c>
      <c r="C46" s="213">
        <v>4590</v>
      </c>
      <c r="D46" s="363">
        <f t="shared" si="6"/>
        <v>565.63287830940988</v>
      </c>
      <c r="E46" s="366">
        <v>502.5</v>
      </c>
      <c r="F46" s="364">
        <f>USD_CNY!B965</f>
        <v>6.9357300000000004</v>
      </c>
      <c r="G46" s="313">
        <f t="shared" si="7"/>
        <v>-15</v>
      </c>
    </row>
    <row r="47" spans="1:7" ht="15.75" x14ac:dyDescent="0.25">
      <c r="A47" s="361">
        <v>43395</v>
      </c>
      <c r="B47" s="362">
        <f t="shared" si="4"/>
        <v>668.81090183414358</v>
      </c>
      <c r="C47" s="213">
        <v>4635</v>
      </c>
      <c r="D47" s="363">
        <f t="shared" si="6"/>
        <v>571.63324943089196</v>
      </c>
      <c r="E47" s="366">
        <v>501</v>
      </c>
      <c r="F47" s="364">
        <f>USD_CNY!B966</f>
        <v>6.9302099999999998</v>
      </c>
      <c r="G47" s="313">
        <f t="shared" si="7"/>
        <v>45</v>
      </c>
    </row>
    <row r="48" spans="1:7" ht="15.75" x14ac:dyDescent="0.25">
      <c r="A48" s="361">
        <v>43396</v>
      </c>
      <c r="B48" s="362">
        <f t="shared" si="4"/>
        <v>668.1427793009799</v>
      </c>
      <c r="C48" s="213">
        <v>4635</v>
      </c>
      <c r="D48" s="363">
        <f t="shared" si="6"/>
        <v>571.06220453075207</v>
      </c>
      <c r="E48" s="366">
        <v>505</v>
      </c>
      <c r="F48" s="364">
        <f>USD_CNY!B967</f>
        <v>6.9371400000000003</v>
      </c>
      <c r="G48" s="313">
        <f t="shared" si="7"/>
        <v>0</v>
      </c>
    </row>
    <row r="49" spans="1:7" ht="15.75" x14ac:dyDescent="0.25">
      <c r="A49" s="361">
        <v>43397</v>
      </c>
      <c r="B49" s="362">
        <f t="shared" si="4"/>
        <v>668.03877651616699</v>
      </c>
      <c r="C49" s="213">
        <v>4635</v>
      </c>
      <c r="D49" s="363">
        <f t="shared" si="6"/>
        <v>570.97331326168126</v>
      </c>
      <c r="E49" s="366">
        <v>509</v>
      </c>
      <c r="F49" s="364">
        <f>USD_CNY!B968</f>
        <v>6.9382200000000003</v>
      </c>
      <c r="G49" s="313">
        <f t="shared" si="7"/>
        <v>0</v>
      </c>
    </row>
    <row r="50" spans="1:7" ht="15.75" x14ac:dyDescent="0.25">
      <c r="A50" s="361">
        <v>43398</v>
      </c>
      <c r="B50" s="362">
        <f t="shared" si="4"/>
        <v>668.18544450172658</v>
      </c>
      <c r="C50" s="213">
        <v>4640</v>
      </c>
      <c r="D50" s="363">
        <f t="shared" si="6"/>
        <v>571.09867051429626</v>
      </c>
      <c r="E50" s="366">
        <v>511.5</v>
      </c>
      <c r="F50" s="364">
        <f>USD_CNY!B969</f>
        <v>6.9441800000000002</v>
      </c>
      <c r="G50" s="313">
        <f t="shared" si="7"/>
        <v>5</v>
      </c>
    </row>
    <row r="51" spans="1:7" ht="15.75" x14ac:dyDescent="0.25">
      <c r="A51" s="361">
        <v>43399</v>
      </c>
      <c r="B51" s="362">
        <f t="shared" si="4"/>
        <v>669.93487542949151</v>
      </c>
      <c r="C51" s="213">
        <v>4660</v>
      </c>
      <c r="D51" s="363">
        <f t="shared" si="6"/>
        <v>572.5939106234971</v>
      </c>
      <c r="E51" s="366">
        <v>514</v>
      </c>
      <c r="F51" s="364">
        <f>USD_CNY!B970</f>
        <v>6.9558999999999997</v>
      </c>
      <c r="G51" s="313">
        <f t="shared" si="7"/>
        <v>20</v>
      </c>
    </row>
    <row r="52" spans="1:7" ht="15.75" x14ac:dyDescent="0.25">
      <c r="A52" s="361">
        <v>43402</v>
      </c>
      <c r="B52" s="362">
        <f t="shared" ref="B52" si="8">+IF(F52=0,"",C52/F52)</f>
        <v>672.40548567812266</v>
      </c>
      <c r="C52" s="213">
        <v>4675</v>
      </c>
      <c r="D52" s="363">
        <f t="shared" ref="D52" si="9">+IF(ISERROR(B52/1.17),0,B52/1.17)</f>
        <v>574.70554331463484</v>
      </c>
      <c r="E52" s="366">
        <v>520</v>
      </c>
      <c r="F52" s="364">
        <f>USD_CNY!B971</f>
        <v>6.9526500000000002</v>
      </c>
      <c r="G52" s="313">
        <f t="shared" ref="G52" si="10">C52-C51</f>
        <v>15</v>
      </c>
    </row>
    <row r="53" spans="1:7" ht="15.75" x14ac:dyDescent="0.25">
      <c r="A53" s="361">
        <v>43403</v>
      </c>
      <c r="B53" s="362">
        <f t="shared" ref="B53" si="11">+IF(F53=0,"",C53/F53)</f>
        <v>673.13758100590701</v>
      </c>
      <c r="C53" s="213">
        <v>4695</v>
      </c>
      <c r="D53" s="363">
        <f t="shared" ref="D53" si="12">+IF(ISERROR(B53/1.17),0,B53/1.17)</f>
        <v>575.33126581701458</v>
      </c>
      <c r="E53" s="366">
        <v>522.5</v>
      </c>
      <c r="F53" s="364">
        <f>USD_CNY!B972</f>
        <v>6.9748000000000001</v>
      </c>
      <c r="G53" s="313">
        <f t="shared" ref="G53" si="13">C53-C52</f>
        <v>20</v>
      </c>
    </row>
    <row r="54" spans="1:7" ht="15.75" x14ac:dyDescent="0.25">
      <c r="A54" s="361">
        <v>43404</v>
      </c>
      <c r="B54" s="362">
        <f t="shared" ref="B54:B163" si="14">+IF(F54=0,"",C54/F54)</f>
        <v>672.94171664705709</v>
      </c>
      <c r="C54" s="213">
        <v>4690</v>
      </c>
      <c r="D54" s="363">
        <f t="shared" ref="D54:D163" si="15">+IF(ISERROR(B54/1.17),0,B54/1.17)</f>
        <v>575.1638603821001</v>
      </c>
      <c r="E54" s="366">
        <v>523.5</v>
      </c>
      <c r="F54" s="364">
        <f>USD_CNY!B973</f>
        <v>6.9694000000000003</v>
      </c>
      <c r="G54" s="313">
        <f t="shared" ref="G54" si="16">C54-C53</f>
        <v>-5</v>
      </c>
    </row>
    <row r="55" spans="1:7" ht="15.75" x14ac:dyDescent="0.25">
      <c r="A55" s="361">
        <v>43405</v>
      </c>
      <c r="B55" s="362">
        <f t="shared" si="14"/>
        <v>672.47952808856655</v>
      </c>
      <c r="C55" s="213">
        <v>4690</v>
      </c>
      <c r="D55" s="362">
        <f t="shared" si="15"/>
        <v>574.76882742612531</v>
      </c>
      <c r="E55" s="366">
        <v>522</v>
      </c>
      <c r="F55" s="364">
        <f>USD_CNY!B974</f>
        <v>6.9741900000000001</v>
      </c>
      <c r="G55" s="313">
        <f t="shared" ref="G55:G56" si="17">C55-C54</f>
        <v>0</v>
      </c>
    </row>
    <row r="56" spans="1:7" ht="15.75" x14ac:dyDescent="0.25">
      <c r="A56" s="361">
        <v>43406</v>
      </c>
      <c r="B56" s="362">
        <f t="shared" si="14"/>
        <v>673.78332227229805</v>
      </c>
      <c r="C56" s="213">
        <v>4660</v>
      </c>
      <c r="D56" s="362">
        <f t="shared" si="15"/>
        <v>575.88318142931462</v>
      </c>
      <c r="E56" s="366">
        <v>513</v>
      </c>
      <c r="F56" s="364">
        <f>USD_CNY!B975</f>
        <v>6.9161700000000002</v>
      </c>
      <c r="G56" s="313">
        <f t="shared" si="17"/>
        <v>-30</v>
      </c>
    </row>
    <row r="57" spans="1:7" ht="15.75" x14ac:dyDescent="0.25">
      <c r="A57" s="361">
        <v>43409</v>
      </c>
      <c r="B57" s="362">
        <f t="shared" si="14"/>
        <v>683.2622508486379</v>
      </c>
      <c r="C57" s="213">
        <v>4710</v>
      </c>
      <c r="D57" s="362">
        <f t="shared" si="15"/>
        <v>583.98482978516063</v>
      </c>
      <c r="E57" s="366">
        <v>516.5</v>
      </c>
      <c r="F57" s="364">
        <f>USD_CNY!B976</f>
        <v>6.8933999999999997</v>
      </c>
      <c r="G57" s="313">
        <f t="shared" ref="G57:G61" si="18">C57-C56</f>
        <v>50</v>
      </c>
    </row>
    <row r="58" spans="1:7" ht="15.75" x14ac:dyDescent="0.25">
      <c r="A58" s="361">
        <v>43410</v>
      </c>
      <c r="B58" s="362">
        <f t="shared" si="14"/>
        <v>676.56550746031053</v>
      </c>
      <c r="C58" s="213">
        <v>4675</v>
      </c>
      <c r="D58" s="362">
        <f t="shared" si="15"/>
        <v>578.26111748744495</v>
      </c>
      <c r="E58" s="366">
        <v>524.5</v>
      </c>
      <c r="F58" s="364">
        <f>USD_CNY!B977</f>
        <v>6.9099000000000004</v>
      </c>
      <c r="G58" s="313">
        <f t="shared" si="18"/>
        <v>-35</v>
      </c>
    </row>
    <row r="59" spans="1:7" ht="15.75" x14ac:dyDescent="0.25">
      <c r="A59" s="361">
        <v>43411</v>
      </c>
      <c r="B59" s="362">
        <f t="shared" si="14"/>
        <v>667.54999039132599</v>
      </c>
      <c r="C59" s="213">
        <f>C60+80</f>
        <v>4620</v>
      </c>
      <c r="D59" s="362">
        <f t="shared" si="15"/>
        <v>570.5555473430137</v>
      </c>
      <c r="E59" s="366">
        <v>516.5</v>
      </c>
      <c r="F59" s="364">
        <f>USD_CNY!B978</f>
        <v>6.9208299999999996</v>
      </c>
      <c r="G59" s="313">
        <f t="shared" si="18"/>
        <v>-55</v>
      </c>
    </row>
    <row r="60" spans="1:7" ht="15.75" x14ac:dyDescent="0.25">
      <c r="A60" s="361">
        <v>43412</v>
      </c>
      <c r="B60" s="362">
        <f t="shared" si="14"/>
        <v>656.32829136350028</v>
      </c>
      <c r="C60" s="213">
        <v>4540</v>
      </c>
      <c r="D60" s="362">
        <f t="shared" si="15"/>
        <v>560.96435159273528</v>
      </c>
      <c r="E60" s="366">
        <v>516.5</v>
      </c>
      <c r="F60" s="364">
        <f>USD_CNY!B979</f>
        <v>6.9172700000000003</v>
      </c>
      <c r="G60" s="313">
        <f t="shared" si="18"/>
        <v>-80</v>
      </c>
    </row>
    <row r="61" spans="1:7" ht="15.75" x14ac:dyDescent="0.25">
      <c r="A61" s="361">
        <v>43413</v>
      </c>
      <c r="B61" s="362">
        <f t="shared" si="14"/>
        <v>653.51291983526869</v>
      </c>
      <c r="C61" s="213">
        <v>4540</v>
      </c>
      <c r="D61" s="362">
        <f t="shared" si="15"/>
        <v>558.55805114125531</v>
      </c>
      <c r="E61" s="366">
        <v>516.5</v>
      </c>
      <c r="F61" s="364">
        <f>USD_CNY!B980</f>
        <v>6.9470700000000001</v>
      </c>
      <c r="G61" s="313">
        <f t="shared" si="18"/>
        <v>0</v>
      </c>
    </row>
    <row r="62" spans="1:7" ht="15.75" x14ac:dyDescent="0.25">
      <c r="A62" s="361">
        <v>43416</v>
      </c>
      <c r="B62" s="362">
        <f t="shared" si="14"/>
        <v>636.95917847380258</v>
      </c>
      <c r="C62" s="213">
        <v>4425</v>
      </c>
      <c r="D62" s="362">
        <f t="shared" si="15"/>
        <v>544.40955425111338</v>
      </c>
      <c r="E62" s="366">
        <v>516.5</v>
      </c>
      <c r="F62" s="364">
        <f>USD_CNY!B981</f>
        <v>6.9470700000000001</v>
      </c>
      <c r="G62" s="313">
        <f t="shared" ref="G62:G63" si="19">C62-C61</f>
        <v>-115</v>
      </c>
    </row>
    <row r="63" spans="1:7" ht="15.75" x14ac:dyDescent="0.25">
      <c r="A63" s="361">
        <v>43417</v>
      </c>
      <c r="B63" s="362">
        <f t="shared" si="14"/>
        <v>635.70553257757399</v>
      </c>
      <c r="C63" s="213">
        <v>4425</v>
      </c>
      <c r="D63" s="362">
        <f t="shared" si="15"/>
        <v>543.33806203211452</v>
      </c>
      <c r="E63" s="366">
        <v>508</v>
      </c>
      <c r="F63" s="364">
        <f>USD_CNY!B982</f>
        <v>6.9607700000000001</v>
      </c>
      <c r="G63" s="313">
        <f t="shared" si="19"/>
        <v>0</v>
      </c>
    </row>
    <row r="64" spans="1:7" ht="15.75" x14ac:dyDescent="0.25">
      <c r="A64" s="361">
        <v>43418</v>
      </c>
      <c r="B64" s="362">
        <f t="shared" si="14"/>
        <v>634.93617523662533</v>
      </c>
      <c r="C64" s="213">
        <v>4410</v>
      </c>
      <c r="D64" s="362">
        <f t="shared" si="15"/>
        <v>542.68049165523541</v>
      </c>
      <c r="E64" s="366">
        <v>504</v>
      </c>
      <c r="F64" s="364">
        <f>USD_CNY!B983</f>
        <v>6.9455799999999996</v>
      </c>
      <c r="G64" s="313">
        <f t="shared" ref="G64:G66" si="20">C64-C63</f>
        <v>-15</v>
      </c>
    </row>
    <row r="65" spans="1:7" ht="15.75" x14ac:dyDescent="0.25">
      <c r="A65" s="361">
        <v>43419</v>
      </c>
      <c r="B65" s="362">
        <f t="shared" si="14"/>
        <v>635.21877597230957</v>
      </c>
      <c r="C65" s="213">
        <v>4410</v>
      </c>
      <c r="D65" s="362">
        <f t="shared" si="15"/>
        <v>542.9220307455638</v>
      </c>
      <c r="E65" s="366">
        <v>506</v>
      </c>
      <c r="F65" s="364">
        <f>USD_CNY!B984</f>
        <v>6.9424900000000003</v>
      </c>
      <c r="G65" s="313">
        <f t="shared" si="20"/>
        <v>0</v>
      </c>
    </row>
    <row r="66" spans="1:7" ht="15.75" x14ac:dyDescent="0.25">
      <c r="A66" s="361">
        <v>43423</v>
      </c>
      <c r="B66" s="362">
        <f t="shared" si="14"/>
        <v>617.9004681589746</v>
      </c>
      <c r="C66" s="213">
        <f>C67+150</f>
        <v>4275</v>
      </c>
      <c r="D66" s="362">
        <f t="shared" si="15"/>
        <v>528.12005825553388</v>
      </c>
      <c r="E66" s="366"/>
      <c r="F66" s="364">
        <f>USD_CNY!B986</f>
        <v>6.91859</v>
      </c>
      <c r="G66" s="313">
        <f t="shared" si="20"/>
        <v>-135</v>
      </c>
    </row>
    <row r="67" spans="1:7" ht="15.75" x14ac:dyDescent="0.25">
      <c r="A67" s="361">
        <v>43424</v>
      </c>
      <c r="B67" s="362">
        <f t="shared" si="14"/>
        <v>595.04318210340909</v>
      </c>
      <c r="C67" s="213">
        <v>4125</v>
      </c>
      <c r="D67" s="362">
        <f t="shared" si="15"/>
        <v>508.58391632770014</v>
      </c>
      <c r="E67" s="366">
        <v>490</v>
      </c>
      <c r="F67" s="364">
        <f>USD_CNY!B987</f>
        <v>6.9322699999999999</v>
      </c>
      <c r="G67" s="313">
        <f t="shared" ref="G67" si="21">C67-C66</f>
        <v>-150</v>
      </c>
    </row>
    <row r="68" spans="1:7" ht="15.75" x14ac:dyDescent="0.25">
      <c r="A68" s="361">
        <v>43425</v>
      </c>
      <c r="B68" s="362">
        <f t="shared" si="14"/>
        <v>579.63709677419354</v>
      </c>
      <c r="C68" s="213">
        <v>4025</v>
      </c>
      <c r="D68" s="362">
        <f t="shared" si="15"/>
        <v>495.41632202922528</v>
      </c>
      <c r="E68" s="366">
        <v>487</v>
      </c>
      <c r="F68" s="364">
        <f>USD_CNY!B988</f>
        <v>6.944</v>
      </c>
      <c r="G68" s="313">
        <f t="shared" ref="G68:G71" si="22">C68-C67</f>
        <v>-100</v>
      </c>
    </row>
    <row r="69" spans="1:7" ht="15.75" x14ac:dyDescent="0.25">
      <c r="A69" s="361">
        <v>43426</v>
      </c>
      <c r="B69" s="362">
        <f t="shared" si="14"/>
        <v>577.16034222213227</v>
      </c>
      <c r="C69" s="213">
        <v>3995</v>
      </c>
      <c r="D69" s="362">
        <f t="shared" si="15"/>
        <v>493.29943779669429</v>
      </c>
      <c r="E69" s="366">
        <v>488</v>
      </c>
      <c r="F69" s="364">
        <f>USD_CNY!B989</f>
        <v>6.9218200000000003</v>
      </c>
      <c r="G69" s="313">
        <f t="shared" si="22"/>
        <v>-30</v>
      </c>
    </row>
    <row r="70" spans="1:7" ht="15.75" x14ac:dyDescent="0.25">
      <c r="A70" s="361">
        <v>43427</v>
      </c>
      <c r="B70" s="362">
        <f t="shared" si="14"/>
        <v>577.16034222213227</v>
      </c>
      <c r="C70" s="213">
        <v>3995</v>
      </c>
      <c r="D70" s="362">
        <f t="shared" si="15"/>
        <v>493.29943779669429</v>
      </c>
      <c r="E70" s="366">
        <v>471</v>
      </c>
      <c r="F70" s="364">
        <f>USD_CNY!B990</f>
        <v>6.9218200000000003</v>
      </c>
      <c r="G70" s="313">
        <f t="shared" si="22"/>
        <v>0</v>
      </c>
    </row>
    <row r="71" spans="1:7" ht="15.75" x14ac:dyDescent="0.25">
      <c r="A71" s="361">
        <v>43430</v>
      </c>
      <c r="B71" s="362">
        <f t="shared" si="14"/>
        <v>556.85624752368255</v>
      </c>
      <c r="C71" s="213">
        <f>C72+65</f>
        <v>3865</v>
      </c>
      <c r="D71" s="362">
        <f t="shared" si="15"/>
        <v>475.94551070400223</v>
      </c>
      <c r="E71" s="366">
        <v>471</v>
      </c>
      <c r="F71" s="364">
        <f>USD_CNY!B991</f>
        <v>6.9407500000000004</v>
      </c>
      <c r="G71" s="313">
        <f t="shared" si="22"/>
        <v>-130</v>
      </c>
    </row>
    <row r="72" spans="1:7" ht="15.75" x14ac:dyDescent="0.25">
      <c r="A72" s="361">
        <v>43431</v>
      </c>
      <c r="B72" s="362">
        <f t="shared" si="14"/>
        <v>546.76573678121895</v>
      </c>
      <c r="C72" s="213">
        <v>3800</v>
      </c>
      <c r="D72" s="362">
        <f t="shared" si="15"/>
        <v>467.32114254805043</v>
      </c>
      <c r="E72" s="366">
        <v>469</v>
      </c>
      <c r="F72" s="364">
        <f>USD_CNY!B992</f>
        <v>6.9499599999999999</v>
      </c>
      <c r="G72" s="313">
        <f t="shared" ref="G72:G75" si="23">C72-C71</f>
        <v>-65</v>
      </c>
    </row>
    <row r="73" spans="1:7" ht="15.75" x14ac:dyDescent="0.25">
      <c r="A73" s="361">
        <v>43432</v>
      </c>
      <c r="B73" s="362">
        <f t="shared" si="14"/>
        <v>546.72325731961735</v>
      </c>
      <c r="C73" s="213">
        <v>3800</v>
      </c>
      <c r="D73" s="362">
        <f t="shared" si="15"/>
        <v>467.28483531591229</v>
      </c>
      <c r="E73" s="366">
        <v>471</v>
      </c>
      <c r="F73" s="364">
        <f>USD_CNY!B993</f>
        <v>6.9504999999999999</v>
      </c>
      <c r="G73" s="313">
        <f t="shared" si="23"/>
        <v>0</v>
      </c>
    </row>
    <row r="74" spans="1:7" ht="15.75" x14ac:dyDescent="0.25">
      <c r="A74" s="361">
        <v>43433</v>
      </c>
      <c r="B74" s="362">
        <f t="shared" si="14"/>
        <v>555.62842223147868</v>
      </c>
      <c r="C74" s="213">
        <v>3855</v>
      </c>
      <c r="D74" s="362">
        <f t="shared" si="15"/>
        <v>474.89608737733221</v>
      </c>
      <c r="E74" s="366">
        <v>471</v>
      </c>
      <c r="F74" s="364">
        <f>USD_CNY!B994</f>
        <v>6.9380899999999999</v>
      </c>
      <c r="G74" s="313">
        <f t="shared" si="23"/>
        <v>55</v>
      </c>
    </row>
    <row r="75" spans="1:7" ht="15.75" x14ac:dyDescent="0.25">
      <c r="A75" s="361">
        <v>43434</v>
      </c>
      <c r="B75" s="362">
        <f t="shared" si="14"/>
        <v>555.89603085907925</v>
      </c>
      <c r="C75" s="213">
        <v>3855</v>
      </c>
      <c r="D75" s="362">
        <f t="shared" si="15"/>
        <v>475.12481270006776</v>
      </c>
      <c r="E75" s="366">
        <v>472</v>
      </c>
      <c r="F75" s="364">
        <f>USD_CNY!B995</f>
        <v>6.9347500000000002</v>
      </c>
      <c r="G75" s="313">
        <f t="shared" si="23"/>
        <v>0</v>
      </c>
    </row>
    <row r="76" spans="1:7" ht="15.75" x14ac:dyDescent="0.25">
      <c r="A76" s="361">
        <v>43437</v>
      </c>
      <c r="B76" s="362">
        <f t="shared" si="14"/>
        <v>576.06767674869434</v>
      </c>
      <c r="C76" s="213">
        <v>3985</v>
      </c>
      <c r="D76" s="362">
        <f t="shared" si="15"/>
        <v>492.36553568264475</v>
      </c>
      <c r="E76" s="366">
        <v>461</v>
      </c>
      <c r="F76" s="364">
        <f>USD_CNY!B996</f>
        <v>6.9175899999999997</v>
      </c>
      <c r="G76" s="313">
        <f t="shared" ref="G76:G82" si="24">C76-C75</f>
        <v>130</v>
      </c>
    </row>
    <row r="77" spans="1:7" ht="15.75" x14ac:dyDescent="0.25">
      <c r="A77" s="361">
        <v>43438</v>
      </c>
      <c r="B77" s="362">
        <f t="shared" si="14"/>
        <v>577.67553260374518</v>
      </c>
      <c r="C77" s="213">
        <v>3970</v>
      </c>
      <c r="D77" s="362">
        <f t="shared" si="15"/>
        <v>493.7397714561925</v>
      </c>
      <c r="E77" s="366">
        <v>458</v>
      </c>
      <c r="F77" s="364">
        <f>USD_CNY!B997</f>
        <v>6.8723700000000001</v>
      </c>
      <c r="G77" s="313">
        <f t="shared" si="24"/>
        <v>-15</v>
      </c>
    </row>
    <row r="78" spans="1:7" ht="15.75" x14ac:dyDescent="0.25">
      <c r="A78" s="361">
        <v>43439</v>
      </c>
      <c r="B78" s="362">
        <f t="shared" si="14"/>
        <v>575.3412255352207</v>
      </c>
      <c r="C78" s="213">
        <v>3940</v>
      </c>
      <c r="D78" s="362">
        <f t="shared" si="15"/>
        <v>491.74463720959039</v>
      </c>
      <c r="E78" s="366">
        <v>462</v>
      </c>
      <c r="F78" s="364">
        <f>USD_CNY!B998</f>
        <v>6.8481100000000001</v>
      </c>
      <c r="G78" s="313">
        <f t="shared" si="24"/>
        <v>-30</v>
      </c>
    </row>
    <row r="79" spans="1:7" ht="15.75" x14ac:dyDescent="0.25">
      <c r="A79" s="361">
        <v>43440</v>
      </c>
      <c r="B79" s="362">
        <f t="shared" si="14"/>
        <v>570.24516166669093</v>
      </c>
      <c r="C79" s="213">
        <v>3910</v>
      </c>
      <c r="D79" s="362">
        <f t="shared" si="15"/>
        <v>487.38902706554785</v>
      </c>
      <c r="E79" s="366">
        <v>456</v>
      </c>
      <c r="F79" s="364">
        <f>USD_CNY!B999</f>
        <v>6.8567</v>
      </c>
      <c r="G79" s="313">
        <f t="shared" si="24"/>
        <v>-30</v>
      </c>
    </row>
    <row r="80" spans="1:7" ht="15.75" x14ac:dyDescent="0.25">
      <c r="A80" s="361">
        <v>43445</v>
      </c>
      <c r="B80" s="362">
        <f t="shared" si="14"/>
        <v>554.21543786637187</v>
      </c>
      <c r="C80" s="213">
        <v>3830</v>
      </c>
      <c r="D80" s="362">
        <f t="shared" si="15"/>
        <v>473.68840843279651</v>
      </c>
      <c r="E80" s="366">
        <v>467</v>
      </c>
      <c r="F80" s="364">
        <f>USD_CNY!B1000</f>
        <v>6.9106699999999996</v>
      </c>
      <c r="G80" s="313">
        <f t="shared" si="24"/>
        <v>-80</v>
      </c>
    </row>
    <row r="81" spans="1:7" ht="15.75" x14ac:dyDescent="0.25">
      <c r="A81" s="361">
        <v>43446</v>
      </c>
      <c r="B81" s="362">
        <f t="shared" si="14"/>
        <v>554.83846667564831</v>
      </c>
      <c r="C81" s="213">
        <f>C82-25</f>
        <v>3830</v>
      </c>
      <c r="D81" s="362">
        <f t="shared" si="15"/>
        <v>474.22091168858833</v>
      </c>
      <c r="E81" s="366">
        <v>467</v>
      </c>
      <c r="F81" s="364">
        <f>USD_CNY!B1001</f>
        <v>6.9029100000000003</v>
      </c>
      <c r="G81" s="313">
        <f t="shared" si="24"/>
        <v>0</v>
      </c>
    </row>
    <row r="82" spans="1:7" ht="15.75" x14ac:dyDescent="0.25">
      <c r="A82" s="361">
        <v>43447</v>
      </c>
      <c r="B82" s="362">
        <f t="shared" si="14"/>
        <v>561.34046063408903</v>
      </c>
      <c r="C82" s="213">
        <v>3855</v>
      </c>
      <c r="D82" s="362">
        <f t="shared" si="15"/>
        <v>479.77817148212739</v>
      </c>
      <c r="E82" s="366">
        <v>470</v>
      </c>
      <c r="F82" s="364">
        <f>USD_CNY!B1002</f>
        <v>6.8674900000000001</v>
      </c>
      <c r="G82" s="313">
        <f t="shared" si="24"/>
        <v>25</v>
      </c>
    </row>
    <row r="83" spans="1:7" ht="15.75" x14ac:dyDescent="0.25">
      <c r="A83" s="361">
        <v>43448</v>
      </c>
      <c r="B83" s="362">
        <f t="shared" si="14"/>
        <v>564.22165767741353</v>
      </c>
      <c r="C83" s="213">
        <v>3880</v>
      </c>
      <c r="D83" s="362">
        <f t="shared" si="15"/>
        <v>482.24073305761846</v>
      </c>
      <c r="E83" s="366">
        <v>471</v>
      </c>
      <c r="F83" s="364">
        <f>USD_CNY!B1003</f>
        <v>6.8767300000000002</v>
      </c>
      <c r="G83" s="313">
        <f t="shared" ref="G83" si="25">C83-C82</f>
        <v>25</v>
      </c>
    </row>
    <row r="84" spans="1:7" ht="15.75" x14ac:dyDescent="0.25">
      <c r="A84" s="361">
        <v>43451</v>
      </c>
      <c r="B84" s="362">
        <f t="shared" si="14"/>
        <v>563.83430518655086</v>
      </c>
      <c r="C84" s="213">
        <v>3890</v>
      </c>
      <c r="D84" s="362">
        <f t="shared" si="15"/>
        <v>481.90966255260759</v>
      </c>
      <c r="E84" s="366">
        <v>470</v>
      </c>
      <c r="F84" s="364">
        <f>USD_CNY!B1004</f>
        <v>6.8991899999999999</v>
      </c>
      <c r="G84" s="313">
        <f t="shared" ref="G84:G88" si="26">C84-C83</f>
        <v>10</v>
      </c>
    </row>
    <row r="85" spans="1:7" ht="15.75" x14ac:dyDescent="0.25">
      <c r="A85" s="361">
        <v>43452</v>
      </c>
      <c r="B85" s="362">
        <f t="shared" si="14"/>
        <v>563.78364041908401</v>
      </c>
      <c r="C85" s="213">
        <f>C86+10</f>
        <v>3890</v>
      </c>
      <c r="D85" s="362">
        <f t="shared" si="15"/>
        <v>481.86635933255047</v>
      </c>
      <c r="E85" s="366"/>
      <c r="F85" s="364">
        <f>USD_CNY!B1005</f>
        <v>6.8998100000000004</v>
      </c>
      <c r="G85" s="313">
        <f t="shared" si="26"/>
        <v>0</v>
      </c>
    </row>
    <row r="86" spans="1:7" ht="15.75" x14ac:dyDescent="0.25">
      <c r="A86" s="361">
        <v>43453</v>
      </c>
      <c r="B86" s="362">
        <f t="shared" si="14"/>
        <v>563.60778708408509</v>
      </c>
      <c r="C86" s="213">
        <v>3880</v>
      </c>
      <c r="D86" s="362">
        <f t="shared" si="15"/>
        <v>481.71605733682492</v>
      </c>
      <c r="E86" s="366">
        <v>465.5</v>
      </c>
      <c r="F86" s="364">
        <f>USD_CNY!B1006</f>
        <v>6.88422</v>
      </c>
      <c r="G86" s="313">
        <f t="shared" si="26"/>
        <v>-10</v>
      </c>
    </row>
    <row r="87" spans="1:7" ht="15.75" x14ac:dyDescent="0.25">
      <c r="A87" s="361">
        <v>43454</v>
      </c>
      <c r="B87" s="362">
        <f t="shared" si="14"/>
        <v>561.9816515887569</v>
      </c>
      <c r="C87" s="213">
        <v>3880</v>
      </c>
      <c r="D87" s="362">
        <f t="shared" si="15"/>
        <v>480.32619793910851</v>
      </c>
      <c r="E87" s="366">
        <v>464</v>
      </c>
      <c r="F87" s="364">
        <f>USD_CNY!B1007</f>
        <v>6.9041399999999999</v>
      </c>
      <c r="G87" s="313">
        <f t="shared" si="26"/>
        <v>0</v>
      </c>
    </row>
    <row r="88" spans="1:7" ht="15.75" x14ac:dyDescent="0.25">
      <c r="A88" s="361">
        <v>43459</v>
      </c>
      <c r="B88" s="362">
        <f t="shared" si="14"/>
        <v>563.69949375867861</v>
      </c>
      <c r="C88" s="213">
        <f>C89+35</f>
        <v>3885</v>
      </c>
      <c r="D88" s="362">
        <f t="shared" si="15"/>
        <v>481.79443910998174</v>
      </c>
      <c r="E88" s="366"/>
      <c r="F88" s="364">
        <f>USD_CNY!B1008</f>
        <v>6.8919699999999997</v>
      </c>
      <c r="G88" s="313">
        <f t="shared" si="26"/>
        <v>5</v>
      </c>
    </row>
    <row r="89" spans="1:7" ht="15.75" x14ac:dyDescent="0.25">
      <c r="A89" s="361">
        <v>43460</v>
      </c>
      <c r="B89" s="362">
        <f t="shared" si="14"/>
        <v>556.43879173290941</v>
      </c>
      <c r="C89" s="213">
        <v>3850</v>
      </c>
      <c r="D89" s="362">
        <f t="shared" si="15"/>
        <v>475.58871088282859</v>
      </c>
      <c r="E89" s="366">
        <v>453</v>
      </c>
      <c r="F89" s="364">
        <f>USD_CNY!B1009</f>
        <v>6.9189999999999996</v>
      </c>
      <c r="G89" s="313">
        <f t="shared" ref="G89" si="27">C89-C88</f>
        <v>-35</v>
      </c>
    </row>
    <row r="90" spans="1:7" ht="15.75" x14ac:dyDescent="0.25">
      <c r="A90" s="361">
        <v>43461</v>
      </c>
      <c r="B90" s="362">
        <f t="shared" si="14"/>
        <v>558.73380760400437</v>
      </c>
      <c r="C90" s="213">
        <v>3850</v>
      </c>
      <c r="D90" s="362">
        <f t="shared" si="15"/>
        <v>477.55026290940549</v>
      </c>
      <c r="E90" s="366"/>
      <c r="F90" s="364">
        <f>USD_CNY!B1010</f>
        <v>6.8905799999999999</v>
      </c>
      <c r="G90" s="313">
        <f t="shared" ref="G90:G91" si="28">C90-C89</f>
        <v>0</v>
      </c>
    </row>
    <row r="91" spans="1:7" ht="15.75" x14ac:dyDescent="0.25">
      <c r="A91" s="361">
        <v>43462</v>
      </c>
      <c r="B91" s="362">
        <f t="shared" si="14"/>
        <v>560.28605149683699</v>
      </c>
      <c r="C91" s="213">
        <v>3850</v>
      </c>
      <c r="D91" s="362">
        <f t="shared" si="15"/>
        <v>478.8769670913137</v>
      </c>
      <c r="E91" s="366">
        <v>451</v>
      </c>
      <c r="F91" s="364">
        <f>USD_CNY!B1011</f>
        <v>6.8714899999999997</v>
      </c>
      <c r="G91" s="313">
        <f t="shared" si="28"/>
        <v>0</v>
      </c>
    </row>
    <row r="92" spans="1:7" ht="15.75" x14ac:dyDescent="0.25">
      <c r="A92" s="361">
        <v>43467</v>
      </c>
      <c r="B92" s="362">
        <f t="shared" si="14"/>
        <v>560.49731398040444</v>
      </c>
      <c r="C92" s="213">
        <v>3850</v>
      </c>
      <c r="D92" s="362">
        <f t="shared" si="15"/>
        <v>479.05753331658502</v>
      </c>
      <c r="E92" s="366">
        <v>451</v>
      </c>
      <c r="F92" s="364">
        <f>USD_CNY!B1012</f>
        <v>6.8689</v>
      </c>
      <c r="G92" s="313">
        <f t="shared" ref="G92:G97" si="29">C92-C91</f>
        <v>0</v>
      </c>
    </row>
    <row r="93" spans="1:7" ht="15.75" x14ac:dyDescent="0.25">
      <c r="A93" s="361">
        <v>43468</v>
      </c>
      <c r="B93" s="362">
        <f t="shared" si="14"/>
        <v>557.02852189645671</v>
      </c>
      <c r="C93" s="213">
        <v>3830</v>
      </c>
      <c r="D93" s="362">
        <f t="shared" si="15"/>
        <v>476.09275375765532</v>
      </c>
      <c r="E93" s="366">
        <v>453</v>
      </c>
      <c r="F93" s="364">
        <f>USD_CNY!B1013</f>
        <v>6.8757700000000002</v>
      </c>
      <c r="G93" s="313">
        <f t="shared" si="29"/>
        <v>-20</v>
      </c>
    </row>
    <row r="94" spans="1:7" ht="15.75" x14ac:dyDescent="0.25">
      <c r="A94" s="361">
        <v>43469</v>
      </c>
      <c r="B94" s="362">
        <f t="shared" si="14"/>
        <v>555.51192896427563</v>
      </c>
      <c r="C94" s="213">
        <v>3820</v>
      </c>
      <c r="D94" s="362">
        <f t="shared" si="15"/>
        <v>474.79652048228689</v>
      </c>
      <c r="E94" s="366">
        <v>455</v>
      </c>
      <c r="F94" s="364">
        <f>USD_CNY!B1014</f>
        <v>6.8765400000000003</v>
      </c>
      <c r="G94" s="313">
        <f t="shared" si="29"/>
        <v>-10</v>
      </c>
    </row>
    <row r="95" spans="1:7" ht="15.75" x14ac:dyDescent="0.25">
      <c r="A95" s="361">
        <v>43472</v>
      </c>
      <c r="B95" s="362">
        <f t="shared" si="14"/>
        <v>556.51707720727495</v>
      </c>
      <c r="C95" s="213">
        <f>C96-15</f>
        <v>3820</v>
      </c>
      <c r="D95" s="362">
        <f t="shared" si="15"/>
        <v>475.65562154467949</v>
      </c>
      <c r="E95" s="366"/>
      <c r="F95" s="364">
        <f>USD_CNY!B1015</f>
        <v>6.8641199999999998</v>
      </c>
      <c r="G95" s="313">
        <f t="shared" si="29"/>
        <v>0</v>
      </c>
    </row>
    <row r="96" spans="1:7" ht="15.75" x14ac:dyDescent="0.25">
      <c r="A96" s="361">
        <v>43473</v>
      </c>
      <c r="B96" s="362">
        <f t="shared" si="14"/>
        <v>560.27606196784734</v>
      </c>
      <c r="C96" s="213">
        <v>3835</v>
      </c>
      <c r="D96" s="362">
        <f t="shared" si="15"/>
        <v>478.86842903234816</v>
      </c>
      <c r="E96" s="366">
        <v>452</v>
      </c>
      <c r="F96" s="364">
        <f>USD_CNY!B1016</f>
        <v>6.8448399999999996</v>
      </c>
      <c r="G96" s="313">
        <f t="shared" si="29"/>
        <v>15</v>
      </c>
    </row>
    <row r="97" spans="1:7" ht="15.75" x14ac:dyDescent="0.25">
      <c r="A97" s="361">
        <v>43474</v>
      </c>
      <c r="B97" s="362">
        <f t="shared" si="14"/>
        <v>558.16681964572092</v>
      </c>
      <c r="C97" s="213">
        <v>3825</v>
      </c>
      <c r="D97" s="362">
        <f t="shared" si="15"/>
        <v>477.06565781685549</v>
      </c>
      <c r="E97" s="366">
        <v>461.5</v>
      </c>
      <c r="F97" s="364">
        <f>USD_CNY!B1017</f>
        <v>6.8527899999999997</v>
      </c>
      <c r="G97" s="313">
        <f t="shared" si="29"/>
        <v>-10</v>
      </c>
    </row>
    <row r="98" spans="1:7" ht="15.75" x14ac:dyDescent="0.25">
      <c r="A98" s="361">
        <v>43475</v>
      </c>
      <c r="B98" s="362">
        <f t="shared" si="14"/>
        <v>561.59071855715968</v>
      </c>
      <c r="C98" s="213">
        <v>3825</v>
      </c>
      <c r="D98" s="362">
        <f t="shared" si="15"/>
        <v>479.99206714287152</v>
      </c>
      <c r="E98" s="366">
        <v>460</v>
      </c>
      <c r="F98" s="364">
        <f>USD_CNY!B1018</f>
        <v>6.8110099999999996</v>
      </c>
      <c r="G98" s="313">
        <f t="shared" ref="G98:G103" si="30">C98-C97</f>
        <v>0</v>
      </c>
    </row>
    <row r="99" spans="1:7" ht="15.75" x14ac:dyDescent="0.25">
      <c r="A99" s="361">
        <v>43480</v>
      </c>
      <c r="B99" s="362">
        <f t="shared" si="14"/>
        <v>559.01365146829812</v>
      </c>
      <c r="C99" s="213">
        <f>C100+20</f>
        <v>3780</v>
      </c>
      <c r="D99" s="362">
        <f t="shared" si="15"/>
        <v>477.78944569940012</v>
      </c>
      <c r="E99" s="366"/>
      <c r="F99" s="364">
        <f>USD_CNY!B1019</f>
        <v>6.7619100000000003</v>
      </c>
      <c r="G99" s="313">
        <f t="shared" si="30"/>
        <v>-45</v>
      </c>
    </row>
    <row r="100" spans="1:7" ht="15.75" x14ac:dyDescent="0.25">
      <c r="A100" s="361">
        <v>43481</v>
      </c>
      <c r="B100" s="362">
        <f t="shared" si="14"/>
        <v>555.15772532980941</v>
      </c>
      <c r="C100" s="213">
        <v>3760</v>
      </c>
      <c r="D100" s="362">
        <f t="shared" si="15"/>
        <v>474.49378233317049</v>
      </c>
      <c r="E100" s="366">
        <v>463.5</v>
      </c>
      <c r="F100" s="364">
        <f>USD_CNY!B1020</f>
        <v>6.77285</v>
      </c>
      <c r="G100" s="313">
        <f t="shared" si="30"/>
        <v>-20</v>
      </c>
    </row>
    <row r="101" spans="1:7" ht="15.75" x14ac:dyDescent="0.25">
      <c r="A101" s="361">
        <v>43482</v>
      </c>
      <c r="B101" s="362">
        <f t="shared" si="14"/>
        <v>556.2541608107108</v>
      </c>
      <c r="C101" s="213">
        <v>3760</v>
      </c>
      <c r="D101" s="362">
        <f t="shared" si="15"/>
        <v>475.43090667582123</v>
      </c>
      <c r="E101" s="366">
        <v>462</v>
      </c>
      <c r="F101" s="364">
        <f>USD_CNY!B1021</f>
        <v>6.7595000000000001</v>
      </c>
      <c r="G101" s="313">
        <f t="shared" si="30"/>
        <v>0</v>
      </c>
    </row>
    <row r="102" spans="1:7" ht="15.75" x14ac:dyDescent="0.25">
      <c r="A102" s="361">
        <v>43483</v>
      </c>
      <c r="B102" s="362">
        <f t="shared" si="14"/>
        <v>555.0069449672236</v>
      </c>
      <c r="C102" s="213">
        <v>3760</v>
      </c>
      <c r="D102" s="362">
        <f t="shared" si="15"/>
        <v>474.3649102283963</v>
      </c>
      <c r="E102" s="366">
        <v>464</v>
      </c>
      <c r="F102" s="364">
        <f>USD_CNY!B1022</f>
        <v>6.7746899999999997</v>
      </c>
      <c r="G102" s="313">
        <f t="shared" si="30"/>
        <v>0</v>
      </c>
    </row>
    <row r="103" spans="1:7" ht="15.75" x14ac:dyDescent="0.25">
      <c r="A103" s="361">
        <v>43486</v>
      </c>
      <c r="B103" s="362">
        <f t="shared" si="14"/>
        <v>560.19443599006649</v>
      </c>
      <c r="C103" s="213">
        <f>C104-30</f>
        <v>3810</v>
      </c>
      <c r="D103" s="362">
        <f t="shared" si="15"/>
        <v>478.79866323937313</v>
      </c>
      <c r="E103" s="366"/>
      <c r="F103" s="364">
        <f>USD_CNY!B1023</f>
        <v>6.8012100000000002</v>
      </c>
      <c r="G103" s="313">
        <f t="shared" si="30"/>
        <v>50</v>
      </c>
    </row>
    <row r="104" spans="1:7" ht="15.75" x14ac:dyDescent="0.25">
      <c r="A104" s="361">
        <v>43487</v>
      </c>
      <c r="B104" s="362">
        <f t="shared" si="14"/>
        <v>564.72249183799522</v>
      </c>
      <c r="C104" s="213">
        <v>3840</v>
      </c>
      <c r="D104" s="362">
        <f t="shared" si="15"/>
        <v>482.66879644273098</v>
      </c>
      <c r="E104" s="366">
        <v>463</v>
      </c>
      <c r="F104" s="364">
        <f>USD_CNY!B1024</f>
        <v>6.7998000000000003</v>
      </c>
      <c r="G104" s="313">
        <f t="shared" ref="G104" si="31">C104-C103</f>
        <v>30</v>
      </c>
    </row>
    <row r="105" spans="1:7" ht="15.75" x14ac:dyDescent="0.25">
      <c r="A105" s="361">
        <v>43489</v>
      </c>
      <c r="B105" s="362">
        <f t="shared" si="14"/>
        <v>562.40071492614447</v>
      </c>
      <c r="C105" s="213">
        <v>3820</v>
      </c>
      <c r="D105" s="362">
        <f t="shared" si="15"/>
        <v>480.68437173174743</v>
      </c>
      <c r="E105" s="366"/>
      <c r="F105" s="364">
        <f>USD_CNY!B1025</f>
        <v>6.7923099999999996</v>
      </c>
      <c r="G105" s="313">
        <f t="shared" ref="G105:G106" si="32">C105-C104</f>
        <v>-20</v>
      </c>
    </row>
    <row r="106" spans="1:7" ht="15.75" x14ac:dyDescent="0.25">
      <c r="A106" s="361">
        <v>43490</v>
      </c>
      <c r="B106" s="362">
        <f t="shared" si="14"/>
        <v>562.29226833411349</v>
      </c>
      <c r="C106" s="213">
        <v>3820</v>
      </c>
      <c r="D106" s="362">
        <f t="shared" si="15"/>
        <v>480.59168233684915</v>
      </c>
      <c r="E106" s="366">
        <v>466</v>
      </c>
      <c r="F106" s="364">
        <f>USD_CNY!B1026</f>
        <v>6.7936199999999998</v>
      </c>
      <c r="G106" s="313">
        <f t="shared" si="32"/>
        <v>0</v>
      </c>
    </row>
    <row r="107" spans="1:7" ht="15.75" x14ac:dyDescent="0.25">
      <c r="A107" s="361">
        <v>43493</v>
      </c>
      <c r="B107" s="362">
        <f t="shared" si="14"/>
        <v>567.28134488632156</v>
      </c>
      <c r="C107" s="213">
        <v>3830</v>
      </c>
      <c r="D107" s="362">
        <f t="shared" si="15"/>
        <v>484.85585033018941</v>
      </c>
      <c r="E107" s="366">
        <v>473</v>
      </c>
      <c r="F107" s="364">
        <f>USD_CNY!B1027</f>
        <v>6.7515000000000001</v>
      </c>
      <c r="G107" s="313">
        <f t="shared" ref="G107:G170" si="33">C107-C106</f>
        <v>10</v>
      </c>
    </row>
    <row r="108" spans="1:7" ht="15.75" x14ac:dyDescent="0.25">
      <c r="A108" s="361">
        <v>43494</v>
      </c>
      <c r="B108" s="362">
        <f t="shared" si="14"/>
        <v>567.00420441759934</v>
      </c>
      <c r="C108" s="213">
        <v>3830</v>
      </c>
      <c r="D108" s="362">
        <f t="shared" si="15"/>
        <v>484.61897813470034</v>
      </c>
      <c r="E108" s="366">
        <v>474</v>
      </c>
      <c r="F108" s="364">
        <f>USD_CNY!B1028</f>
        <v>6.7548000000000004</v>
      </c>
      <c r="G108" s="313">
        <f t="shared" si="33"/>
        <v>0</v>
      </c>
    </row>
    <row r="109" spans="1:7" ht="15.75" x14ac:dyDescent="0.25">
      <c r="A109" s="361">
        <v>43495</v>
      </c>
      <c r="B109" s="362">
        <f t="shared" si="14"/>
        <v>579.42334006355827</v>
      </c>
      <c r="C109" s="213">
        <v>3900</v>
      </c>
      <c r="D109" s="362">
        <f t="shared" si="15"/>
        <v>495.23362398594725</v>
      </c>
      <c r="E109" s="366">
        <v>474</v>
      </c>
      <c r="F109" s="364">
        <f>USD_CNY!B1029</f>
        <v>6.7308300000000001</v>
      </c>
      <c r="G109" s="313">
        <f t="shared" si="33"/>
        <v>70</v>
      </c>
    </row>
    <row r="110" spans="1:7" ht="15.75" x14ac:dyDescent="0.25">
      <c r="A110" s="361">
        <v>43496</v>
      </c>
      <c r="B110" s="362">
        <f t="shared" si="14"/>
        <v>573.35265358032677</v>
      </c>
      <c r="C110" s="213">
        <v>3850</v>
      </c>
      <c r="D110" s="362">
        <f t="shared" si="15"/>
        <v>490.0450030601084</v>
      </c>
      <c r="E110" s="366">
        <v>480</v>
      </c>
      <c r="F110" s="364">
        <f>USD_CNY!B1030</f>
        <v>6.7148899999999996</v>
      </c>
      <c r="G110" s="313">
        <f t="shared" si="33"/>
        <v>-50</v>
      </c>
    </row>
    <row r="111" spans="1:7" ht="15.75" x14ac:dyDescent="0.25">
      <c r="A111" s="361">
        <v>43497</v>
      </c>
      <c r="B111" s="362">
        <f t="shared" si="14"/>
        <v>571.0573311895198</v>
      </c>
      <c r="C111" s="213">
        <v>3850</v>
      </c>
      <c r="D111" s="362">
        <f t="shared" si="15"/>
        <v>488.08318905087168</v>
      </c>
      <c r="E111" s="366">
        <v>484</v>
      </c>
      <c r="F111" s="364">
        <f>USD_CNY!B1031</f>
        <v>6.7418800000000001</v>
      </c>
      <c r="G111" s="313">
        <f t="shared" si="33"/>
        <v>0</v>
      </c>
    </row>
    <row r="112" spans="1:7" ht="15.75" x14ac:dyDescent="0.25">
      <c r="A112" s="361">
        <v>43508</v>
      </c>
      <c r="B112" s="362">
        <f t="shared" si="14"/>
        <v>574.68469703064829</v>
      </c>
      <c r="C112" s="213">
        <v>3900</v>
      </c>
      <c r="D112" s="362">
        <f t="shared" si="15"/>
        <v>491.18350173559685</v>
      </c>
      <c r="E112" s="366">
        <v>496</v>
      </c>
      <c r="F112" s="364">
        <f>USD_CNY!B1032</f>
        <v>6.7863300000000004</v>
      </c>
      <c r="G112" s="313">
        <f t="shared" si="33"/>
        <v>50</v>
      </c>
    </row>
    <row r="113" spans="1:7" ht="15.75" x14ac:dyDescent="0.25">
      <c r="A113" s="361">
        <v>43509</v>
      </c>
      <c r="B113" s="362">
        <f t="shared" si="14"/>
        <v>578.72337909411681</v>
      </c>
      <c r="C113" s="213">
        <v>3915</v>
      </c>
      <c r="D113" s="362">
        <f t="shared" si="15"/>
        <v>494.63536674710843</v>
      </c>
      <c r="E113" s="366">
        <v>472.5</v>
      </c>
      <c r="F113" s="364">
        <f>USD_CNY!B1033</f>
        <v>6.7648900000000003</v>
      </c>
      <c r="G113" s="313">
        <f t="shared" si="33"/>
        <v>15</v>
      </c>
    </row>
    <row r="114" spans="1:7" ht="15.75" x14ac:dyDescent="0.25">
      <c r="A114" s="361">
        <v>43510</v>
      </c>
      <c r="B114" s="362">
        <f t="shared" si="14"/>
        <v>577.63554516844385</v>
      </c>
      <c r="C114" s="213">
        <v>3915</v>
      </c>
      <c r="D114" s="362">
        <f t="shared" si="15"/>
        <v>493.70559416106317</v>
      </c>
      <c r="E114" s="366">
        <v>474</v>
      </c>
      <c r="F114" s="364">
        <f>USD_CNY!B1034</f>
        <v>6.7776300000000003</v>
      </c>
      <c r="G114" s="313">
        <f t="shared" si="33"/>
        <v>0</v>
      </c>
    </row>
    <row r="115" spans="1:7" ht="15.75" x14ac:dyDescent="0.25">
      <c r="A115" s="361">
        <v>43511</v>
      </c>
      <c r="B115" s="362">
        <f t="shared" si="14"/>
        <v>576.94093097487541</v>
      </c>
      <c r="C115" s="213">
        <v>3915</v>
      </c>
      <c r="D115" s="362">
        <f t="shared" si="15"/>
        <v>493.11190681613289</v>
      </c>
      <c r="E115" s="366">
        <v>480</v>
      </c>
      <c r="F115" s="364">
        <f>USD_CNY!B1035</f>
        <v>6.7857900000000004</v>
      </c>
      <c r="G115" s="313">
        <f t="shared" si="33"/>
        <v>0</v>
      </c>
    </row>
    <row r="116" spans="1:7" ht="15.75" x14ac:dyDescent="0.25">
      <c r="A116" s="361">
        <v>43514</v>
      </c>
      <c r="B116" s="362">
        <f t="shared" si="14"/>
        <v>578.92791127541591</v>
      </c>
      <c r="C116" s="213">
        <v>3915</v>
      </c>
      <c r="D116" s="362">
        <f t="shared" si="15"/>
        <v>494.81018057727857</v>
      </c>
      <c r="E116" s="366">
        <v>484</v>
      </c>
      <c r="F116" s="364">
        <f>USD_CNY!B1036</f>
        <v>6.7625000000000002</v>
      </c>
      <c r="G116" s="313">
        <f t="shared" si="33"/>
        <v>0</v>
      </c>
    </row>
    <row r="117" spans="1:7" ht="15.75" x14ac:dyDescent="0.25">
      <c r="A117" s="361">
        <v>43515</v>
      </c>
      <c r="B117" s="362">
        <f t="shared" si="14"/>
        <v>577.43192497957227</v>
      </c>
      <c r="C117" s="213">
        <v>3915</v>
      </c>
      <c r="D117" s="362">
        <f t="shared" si="15"/>
        <v>493.53155981160029</v>
      </c>
      <c r="E117" s="366">
        <v>482</v>
      </c>
      <c r="F117" s="364">
        <f>USD_CNY!B1037</f>
        <v>6.7800200000000004</v>
      </c>
      <c r="G117" s="313">
        <f t="shared" si="33"/>
        <v>0</v>
      </c>
    </row>
    <row r="118" spans="1:7" ht="15.75" x14ac:dyDescent="0.25">
      <c r="A118" s="361">
        <v>43517</v>
      </c>
      <c r="B118" s="362">
        <f t="shared" si="14"/>
        <v>568.22079777603449</v>
      </c>
      <c r="C118" s="213">
        <v>3810</v>
      </c>
      <c r="D118" s="362">
        <f t="shared" si="15"/>
        <v>485.65880151797825</v>
      </c>
      <c r="E118" s="366">
        <v>479</v>
      </c>
      <c r="F118" s="364">
        <f>USD_CNY!B1038</f>
        <v>6.7051400000000001</v>
      </c>
      <c r="G118" s="313">
        <f t="shared" si="33"/>
        <v>-105</v>
      </c>
    </row>
    <row r="119" spans="1:7" ht="15.75" x14ac:dyDescent="0.25">
      <c r="A119" s="361">
        <v>43521</v>
      </c>
      <c r="B119" s="362">
        <f t="shared" si="14"/>
        <v>572.13971277838527</v>
      </c>
      <c r="C119" s="213">
        <v>3825</v>
      </c>
      <c r="D119" s="362">
        <f t="shared" si="15"/>
        <v>489.00830151998747</v>
      </c>
      <c r="E119" s="366">
        <v>485.5</v>
      </c>
      <c r="F119" s="364">
        <f>USD_CNY!B1039</f>
        <v>6.6854300000000002</v>
      </c>
      <c r="G119" s="313">
        <f t="shared" si="33"/>
        <v>15</v>
      </c>
    </row>
    <row r="120" spans="1:7" ht="15.75" x14ac:dyDescent="0.25">
      <c r="A120" s="361">
        <v>43522</v>
      </c>
      <c r="B120" s="362">
        <f t="shared" si="14"/>
        <v>571.68991538989258</v>
      </c>
      <c r="C120" s="213">
        <v>3825</v>
      </c>
      <c r="D120" s="362">
        <f t="shared" si="15"/>
        <v>488.62385930760053</v>
      </c>
      <c r="E120" s="366">
        <v>483</v>
      </c>
      <c r="F120" s="364">
        <f>USD_CNY!B1040</f>
        <v>6.69069</v>
      </c>
      <c r="G120" s="313">
        <f t="shared" si="33"/>
        <v>0</v>
      </c>
    </row>
    <row r="121" spans="1:7" ht="15.75" x14ac:dyDescent="0.25">
      <c r="A121" s="361">
        <v>43523</v>
      </c>
      <c r="B121" s="362">
        <f t="shared" si="14"/>
        <v>572.13971277838527</v>
      </c>
      <c r="C121" s="213">
        <v>3825</v>
      </c>
      <c r="D121" s="362">
        <f t="shared" si="15"/>
        <v>489.00830151998747</v>
      </c>
      <c r="E121" s="366">
        <v>483</v>
      </c>
      <c r="F121" s="364">
        <f>USD_CNY!B1041</f>
        <v>6.6854300000000002</v>
      </c>
      <c r="G121" s="313">
        <f t="shared" si="33"/>
        <v>0</v>
      </c>
    </row>
    <row r="122" spans="1:7" ht="15.75" x14ac:dyDescent="0.25">
      <c r="A122" s="361">
        <v>43524</v>
      </c>
      <c r="B122" s="362">
        <f t="shared" si="14"/>
        <v>572.43939999371435</v>
      </c>
      <c r="C122" s="213">
        <v>3825</v>
      </c>
      <c r="D122" s="362">
        <f t="shared" si="15"/>
        <v>489.26444443907212</v>
      </c>
      <c r="E122" s="366">
        <v>480</v>
      </c>
      <c r="F122" s="364">
        <f>USD_CNY!B1042</f>
        <v>6.6819300000000004</v>
      </c>
      <c r="G122" s="313">
        <f t="shared" si="33"/>
        <v>0</v>
      </c>
    </row>
    <row r="123" spans="1:7" ht="15.75" x14ac:dyDescent="0.25">
      <c r="A123" s="361">
        <v>43526</v>
      </c>
      <c r="B123" s="362">
        <f t="shared" si="14"/>
        <v>570.94153857176548</v>
      </c>
      <c r="C123" s="213">
        <v>3825</v>
      </c>
      <c r="D123" s="362">
        <f t="shared" si="15"/>
        <v>487.98422100150896</v>
      </c>
      <c r="E123" s="366">
        <v>479</v>
      </c>
      <c r="F123" s="364">
        <f>USD_CNY!B1043</f>
        <v>6.6994600000000002</v>
      </c>
      <c r="G123" s="313">
        <f t="shared" si="33"/>
        <v>0</v>
      </c>
    </row>
    <row r="124" spans="1:7" ht="15.75" x14ac:dyDescent="0.25">
      <c r="A124" s="361">
        <v>43528</v>
      </c>
      <c r="B124" s="362">
        <f>+IF(F124=0,"",C124/F124)</f>
        <v>570.64341723656412</v>
      </c>
      <c r="C124" s="213">
        <v>3825</v>
      </c>
      <c r="D124" s="362">
        <f t="shared" si="15"/>
        <v>487.72941644150785</v>
      </c>
      <c r="E124" s="366">
        <v>485</v>
      </c>
      <c r="F124" s="364">
        <f>USD_CNY!B1044</f>
        <v>6.70296</v>
      </c>
      <c r="G124" s="313">
        <f t="shared" si="33"/>
        <v>0</v>
      </c>
    </row>
    <row r="125" spans="1:7" ht="15.75" x14ac:dyDescent="0.25">
      <c r="A125" s="361">
        <v>43529</v>
      </c>
      <c r="B125" s="362">
        <f t="shared" si="14"/>
        <v>582.50196902074038</v>
      </c>
      <c r="C125" s="213">
        <v>3905</v>
      </c>
      <c r="D125" s="362">
        <f t="shared" si="15"/>
        <v>497.86493078695764</v>
      </c>
      <c r="E125" s="366">
        <v>487</v>
      </c>
      <c r="F125" s="364">
        <f>USD_CNY!B1045</f>
        <v>6.7038399999999996</v>
      </c>
      <c r="G125" s="313">
        <f t="shared" si="33"/>
        <v>80</v>
      </c>
    </row>
    <row r="126" spans="1:7" ht="15.75" x14ac:dyDescent="0.25">
      <c r="A126" s="361">
        <v>43530</v>
      </c>
      <c r="B126" s="362">
        <f t="shared" si="14"/>
        <v>576.8718972692252</v>
      </c>
      <c r="C126" s="213">
        <v>3880</v>
      </c>
      <c r="D126" s="362">
        <f t="shared" si="15"/>
        <v>493.05290364891044</v>
      </c>
      <c r="E126" s="366">
        <v>482</v>
      </c>
      <c r="F126" s="364">
        <f>USD_CNY!B1046</f>
        <v>6.72593</v>
      </c>
      <c r="G126" s="313">
        <f t="shared" si="33"/>
        <v>-25</v>
      </c>
    </row>
    <row r="127" spans="1:7" ht="15.75" x14ac:dyDescent="0.25">
      <c r="A127" s="361">
        <v>43531</v>
      </c>
      <c r="B127" s="362">
        <f t="shared" si="14"/>
        <v>574.21784231129016</v>
      </c>
      <c r="C127" s="213">
        <v>3855</v>
      </c>
      <c r="D127" s="362">
        <f t="shared" si="15"/>
        <v>490.78448060794034</v>
      </c>
      <c r="E127" s="366">
        <v>482</v>
      </c>
      <c r="F127" s="364">
        <f>USD_CNY!B1047</f>
        <v>6.7134799999999997</v>
      </c>
      <c r="G127" s="313">
        <f t="shared" si="33"/>
        <v>-25</v>
      </c>
    </row>
    <row r="128" spans="1:7" ht="15.75" x14ac:dyDescent="0.25">
      <c r="A128" s="361">
        <v>43532</v>
      </c>
      <c r="B128" s="362">
        <f t="shared" si="14"/>
        <v>574.98246823481861</v>
      </c>
      <c r="C128" s="213">
        <v>3870</v>
      </c>
      <c r="D128" s="362">
        <f t="shared" si="15"/>
        <v>491.43800703830652</v>
      </c>
      <c r="E128" s="366">
        <v>480</v>
      </c>
      <c r="F128" s="364">
        <f>USD_CNY!B1048</f>
        <v>6.7306400000000002</v>
      </c>
      <c r="G128" s="313">
        <f t="shared" si="33"/>
        <v>15</v>
      </c>
    </row>
    <row r="129" spans="1:7" ht="15.75" x14ac:dyDescent="0.25">
      <c r="A129" s="361">
        <v>43535</v>
      </c>
      <c r="B129" s="362">
        <f t="shared" si="14"/>
        <v>576.28669371847502</v>
      </c>
      <c r="C129" s="213">
        <v>3880</v>
      </c>
      <c r="D129" s="362">
        <f t="shared" si="15"/>
        <v>492.55272967391028</v>
      </c>
      <c r="E129" s="366">
        <v>480</v>
      </c>
      <c r="F129" s="364">
        <f>USD_CNY!B1049</f>
        <v>6.7327599999999999</v>
      </c>
      <c r="G129" s="313">
        <f t="shared" si="33"/>
        <v>10</v>
      </c>
    </row>
    <row r="130" spans="1:7" ht="15.75" x14ac:dyDescent="0.25">
      <c r="A130" s="361">
        <v>43536</v>
      </c>
      <c r="B130" s="362">
        <f t="shared" si="14"/>
        <v>573.9186360537027</v>
      </c>
      <c r="C130" s="367">
        <v>3855</v>
      </c>
      <c r="D130" s="362">
        <f t="shared" si="15"/>
        <v>490.52874876384851</v>
      </c>
      <c r="E130" s="366">
        <v>478</v>
      </c>
      <c r="F130" s="364">
        <f>USD_CNY!B1050</f>
        <v>6.7169800000000004</v>
      </c>
      <c r="G130" s="313">
        <f t="shared" si="33"/>
        <v>-25</v>
      </c>
    </row>
    <row r="131" spans="1:7" ht="15.75" x14ac:dyDescent="0.25">
      <c r="A131" s="361">
        <v>43537</v>
      </c>
      <c r="B131" s="362">
        <f t="shared" si="14"/>
        <v>575.55735246596169</v>
      </c>
      <c r="C131" s="368">
        <v>3865</v>
      </c>
      <c r="D131" s="362">
        <f t="shared" si="15"/>
        <v>491.92936108201854</v>
      </c>
      <c r="E131" s="366">
        <v>477</v>
      </c>
      <c r="F131" s="364">
        <f>USD_CNY!B1051</f>
        <v>6.71523</v>
      </c>
      <c r="G131" s="313">
        <f t="shared" si="33"/>
        <v>10</v>
      </c>
    </row>
    <row r="132" spans="1:7" ht="15.75" x14ac:dyDescent="0.25">
      <c r="A132" s="361">
        <v>43538</v>
      </c>
      <c r="B132" s="362">
        <f t="shared" si="14"/>
        <v>581.56592396006931</v>
      </c>
      <c r="C132" s="368">
        <v>3905</v>
      </c>
      <c r="D132" s="362">
        <f t="shared" si="15"/>
        <v>497.06489227356354</v>
      </c>
      <c r="E132" s="366">
        <v>477</v>
      </c>
      <c r="F132" s="364">
        <f>USD_CNY!B1052</f>
        <v>6.7146299999999997</v>
      </c>
      <c r="G132" s="313">
        <f t="shared" si="33"/>
        <v>40</v>
      </c>
    </row>
    <row r="133" spans="1:7" ht="15.75" x14ac:dyDescent="0.25">
      <c r="A133" s="361">
        <v>43539</v>
      </c>
      <c r="B133" s="362">
        <f t="shared" si="14"/>
        <v>580.75550267697793</v>
      </c>
      <c r="C133" s="368">
        <v>3905</v>
      </c>
      <c r="D133" s="362">
        <f t="shared" si="15"/>
        <v>496.37222451023757</v>
      </c>
      <c r="E133" s="366">
        <v>483.5</v>
      </c>
      <c r="F133" s="364">
        <f>USD_CNY!B1053</f>
        <v>6.7240000000000002</v>
      </c>
      <c r="G133" s="313">
        <f t="shared" si="33"/>
        <v>0</v>
      </c>
    </row>
    <row r="134" spans="1:7" ht="15.75" x14ac:dyDescent="0.25">
      <c r="A134" s="361">
        <v>43542</v>
      </c>
      <c r="B134" s="362">
        <f t="shared" si="14"/>
        <v>582.50228680565283</v>
      </c>
      <c r="C134" s="368">
        <v>3910</v>
      </c>
      <c r="D134" s="362">
        <f t="shared" si="15"/>
        <v>497.86520239799393</v>
      </c>
      <c r="E134" s="366">
        <v>480</v>
      </c>
      <c r="F134" s="364">
        <f>USD_CNY!B1054</f>
        <v>6.7124199999999998</v>
      </c>
      <c r="G134" s="313">
        <f t="shared" si="33"/>
        <v>5</v>
      </c>
    </row>
    <row r="135" spans="1:7" ht="15.75" x14ac:dyDescent="0.25">
      <c r="A135" s="361">
        <v>43543</v>
      </c>
      <c r="B135" s="362">
        <f t="shared" si="14"/>
        <v>587.24057958933349</v>
      </c>
      <c r="C135" s="368">
        <v>3945</v>
      </c>
      <c r="D135" s="362">
        <f t="shared" si="15"/>
        <v>501.91502529002867</v>
      </c>
      <c r="E135" s="366">
        <v>480</v>
      </c>
      <c r="F135" s="364">
        <f>USD_CNY!B1055</f>
        <v>6.7178599999999999</v>
      </c>
      <c r="G135" s="313">
        <f t="shared" si="33"/>
        <v>35</v>
      </c>
    </row>
    <row r="136" spans="1:7" ht="15.75" x14ac:dyDescent="0.25">
      <c r="A136" s="361">
        <v>43549</v>
      </c>
      <c r="B136" s="362">
        <f t="shared" si="14"/>
        <v>588.00061926141166</v>
      </c>
      <c r="C136" s="368">
        <v>3950</v>
      </c>
      <c r="D136" s="362">
        <f t="shared" si="15"/>
        <v>502.56463184736043</v>
      </c>
      <c r="E136" s="366">
        <v>476</v>
      </c>
      <c r="F136" s="364">
        <f>USD_CNY!B1056</f>
        <v>6.7176799999999997</v>
      </c>
      <c r="G136" s="313">
        <f t="shared" si="33"/>
        <v>5</v>
      </c>
    </row>
    <row r="137" spans="1:7" ht="15.75" x14ac:dyDescent="0.25">
      <c r="A137" s="361">
        <v>43550</v>
      </c>
      <c r="B137" s="362">
        <f t="shared" si="14"/>
        <v>580.9787555435056</v>
      </c>
      <c r="C137" s="368">
        <v>3900</v>
      </c>
      <c r="D137" s="362">
        <f t="shared" si="15"/>
        <v>496.5630389260732</v>
      </c>
      <c r="E137" s="366">
        <v>479</v>
      </c>
      <c r="F137" s="364">
        <f>USD_CNY!B1057</f>
        <v>6.7128100000000002</v>
      </c>
      <c r="G137" s="313">
        <f t="shared" si="33"/>
        <v>-50</v>
      </c>
    </row>
    <row r="138" spans="1:7" ht="15.75" x14ac:dyDescent="0.25">
      <c r="A138" s="361">
        <v>43551</v>
      </c>
      <c r="B138" s="362">
        <f t="shared" si="14"/>
        <v>578.56684975555925</v>
      </c>
      <c r="C138" s="368">
        <v>3890</v>
      </c>
      <c r="D138" s="362">
        <f t="shared" si="15"/>
        <v>494.50158098765752</v>
      </c>
      <c r="E138" s="366">
        <v>480</v>
      </c>
      <c r="F138" s="364">
        <f>USD_CNY!B1058</f>
        <v>6.7235100000000001</v>
      </c>
      <c r="G138" s="313">
        <f t="shared" si="33"/>
        <v>-10</v>
      </c>
    </row>
    <row r="139" spans="1:7" ht="15.75" x14ac:dyDescent="0.25">
      <c r="A139" s="361">
        <v>43552</v>
      </c>
      <c r="B139" s="362">
        <f t="shared" si="14"/>
        <v>580.33481311289518</v>
      </c>
      <c r="C139" s="368">
        <v>3910</v>
      </c>
      <c r="D139" s="362">
        <f t="shared" si="15"/>
        <v>496.0126607802523</v>
      </c>
      <c r="E139" s="366">
        <v>479</v>
      </c>
      <c r="F139" s="364">
        <f>USD_CNY!B1059</f>
        <v>6.7374900000000002</v>
      </c>
      <c r="G139" s="313">
        <f t="shared" si="33"/>
        <v>20</v>
      </c>
    </row>
    <row r="140" spans="1:7" ht="15.75" x14ac:dyDescent="0.25">
      <c r="A140" s="361">
        <v>43553</v>
      </c>
      <c r="B140" s="362">
        <f t="shared" si="14"/>
        <v>570.24988528176141</v>
      </c>
      <c r="C140" s="368">
        <v>3840</v>
      </c>
      <c r="D140" s="362">
        <f t="shared" si="15"/>
        <v>487.39306434338584</v>
      </c>
      <c r="E140" s="366">
        <v>477</v>
      </c>
      <c r="F140" s="364">
        <f>USD_CNY!B1060</f>
        <v>6.7338899999999997</v>
      </c>
      <c r="G140" s="313">
        <f t="shared" si="33"/>
        <v>-70</v>
      </c>
    </row>
    <row r="141" spans="1:7" ht="15.75" x14ac:dyDescent="0.25">
      <c r="A141" s="361">
        <v>43556</v>
      </c>
      <c r="B141" s="362">
        <f t="shared" si="14"/>
        <v>572.40643241728424</v>
      </c>
      <c r="C141" s="368">
        <v>3840</v>
      </c>
      <c r="D141" s="362">
        <f t="shared" si="15"/>
        <v>489.2362670233199</v>
      </c>
      <c r="E141" s="366">
        <v>472</v>
      </c>
      <c r="F141" s="364">
        <f>USD_CNY!B1061</f>
        <v>6.70852</v>
      </c>
      <c r="G141" s="313">
        <f t="shared" si="33"/>
        <v>0</v>
      </c>
    </row>
    <row r="142" spans="1:7" ht="15.75" x14ac:dyDescent="0.25">
      <c r="A142" s="361">
        <v>43557</v>
      </c>
      <c r="B142" s="362">
        <f t="shared" si="14"/>
        <v>575.53229301285944</v>
      </c>
      <c r="C142" s="368">
        <v>3870</v>
      </c>
      <c r="D142" s="362">
        <f t="shared" si="15"/>
        <v>491.90794274603377</v>
      </c>
      <c r="E142" s="366">
        <v>474</v>
      </c>
      <c r="F142" s="364">
        <f>USD_CNY!B1062</f>
        <v>6.7242100000000002</v>
      </c>
      <c r="G142" s="313">
        <f t="shared" si="33"/>
        <v>30</v>
      </c>
    </row>
    <row r="143" spans="1:7" ht="15.75" x14ac:dyDescent="0.25">
      <c r="A143" s="361">
        <v>43559</v>
      </c>
      <c r="B143" s="362">
        <f t="shared" si="14"/>
        <v>592.27953212893237</v>
      </c>
      <c r="C143" s="368">
        <v>3980</v>
      </c>
      <c r="D143" s="362">
        <f t="shared" si="15"/>
        <v>506.22182233242086</v>
      </c>
      <c r="E143" s="366">
        <v>485</v>
      </c>
      <c r="F143" s="364">
        <f>USD_CNY!B1063</f>
        <v>6.7198000000000002</v>
      </c>
      <c r="G143" s="313">
        <f t="shared" si="33"/>
        <v>110</v>
      </c>
    </row>
    <row r="144" spans="1:7" ht="15.75" x14ac:dyDescent="0.25">
      <c r="A144" s="361">
        <v>43560</v>
      </c>
      <c r="B144" s="362">
        <f t="shared" si="14"/>
        <v>591.45327668094899</v>
      </c>
      <c r="C144" s="368">
        <v>3970</v>
      </c>
      <c r="D144" s="362">
        <f t="shared" si="15"/>
        <v>505.51562109482825</v>
      </c>
      <c r="E144" s="366">
        <v>485</v>
      </c>
      <c r="F144" s="364">
        <f>USD_CNY!B1064</f>
        <v>6.7122799999999998</v>
      </c>
      <c r="G144" s="313">
        <f t="shared" si="33"/>
        <v>-10</v>
      </c>
    </row>
    <row r="145" spans="1:7" ht="15.75" x14ac:dyDescent="0.25">
      <c r="A145" s="361">
        <v>43563</v>
      </c>
      <c r="B145" s="362">
        <f t="shared" si="14"/>
        <v>590.7913926009702</v>
      </c>
      <c r="C145" s="368">
        <v>3970</v>
      </c>
      <c r="D145" s="362">
        <f t="shared" si="15"/>
        <v>504.94990820595746</v>
      </c>
      <c r="E145" s="366">
        <v>482</v>
      </c>
      <c r="F145" s="364">
        <f>USD_CNY!B1065</f>
        <v>6.7198000000000002</v>
      </c>
      <c r="G145" s="313">
        <f t="shared" si="33"/>
        <v>0</v>
      </c>
    </row>
    <row r="146" spans="1:7" ht="15.75" x14ac:dyDescent="0.25">
      <c r="A146" s="361">
        <v>43564</v>
      </c>
      <c r="B146" s="362">
        <f t="shared" si="14"/>
        <v>607.24587206758292</v>
      </c>
      <c r="C146" s="368">
        <v>4080</v>
      </c>
      <c r="D146" s="362">
        <f t="shared" si="15"/>
        <v>519.01356586972906</v>
      </c>
      <c r="E146" s="366">
        <v>486</v>
      </c>
      <c r="F146" s="364">
        <f>USD_CNY!B1066</f>
        <v>6.7188600000000003</v>
      </c>
      <c r="G146" s="313">
        <f t="shared" si="33"/>
        <v>110</v>
      </c>
    </row>
    <row r="147" spans="1:7" ht="15.75" x14ac:dyDescent="0.25">
      <c r="A147" s="361">
        <v>43565</v>
      </c>
      <c r="B147" s="362">
        <f t="shared" si="14"/>
        <v>607.93304253745441</v>
      </c>
      <c r="C147" s="368">
        <v>4085</v>
      </c>
      <c r="D147" s="362">
        <f t="shared" si="15"/>
        <v>519.60089105765337</v>
      </c>
      <c r="E147" s="366">
        <v>484</v>
      </c>
      <c r="F147" s="364">
        <f>USD_CNY!B1067</f>
        <v>6.7194900000000004</v>
      </c>
      <c r="G147" s="313">
        <f t="shared" si="33"/>
        <v>5</v>
      </c>
    </row>
    <row r="148" spans="1:7" ht="15.75" x14ac:dyDescent="0.25">
      <c r="A148" s="361">
        <v>43567</v>
      </c>
      <c r="B148" s="362">
        <f t="shared" si="14"/>
        <v>606.5534532663944</v>
      </c>
      <c r="C148" s="368">
        <v>4080</v>
      </c>
      <c r="D148" s="362">
        <f t="shared" si="15"/>
        <v>518.42175492854221</v>
      </c>
      <c r="E148" s="366">
        <v>478</v>
      </c>
      <c r="F148" s="364">
        <f>USD_CNY!B1068</f>
        <v>6.7265300000000003</v>
      </c>
      <c r="G148" s="313">
        <f t="shared" si="33"/>
        <v>-5</v>
      </c>
    </row>
    <row r="149" spans="1:7" ht="15.75" x14ac:dyDescent="0.25">
      <c r="A149" s="361">
        <v>43571</v>
      </c>
      <c r="B149" s="362">
        <f t="shared" si="14"/>
        <v>619.90367650565065</v>
      </c>
      <c r="C149" s="368">
        <v>4160</v>
      </c>
      <c r="D149" s="362">
        <f t="shared" si="15"/>
        <v>529.83220214158177</v>
      </c>
      <c r="E149" s="366">
        <v>475</v>
      </c>
      <c r="F149" s="364">
        <f>USD_CNY!B1069</f>
        <v>6.7107200000000002</v>
      </c>
      <c r="G149" s="313">
        <f t="shared" si="33"/>
        <v>80</v>
      </c>
    </row>
    <row r="150" spans="1:7" ht="15.75" x14ac:dyDescent="0.25">
      <c r="A150" s="361">
        <v>43572</v>
      </c>
      <c r="B150" s="362">
        <f t="shared" si="14"/>
        <v>617.25541999460268</v>
      </c>
      <c r="C150" s="368">
        <v>4140</v>
      </c>
      <c r="D150" s="362">
        <f t="shared" si="15"/>
        <v>527.56873503812199</v>
      </c>
      <c r="E150" s="366">
        <v>479</v>
      </c>
      <c r="F150" s="364">
        <f>USD_CNY!B1070</f>
        <v>6.7071100000000001</v>
      </c>
      <c r="G150" s="313">
        <f t="shared" si="33"/>
        <v>-20</v>
      </c>
    </row>
    <row r="151" spans="1:7" ht="15.75" x14ac:dyDescent="0.25">
      <c r="A151" s="361">
        <v>43573</v>
      </c>
      <c r="B151" s="362">
        <f t="shared" si="14"/>
        <v>618.57888225485453</v>
      </c>
      <c r="C151" s="368">
        <v>4140</v>
      </c>
      <c r="D151" s="362">
        <f t="shared" si="15"/>
        <v>528.69989936312356</v>
      </c>
      <c r="E151" s="366">
        <v>478</v>
      </c>
      <c r="F151" s="364">
        <f>USD_CNY!B1071</f>
        <v>6.6927599999999998</v>
      </c>
      <c r="G151" s="313">
        <f t="shared" si="33"/>
        <v>0</v>
      </c>
    </row>
    <row r="152" spans="1:7" ht="15.75" x14ac:dyDescent="0.25">
      <c r="A152" s="361">
        <v>43577</v>
      </c>
      <c r="B152" s="362">
        <f t="shared" si="14"/>
        <v>611.85536932933189</v>
      </c>
      <c r="C152" s="368">
        <v>4100</v>
      </c>
      <c r="D152" s="362">
        <f t="shared" si="15"/>
        <v>522.95330711908707</v>
      </c>
      <c r="E152" s="366">
        <v>474</v>
      </c>
      <c r="F152" s="364">
        <f>USD_CNY!B1072</f>
        <v>6.7009299999999996</v>
      </c>
      <c r="G152" s="313">
        <f t="shared" si="33"/>
        <v>-40</v>
      </c>
    </row>
    <row r="153" spans="1:7" ht="15.75" x14ac:dyDescent="0.25">
      <c r="A153" s="361">
        <v>43578</v>
      </c>
      <c r="B153" s="362">
        <f t="shared" si="14"/>
        <v>623.11983280114725</v>
      </c>
      <c r="C153" s="368">
        <v>4180</v>
      </c>
      <c r="D153" s="362">
        <f t="shared" si="15"/>
        <v>532.5810536761943</v>
      </c>
      <c r="E153" s="366">
        <v>474</v>
      </c>
      <c r="F153" s="364">
        <f>USD_CNY!B1073</f>
        <v>6.7081799999999996</v>
      </c>
      <c r="G153" s="313">
        <f t="shared" si="33"/>
        <v>80</v>
      </c>
    </row>
    <row r="154" spans="1:7" ht="15.75" x14ac:dyDescent="0.25">
      <c r="A154" s="361">
        <v>43579</v>
      </c>
      <c r="B154" s="362">
        <f t="shared" si="14"/>
        <v>622.67242663488753</v>
      </c>
      <c r="C154" s="368">
        <v>4180</v>
      </c>
      <c r="D154" s="362">
        <f t="shared" si="15"/>
        <v>532.19865524349359</v>
      </c>
      <c r="E154" s="369">
        <v>478</v>
      </c>
      <c r="F154" s="364">
        <f>USD_CNY!B1074</f>
        <v>6.7130000000000001</v>
      </c>
      <c r="G154" s="313">
        <f t="shared" si="33"/>
        <v>0</v>
      </c>
    </row>
    <row r="155" spans="1:7" ht="15.75" x14ac:dyDescent="0.25">
      <c r="A155" s="361">
        <v>43580</v>
      </c>
      <c r="B155" s="362">
        <f t="shared" si="14"/>
        <v>615.52643121046094</v>
      </c>
      <c r="C155" s="370">
        <v>4140</v>
      </c>
      <c r="D155" s="362">
        <f t="shared" si="15"/>
        <v>526.09096684654787</v>
      </c>
      <c r="E155" s="369">
        <v>479</v>
      </c>
      <c r="F155" s="364">
        <f>USD_CNY!B1075</f>
        <v>6.7259500000000001</v>
      </c>
      <c r="G155" s="313">
        <f t="shared" si="33"/>
        <v>-40</v>
      </c>
    </row>
    <row r="156" spans="1:7" ht="15.75" x14ac:dyDescent="0.25">
      <c r="A156" s="361">
        <v>43587</v>
      </c>
      <c r="B156" s="362">
        <f t="shared" si="14"/>
        <v>623.65802157856751</v>
      </c>
      <c r="C156" s="370">
        <v>4200</v>
      </c>
      <c r="D156" s="362">
        <f t="shared" si="15"/>
        <v>533.04104408424575</v>
      </c>
      <c r="E156" s="371">
        <v>470.5</v>
      </c>
      <c r="F156" s="364">
        <f>USD_CNY!B1076</f>
        <v>6.7344600000000003</v>
      </c>
      <c r="G156" s="313">
        <f t="shared" si="33"/>
        <v>60</v>
      </c>
    </row>
    <row r="157" spans="1:7" ht="15.75" x14ac:dyDescent="0.25">
      <c r="A157" s="361">
        <v>43588</v>
      </c>
      <c r="B157" s="362">
        <f t="shared" si="14"/>
        <v>623.45250182582515</v>
      </c>
      <c r="C157" s="370">
        <v>4200</v>
      </c>
      <c r="D157" s="362">
        <f t="shared" si="15"/>
        <v>532.86538617591896</v>
      </c>
      <c r="E157" s="369">
        <v>474</v>
      </c>
      <c r="F157" s="364">
        <f>USD_CNY!B1077</f>
        <v>6.7366799999999998</v>
      </c>
      <c r="G157" s="313">
        <f t="shared" si="33"/>
        <v>0</v>
      </c>
    </row>
    <row r="158" spans="1:7" ht="15.75" x14ac:dyDescent="0.25">
      <c r="A158" s="361">
        <v>43591</v>
      </c>
      <c r="B158" s="362">
        <f t="shared" si="14"/>
        <v>628.67313598786291</v>
      </c>
      <c r="C158" s="370">
        <v>4235</v>
      </c>
      <c r="D158" s="362">
        <f t="shared" si="15"/>
        <v>537.32746665629315</v>
      </c>
      <c r="E158" s="371">
        <v>468.5</v>
      </c>
      <c r="F158" s="364">
        <f>USD_CNY!B1078</f>
        <v>6.7364100000000002</v>
      </c>
      <c r="G158" s="313">
        <f t="shared" si="33"/>
        <v>35</v>
      </c>
    </row>
    <row r="159" spans="1:7" ht="15.75" x14ac:dyDescent="0.25">
      <c r="A159" s="361">
        <v>43592</v>
      </c>
      <c r="B159" s="362">
        <f t="shared" si="14"/>
        <v>616.21376314552288</v>
      </c>
      <c r="C159" s="370">
        <v>4155</v>
      </c>
      <c r="D159" s="362">
        <f t="shared" si="15"/>
        <v>526.67843003890846</v>
      </c>
      <c r="E159" s="371">
        <v>468.5</v>
      </c>
      <c r="F159" s="364">
        <f>USD_CNY!B1079</f>
        <v>6.7427900000000003</v>
      </c>
      <c r="G159" s="313">
        <f t="shared" si="33"/>
        <v>-80</v>
      </c>
    </row>
    <row r="160" spans="1:7" ht="15.75" x14ac:dyDescent="0.25">
      <c r="A160" s="361">
        <v>43593</v>
      </c>
      <c r="B160" s="362">
        <f t="shared" si="14"/>
        <v>619.21963617537006</v>
      </c>
      <c r="C160" s="370">
        <v>4210</v>
      </c>
      <c r="D160" s="362">
        <f t="shared" si="15"/>
        <v>529.24755228664105</v>
      </c>
      <c r="E160" s="371">
        <v>468.5</v>
      </c>
      <c r="F160" s="364">
        <f>USD_CNY!B1080</f>
        <v>6.7988799999999996</v>
      </c>
      <c r="G160" s="313">
        <f t="shared" si="33"/>
        <v>55</v>
      </c>
    </row>
    <row r="161" spans="1:7" ht="15.75" x14ac:dyDescent="0.25">
      <c r="A161" s="361">
        <v>43594</v>
      </c>
      <c r="B161" s="362">
        <f t="shared" si="14"/>
        <v>612.74600058034116</v>
      </c>
      <c r="C161" s="368">
        <v>4160</v>
      </c>
      <c r="D161" s="362">
        <f t="shared" si="15"/>
        <v>523.71453041054804</v>
      </c>
      <c r="E161" s="369">
        <v>468</v>
      </c>
      <c r="F161" s="364">
        <f>USD_CNY!B1081</f>
        <v>6.78911</v>
      </c>
      <c r="G161" s="313">
        <f t="shared" si="33"/>
        <v>-50</v>
      </c>
    </row>
    <row r="162" spans="1:7" ht="15.75" x14ac:dyDescent="0.25">
      <c r="A162" s="361">
        <v>43595</v>
      </c>
      <c r="B162" s="362">
        <f t="shared" si="14"/>
        <v>609.43436826637662</v>
      </c>
      <c r="C162" s="368">
        <v>4135</v>
      </c>
      <c r="D162" s="362">
        <f t="shared" si="15"/>
        <v>520.88407544134759</v>
      </c>
      <c r="E162" s="371">
        <v>461.5</v>
      </c>
      <c r="F162" s="364">
        <f>USD_CNY!B1082</f>
        <v>6.78498</v>
      </c>
      <c r="G162" s="313">
        <f t="shared" si="33"/>
        <v>-25</v>
      </c>
    </row>
    <row r="163" spans="1:7" ht="15.75" x14ac:dyDescent="0.25">
      <c r="A163" s="361">
        <v>43598</v>
      </c>
      <c r="B163" s="362">
        <f t="shared" si="14"/>
        <v>609.30508462163766</v>
      </c>
      <c r="C163" s="368">
        <v>4160</v>
      </c>
      <c r="D163" s="362">
        <f t="shared" si="15"/>
        <v>520.77357659969039</v>
      </c>
      <c r="E163" s="369">
        <v>465</v>
      </c>
      <c r="F163" s="364">
        <f>USD_CNY!B1083</f>
        <v>6.8274499999999998</v>
      </c>
      <c r="G163" s="313">
        <f t="shared" si="33"/>
        <v>25</v>
      </c>
    </row>
    <row r="164" spans="1:7" ht="15.75" x14ac:dyDescent="0.25">
      <c r="A164" s="361">
        <v>43599</v>
      </c>
      <c r="B164" s="362">
        <f t="shared" ref="B164:B177" si="34">+IF(F164=0,"",C164/F164)</f>
        <v>599.6598027558025</v>
      </c>
      <c r="C164" s="368">
        <v>4100</v>
      </c>
      <c r="D164" s="362">
        <f t="shared" ref="D164:D314" si="35">+IF(ISERROR(B164/1.17),0,B164/1.17)</f>
        <v>512.52974594513034</v>
      </c>
      <c r="E164" s="2">
        <v>464.5</v>
      </c>
      <c r="F164" s="364">
        <f>USD_CNY!B1084</f>
        <v>6.8372099999999998</v>
      </c>
      <c r="G164" s="313">
        <f t="shared" si="33"/>
        <v>-60</v>
      </c>
    </row>
    <row r="165" spans="1:7" ht="15.75" x14ac:dyDescent="0.25">
      <c r="A165" s="361">
        <v>43600</v>
      </c>
      <c r="B165" s="362">
        <f t="shared" si="34"/>
        <v>589.78188289325965</v>
      </c>
      <c r="C165" s="368">
        <v>4040</v>
      </c>
      <c r="D165" s="362">
        <f t="shared" si="35"/>
        <v>504.08707939594842</v>
      </c>
      <c r="E165" s="2">
        <v>467</v>
      </c>
      <c r="F165" s="364">
        <f>USD_CNY!B1085</f>
        <v>6.84999</v>
      </c>
      <c r="G165" s="313">
        <f t="shared" si="33"/>
        <v>-60</v>
      </c>
    </row>
    <row r="166" spans="1:7" ht="15.75" x14ac:dyDescent="0.25">
      <c r="A166" s="361">
        <v>43601</v>
      </c>
      <c r="B166" s="362">
        <f t="shared" si="34"/>
        <v>585.98027683216742</v>
      </c>
      <c r="C166" s="368">
        <v>4040</v>
      </c>
      <c r="D166" s="362">
        <f t="shared" si="35"/>
        <v>500.83784344629697</v>
      </c>
      <c r="E166" s="2">
        <v>468</v>
      </c>
      <c r="F166" s="364">
        <f>USD_CNY!B1086</f>
        <v>6.8944299999999998</v>
      </c>
      <c r="G166" s="313">
        <f t="shared" si="33"/>
        <v>0</v>
      </c>
    </row>
    <row r="167" spans="1:7" ht="15.75" x14ac:dyDescent="0.25">
      <c r="A167" s="361">
        <v>43602</v>
      </c>
      <c r="B167" s="362">
        <f t="shared" si="34"/>
        <v>696.43131491450049</v>
      </c>
      <c r="C167" s="368">
        <v>4805</v>
      </c>
      <c r="D167" s="362">
        <f t="shared" si="35"/>
        <v>595.24044009786371</v>
      </c>
      <c r="E167" s="2">
        <v>478</v>
      </c>
      <c r="F167" s="364">
        <f>USD_CNY!B1087</f>
        <v>6.8994600000000004</v>
      </c>
      <c r="G167" s="313">
        <f t="shared" si="33"/>
        <v>765</v>
      </c>
    </row>
    <row r="168" spans="1:7" ht="15.75" x14ac:dyDescent="0.25">
      <c r="A168" s="361">
        <v>43605</v>
      </c>
      <c r="B168" s="362">
        <f t="shared" si="34"/>
        <v>593.43573235758993</v>
      </c>
      <c r="C168" s="368">
        <v>4100</v>
      </c>
      <c r="D168" s="362">
        <f t="shared" si="35"/>
        <v>507.21002765605982</v>
      </c>
      <c r="E168" s="2">
        <v>486</v>
      </c>
      <c r="F168" s="364">
        <f>USD_CNY!B1088</f>
        <v>6.9089200000000002</v>
      </c>
      <c r="G168" s="313">
        <f t="shared" si="33"/>
        <v>-705</v>
      </c>
    </row>
    <row r="169" spans="1:7" ht="15.75" x14ac:dyDescent="0.25">
      <c r="A169" s="361">
        <v>43606</v>
      </c>
      <c r="B169" s="362">
        <f t="shared" si="34"/>
        <v>590.87430662341274</v>
      </c>
      <c r="C169" s="2">
        <v>4100</v>
      </c>
      <c r="D169" s="362">
        <f t="shared" si="35"/>
        <v>505.02077489180579</v>
      </c>
      <c r="E169" s="2">
        <v>485</v>
      </c>
      <c r="F169" s="364">
        <f>USD_CNY!B1089</f>
        <v>6.9388699999999996</v>
      </c>
      <c r="G169" s="313">
        <f t="shared" si="33"/>
        <v>0</v>
      </c>
    </row>
    <row r="170" spans="1:7" ht="15.75" x14ac:dyDescent="0.25">
      <c r="A170" s="361">
        <v>43608</v>
      </c>
      <c r="B170" s="362">
        <f t="shared" si="34"/>
        <v>599.09854053539664</v>
      </c>
      <c r="C170" s="368">
        <v>4155</v>
      </c>
      <c r="D170" s="362">
        <f t="shared" si="35"/>
        <v>512.05003464563822</v>
      </c>
      <c r="E170" s="2">
        <v>483</v>
      </c>
      <c r="F170" s="364">
        <f>USD_CNY!B1090</f>
        <v>6.9354199999999997</v>
      </c>
      <c r="G170" s="313">
        <f t="shared" si="33"/>
        <v>55</v>
      </c>
    </row>
    <row r="171" spans="1:7" ht="15.75" x14ac:dyDescent="0.25">
      <c r="A171" s="361">
        <v>43609</v>
      </c>
      <c r="B171" s="362">
        <f t="shared" si="34"/>
        <v>598.07402827416638</v>
      </c>
      <c r="C171" s="368">
        <v>4140</v>
      </c>
      <c r="D171" s="362">
        <f t="shared" si="35"/>
        <v>511.17438314031318</v>
      </c>
      <c r="E171" s="2">
        <v>485</v>
      </c>
      <c r="F171" s="364">
        <f>USD_CNY!B1091</f>
        <v>6.9222200000000003</v>
      </c>
      <c r="G171" s="313">
        <f t="shared" ref="G171:G186" si="36">C171-C170</f>
        <v>-15</v>
      </c>
    </row>
    <row r="172" spans="1:7" ht="15.75" x14ac:dyDescent="0.25">
      <c r="A172" s="361">
        <v>43612</v>
      </c>
      <c r="B172" s="362">
        <f t="shared" si="34"/>
        <v>593.05228083727741</v>
      </c>
      <c r="C172" s="368">
        <v>4115</v>
      </c>
      <c r="D172" s="362">
        <f t="shared" si="35"/>
        <v>506.88229131391233</v>
      </c>
      <c r="E172" s="2">
        <v>484</v>
      </c>
      <c r="F172" s="364">
        <f>USD_CNY!B1092</f>
        <v>6.9386799999999997</v>
      </c>
      <c r="G172" s="313">
        <f t="shared" si="36"/>
        <v>-25</v>
      </c>
    </row>
    <row r="173" spans="1:7" ht="15.75" x14ac:dyDescent="0.25">
      <c r="A173" s="361">
        <v>43613</v>
      </c>
      <c r="B173" s="362">
        <f t="shared" si="34"/>
        <v>593.6160667273507</v>
      </c>
      <c r="C173" s="368">
        <v>4115</v>
      </c>
      <c r="D173" s="362">
        <f t="shared" si="35"/>
        <v>507.36415959602624</v>
      </c>
      <c r="E173" s="2">
        <v>484</v>
      </c>
      <c r="F173" s="364">
        <f>USD_CNY!B1093</f>
        <v>6.9320899999999996</v>
      </c>
      <c r="G173" s="313">
        <f t="shared" si="36"/>
        <v>0</v>
      </c>
    </row>
    <row r="174" spans="1:7" ht="15.75" x14ac:dyDescent="0.25">
      <c r="A174" s="361">
        <v>43614</v>
      </c>
      <c r="B174" s="362">
        <f t="shared" si="34"/>
        <v>594.4855491496902</v>
      </c>
      <c r="C174" s="368">
        <v>4105</v>
      </c>
      <c r="D174" s="362">
        <f t="shared" si="35"/>
        <v>508.1073069655472</v>
      </c>
      <c r="E174" s="2">
        <v>479.5</v>
      </c>
      <c r="F174" s="364">
        <f>USD_CNY!B1094</f>
        <v>6.9051299999999998</v>
      </c>
      <c r="G174" s="313">
        <f t="shared" si="36"/>
        <v>-10</v>
      </c>
    </row>
    <row r="175" spans="1:7" ht="15.75" x14ac:dyDescent="0.25">
      <c r="A175" s="361">
        <v>43615</v>
      </c>
      <c r="B175" s="362">
        <f t="shared" si="34"/>
        <v>589.59196767648746</v>
      </c>
      <c r="C175" s="368">
        <v>4080</v>
      </c>
      <c r="D175" s="362">
        <f t="shared" si="35"/>
        <v>503.92475869785255</v>
      </c>
      <c r="E175" s="2">
        <v>477.5</v>
      </c>
      <c r="F175" s="364">
        <f>USD_CNY!B1095</f>
        <v>6.9200400000000002</v>
      </c>
      <c r="G175" s="313">
        <f t="shared" si="36"/>
        <v>-25</v>
      </c>
    </row>
    <row r="176" spans="1:7" ht="15.75" x14ac:dyDescent="0.25">
      <c r="A176" s="361">
        <v>43620</v>
      </c>
      <c r="B176" s="362">
        <f t="shared" si="34"/>
        <v>581.26117809957884</v>
      </c>
      <c r="C176" s="368">
        <v>4030</v>
      </c>
      <c r="D176" s="362">
        <f t="shared" si="35"/>
        <v>496.80442572613578</v>
      </c>
      <c r="E176" s="2">
        <v>471</v>
      </c>
      <c r="F176" s="364">
        <f>USD_CNY!B1096</f>
        <v>6.9332000000000003</v>
      </c>
      <c r="G176" s="313">
        <f t="shared" si="36"/>
        <v>-50</v>
      </c>
    </row>
    <row r="177" spans="1:8" ht="15.75" x14ac:dyDescent="0.25">
      <c r="A177" s="361">
        <v>43621</v>
      </c>
      <c r="B177" s="362">
        <f t="shared" si="34"/>
        <v>585.1632612714277</v>
      </c>
      <c r="C177" s="368">
        <v>4055</v>
      </c>
      <c r="D177" s="362">
        <f t="shared" si="35"/>
        <v>500.13953954822881</v>
      </c>
      <c r="E177" s="2">
        <v>476</v>
      </c>
      <c r="F177" s="364">
        <f>USD_CNY!B1097</f>
        <v>6.9296899999999999</v>
      </c>
      <c r="G177" s="313">
        <f t="shared" si="36"/>
        <v>25</v>
      </c>
    </row>
    <row r="178" spans="1:8" ht="15.75" x14ac:dyDescent="0.25">
      <c r="A178" s="361">
        <v>43622</v>
      </c>
      <c r="B178" s="362">
        <f t="shared" ref="B178:B314" si="37">+IF(F178=0,"",C178/F178)</f>
        <v>577.98379624952736</v>
      </c>
      <c r="C178" s="368">
        <v>4005</v>
      </c>
      <c r="D178" s="362">
        <f t="shared" si="35"/>
        <v>494.0032446577157</v>
      </c>
      <c r="E178" s="2">
        <v>478</v>
      </c>
      <c r="F178" s="364">
        <f>USD_CNY!B1100</f>
        <v>6.9292600000000002</v>
      </c>
      <c r="G178" s="313">
        <f t="shared" si="36"/>
        <v>-50</v>
      </c>
    </row>
    <row r="179" spans="1:8" ht="15.75" x14ac:dyDescent="0.25">
      <c r="A179" s="361">
        <v>43623</v>
      </c>
      <c r="B179" s="362">
        <f t="shared" si="37"/>
        <v>577.17416680837823</v>
      </c>
      <c r="C179" s="368">
        <v>4005</v>
      </c>
      <c r="D179" s="362">
        <f t="shared" si="35"/>
        <v>493.31125368237457</v>
      </c>
      <c r="E179" s="2">
        <v>472.5</v>
      </c>
      <c r="F179" s="364">
        <f>USD_CNY!B1101</f>
        <v>6.9389799999999999</v>
      </c>
      <c r="G179" s="313">
        <f t="shared" si="36"/>
        <v>0</v>
      </c>
    </row>
    <row r="180" spans="1:8" ht="15.75" x14ac:dyDescent="0.25">
      <c r="A180" s="361">
        <v>43626</v>
      </c>
      <c r="B180" s="362">
        <f t="shared" si="37"/>
        <v>574.81600851792427</v>
      </c>
      <c r="C180" s="368">
        <v>3995</v>
      </c>
      <c r="D180" s="362">
        <f t="shared" si="35"/>
        <v>491.29573377600366</v>
      </c>
      <c r="E180" s="2">
        <v>458.5</v>
      </c>
      <c r="F180" s="364">
        <f>USD_CNY!B1102</f>
        <v>6.9500500000000001</v>
      </c>
      <c r="G180" s="313">
        <f t="shared" si="36"/>
        <v>-10</v>
      </c>
    </row>
    <row r="181" spans="1:8" ht="15.75" x14ac:dyDescent="0.25">
      <c r="A181" s="361">
        <v>43627</v>
      </c>
      <c r="B181" s="362">
        <f t="shared" si="37"/>
        <v>575.0958252516856</v>
      </c>
      <c r="C181" s="368">
        <v>3985</v>
      </c>
      <c r="D181" s="362">
        <f t="shared" si="35"/>
        <v>491.53489337750909</v>
      </c>
      <c r="E181" s="2">
        <v>470.5</v>
      </c>
      <c r="F181" s="364">
        <f>USD_CNY!B1103</f>
        <v>6.9292800000000003</v>
      </c>
      <c r="G181" s="313">
        <f t="shared" si="36"/>
        <v>-10</v>
      </c>
    </row>
    <row r="182" spans="1:8" ht="15.75" x14ac:dyDescent="0.25">
      <c r="A182" s="361">
        <v>43628</v>
      </c>
      <c r="B182" s="362">
        <f t="shared" si="37"/>
        <v>583.9991452966774</v>
      </c>
      <c r="C182" s="368">
        <v>4045</v>
      </c>
      <c r="D182" s="362">
        <f t="shared" si="35"/>
        <v>499.14456862963885</v>
      </c>
      <c r="E182" s="2">
        <v>477</v>
      </c>
      <c r="F182" s="364">
        <f>USD_CNY!B1104</f>
        <v>6.92638</v>
      </c>
      <c r="G182" s="313">
        <f t="shared" si="36"/>
        <v>60</v>
      </c>
    </row>
    <row r="183" spans="1:8" ht="15.75" x14ac:dyDescent="0.25">
      <c r="A183" s="361">
        <v>43629</v>
      </c>
      <c r="B183" s="362">
        <f t="shared" si="37"/>
        <v>577.84619912825303</v>
      </c>
      <c r="C183" s="368">
        <v>4005</v>
      </c>
      <c r="D183" s="362">
        <f t="shared" si="35"/>
        <v>493.88564028055816</v>
      </c>
      <c r="E183" s="2">
        <v>477</v>
      </c>
      <c r="F183" s="364">
        <f>USD_CNY!B1105</f>
        <v>6.9309099999999999</v>
      </c>
      <c r="G183" s="313">
        <f t="shared" si="36"/>
        <v>-40</v>
      </c>
    </row>
    <row r="184" spans="1:8" ht="15.75" x14ac:dyDescent="0.25">
      <c r="A184" s="361">
        <v>43630</v>
      </c>
      <c r="B184" s="362">
        <f t="shared" si="37"/>
        <v>573.17125924644199</v>
      </c>
      <c r="C184" s="368">
        <v>3975</v>
      </c>
      <c r="D184" s="362">
        <f t="shared" si="35"/>
        <v>489.88996516789916</v>
      </c>
      <c r="E184" s="2">
        <v>478</v>
      </c>
      <c r="F184" s="364">
        <f>USD_CNY!B1106</f>
        <v>6.9351000000000003</v>
      </c>
      <c r="G184" s="313">
        <f t="shared" si="36"/>
        <v>-30</v>
      </c>
    </row>
    <row r="185" spans="1:8" ht="15.75" x14ac:dyDescent="0.25">
      <c r="A185" s="361">
        <v>43633</v>
      </c>
      <c r="B185" s="362">
        <f t="shared" si="37"/>
        <v>573.54838151139745</v>
      </c>
      <c r="C185" s="368">
        <v>3975</v>
      </c>
      <c r="D185" s="362">
        <f t="shared" si="35"/>
        <v>490.21229189008335</v>
      </c>
      <c r="E185" s="2">
        <v>468</v>
      </c>
      <c r="F185" s="364">
        <f>USD_CNY!B1107</f>
        <v>6.9305399999999997</v>
      </c>
      <c r="G185" s="313">
        <f t="shared" si="36"/>
        <v>0</v>
      </c>
    </row>
    <row r="186" spans="1:8" ht="15.75" x14ac:dyDescent="0.25">
      <c r="A186" s="361">
        <v>43634</v>
      </c>
      <c r="B186" s="362">
        <f t="shared" si="37"/>
        <v>563.15238427615088</v>
      </c>
      <c r="C186" s="368">
        <v>3905</v>
      </c>
      <c r="D186" s="362">
        <f t="shared" si="35"/>
        <v>481.32682416765033</v>
      </c>
      <c r="E186" s="2">
        <v>467</v>
      </c>
      <c r="F186" s="364">
        <f>USD_CNY!B1108</f>
        <v>6.9341799999999996</v>
      </c>
      <c r="G186" s="313">
        <f t="shared" si="36"/>
        <v>-70</v>
      </c>
    </row>
    <row r="187" spans="1:8" ht="15.75" x14ac:dyDescent="0.25">
      <c r="A187" s="361">
        <v>43635</v>
      </c>
      <c r="B187" s="362">
        <f t="shared" si="37"/>
        <v>565.39056832973063</v>
      </c>
      <c r="C187" s="368">
        <v>3905</v>
      </c>
      <c r="D187" s="362">
        <f t="shared" si="35"/>
        <v>483.23980199122281</v>
      </c>
      <c r="E187" s="2">
        <v>469</v>
      </c>
      <c r="F187" s="364">
        <f>USD_CNY!B1109</f>
        <v>6.9067299999999996</v>
      </c>
      <c r="G187" s="313">
        <f t="shared" ref="G187:G263" si="38">C187-C186</f>
        <v>0</v>
      </c>
    </row>
    <row r="188" spans="1:8" ht="15.75" x14ac:dyDescent="0.25">
      <c r="A188" s="361">
        <v>43636</v>
      </c>
      <c r="B188" s="310">
        <f t="shared" si="37"/>
        <v>567.83646309862763</v>
      </c>
      <c r="C188" s="368">
        <v>3905</v>
      </c>
      <c r="D188" s="362">
        <f t="shared" si="35"/>
        <v>485.3303103407074</v>
      </c>
      <c r="E188" s="1">
        <v>471</v>
      </c>
      <c r="F188" s="364">
        <f>USD_CNY!B1110</f>
        <v>6.8769799999999996</v>
      </c>
      <c r="G188" s="313">
        <f t="shared" si="38"/>
        <v>0</v>
      </c>
    </row>
    <row r="189" spans="1:8" ht="15.75" x14ac:dyDescent="0.25">
      <c r="A189" s="361">
        <v>43637</v>
      </c>
      <c r="B189" s="310">
        <f t="shared" si="37"/>
        <v>572.61000887326963</v>
      </c>
      <c r="C189" s="368">
        <v>3930</v>
      </c>
      <c r="D189" s="362">
        <f t="shared" si="35"/>
        <v>489.4102639942476</v>
      </c>
      <c r="E189" s="1">
        <v>470.5</v>
      </c>
      <c r="F189" s="364">
        <f>USD_CNY!B1111</f>
        <v>6.8633100000000002</v>
      </c>
      <c r="G189" s="313">
        <f t="shared" si="38"/>
        <v>25</v>
      </c>
    </row>
    <row r="190" spans="1:8" ht="15.75" x14ac:dyDescent="0.25">
      <c r="A190" s="361">
        <v>43640</v>
      </c>
      <c r="B190" s="310">
        <f t="shared" si="37"/>
        <v>573.88329148616128</v>
      </c>
      <c r="C190" s="368">
        <v>3945</v>
      </c>
      <c r="D190" s="362">
        <f t="shared" si="35"/>
        <v>490.49853973176181</v>
      </c>
      <c r="E190" s="1">
        <v>466</v>
      </c>
      <c r="F190" s="364">
        <f>USD_CNY!B1112</f>
        <v>6.8742200000000002</v>
      </c>
      <c r="G190" s="313">
        <f t="shared" si="38"/>
        <v>15</v>
      </c>
      <c r="H190" s="352">
        <f t="shared" ref="H190:H314" si="39">E190-E189</f>
        <v>-4.5</v>
      </c>
    </row>
    <row r="191" spans="1:8" ht="15.75" x14ac:dyDescent="0.25">
      <c r="A191" s="361">
        <v>43641</v>
      </c>
      <c r="B191" s="310">
        <f t="shared" si="37"/>
        <v>584.74859442418608</v>
      </c>
      <c r="C191" s="368">
        <v>4025</v>
      </c>
      <c r="D191" s="362">
        <f t="shared" si="35"/>
        <v>499.78512343947529</v>
      </c>
      <c r="E191" s="1">
        <v>473.5</v>
      </c>
      <c r="F191" s="364">
        <f>USD_CNY!B1113</f>
        <v>6.8833000000000002</v>
      </c>
      <c r="G191" s="313">
        <f t="shared" si="38"/>
        <v>80</v>
      </c>
      <c r="H191" s="352">
        <f t="shared" si="39"/>
        <v>7.5</v>
      </c>
    </row>
    <row r="192" spans="1:8" ht="15.75" x14ac:dyDescent="0.25">
      <c r="A192" s="361">
        <v>43643</v>
      </c>
      <c r="B192" s="310">
        <f t="shared" si="37"/>
        <v>582.22702929016282</v>
      </c>
      <c r="C192" s="368">
        <v>4005</v>
      </c>
      <c r="D192" s="362">
        <f t="shared" si="35"/>
        <v>497.62993956424174</v>
      </c>
      <c r="E192" s="1">
        <v>473.5</v>
      </c>
      <c r="F192" s="364">
        <f>USD_CNY!B1114</f>
        <v>6.8787599999999998</v>
      </c>
      <c r="G192" s="313">
        <f t="shared" si="38"/>
        <v>-20</v>
      </c>
      <c r="H192" s="352">
        <f t="shared" si="39"/>
        <v>0</v>
      </c>
    </row>
    <row r="193" spans="1:14" ht="15.75" x14ac:dyDescent="0.25">
      <c r="A193" s="361">
        <v>43644</v>
      </c>
      <c r="B193" s="310">
        <f t="shared" si="37"/>
        <v>591.26240705616772</v>
      </c>
      <c r="C193" s="368">
        <v>4065</v>
      </c>
      <c r="D193" s="362">
        <f t="shared" si="35"/>
        <v>505.35248466339124</v>
      </c>
      <c r="E193" s="1">
        <v>479.5</v>
      </c>
      <c r="F193" s="364">
        <f>USD_CNY!B1115</f>
        <v>6.8751199999999999</v>
      </c>
      <c r="G193" s="313">
        <f t="shared" si="38"/>
        <v>60</v>
      </c>
      <c r="H193" s="352">
        <f t="shared" si="39"/>
        <v>6</v>
      </c>
    </row>
    <row r="194" spans="1:14" ht="15.75" x14ac:dyDescent="0.25">
      <c r="A194" s="378">
        <v>43647</v>
      </c>
      <c r="B194" s="310">
        <f t="shared" si="37"/>
        <v>594.56162598344008</v>
      </c>
      <c r="C194" s="368">
        <v>4065</v>
      </c>
      <c r="D194" s="362">
        <f t="shared" si="35"/>
        <v>508.17232990037616</v>
      </c>
      <c r="E194" s="1">
        <v>482.5</v>
      </c>
      <c r="F194" s="364">
        <f>USD_CNY!B1116</f>
        <v>6.83697</v>
      </c>
      <c r="G194" s="313">
        <f t="shared" si="38"/>
        <v>0</v>
      </c>
      <c r="H194" s="352">
        <f t="shared" si="39"/>
        <v>3</v>
      </c>
    </row>
    <row r="195" spans="1:14" ht="15.75" x14ac:dyDescent="0.25">
      <c r="A195" s="378">
        <v>43648</v>
      </c>
      <c r="B195" s="310">
        <f t="shared" si="37"/>
        <v>600.54420223708178</v>
      </c>
      <c r="C195" s="368">
        <v>4125</v>
      </c>
      <c r="D195" s="362">
        <f t="shared" si="35"/>
        <v>513.28564293767681</v>
      </c>
      <c r="E195" s="1">
        <v>481</v>
      </c>
      <c r="F195" s="364">
        <f>USD_CNY!B1117</f>
        <v>6.8687699999999996</v>
      </c>
      <c r="G195" s="313">
        <f t="shared" si="38"/>
        <v>60</v>
      </c>
      <c r="H195" s="352">
        <f t="shared" si="39"/>
        <v>-1.5</v>
      </c>
    </row>
    <row r="196" spans="1:14" ht="15.75" x14ac:dyDescent="0.25">
      <c r="A196" s="378">
        <v>43649</v>
      </c>
      <c r="B196" s="310">
        <f t="shared" si="37"/>
        <v>587.7893195761294</v>
      </c>
      <c r="C196" s="368">
        <v>4047</v>
      </c>
      <c r="D196" s="362">
        <f t="shared" si="35"/>
        <v>502.38403382575166</v>
      </c>
      <c r="E196" s="1">
        <v>481</v>
      </c>
      <c r="F196" s="364">
        <f>USD_CNY!B1118</f>
        <v>6.8851199999999997</v>
      </c>
      <c r="G196" s="313">
        <f t="shared" si="38"/>
        <v>-78</v>
      </c>
      <c r="H196" s="352">
        <f t="shared" si="39"/>
        <v>0</v>
      </c>
    </row>
    <row r="197" spans="1:14" ht="15.75" x14ac:dyDescent="0.25">
      <c r="A197" s="378">
        <v>43650</v>
      </c>
      <c r="B197" s="310">
        <f t="shared" si="37"/>
        <v>587.47913285753339</v>
      </c>
      <c r="C197" s="368">
        <v>4040</v>
      </c>
      <c r="D197" s="362">
        <f t="shared" si="35"/>
        <v>502.11891697225082</v>
      </c>
      <c r="E197" s="1">
        <v>484.5</v>
      </c>
      <c r="F197" s="364">
        <f>USD_CNY!B1119</f>
        <v>6.8768399999999996</v>
      </c>
      <c r="G197" s="313">
        <f t="shared" si="38"/>
        <v>-7</v>
      </c>
      <c r="H197" s="352">
        <f t="shared" si="39"/>
        <v>3.5</v>
      </c>
      <c r="N197" s="1" t="s">
        <v>1037</v>
      </c>
    </row>
    <row r="198" spans="1:14" ht="15.75" x14ac:dyDescent="0.25">
      <c r="A198" s="378">
        <v>43651</v>
      </c>
      <c r="B198" s="310">
        <f t="shared" si="37"/>
        <v>589.41780637734075</v>
      </c>
      <c r="C198" s="368">
        <v>4055</v>
      </c>
      <c r="D198" s="362">
        <f t="shared" si="35"/>
        <v>503.77590288661605</v>
      </c>
      <c r="E198" s="1">
        <v>487.5</v>
      </c>
      <c r="F198" s="364">
        <f>USD_CNY!B1120</f>
        <v>6.87967</v>
      </c>
      <c r="G198" s="313">
        <f t="shared" si="38"/>
        <v>15</v>
      </c>
      <c r="H198" s="352">
        <f t="shared" si="39"/>
        <v>3</v>
      </c>
    </row>
    <row r="199" spans="1:14" ht="15.75" x14ac:dyDescent="0.25">
      <c r="A199" s="378">
        <v>43654</v>
      </c>
      <c r="B199" s="310">
        <f t="shared" si="37"/>
        <v>585.18036172412837</v>
      </c>
      <c r="C199" s="368">
        <v>4035</v>
      </c>
      <c r="D199" s="362">
        <f t="shared" si="35"/>
        <v>500.15415531976788</v>
      </c>
      <c r="E199" s="1">
        <v>484</v>
      </c>
      <c r="F199" s="364">
        <f>USD_CNY!B1121</f>
        <v>6.8953100000000003</v>
      </c>
      <c r="G199" s="313">
        <f t="shared" si="38"/>
        <v>-20</v>
      </c>
      <c r="H199" s="352">
        <f t="shared" si="39"/>
        <v>-3.5</v>
      </c>
    </row>
    <row r="200" spans="1:14" ht="15.75" x14ac:dyDescent="0.25">
      <c r="A200" s="378">
        <v>43655</v>
      </c>
      <c r="B200" s="310">
        <f t="shared" si="37"/>
        <v>584.36316755325333</v>
      </c>
      <c r="C200" s="368">
        <v>4025</v>
      </c>
      <c r="D200" s="362">
        <f t="shared" si="35"/>
        <v>499.4556987634644</v>
      </c>
      <c r="E200" s="1">
        <v>478.5</v>
      </c>
      <c r="F200" s="364">
        <f>USD_CNY!B1122</f>
        <v>6.8878399999999997</v>
      </c>
      <c r="G200" s="313">
        <f t="shared" si="38"/>
        <v>-10</v>
      </c>
      <c r="H200" s="352">
        <f t="shared" si="39"/>
        <v>-5.5</v>
      </c>
    </row>
    <row r="201" spans="1:14" ht="15.75" x14ac:dyDescent="0.25">
      <c r="A201" s="378">
        <v>43656</v>
      </c>
      <c r="B201" s="310">
        <f t="shared" si="37"/>
        <v>590.01460159137025</v>
      </c>
      <c r="C201" s="368">
        <v>4065</v>
      </c>
      <c r="D201" s="362">
        <f t="shared" si="35"/>
        <v>504.28598426612842</v>
      </c>
      <c r="E201" s="1">
        <v>480.5</v>
      </c>
      <c r="F201" s="364">
        <f>USD_CNY!B1123</f>
        <v>6.8896600000000001</v>
      </c>
      <c r="G201" s="313">
        <f t="shared" si="38"/>
        <v>40</v>
      </c>
      <c r="H201" s="352">
        <f t="shared" si="39"/>
        <v>2</v>
      </c>
    </row>
    <row r="202" spans="1:14" ht="15.75" x14ac:dyDescent="0.25">
      <c r="A202" s="378">
        <v>43657</v>
      </c>
      <c r="B202" s="310">
        <f t="shared" si="37"/>
        <v>589.20952698637905</v>
      </c>
      <c r="C202" s="368">
        <v>4045</v>
      </c>
      <c r="D202" s="362">
        <f t="shared" si="35"/>
        <v>503.5978863131445</v>
      </c>
      <c r="E202" s="1">
        <v>476</v>
      </c>
      <c r="F202" s="364">
        <f>USD_CNY!B1124</f>
        <v>6.8651299999999997</v>
      </c>
      <c r="G202" s="313">
        <f t="shared" si="38"/>
        <v>-20</v>
      </c>
      <c r="H202" s="352">
        <f t="shared" si="39"/>
        <v>-4.5</v>
      </c>
    </row>
    <row r="203" spans="1:14" ht="15.75" x14ac:dyDescent="0.25">
      <c r="A203" s="378">
        <v>43658</v>
      </c>
      <c r="B203" s="310">
        <f t="shared" si="37"/>
        <v>586.89884685649122</v>
      </c>
      <c r="C203" s="368">
        <v>4035</v>
      </c>
      <c r="D203" s="362">
        <f t="shared" si="35"/>
        <v>501.62294603118909</v>
      </c>
      <c r="E203" s="1">
        <v>476</v>
      </c>
      <c r="F203" s="364">
        <f>USD_CNY!B1125</f>
        <v>6.8751199999999999</v>
      </c>
      <c r="G203" s="313">
        <f t="shared" si="38"/>
        <v>-10</v>
      </c>
      <c r="H203" s="352">
        <f t="shared" si="39"/>
        <v>0</v>
      </c>
    </row>
    <row r="204" spans="1:14" ht="15.75" x14ac:dyDescent="0.25">
      <c r="A204" s="378">
        <v>43661</v>
      </c>
      <c r="B204" s="310">
        <f t="shared" si="37"/>
        <v>585.75359929214778</v>
      </c>
      <c r="C204" s="368">
        <v>4025</v>
      </c>
      <c r="D204" s="362">
        <f t="shared" si="35"/>
        <v>500.64410195910068</v>
      </c>
      <c r="E204" s="1">
        <v>472</v>
      </c>
      <c r="F204" s="364">
        <f>USD_CNY!B1126</f>
        <v>6.8714899999999997</v>
      </c>
      <c r="G204" s="313">
        <f t="shared" si="38"/>
        <v>-10</v>
      </c>
      <c r="H204" s="352">
        <f t="shared" si="39"/>
        <v>-4</v>
      </c>
    </row>
    <row r="205" spans="1:14" ht="15.75" x14ac:dyDescent="0.25">
      <c r="A205" s="378">
        <v>43662</v>
      </c>
      <c r="B205" s="310">
        <f t="shared" si="37"/>
        <v>586.97568596873532</v>
      </c>
      <c r="C205" s="368">
        <v>4035</v>
      </c>
      <c r="D205" s="362">
        <f t="shared" si="35"/>
        <v>501.68862048609861</v>
      </c>
      <c r="E205" s="1">
        <v>479</v>
      </c>
      <c r="F205" s="364">
        <f>USD_CNY!B1127</f>
        <v>6.8742200000000002</v>
      </c>
      <c r="G205" s="313">
        <f t="shared" si="38"/>
        <v>10</v>
      </c>
      <c r="H205" s="352">
        <f t="shared" si="39"/>
        <v>7</v>
      </c>
    </row>
    <row r="206" spans="1:14" ht="15.75" x14ac:dyDescent="0.25">
      <c r="A206" s="378">
        <v>43663</v>
      </c>
      <c r="B206" s="310">
        <f t="shared" si="37"/>
        <v>590.48169652000729</v>
      </c>
      <c r="C206" s="368">
        <v>4065</v>
      </c>
      <c r="D206" s="362">
        <f t="shared" si="35"/>
        <v>504.68521070086098</v>
      </c>
      <c r="E206" s="1">
        <v>477</v>
      </c>
      <c r="F206" s="364">
        <f>USD_CNY!B1128</f>
        <v>6.8842100000000004</v>
      </c>
      <c r="G206" s="313">
        <f t="shared" si="38"/>
        <v>30</v>
      </c>
      <c r="H206" s="352">
        <f t="shared" si="39"/>
        <v>-2</v>
      </c>
    </row>
    <row r="207" spans="1:14" ht="15.75" x14ac:dyDescent="0.25">
      <c r="A207" s="378">
        <v>43664</v>
      </c>
      <c r="B207" s="310">
        <f t="shared" si="37"/>
        <v>589.65179280319444</v>
      </c>
      <c r="C207" s="368">
        <v>4055</v>
      </c>
      <c r="D207" s="362">
        <f t="shared" si="35"/>
        <v>503.9758912847816</v>
      </c>
      <c r="E207" s="1">
        <v>484</v>
      </c>
      <c r="F207" s="364">
        <f>USD_CNY!B1129</f>
        <v>6.8769400000000003</v>
      </c>
      <c r="G207" s="313">
        <f t="shared" si="38"/>
        <v>-10</v>
      </c>
      <c r="H207" s="352">
        <f t="shared" si="39"/>
        <v>7</v>
      </c>
    </row>
    <row r="208" spans="1:14" ht="15.75" x14ac:dyDescent="0.25">
      <c r="A208" s="378">
        <v>43665</v>
      </c>
      <c r="B208" s="310">
        <f t="shared" si="37"/>
        <v>588.35850159853146</v>
      </c>
      <c r="C208" s="368">
        <v>4045</v>
      </c>
      <c r="D208" s="362">
        <f t="shared" si="35"/>
        <v>502.87051418677908</v>
      </c>
      <c r="E208" s="1">
        <v>477.5</v>
      </c>
      <c r="F208" s="364">
        <f>USD_CNY!B1130</f>
        <v>6.8750600000000004</v>
      </c>
      <c r="G208" s="313">
        <f t="shared" si="38"/>
        <v>-10</v>
      </c>
      <c r="H208" s="352">
        <f t="shared" si="39"/>
        <v>-6.5</v>
      </c>
    </row>
    <row r="209" spans="1:8" ht="15.75" x14ac:dyDescent="0.25">
      <c r="A209" s="378">
        <v>43668</v>
      </c>
      <c r="B209" s="310">
        <f t="shared" si="37"/>
        <v>587.9642482851649</v>
      </c>
      <c r="C209" s="368">
        <v>4045</v>
      </c>
      <c r="D209" s="362">
        <f t="shared" si="35"/>
        <v>502.53354554287603</v>
      </c>
      <c r="E209" s="1">
        <v>479</v>
      </c>
      <c r="F209" s="364">
        <f>USD_CNY!B1131</f>
        <v>6.87967</v>
      </c>
      <c r="G209" s="313">
        <f t="shared" si="38"/>
        <v>0</v>
      </c>
      <c r="H209" s="352">
        <f t="shared" si="39"/>
        <v>1.5</v>
      </c>
    </row>
    <row r="210" spans="1:8" ht="15.75" x14ac:dyDescent="0.25">
      <c r="A210" s="378">
        <v>43669</v>
      </c>
      <c r="B210" s="310">
        <f t="shared" si="37"/>
        <v>589.75539677029019</v>
      </c>
      <c r="C210" s="368">
        <v>4060</v>
      </c>
      <c r="D210" s="362">
        <f t="shared" si="35"/>
        <v>504.06444168400873</v>
      </c>
      <c r="E210" s="1">
        <v>477.5</v>
      </c>
      <c r="F210" s="364">
        <f>USD_CNY!B1132</f>
        <v>6.8842100000000004</v>
      </c>
      <c r="G210" s="313">
        <f t="shared" si="38"/>
        <v>15</v>
      </c>
      <c r="H210" s="352">
        <f t="shared" si="39"/>
        <v>-1.5</v>
      </c>
    </row>
    <row r="211" spans="1:8" ht="15.75" x14ac:dyDescent="0.25">
      <c r="A211" s="378">
        <v>43670</v>
      </c>
      <c r="B211" s="310">
        <f t="shared" si="37"/>
        <v>586.14092658203572</v>
      </c>
      <c r="C211" s="368">
        <v>4035</v>
      </c>
      <c r="D211" s="362">
        <f t="shared" si="35"/>
        <v>500.97515092481689</v>
      </c>
      <c r="E211" s="1">
        <v>474</v>
      </c>
      <c r="F211" s="364">
        <f>USD_CNY!B1133</f>
        <v>6.88401</v>
      </c>
      <c r="G211" s="313">
        <f t="shared" si="38"/>
        <v>-25</v>
      </c>
      <c r="H211" s="352">
        <f t="shared" si="39"/>
        <v>-3.5</v>
      </c>
    </row>
    <row r="212" spans="1:8" ht="15.75" x14ac:dyDescent="0.25">
      <c r="A212" s="378">
        <v>43671</v>
      </c>
      <c r="B212" s="310">
        <f t="shared" si="37"/>
        <v>580.1231489491629</v>
      </c>
      <c r="C212" s="368">
        <v>3990</v>
      </c>
      <c r="D212" s="362">
        <f t="shared" si="35"/>
        <v>495.83175123860082</v>
      </c>
      <c r="E212" s="1">
        <v>469</v>
      </c>
      <c r="F212" s="364">
        <f>USD_CNY!B1134</f>
        <v>6.8778499999999996</v>
      </c>
      <c r="G212" s="313">
        <f t="shared" si="38"/>
        <v>-45</v>
      </c>
      <c r="H212" s="352">
        <f t="shared" si="39"/>
        <v>-5</v>
      </c>
    </row>
    <row r="213" spans="1:8" ht="15.75" x14ac:dyDescent="0.25">
      <c r="A213" s="378">
        <v>43672</v>
      </c>
      <c r="B213" s="310">
        <f t="shared" si="37"/>
        <v>582.23887931009415</v>
      </c>
      <c r="C213" s="368">
        <v>4005</v>
      </c>
      <c r="D213" s="362">
        <f t="shared" si="35"/>
        <v>497.64006778640527</v>
      </c>
      <c r="E213" s="1">
        <v>470.5</v>
      </c>
      <c r="F213" s="364">
        <f>USD_CNY!B1135</f>
        <v>6.8786199999999997</v>
      </c>
      <c r="G213" s="313">
        <f t="shared" si="38"/>
        <v>15</v>
      </c>
      <c r="H213" s="352">
        <f t="shared" si="39"/>
        <v>1.5</v>
      </c>
    </row>
    <row r="214" spans="1:8" ht="15.75" x14ac:dyDescent="0.25">
      <c r="A214" s="378">
        <v>43675</v>
      </c>
      <c r="B214" s="310">
        <f t="shared" si="37"/>
        <v>583.51599921134732</v>
      </c>
      <c r="C214" s="368">
        <v>4025</v>
      </c>
      <c r="D214" s="362">
        <f t="shared" si="35"/>
        <v>498.73162325756186</v>
      </c>
      <c r="E214" s="1">
        <v>469</v>
      </c>
      <c r="F214" s="364">
        <f>USD_CNY!B1136</f>
        <v>6.8978400000000004</v>
      </c>
      <c r="G214" s="313">
        <f t="shared" si="38"/>
        <v>20</v>
      </c>
      <c r="H214" s="352">
        <f t="shared" si="39"/>
        <v>-1.5</v>
      </c>
    </row>
    <row r="215" spans="1:8" ht="15.75" x14ac:dyDescent="0.25">
      <c r="A215" s="378">
        <v>43676</v>
      </c>
      <c r="B215" s="310">
        <f t="shared" si="37"/>
        <v>578.40299811601733</v>
      </c>
      <c r="C215" s="368">
        <v>3985</v>
      </c>
      <c r="D215" s="362">
        <f t="shared" si="35"/>
        <v>494.36153685129688</v>
      </c>
      <c r="E215" s="1">
        <v>469</v>
      </c>
      <c r="F215" s="364">
        <f>USD_CNY!B1137</f>
        <v>6.8896600000000001</v>
      </c>
      <c r="G215" s="313">
        <f t="shared" si="38"/>
        <v>-40</v>
      </c>
      <c r="H215" s="352">
        <f t="shared" si="39"/>
        <v>0</v>
      </c>
    </row>
    <row r="216" spans="1:8" ht="15.75" x14ac:dyDescent="0.25">
      <c r="A216" s="378">
        <v>43677</v>
      </c>
      <c r="B216" s="310">
        <f t="shared" si="37"/>
        <v>579.93104699691526</v>
      </c>
      <c r="C216" s="368">
        <v>3995</v>
      </c>
      <c r="D216" s="362">
        <f t="shared" si="35"/>
        <v>495.66756153582503</v>
      </c>
      <c r="E216" s="1">
        <v>469</v>
      </c>
      <c r="F216" s="364">
        <f>USD_CNY!B1138</f>
        <v>6.8887499999999999</v>
      </c>
      <c r="G216" s="313">
        <f t="shared" si="38"/>
        <v>10</v>
      </c>
      <c r="H216" s="352">
        <f t="shared" si="39"/>
        <v>0</v>
      </c>
    </row>
    <row r="217" spans="1:8" ht="15.75" x14ac:dyDescent="0.25">
      <c r="A217" s="378">
        <v>43678</v>
      </c>
      <c r="B217" s="310">
        <f t="shared" si="37"/>
        <v>579.68790934578487</v>
      </c>
      <c r="C217" s="368">
        <v>4005</v>
      </c>
      <c r="D217" s="362">
        <f t="shared" si="35"/>
        <v>495.45975157759392</v>
      </c>
      <c r="E217" s="1">
        <v>469.5</v>
      </c>
      <c r="F217" s="364">
        <f>USD_CNY!B1139</f>
        <v>6.9088900000000004</v>
      </c>
      <c r="G217" s="313">
        <f t="shared" si="38"/>
        <v>10</v>
      </c>
      <c r="H217" s="352">
        <f t="shared" si="39"/>
        <v>0.5</v>
      </c>
    </row>
    <row r="218" spans="1:8" ht="15.75" x14ac:dyDescent="0.25">
      <c r="A218" s="378">
        <v>43679</v>
      </c>
      <c r="B218" s="310">
        <f t="shared" si="37"/>
        <v>569.78050876441694</v>
      </c>
      <c r="C218" s="368">
        <v>3965</v>
      </c>
      <c r="D218" s="362">
        <f t="shared" si="35"/>
        <v>486.991887832835</v>
      </c>
      <c r="E218" s="1">
        <v>471</v>
      </c>
      <c r="F218" s="364">
        <f>USD_CNY!B1140</f>
        <v>6.9588200000000002</v>
      </c>
      <c r="G218" s="313">
        <f t="shared" si="38"/>
        <v>-40</v>
      </c>
      <c r="H218" s="352">
        <f t="shared" si="39"/>
        <v>1.5</v>
      </c>
    </row>
    <row r="219" spans="1:8" ht="15.75" x14ac:dyDescent="0.25">
      <c r="A219" s="378">
        <v>43682</v>
      </c>
      <c r="B219" s="310">
        <f t="shared" si="37"/>
        <v>550.92215893680498</v>
      </c>
      <c r="C219" s="368">
        <v>3900</v>
      </c>
      <c r="D219" s="362">
        <f t="shared" si="35"/>
        <v>470.87364011692733</v>
      </c>
      <c r="E219" s="1">
        <v>470</v>
      </c>
      <c r="F219" s="364">
        <f>USD_CNY!B1141</f>
        <v>7.07904</v>
      </c>
      <c r="G219" s="313">
        <f t="shared" si="38"/>
        <v>-65</v>
      </c>
      <c r="H219" s="352">
        <f t="shared" si="39"/>
        <v>-1</v>
      </c>
    </row>
    <row r="220" spans="1:8" ht="15.75" x14ac:dyDescent="0.25">
      <c r="A220" s="378">
        <v>43683</v>
      </c>
      <c r="B220" s="310">
        <f t="shared" si="37"/>
        <v>536.88923551211462</v>
      </c>
      <c r="C220" s="368">
        <v>3800</v>
      </c>
      <c r="D220" s="362">
        <f t="shared" si="35"/>
        <v>458.87968847189285</v>
      </c>
      <c r="E220" s="1">
        <v>470</v>
      </c>
      <c r="F220" s="364">
        <f>USD_CNY!B1142</f>
        <v>7.0778100000000004</v>
      </c>
      <c r="G220" s="313">
        <f t="shared" si="38"/>
        <v>-100</v>
      </c>
      <c r="H220" s="352">
        <f t="shared" si="39"/>
        <v>0</v>
      </c>
    </row>
    <row r="221" spans="1:8" ht="15.75" x14ac:dyDescent="0.25">
      <c r="A221" s="378">
        <v>43684</v>
      </c>
      <c r="B221" s="310">
        <f t="shared" si="37"/>
        <v>528.92193140539291</v>
      </c>
      <c r="C221" s="368">
        <v>3745</v>
      </c>
      <c r="D221" s="362">
        <f t="shared" si="35"/>
        <v>452.07002684221618</v>
      </c>
      <c r="E221" s="1">
        <v>467</v>
      </c>
      <c r="F221" s="364">
        <f>USD_CNY!B1143</f>
        <v>7.0804400000000003</v>
      </c>
      <c r="G221" s="313">
        <f t="shared" si="38"/>
        <v>-55</v>
      </c>
      <c r="H221" s="352">
        <f t="shared" si="39"/>
        <v>-3</v>
      </c>
    </row>
    <row r="222" spans="1:8" ht="15.75" x14ac:dyDescent="0.25">
      <c r="A222" s="378">
        <v>43685</v>
      </c>
      <c r="B222" s="310">
        <f t="shared" si="37"/>
        <v>532.5167604876807</v>
      </c>
      <c r="C222" s="368">
        <v>3765</v>
      </c>
      <c r="D222" s="362">
        <f t="shared" si="35"/>
        <v>455.14253033135105</v>
      </c>
      <c r="E222" s="1">
        <v>461</v>
      </c>
      <c r="F222" s="364">
        <f>USD_CNY!B1144</f>
        <v>7.0701999999999998</v>
      </c>
      <c r="G222" s="313">
        <f t="shared" si="38"/>
        <v>20</v>
      </c>
      <c r="H222" s="352">
        <f t="shared" si="39"/>
        <v>-6</v>
      </c>
    </row>
    <row r="223" spans="1:8" ht="15.75" x14ac:dyDescent="0.25">
      <c r="A223" s="378">
        <v>43686</v>
      </c>
      <c r="B223" s="310">
        <f t="shared" si="37"/>
        <v>531.96675101836661</v>
      </c>
      <c r="C223" s="368">
        <v>3765</v>
      </c>
      <c r="D223" s="362">
        <f t="shared" si="35"/>
        <v>454.67243676783471</v>
      </c>
      <c r="E223" s="1">
        <v>465.5</v>
      </c>
      <c r="F223" s="364">
        <f>USD_CNY!B1145</f>
        <v>7.0775100000000002</v>
      </c>
      <c r="G223" s="313">
        <f t="shared" si="38"/>
        <v>0</v>
      </c>
      <c r="H223" s="352">
        <f t="shared" si="39"/>
        <v>4.5</v>
      </c>
    </row>
    <row r="224" spans="1:8" ht="15.75" x14ac:dyDescent="0.25">
      <c r="A224" s="378">
        <v>43689</v>
      </c>
      <c r="B224" s="310">
        <f t="shared" si="37"/>
        <v>518.99185831522266</v>
      </c>
      <c r="C224" s="368">
        <v>3680</v>
      </c>
      <c r="D224" s="362">
        <f t="shared" si="35"/>
        <v>443.58278488480573</v>
      </c>
      <c r="E224" s="1">
        <v>457.5</v>
      </c>
      <c r="F224" s="364">
        <f>USD_CNY!B1146</f>
        <v>7.0906700000000003</v>
      </c>
      <c r="G224" s="313">
        <f t="shared" si="38"/>
        <v>-85</v>
      </c>
      <c r="H224" s="352">
        <f t="shared" si="39"/>
        <v>-8</v>
      </c>
    </row>
    <row r="225" spans="1:8" ht="15.75" x14ac:dyDescent="0.25">
      <c r="A225" s="378">
        <v>43690</v>
      </c>
      <c r="B225" s="310">
        <f t="shared" si="37"/>
        <v>518.45736392607478</v>
      </c>
      <c r="C225" s="368">
        <v>3680</v>
      </c>
      <c r="D225" s="362">
        <f t="shared" si="35"/>
        <v>443.12595207356821</v>
      </c>
      <c r="E225" s="1">
        <v>461.5</v>
      </c>
      <c r="F225" s="364">
        <f>USD_CNY!B1147</f>
        <v>7.0979799999999997</v>
      </c>
      <c r="G225" s="313">
        <f t="shared" si="38"/>
        <v>0</v>
      </c>
      <c r="H225" s="352">
        <f t="shared" si="39"/>
        <v>4</v>
      </c>
    </row>
    <row r="226" spans="1:8" ht="15.75" x14ac:dyDescent="0.25">
      <c r="A226" s="378">
        <v>43691</v>
      </c>
      <c r="B226" s="310">
        <f t="shared" si="37"/>
        <v>525.19291423080915</v>
      </c>
      <c r="C226" s="368">
        <v>3695</v>
      </c>
      <c r="D226" s="362">
        <f t="shared" si="35"/>
        <v>448.88283267590526</v>
      </c>
      <c r="E226" s="1">
        <v>460</v>
      </c>
      <c r="F226" s="364">
        <f>USD_CNY!B1148</f>
        <v>7.0355100000000004</v>
      </c>
      <c r="G226" s="313">
        <f t="shared" si="38"/>
        <v>15</v>
      </c>
      <c r="H226" s="352">
        <f t="shared" si="39"/>
        <v>-1.5</v>
      </c>
    </row>
    <row r="227" spans="1:8" ht="15.75" x14ac:dyDescent="0.25">
      <c r="A227" s="378">
        <v>43692</v>
      </c>
      <c r="B227" s="310">
        <f t="shared" si="37"/>
        <v>529.44900398293271</v>
      </c>
      <c r="C227" s="368">
        <v>3730</v>
      </c>
      <c r="D227" s="362">
        <f t="shared" si="35"/>
        <v>452.52051622472885</v>
      </c>
      <c r="E227" s="1">
        <v>460</v>
      </c>
      <c r="F227" s="364">
        <f>USD_CNY!B1149</f>
        <v>7.0450600000000003</v>
      </c>
      <c r="G227" s="313">
        <f t="shared" si="38"/>
        <v>35</v>
      </c>
      <c r="H227" s="352">
        <f t="shared" si="39"/>
        <v>0</v>
      </c>
    </row>
    <row r="228" spans="1:8" ht="15.75" x14ac:dyDescent="0.25">
      <c r="A228" s="378">
        <v>43693</v>
      </c>
      <c r="B228" s="310">
        <f t="shared" si="37"/>
        <v>528.90696342175863</v>
      </c>
      <c r="C228" s="368">
        <v>3730</v>
      </c>
      <c r="D228" s="362">
        <f t="shared" si="35"/>
        <v>452.05723369381082</v>
      </c>
      <c r="E228" s="1">
        <v>458</v>
      </c>
      <c r="F228" s="364">
        <f>USD_CNY!B1150</f>
        <v>7.0522799999999997</v>
      </c>
      <c r="G228" s="313">
        <f t="shared" si="38"/>
        <v>0</v>
      </c>
      <c r="H228" s="352">
        <f t="shared" si="39"/>
        <v>-2</v>
      </c>
    </row>
    <row r="229" spans="1:8" ht="15.75" x14ac:dyDescent="0.25">
      <c r="A229" s="378">
        <v>43696</v>
      </c>
      <c r="B229" s="310">
        <f t="shared" si="37"/>
        <v>525.74819920613436</v>
      </c>
      <c r="C229" s="368">
        <v>3710</v>
      </c>
      <c r="D229" s="362">
        <f t="shared" si="35"/>
        <v>449.35743521891828</v>
      </c>
      <c r="E229" s="1">
        <v>461.5</v>
      </c>
      <c r="F229" s="364">
        <f>USD_CNY!B1151</f>
        <v>7.05661</v>
      </c>
      <c r="G229" s="313">
        <f t="shared" si="38"/>
        <v>-20</v>
      </c>
      <c r="H229" s="352">
        <f t="shared" si="39"/>
        <v>3.5</v>
      </c>
    </row>
    <row r="230" spans="1:8" ht="15.75" x14ac:dyDescent="0.25">
      <c r="A230" s="378">
        <v>43697</v>
      </c>
      <c r="B230" s="310">
        <f t="shared" si="37"/>
        <v>527.34786438252934</v>
      </c>
      <c r="C230" s="368">
        <v>3730</v>
      </c>
      <c r="D230" s="362">
        <f t="shared" si="35"/>
        <v>450.72467041241828</v>
      </c>
      <c r="E230" s="1">
        <v>458</v>
      </c>
      <c r="F230" s="364">
        <f>USD_CNY!B1152</f>
        <v>7.0731299999999999</v>
      </c>
      <c r="G230" s="313">
        <f t="shared" si="38"/>
        <v>20</v>
      </c>
      <c r="H230" s="352">
        <f t="shared" si="39"/>
        <v>-3.5</v>
      </c>
    </row>
    <row r="231" spans="1:8" ht="15.75" x14ac:dyDescent="0.25">
      <c r="A231" s="378">
        <v>43698</v>
      </c>
      <c r="B231" s="310">
        <f t="shared" si="37"/>
        <v>526.42989838415076</v>
      </c>
      <c r="C231" s="368">
        <v>3715</v>
      </c>
      <c r="D231" s="362">
        <f t="shared" si="35"/>
        <v>449.94008408901777</v>
      </c>
      <c r="E231" s="1">
        <v>450</v>
      </c>
      <c r="F231" s="364">
        <f>USD_CNY!B1153</f>
        <v>7.0569699999999997</v>
      </c>
      <c r="G231" s="313">
        <f t="shared" si="38"/>
        <v>-15</v>
      </c>
      <c r="H231" s="352">
        <f t="shared" si="39"/>
        <v>-8</v>
      </c>
    </row>
    <row r="232" spans="1:8" ht="15.75" x14ac:dyDescent="0.25">
      <c r="A232" s="378">
        <v>43699</v>
      </c>
      <c r="B232" s="310">
        <f t="shared" si="37"/>
        <v>515.84221297015029</v>
      </c>
      <c r="C232" s="368">
        <v>3655</v>
      </c>
      <c r="D232" s="362">
        <f t="shared" si="35"/>
        <v>440.8907803163678</v>
      </c>
      <c r="E232" s="1">
        <v>445.5</v>
      </c>
      <c r="F232" s="364">
        <f>USD_CNY!B1154</f>
        <v>7.0854999999999997</v>
      </c>
      <c r="G232" s="313">
        <f t="shared" si="38"/>
        <v>-60</v>
      </c>
      <c r="H232" s="352">
        <f t="shared" si="39"/>
        <v>-4.5</v>
      </c>
    </row>
    <row r="233" spans="1:8" ht="15.75" x14ac:dyDescent="0.25">
      <c r="A233" s="378">
        <v>43700</v>
      </c>
      <c r="B233" s="310">
        <f t="shared" si="37"/>
        <v>518.41938437698104</v>
      </c>
      <c r="C233" s="368">
        <v>3680</v>
      </c>
      <c r="D233" s="362">
        <f t="shared" si="35"/>
        <v>443.09349092049666</v>
      </c>
      <c r="E233" s="1">
        <v>443</v>
      </c>
      <c r="F233" s="364">
        <f>USD_CNY!B1155</f>
        <v>7.0984999999999996</v>
      </c>
      <c r="G233" s="313">
        <f t="shared" si="38"/>
        <v>25</v>
      </c>
      <c r="H233" s="352">
        <f t="shared" si="39"/>
        <v>-2.5</v>
      </c>
    </row>
    <row r="234" spans="1:8" ht="15.75" x14ac:dyDescent="0.25">
      <c r="A234" s="378">
        <v>43703</v>
      </c>
      <c r="B234" s="310">
        <f t="shared" si="37"/>
        <v>513.86743895729592</v>
      </c>
      <c r="C234" s="368">
        <v>3680</v>
      </c>
      <c r="D234" s="362">
        <f t="shared" si="35"/>
        <v>439.20293927974012</v>
      </c>
      <c r="E234" s="1">
        <v>443</v>
      </c>
      <c r="F234" s="364">
        <f>USD_CNY!B1156</f>
        <v>7.1613800000000003</v>
      </c>
      <c r="G234" s="313">
        <f t="shared" si="38"/>
        <v>0</v>
      </c>
      <c r="H234" s="352">
        <f t="shared" si="39"/>
        <v>0</v>
      </c>
    </row>
    <row r="235" spans="1:8" ht="15.75" x14ac:dyDescent="0.25">
      <c r="A235" s="378">
        <v>43704</v>
      </c>
      <c r="B235" s="310">
        <f t="shared" si="37"/>
        <v>508.0663371553303</v>
      </c>
      <c r="C235" s="368">
        <v>3645</v>
      </c>
      <c r="D235" s="362">
        <f t="shared" si="35"/>
        <v>434.24473261139343</v>
      </c>
      <c r="E235" s="1">
        <v>443</v>
      </c>
      <c r="F235" s="364">
        <f>USD_CNY!B1157</f>
        <v>7.1742600000000003</v>
      </c>
      <c r="G235" s="313">
        <f t="shared" si="38"/>
        <v>-35</v>
      </c>
      <c r="H235" s="352">
        <f t="shared" si="39"/>
        <v>0</v>
      </c>
    </row>
    <row r="236" spans="1:8" ht="15.75" x14ac:dyDescent="0.25">
      <c r="A236" s="378">
        <v>43705</v>
      </c>
      <c r="B236" s="310">
        <f t="shared" si="37"/>
        <v>498.3430442757554</v>
      </c>
      <c r="C236" s="368">
        <v>3570</v>
      </c>
      <c r="D236" s="362">
        <f t="shared" si="35"/>
        <v>425.93422587671404</v>
      </c>
      <c r="E236" s="1">
        <v>441</v>
      </c>
      <c r="F236" s="364">
        <f>USD_CNY!B1158</f>
        <v>7.1637399999999998</v>
      </c>
      <c r="G236" s="313">
        <f t="shared" si="38"/>
        <v>-75</v>
      </c>
      <c r="H236" s="352">
        <f t="shared" si="39"/>
        <v>-2</v>
      </c>
    </row>
    <row r="237" spans="1:8" ht="15.75" x14ac:dyDescent="0.25">
      <c r="A237" s="378">
        <v>43706</v>
      </c>
      <c r="B237" s="310">
        <f t="shared" si="37"/>
        <v>497.72191147520874</v>
      </c>
      <c r="C237" s="368">
        <v>3570</v>
      </c>
      <c r="D237" s="362">
        <f t="shared" si="35"/>
        <v>425.40334314120406</v>
      </c>
      <c r="E237" s="1">
        <v>444.5</v>
      </c>
      <c r="F237" s="364">
        <f>USD_CNY!B1159</f>
        <v>7.1726799999999997</v>
      </c>
      <c r="G237" s="313">
        <f t="shared" si="38"/>
        <v>0</v>
      </c>
      <c r="H237" s="352">
        <f t="shared" si="39"/>
        <v>3.5</v>
      </c>
    </row>
    <row r="238" spans="1:8" ht="15.75" x14ac:dyDescent="0.25">
      <c r="A238" s="378">
        <v>43707</v>
      </c>
      <c r="B238" s="310">
        <f t="shared" si="37"/>
        <v>496.83381991835432</v>
      </c>
      <c r="C238" s="368">
        <v>3555</v>
      </c>
      <c r="D238" s="362">
        <f t="shared" si="35"/>
        <v>424.64429052850801</v>
      </c>
      <c r="E238" s="1">
        <v>430</v>
      </c>
      <c r="F238" s="364">
        <f>USD_CNY!B1160</f>
        <v>7.1553100000000001</v>
      </c>
      <c r="G238" s="313">
        <f t="shared" si="38"/>
        <v>-15</v>
      </c>
      <c r="H238" s="352">
        <f t="shared" si="39"/>
        <v>-14.5</v>
      </c>
    </row>
    <row r="239" spans="1:8" ht="15.75" x14ac:dyDescent="0.25">
      <c r="A239" s="378">
        <v>43711</v>
      </c>
      <c r="B239" s="310">
        <f t="shared" si="37"/>
        <v>502.16235841038491</v>
      </c>
      <c r="C239" s="368">
        <v>3610</v>
      </c>
      <c r="D239" s="362">
        <f t="shared" si="35"/>
        <v>429.19859693195292</v>
      </c>
      <c r="E239" s="1">
        <v>438.5</v>
      </c>
      <c r="F239" s="364">
        <f>USD_CNY!B1161</f>
        <v>7.1889099999999999</v>
      </c>
      <c r="G239" s="313">
        <f t="shared" si="38"/>
        <v>55</v>
      </c>
      <c r="H239" s="352">
        <f t="shared" si="39"/>
        <v>8.5</v>
      </c>
    </row>
    <row r="240" spans="1:8" ht="15.75" x14ac:dyDescent="0.25">
      <c r="A240" s="378">
        <v>43712</v>
      </c>
      <c r="B240" s="310">
        <f t="shared" si="37"/>
        <v>506.26344108516105</v>
      </c>
      <c r="C240" s="368">
        <v>3630</v>
      </c>
      <c r="D240" s="362">
        <f t="shared" si="35"/>
        <v>432.703795799283</v>
      </c>
      <c r="E240" s="1">
        <v>428</v>
      </c>
      <c r="F240" s="364">
        <f>USD_CNY!B1162</f>
        <v>7.1701800000000002</v>
      </c>
      <c r="G240" s="313">
        <f t="shared" si="38"/>
        <v>20</v>
      </c>
      <c r="H240" s="352">
        <f t="shared" si="39"/>
        <v>-10.5</v>
      </c>
    </row>
    <row r="241" spans="1:8" ht="15.75" x14ac:dyDescent="0.25">
      <c r="A241" s="378">
        <v>43713</v>
      </c>
      <c r="B241" s="310">
        <f t="shared" si="37"/>
        <v>510.19778854488226</v>
      </c>
      <c r="C241" s="368">
        <v>3640</v>
      </c>
      <c r="D241" s="362">
        <f t="shared" si="35"/>
        <v>436.06648593579683</v>
      </c>
      <c r="E241" s="1">
        <v>428</v>
      </c>
      <c r="F241" s="364">
        <f>USD_CNY!B1163</f>
        <v>7.1344880000000002</v>
      </c>
      <c r="G241" s="313">
        <f t="shared" si="38"/>
        <v>10</v>
      </c>
      <c r="H241" s="352">
        <f t="shared" si="39"/>
        <v>0</v>
      </c>
    </row>
    <row r="242" spans="1:8" ht="15.75" x14ac:dyDescent="0.25">
      <c r="A242" s="378">
        <v>43714</v>
      </c>
      <c r="B242" s="310">
        <f t="shared" si="37"/>
        <v>513.83360471774859</v>
      </c>
      <c r="C242" s="368">
        <v>3670</v>
      </c>
      <c r="D242" s="362">
        <f t="shared" si="35"/>
        <v>439.17402112628088</v>
      </c>
      <c r="E242" s="1">
        <v>419.5</v>
      </c>
      <c r="F242" s="364">
        <f>USD_CNY!B1164</f>
        <v>7.1423899999999998</v>
      </c>
      <c r="G242" s="313">
        <f t="shared" si="38"/>
        <v>30</v>
      </c>
      <c r="H242" s="352">
        <f t="shared" si="39"/>
        <v>-8.5</v>
      </c>
    </row>
    <row r="243" spans="1:8" ht="15.75" x14ac:dyDescent="0.25">
      <c r="A243" s="378">
        <v>43717</v>
      </c>
      <c r="B243" s="310">
        <f t="shared" si="37"/>
        <v>512.26847920821535</v>
      </c>
      <c r="C243" s="368">
        <v>3650</v>
      </c>
      <c r="D243" s="362">
        <f t="shared" si="35"/>
        <v>437.83630701556871</v>
      </c>
      <c r="E243" s="1">
        <v>415.5</v>
      </c>
      <c r="F243" s="364">
        <f>USD_CNY!B1165</f>
        <v>7.1251699999999998</v>
      </c>
      <c r="G243" s="313">
        <f t="shared" si="38"/>
        <v>-20</v>
      </c>
      <c r="H243" s="352">
        <f t="shared" si="39"/>
        <v>-4</v>
      </c>
    </row>
    <row r="244" spans="1:8" ht="15.75" x14ac:dyDescent="0.25">
      <c r="A244" s="378">
        <v>43718</v>
      </c>
      <c r="B244" s="310">
        <f t="shared" si="37"/>
        <v>518.58910035331519</v>
      </c>
      <c r="C244" s="368">
        <v>3690</v>
      </c>
      <c r="D244" s="362">
        <f t="shared" si="35"/>
        <v>443.2385473105258</v>
      </c>
      <c r="E244" s="1">
        <v>422</v>
      </c>
      <c r="F244" s="364">
        <f>USD_CNY!B1166</f>
        <v>7.1154599999999997</v>
      </c>
      <c r="G244" s="313">
        <f t="shared" si="38"/>
        <v>40</v>
      </c>
      <c r="H244" s="352">
        <f t="shared" si="39"/>
        <v>6.5</v>
      </c>
    </row>
    <row r="245" spans="1:8" ht="15.75" x14ac:dyDescent="0.25">
      <c r="A245" s="378">
        <v>43719</v>
      </c>
      <c r="B245" s="310">
        <f t="shared" si="37"/>
        <v>516.55361053403908</v>
      </c>
      <c r="C245" s="368">
        <v>3675</v>
      </c>
      <c r="D245" s="362">
        <f t="shared" si="35"/>
        <v>441.49881242225564</v>
      </c>
      <c r="E245" s="1">
        <v>418</v>
      </c>
      <c r="F245" s="364">
        <f>USD_CNY!B1167</f>
        <v>7.1144600000000002</v>
      </c>
      <c r="G245" s="313">
        <f t="shared" si="38"/>
        <v>-15</v>
      </c>
      <c r="H245" s="352">
        <f t="shared" si="39"/>
        <v>-4</v>
      </c>
    </row>
    <row r="246" spans="1:8" ht="15.75" x14ac:dyDescent="0.25">
      <c r="A246" s="378">
        <v>43720</v>
      </c>
      <c r="B246" s="310">
        <f t="shared" si="37"/>
        <v>519.14112162734853</v>
      </c>
      <c r="C246" s="368">
        <v>3675</v>
      </c>
      <c r="D246" s="362">
        <f t="shared" si="35"/>
        <v>443.71036036525516</v>
      </c>
      <c r="E246" s="1">
        <v>421</v>
      </c>
      <c r="F246" s="364">
        <f>USD_CNY!B1168</f>
        <v>7.0789999999999997</v>
      </c>
      <c r="G246" s="313">
        <f t="shared" si="38"/>
        <v>0</v>
      </c>
      <c r="H246" s="352">
        <f t="shared" si="39"/>
        <v>3</v>
      </c>
    </row>
    <row r="247" spans="1:8" ht="15.75" x14ac:dyDescent="0.25">
      <c r="A247" s="378">
        <v>43721</v>
      </c>
      <c r="B247" s="310">
        <f t="shared" si="37"/>
        <v>520.95663230951766</v>
      </c>
      <c r="C247" s="368">
        <v>3675</v>
      </c>
      <c r="D247" s="362">
        <f t="shared" si="35"/>
        <v>445.26207889702368</v>
      </c>
      <c r="E247" s="1">
        <v>430</v>
      </c>
      <c r="F247" s="364">
        <f>USD_CNY!B1169</f>
        <v>7.0543300000000002</v>
      </c>
      <c r="G247" s="313">
        <f t="shared" si="38"/>
        <v>0</v>
      </c>
      <c r="H247" s="352">
        <f t="shared" si="39"/>
        <v>9</v>
      </c>
    </row>
    <row r="248" spans="1:8" ht="15.75" x14ac:dyDescent="0.25">
      <c r="A248" s="378">
        <v>43724</v>
      </c>
      <c r="B248" s="310">
        <f t="shared" si="37"/>
        <v>519.92037790784036</v>
      </c>
      <c r="C248" s="368">
        <v>3675</v>
      </c>
      <c r="D248" s="362">
        <f t="shared" si="35"/>
        <v>444.37639137422258</v>
      </c>
      <c r="E248" s="1">
        <v>424</v>
      </c>
      <c r="F248" s="364">
        <f>USD_CNY!B1170</f>
        <v>7.06839</v>
      </c>
      <c r="G248" s="313">
        <f t="shared" si="38"/>
        <v>0</v>
      </c>
      <c r="H248" s="352">
        <f t="shared" si="39"/>
        <v>-6</v>
      </c>
    </row>
    <row r="249" spans="1:8" ht="15.75" x14ac:dyDescent="0.25">
      <c r="A249" s="378">
        <v>43725</v>
      </c>
      <c r="B249" s="310">
        <f t="shared" si="37"/>
        <v>527.00214898195338</v>
      </c>
      <c r="C249" s="368">
        <v>3730</v>
      </c>
      <c r="D249" s="362">
        <f t="shared" si="35"/>
        <v>450.42918716406274</v>
      </c>
      <c r="E249" s="1">
        <v>420</v>
      </c>
      <c r="F249" s="364">
        <f>USD_CNY!B1171</f>
        <v>7.0777700000000001</v>
      </c>
      <c r="G249" s="313">
        <f t="shared" si="38"/>
        <v>55</v>
      </c>
      <c r="H249" s="352">
        <f t="shared" si="39"/>
        <v>-4</v>
      </c>
    </row>
    <row r="250" spans="1:8" ht="15.75" x14ac:dyDescent="0.25">
      <c r="A250" s="378">
        <v>43726</v>
      </c>
      <c r="B250" s="310">
        <f t="shared" si="37"/>
        <v>525.18116632572242</v>
      </c>
      <c r="C250" s="368">
        <v>3720</v>
      </c>
      <c r="D250" s="362">
        <f t="shared" si="35"/>
        <v>448.87279173138671</v>
      </c>
      <c r="E250" s="1">
        <v>423.5</v>
      </c>
      <c r="F250" s="364">
        <f>USD_CNY!B1172</f>
        <v>7.0832699999999997</v>
      </c>
      <c r="G250" s="313">
        <f t="shared" si="38"/>
        <v>-10</v>
      </c>
      <c r="H250" s="352">
        <f t="shared" si="39"/>
        <v>3.5</v>
      </c>
    </row>
    <row r="251" spans="1:8" ht="15.75" x14ac:dyDescent="0.25">
      <c r="A251" s="378">
        <v>43727</v>
      </c>
      <c r="B251" s="310">
        <f t="shared" si="37"/>
        <v>518.82336211617985</v>
      </c>
      <c r="C251" s="368">
        <v>3685</v>
      </c>
      <c r="D251" s="362">
        <f t="shared" si="35"/>
        <v>443.43877103947</v>
      </c>
      <c r="E251" s="1">
        <v>418</v>
      </c>
      <c r="F251" s="364">
        <f>USD_CNY!B1173</f>
        <v>7.1026100000000003</v>
      </c>
      <c r="G251" s="313">
        <f t="shared" si="38"/>
        <v>-35</v>
      </c>
      <c r="H251" s="352">
        <f t="shared" si="39"/>
        <v>-5.5</v>
      </c>
    </row>
    <row r="252" spans="1:8" ht="15.75" x14ac:dyDescent="0.25">
      <c r="A252" s="378">
        <v>43728</v>
      </c>
      <c r="B252" s="310">
        <f t="shared" si="37"/>
        <v>518.23129213276889</v>
      </c>
      <c r="C252" s="368">
        <v>3670</v>
      </c>
      <c r="D252" s="362">
        <f t="shared" si="35"/>
        <v>442.93272831860594</v>
      </c>
      <c r="E252" s="1">
        <v>418</v>
      </c>
      <c r="F252" s="364">
        <f>USD_CNY!B1174</f>
        <v>7.0817800000000002</v>
      </c>
      <c r="G252" s="313">
        <f t="shared" si="38"/>
        <v>-15</v>
      </c>
      <c r="H252" s="352">
        <f t="shared" si="39"/>
        <v>0</v>
      </c>
    </row>
    <row r="253" spans="1:8" ht="15.75" x14ac:dyDescent="0.25">
      <c r="A253" s="378">
        <v>43731</v>
      </c>
      <c r="B253" s="310">
        <f t="shared" si="37"/>
        <v>516.00167595094752</v>
      </c>
      <c r="C253" s="368">
        <v>3670</v>
      </c>
      <c r="D253" s="362">
        <f t="shared" si="35"/>
        <v>441.02707346234831</v>
      </c>
      <c r="E253" s="1">
        <v>412</v>
      </c>
      <c r="F253" s="364">
        <f>USD_CNY!B1175</f>
        <v>7.1123799999999999</v>
      </c>
      <c r="G253" s="313">
        <f t="shared" si="38"/>
        <v>0</v>
      </c>
      <c r="H253" s="352">
        <f t="shared" si="39"/>
        <v>-6</v>
      </c>
    </row>
    <row r="254" spans="1:8" ht="15.75" x14ac:dyDescent="0.25">
      <c r="A254" s="378">
        <v>43732</v>
      </c>
      <c r="B254" s="310">
        <f t="shared" si="37"/>
        <v>520.29502133912695</v>
      </c>
      <c r="C254" s="368">
        <v>3700</v>
      </c>
      <c r="D254" s="362">
        <f t="shared" si="35"/>
        <v>444.69659943515126</v>
      </c>
      <c r="E254" s="1">
        <v>411</v>
      </c>
      <c r="F254" s="364">
        <f>USD_CNY!B1176</f>
        <v>7.1113499999999998</v>
      </c>
      <c r="G254" s="313">
        <f t="shared" si="38"/>
        <v>30</v>
      </c>
      <c r="H254" s="352">
        <f t="shared" si="39"/>
        <v>-1</v>
      </c>
    </row>
    <row r="255" spans="1:8" ht="15.75" x14ac:dyDescent="0.25">
      <c r="A255" s="378">
        <v>43733</v>
      </c>
      <c r="B255" s="310">
        <f t="shared" si="37"/>
        <v>519.86955489330728</v>
      </c>
      <c r="C255" s="368">
        <v>3700</v>
      </c>
      <c r="D255" s="362">
        <f t="shared" si="35"/>
        <v>444.33295290026268</v>
      </c>
      <c r="E255" s="1">
        <v>408</v>
      </c>
      <c r="F255" s="364">
        <f>USD_CNY!B1177</f>
        <v>7.1171699999999998</v>
      </c>
      <c r="G255" s="313">
        <f t="shared" si="38"/>
        <v>0</v>
      </c>
      <c r="H255" s="352">
        <f t="shared" si="39"/>
        <v>-3</v>
      </c>
    </row>
    <row r="256" spans="1:8" ht="15.75" x14ac:dyDescent="0.25">
      <c r="A256" s="378">
        <v>43734</v>
      </c>
      <c r="B256" s="310">
        <f t="shared" si="37"/>
        <v>520.14162452653773</v>
      </c>
      <c r="C256" s="368">
        <v>3705</v>
      </c>
      <c r="D256" s="362">
        <f t="shared" si="35"/>
        <v>444.56549104832288</v>
      </c>
      <c r="E256" s="1">
        <v>408</v>
      </c>
      <c r="F256" s="364">
        <f>USD_CNY!B1178</f>
        <v>7.1230599999999997</v>
      </c>
      <c r="G256" s="313">
        <f t="shared" si="38"/>
        <v>5</v>
      </c>
      <c r="H256" s="352">
        <f t="shared" si="39"/>
        <v>0</v>
      </c>
    </row>
    <row r="257" spans="1:8" ht="15.75" x14ac:dyDescent="0.25">
      <c r="A257" s="378">
        <v>43735</v>
      </c>
      <c r="B257" s="310">
        <f t="shared" si="37"/>
        <v>519.80010494209944</v>
      </c>
      <c r="C257" s="368">
        <v>3705</v>
      </c>
      <c r="D257" s="362">
        <f t="shared" si="35"/>
        <v>444.27359396760636</v>
      </c>
      <c r="E257" s="1">
        <v>405</v>
      </c>
      <c r="F257" s="364">
        <f>USD_CNY!B1179</f>
        <v>7.1277400000000002</v>
      </c>
      <c r="G257" s="313">
        <f t="shared" si="38"/>
        <v>0</v>
      </c>
      <c r="H257" s="352">
        <f t="shared" si="39"/>
        <v>-3</v>
      </c>
    </row>
    <row r="258" spans="1:8" ht="15.75" x14ac:dyDescent="0.25">
      <c r="A258" s="378">
        <v>43738</v>
      </c>
      <c r="B258" s="310">
        <f t="shared" si="37"/>
        <v>529.19708029197079</v>
      </c>
      <c r="C258" s="368">
        <v>3770</v>
      </c>
      <c r="D258" s="362">
        <f t="shared" si="35"/>
        <v>452.30519683074431</v>
      </c>
      <c r="E258" s="1">
        <v>407</v>
      </c>
      <c r="F258" s="364">
        <f>USD_CNY!B1180</f>
        <v>7.1239999999999997</v>
      </c>
      <c r="G258" s="313">
        <f t="shared" si="38"/>
        <v>65</v>
      </c>
      <c r="H258" s="352">
        <f t="shared" si="39"/>
        <v>2</v>
      </c>
    </row>
    <row r="259" spans="1:8" ht="15.75" x14ac:dyDescent="0.25">
      <c r="A259" s="378">
        <v>43739</v>
      </c>
      <c r="B259" s="310">
        <f t="shared" si="37"/>
        <v>530.28130093813616</v>
      </c>
      <c r="C259" s="368">
        <v>3790</v>
      </c>
      <c r="D259" s="362">
        <f t="shared" si="35"/>
        <v>453.23188114370612</v>
      </c>
      <c r="E259" s="1">
        <v>407</v>
      </c>
      <c r="F259" s="364">
        <f>USD_CNY!B1181</f>
        <v>7.1471499999999999</v>
      </c>
      <c r="G259" s="313">
        <f t="shared" si="38"/>
        <v>20</v>
      </c>
      <c r="H259" s="352">
        <f t="shared" si="39"/>
        <v>0</v>
      </c>
    </row>
    <row r="260" spans="1:8" ht="15.75" x14ac:dyDescent="0.25">
      <c r="A260" s="378">
        <v>43740</v>
      </c>
      <c r="B260" s="310">
        <f t="shared" si="37"/>
        <v>530.35031107354655</v>
      </c>
      <c r="C260" s="368">
        <v>3790</v>
      </c>
      <c r="D260" s="362">
        <f t="shared" si="35"/>
        <v>453.29086416542441</v>
      </c>
      <c r="E260" s="1">
        <v>408</v>
      </c>
      <c r="F260" s="364">
        <f>USD_CNY!B1182</f>
        <v>7.1462199999999996</v>
      </c>
      <c r="G260" s="313">
        <f t="shared" si="38"/>
        <v>0</v>
      </c>
      <c r="H260" s="352">
        <f t="shared" si="39"/>
        <v>1</v>
      </c>
    </row>
    <row r="261" spans="1:8" ht="15.75" x14ac:dyDescent="0.25">
      <c r="A261" s="378">
        <v>43741</v>
      </c>
      <c r="B261" s="310">
        <f t="shared" si="37"/>
        <v>530.75657318909077</v>
      </c>
      <c r="C261" s="368">
        <v>3790</v>
      </c>
      <c r="D261" s="362">
        <f t="shared" si="35"/>
        <v>453.63809674281265</v>
      </c>
      <c r="E261" s="1">
        <v>411</v>
      </c>
      <c r="F261" s="364">
        <f>USD_CNY!B1183</f>
        <v>7.1407499999999997</v>
      </c>
      <c r="G261" s="313">
        <f t="shared" si="38"/>
        <v>0</v>
      </c>
      <c r="H261" s="352">
        <f t="shared" si="39"/>
        <v>3</v>
      </c>
    </row>
    <row r="262" spans="1:8" ht="15.75" x14ac:dyDescent="0.25">
      <c r="A262" s="378">
        <v>43742</v>
      </c>
      <c r="B262" s="310">
        <f t="shared" si="37"/>
        <v>532.16659201356958</v>
      </c>
      <c r="C262" s="368">
        <v>3790</v>
      </c>
      <c r="D262" s="362">
        <f t="shared" si="35"/>
        <v>454.84324103723901</v>
      </c>
      <c r="E262" s="1">
        <v>412.5</v>
      </c>
      <c r="F262" s="364">
        <f>USD_CNY!B1184</f>
        <v>7.1218300000000001</v>
      </c>
      <c r="G262" s="313">
        <f t="shared" si="38"/>
        <v>0</v>
      </c>
      <c r="H262" s="352">
        <f t="shared" si="39"/>
        <v>1.5</v>
      </c>
    </row>
    <row r="263" spans="1:8" ht="15.75" x14ac:dyDescent="0.25">
      <c r="A263" s="378">
        <v>43745</v>
      </c>
      <c r="B263" s="310">
        <f t="shared" si="37"/>
        <v>531.28557090069023</v>
      </c>
      <c r="C263" s="368">
        <v>3790</v>
      </c>
      <c r="D263" s="362">
        <f t="shared" si="35"/>
        <v>454.0902315390515</v>
      </c>
      <c r="E263" s="1">
        <v>412.5</v>
      </c>
      <c r="F263" s="364">
        <f>USD_CNY!B1185</f>
        <v>7.1336399999999998</v>
      </c>
      <c r="G263" s="313">
        <f t="shared" si="38"/>
        <v>0</v>
      </c>
      <c r="H263" s="352">
        <f t="shared" si="39"/>
        <v>0</v>
      </c>
    </row>
    <row r="264" spans="1:8" ht="15.75" x14ac:dyDescent="0.25">
      <c r="A264" s="378">
        <v>43746</v>
      </c>
      <c r="B264" s="310">
        <f t="shared" si="37"/>
        <v>531.90145648372436</v>
      </c>
      <c r="C264" s="368">
        <v>3790</v>
      </c>
      <c r="D264" s="362">
        <f t="shared" si="35"/>
        <v>454.61662947326869</v>
      </c>
      <c r="E264" s="1">
        <v>415</v>
      </c>
      <c r="F264" s="364">
        <f>USD_CNY!B1186</f>
        <v>7.1253799999999998</v>
      </c>
      <c r="H264" s="352">
        <f t="shared" si="39"/>
        <v>2.5</v>
      </c>
    </row>
    <row r="265" spans="1:8" ht="15.75" x14ac:dyDescent="0.25">
      <c r="A265" s="378">
        <v>43747</v>
      </c>
      <c r="B265" s="310">
        <f t="shared" si="37"/>
        <v>525.94768499090787</v>
      </c>
      <c r="C265" s="368">
        <v>3760</v>
      </c>
      <c r="D265" s="362">
        <f t="shared" si="35"/>
        <v>449.52793588966489</v>
      </c>
      <c r="E265" s="1">
        <v>414</v>
      </c>
      <c r="F265" s="364">
        <f>USD_CNY!B1187</f>
        <v>7.149</v>
      </c>
      <c r="H265" s="352">
        <f t="shared" si="39"/>
        <v>-1</v>
      </c>
    </row>
    <row r="266" spans="1:8" ht="15.75" x14ac:dyDescent="0.25">
      <c r="A266" s="378">
        <v>43748</v>
      </c>
      <c r="B266" s="310">
        <f t="shared" si="37"/>
        <v>524.08913168406832</v>
      </c>
      <c r="C266" s="368">
        <v>3730</v>
      </c>
      <c r="D266" s="362">
        <f t="shared" si="35"/>
        <v>447.93942878980204</v>
      </c>
      <c r="E266" s="1">
        <v>419</v>
      </c>
      <c r="F266" s="364">
        <f>USD_CNY!B1188</f>
        <v>7.1171100000000003</v>
      </c>
      <c r="H266" s="352">
        <f t="shared" si="39"/>
        <v>5</v>
      </c>
    </row>
    <row r="267" spans="1:8" ht="15.75" x14ac:dyDescent="0.25">
      <c r="A267" s="378">
        <v>43749</v>
      </c>
      <c r="B267" s="310">
        <f t="shared" si="37"/>
        <v>525.04817633735956</v>
      </c>
      <c r="C267" s="368">
        <v>3730</v>
      </c>
      <c r="D267" s="362">
        <f t="shared" si="35"/>
        <v>448.75912507466631</v>
      </c>
      <c r="E267" s="1">
        <v>417</v>
      </c>
      <c r="F267" s="364">
        <f>USD_CNY!B1189</f>
        <v>7.1041100000000004</v>
      </c>
      <c r="H267" s="352">
        <f t="shared" si="39"/>
        <v>-2</v>
      </c>
    </row>
    <row r="268" spans="1:8" ht="15.75" x14ac:dyDescent="0.25">
      <c r="A268" s="378">
        <v>43752</v>
      </c>
      <c r="B268" s="310">
        <f t="shared" si="37"/>
        <v>528.74052023531078</v>
      </c>
      <c r="C268" s="368">
        <v>3730</v>
      </c>
      <c r="D268" s="362">
        <f t="shared" si="35"/>
        <v>451.91497456009472</v>
      </c>
      <c r="E268" s="1">
        <v>416</v>
      </c>
      <c r="F268" s="364">
        <f>USD_CNY!B1190</f>
        <v>7.0545</v>
      </c>
      <c r="H268" s="352">
        <f t="shared" si="39"/>
        <v>-1</v>
      </c>
    </row>
    <row r="269" spans="1:8" ht="15.75" x14ac:dyDescent="0.25">
      <c r="A269" s="378">
        <v>43753</v>
      </c>
      <c r="B269" s="310">
        <f t="shared" si="37"/>
        <v>525.1195123950821</v>
      </c>
      <c r="C269" s="368">
        <v>3715</v>
      </c>
      <c r="D269" s="362">
        <f t="shared" si="35"/>
        <v>448.82009606417279</v>
      </c>
      <c r="E269" s="1">
        <v>410</v>
      </c>
      <c r="F269" s="364">
        <f>USD_CNY!B1191</f>
        <v>7.0745800000000001</v>
      </c>
      <c r="H269" s="352">
        <f t="shared" si="39"/>
        <v>-6</v>
      </c>
    </row>
    <row r="270" spans="1:8" ht="15.75" x14ac:dyDescent="0.25">
      <c r="A270" s="378">
        <v>43754</v>
      </c>
      <c r="B270" s="310">
        <f t="shared" si="37"/>
        <v>521.78909580498464</v>
      </c>
      <c r="C270" s="368">
        <v>3705</v>
      </c>
      <c r="D270" s="362">
        <f t="shared" si="35"/>
        <v>445.97358615810657</v>
      </c>
      <c r="E270" s="1">
        <v>403.5</v>
      </c>
      <c r="F270" s="364">
        <f>USD_CNY!B1192</f>
        <v>7.1005700000000003</v>
      </c>
      <c r="H270" s="352">
        <f t="shared" si="39"/>
        <v>-6.5</v>
      </c>
    </row>
    <row r="271" spans="1:8" ht="15.75" x14ac:dyDescent="0.25">
      <c r="A271" s="378">
        <v>43755</v>
      </c>
      <c r="B271" s="310">
        <f t="shared" si="37"/>
        <v>513.90174620997459</v>
      </c>
      <c r="C271" s="368">
        <v>3650</v>
      </c>
      <c r="D271" s="362">
        <f t="shared" si="35"/>
        <v>439.23226171792703</v>
      </c>
      <c r="E271" s="1">
        <v>410.5</v>
      </c>
      <c r="F271" s="364">
        <f>USD_CNY!B1193</f>
        <v>7.102525</v>
      </c>
      <c r="H271" s="352">
        <f t="shared" si="39"/>
        <v>7</v>
      </c>
    </row>
    <row r="272" spans="1:8" ht="15.75" x14ac:dyDescent="0.25">
      <c r="A272" s="378">
        <v>43756</v>
      </c>
      <c r="B272" s="310">
        <f t="shared" si="37"/>
        <v>512.84804439596951</v>
      </c>
      <c r="C272" s="368">
        <v>3630</v>
      </c>
      <c r="D272" s="362">
        <f t="shared" si="35"/>
        <v>438.33166187689704</v>
      </c>
      <c r="E272" s="1">
        <v>411</v>
      </c>
      <c r="F272" s="364">
        <f>USD_CNY!B1194</f>
        <v>7.0781200000000002</v>
      </c>
      <c r="H272" s="352">
        <f t="shared" si="39"/>
        <v>0.5</v>
      </c>
    </row>
    <row r="273" spans="1:8" ht="15.75" x14ac:dyDescent="0.25">
      <c r="A273" s="378">
        <v>43759</v>
      </c>
      <c r="B273" s="310">
        <f t="shared" si="37"/>
        <v>513.53366333412089</v>
      </c>
      <c r="C273" s="368">
        <v>3630</v>
      </c>
      <c r="D273" s="362">
        <f t="shared" si="35"/>
        <v>438.91766096933412</v>
      </c>
      <c r="E273" s="1">
        <v>416</v>
      </c>
      <c r="F273" s="364">
        <f>USD_CNY!B1195</f>
        <v>7.06867</v>
      </c>
      <c r="H273" s="352">
        <f t="shared" si="39"/>
        <v>5</v>
      </c>
    </row>
    <row r="274" spans="1:8" ht="15.75" x14ac:dyDescent="0.25">
      <c r="A274" s="378">
        <v>43760</v>
      </c>
      <c r="B274" s="310">
        <f t="shared" si="37"/>
        <v>510.36276755167245</v>
      </c>
      <c r="C274" s="368">
        <v>3610</v>
      </c>
      <c r="D274" s="362">
        <f t="shared" si="35"/>
        <v>436.20749363390809</v>
      </c>
      <c r="E274" s="1">
        <v>417</v>
      </c>
      <c r="F274" s="364">
        <f>USD_CNY!B1196</f>
        <v>7.0734000000000004</v>
      </c>
      <c r="H274" s="352">
        <f t="shared" si="39"/>
        <v>1</v>
      </c>
    </row>
    <row r="275" spans="1:8" ht="15.75" x14ac:dyDescent="0.25">
      <c r="A275" s="378">
        <v>43761</v>
      </c>
      <c r="B275" s="310">
        <f t="shared" si="37"/>
        <v>509.93742319155848</v>
      </c>
      <c r="C275" s="368">
        <v>3610</v>
      </c>
      <c r="D275" s="362">
        <f t="shared" si="35"/>
        <v>435.8439514457765</v>
      </c>
      <c r="E275" s="1">
        <v>415.5</v>
      </c>
      <c r="F275" s="364">
        <f>USD_CNY!B1197</f>
        <v>7.0792999999999999</v>
      </c>
      <c r="H275" s="352">
        <f t="shared" si="39"/>
        <v>-1.5</v>
      </c>
    </row>
    <row r="276" spans="1:8" ht="15.75" x14ac:dyDescent="0.25">
      <c r="A276" s="378">
        <v>43762</v>
      </c>
      <c r="B276" s="310">
        <f t="shared" si="37"/>
        <v>509.93742319155848</v>
      </c>
      <c r="C276" s="368">
        <v>3610</v>
      </c>
      <c r="D276" s="362">
        <f t="shared" si="35"/>
        <v>435.8439514457765</v>
      </c>
      <c r="E276" s="1">
        <v>413</v>
      </c>
      <c r="F276" s="364">
        <f>USD_CNY!B1198</f>
        <v>7.0792999999999999</v>
      </c>
      <c r="H276" s="352">
        <f t="shared" si="39"/>
        <v>-2.5</v>
      </c>
    </row>
    <row r="277" spans="1:8" ht="15.75" x14ac:dyDescent="0.25">
      <c r="A277" s="378">
        <v>43763</v>
      </c>
      <c r="B277" s="310">
        <f t="shared" si="37"/>
        <v>510.44359103429161</v>
      </c>
      <c r="C277" s="368">
        <v>3610</v>
      </c>
      <c r="D277" s="362">
        <f t="shared" si="35"/>
        <v>436.27657353358262</v>
      </c>
      <c r="E277" s="1">
        <v>414</v>
      </c>
      <c r="F277" s="364">
        <f>USD_CNY!B1199</f>
        <v>7.0722800000000001</v>
      </c>
      <c r="H277" s="352">
        <f t="shared" si="39"/>
        <v>1</v>
      </c>
    </row>
    <row r="278" spans="1:8" ht="15.75" x14ac:dyDescent="0.25">
      <c r="A278" s="378">
        <v>43766</v>
      </c>
      <c r="B278" s="310">
        <f t="shared" si="37"/>
        <v>516.31162274830763</v>
      </c>
      <c r="C278" s="368">
        <v>3645</v>
      </c>
      <c r="D278" s="362">
        <f t="shared" si="35"/>
        <v>441.29198525496383</v>
      </c>
      <c r="E278" s="1">
        <v>416</v>
      </c>
      <c r="F278" s="364">
        <f>USD_CNY!B1200</f>
        <v>7.0596899999999998</v>
      </c>
      <c r="H278" s="352">
        <f t="shared" si="39"/>
        <v>2</v>
      </c>
    </row>
    <row r="279" spans="1:8" ht="15.75" x14ac:dyDescent="0.25">
      <c r="A279" s="378">
        <v>43767</v>
      </c>
      <c r="B279" s="310">
        <f t="shared" si="37"/>
        <v>516.34599856641387</v>
      </c>
      <c r="C279" s="368">
        <v>3645</v>
      </c>
      <c r="D279" s="362">
        <f t="shared" si="35"/>
        <v>441.32136629608027</v>
      </c>
      <c r="E279" s="1">
        <v>418</v>
      </c>
      <c r="F279" s="364">
        <f>USD_CNY!B1201</f>
        <v>7.0592199999999998</v>
      </c>
      <c r="H279" s="352">
        <f t="shared" si="39"/>
        <v>2</v>
      </c>
    </row>
    <row r="280" spans="1:8" ht="15.75" x14ac:dyDescent="0.25">
      <c r="A280" s="378">
        <v>43768</v>
      </c>
      <c r="B280" s="310">
        <f t="shared" si="37"/>
        <v>514.84335165146456</v>
      </c>
      <c r="C280" s="368">
        <v>3635</v>
      </c>
      <c r="D280" s="362">
        <f t="shared" si="35"/>
        <v>440.03705269355947</v>
      </c>
      <c r="E280" s="1">
        <v>414.5</v>
      </c>
      <c r="F280" s="364">
        <f>USD_CNY!B1202</f>
        <v>7.0603999999999996</v>
      </c>
      <c r="H280" s="352">
        <f t="shared" si="39"/>
        <v>-3.5</v>
      </c>
    </row>
    <row r="281" spans="1:8" ht="15.75" x14ac:dyDescent="0.25">
      <c r="A281" s="378">
        <v>43769</v>
      </c>
      <c r="B281" s="310">
        <f t="shared" si="37"/>
        <v>516.49810025320483</v>
      </c>
      <c r="C281" s="368">
        <v>3635</v>
      </c>
      <c r="D281" s="362">
        <f t="shared" si="35"/>
        <v>441.45136773778194</v>
      </c>
      <c r="E281" s="1">
        <v>414.5</v>
      </c>
      <c r="F281" s="364">
        <f>USD_CNY!B1203</f>
        <v>7.0377799999999997</v>
      </c>
      <c r="H281" s="352">
        <f t="shared" si="39"/>
        <v>0</v>
      </c>
    </row>
    <row r="282" spans="1:8" ht="15.75" x14ac:dyDescent="0.25">
      <c r="A282" s="378">
        <v>43770</v>
      </c>
      <c r="B282" s="310">
        <f t="shared" si="37"/>
        <v>519.68852766276473</v>
      </c>
      <c r="C282" s="368">
        <v>3660</v>
      </c>
      <c r="D282" s="362">
        <f t="shared" si="35"/>
        <v>444.17822877159381</v>
      </c>
      <c r="E282" s="1">
        <v>410</v>
      </c>
      <c r="F282" s="364">
        <f>USD_CNY!B1204</f>
        <v>7.0426799999999998</v>
      </c>
      <c r="H282" s="352">
        <f t="shared" si="39"/>
        <v>-4.5</v>
      </c>
    </row>
    <row r="283" spans="1:8" ht="15.75" x14ac:dyDescent="0.25">
      <c r="A283" s="378">
        <v>43773</v>
      </c>
      <c r="B283" s="310">
        <f t="shared" si="37"/>
        <v>520.8236983320835</v>
      </c>
      <c r="C283" s="368">
        <v>3660</v>
      </c>
      <c r="D283" s="362">
        <f t="shared" si="35"/>
        <v>445.14846011289188</v>
      </c>
      <c r="E283" s="1">
        <v>414</v>
      </c>
      <c r="F283" s="364">
        <f>USD_CNY!B1205</f>
        <v>7.0273300000000001</v>
      </c>
      <c r="H283" s="352">
        <f t="shared" si="39"/>
        <v>4</v>
      </c>
    </row>
    <row r="284" spans="1:8" ht="15.75" x14ac:dyDescent="0.25">
      <c r="A284" s="378">
        <v>43774</v>
      </c>
      <c r="B284" s="310">
        <f t="shared" si="37"/>
        <v>524.5581469503029</v>
      </c>
      <c r="C284" s="368">
        <v>3685</v>
      </c>
      <c r="D284" s="362">
        <f t="shared" si="35"/>
        <v>448.34029653872045</v>
      </c>
      <c r="E284" s="1">
        <v>415</v>
      </c>
      <c r="F284" s="364">
        <f>USD_CNY!B1206</f>
        <v>7.0249600000000001</v>
      </c>
      <c r="H284" s="352">
        <f t="shared" si="39"/>
        <v>1</v>
      </c>
    </row>
    <row r="285" spans="1:8" ht="15.75" x14ac:dyDescent="0.25">
      <c r="A285" s="378">
        <v>43775</v>
      </c>
      <c r="B285" s="310">
        <f t="shared" si="37"/>
        <v>527.97631465387894</v>
      </c>
      <c r="C285" s="368">
        <v>3695</v>
      </c>
      <c r="D285" s="362">
        <f t="shared" si="35"/>
        <v>451.26180739647776</v>
      </c>
      <c r="E285" s="1">
        <v>419.5</v>
      </c>
      <c r="F285" s="364">
        <f>USD_CNY!B1207</f>
        <v>6.9984200000000003</v>
      </c>
      <c r="H285" s="352">
        <f t="shared" si="39"/>
        <v>4.5</v>
      </c>
    </row>
    <row r="286" spans="1:8" ht="15.75" x14ac:dyDescent="0.25">
      <c r="A286" s="378">
        <v>43776</v>
      </c>
      <c r="B286" s="310">
        <f t="shared" si="37"/>
        <v>534.09356691785945</v>
      </c>
      <c r="C286" s="368">
        <v>3745</v>
      </c>
      <c r="D286" s="362">
        <f t="shared" si="35"/>
        <v>456.49022813492263</v>
      </c>
      <c r="E286" s="1">
        <v>422</v>
      </c>
      <c r="F286" s="364">
        <f>USD_CNY!B1208</f>
        <v>7.0118799999999997</v>
      </c>
      <c r="H286" s="352">
        <f t="shared" si="39"/>
        <v>2.5</v>
      </c>
    </row>
    <row r="287" spans="1:8" ht="15.75" x14ac:dyDescent="0.25">
      <c r="A287" s="378">
        <v>43777</v>
      </c>
      <c r="B287" s="310">
        <f t="shared" si="37"/>
        <v>536.99532118629372</v>
      </c>
      <c r="C287" s="368">
        <v>3745</v>
      </c>
      <c r="D287" s="362">
        <f t="shared" si="35"/>
        <v>458.97035998828528</v>
      </c>
      <c r="E287" s="1">
        <v>426</v>
      </c>
      <c r="F287" s="364">
        <f>USD_CNY!B1209</f>
        <v>6.9739899999999997</v>
      </c>
      <c r="H287" s="352">
        <f t="shared" si="39"/>
        <v>4</v>
      </c>
    </row>
    <row r="288" spans="1:8" ht="15.75" x14ac:dyDescent="0.25">
      <c r="A288" s="378">
        <v>43780</v>
      </c>
      <c r="B288" s="310">
        <f t="shared" si="37"/>
        <v>532.84496354369037</v>
      </c>
      <c r="C288" s="368">
        <v>3730</v>
      </c>
      <c r="D288" s="362">
        <f t="shared" si="35"/>
        <v>455.42304576383793</v>
      </c>
      <c r="E288" s="1">
        <v>422</v>
      </c>
      <c r="F288" s="364">
        <f>USD_CNY!B1210</f>
        <v>7.0001600000000002</v>
      </c>
      <c r="H288" s="352">
        <f t="shared" si="39"/>
        <v>-4</v>
      </c>
    </row>
    <row r="289" spans="1:8" ht="15.75" x14ac:dyDescent="0.25">
      <c r="A289" s="378">
        <v>43781</v>
      </c>
      <c r="B289" s="310">
        <f t="shared" si="37"/>
        <v>532.84694264424081</v>
      </c>
      <c r="C289" s="368">
        <v>3730</v>
      </c>
      <c r="D289" s="362">
        <f t="shared" si="35"/>
        <v>455.42473730276993</v>
      </c>
      <c r="E289" s="1">
        <v>420</v>
      </c>
      <c r="F289" s="364">
        <f>USD_CNY!B1211</f>
        <v>7.0001340000000001</v>
      </c>
      <c r="H289" s="352">
        <f t="shared" si="39"/>
        <v>-2</v>
      </c>
    </row>
    <row r="290" spans="1:8" ht="15.75" x14ac:dyDescent="0.25">
      <c r="A290" s="378">
        <v>43782</v>
      </c>
      <c r="B290" s="310">
        <f t="shared" si="37"/>
        <v>535.3883131565982</v>
      </c>
      <c r="C290" s="368">
        <v>3760</v>
      </c>
      <c r="D290" s="362">
        <f t="shared" si="35"/>
        <v>457.59684885179337</v>
      </c>
      <c r="E290" s="1">
        <v>421</v>
      </c>
      <c r="F290" s="364">
        <f>USD_CNY!B1212</f>
        <v>7.0229400000000002</v>
      </c>
      <c r="H290" s="352">
        <f t="shared" si="39"/>
        <v>1</v>
      </c>
    </row>
    <row r="291" spans="1:8" ht="15.75" x14ac:dyDescent="0.25">
      <c r="A291" s="378">
        <v>43783</v>
      </c>
      <c r="B291" s="310">
        <f t="shared" si="37"/>
        <v>539.59548846917187</v>
      </c>
      <c r="C291" s="368">
        <v>3790</v>
      </c>
      <c r="D291" s="362">
        <f t="shared" si="35"/>
        <v>461.1927251873264</v>
      </c>
      <c r="E291" s="1">
        <v>423.5</v>
      </c>
      <c r="F291" s="364">
        <f>USD_CNY!B1213</f>
        <v>7.0237800000000004</v>
      </c>
      <c r="H291" s="352">
        <f t="shared" si="39"/>
        <v>2.5</v>
      </c>
    </row>
    <row r="292" spans="1:8" ht="15.75" x14ac:dyDescent="0.25">
      <c r="A292" s="378">
        <v>43784</v>
      </c>
      <c r="B292" s="310">
        <f t="shared" si="37"/>
        <v>543.84908116626366</v>
      </c>
      <c r="C292" s="368">
        <v>3810</v>
      </c>
      <c r="D292" s="362">
        <f t="shared" si="35"/>
        <v>464.8282745010801</v>
      </c>
      <c r="E292" s="1">
        <v>426</v>
      </c>
      <c r="F292" s="364">
        <f>USD_CNY!B1214</f>
        <v>7.0056200000000004</v>
      </c>
      <c r="H292" s="352">
        <f t="shared" si="39"/>
        <v>2.5</v>
      </c>
    </row>
    <row r="293" spans="1:8" ht="15.75" x14ac:dyDescent="0.25">
      <c r="A293" s="378">
        <v>43787</v>
      </c>
      <c r="B293" s="310">
        <f t="shared" si="37"/>
        <v>556.99856934810487</v>
      </c>
      <c r="C293" s="368">
        <v>3905</v>
      </c>
      <c r="D293" s="362">
        <f t="shared" si="35"/>
        <v>476.06715328897855</v>
      </c>
      <c r="E293" s="1">
        <v>432</v>
      </c>
      <c r="F293" s="364">
        <f>USD_CNY!B1215</f>
        <v>7.0107900000000001</v>
      </c>
      <c r="H293" s="352">
        <f t="shared" si="39"/>
        <v>6</v>
      </c>
    </row>
    <row r="294" spans="1:8" ht="15.75" x14ac:dyDescent="0.25">
      <c r="A294" s="378">
        <v>43788</v>
      </c>
      <c r="B294" s="310">
        <f t="shared" si="37"/>
        <v>564.84233500414746</v>
      </c>
      <c r="C294" s="368">
        <v>3970</v>
      </c>
      <c r="D294" s="362">
        <f t="shared" si="35"/>
        <v>482.77122649927134</v>
      </c>
      <c r="E294" s="1">
        <v>428</v>
      </c>
      <c r="F294" s="364">
        <f>USD_CNY!B1216</f>
        <v>7.0285099999999998</v>
      </c>
      <c r="H294" s="352">
        <f t="shared" si="39"/>
        <v>-4</v>
      </c>
    </row>
    <row r="295" spans="1:8" ht="15.75" x14ac:dyDescent="0.25">
      <c r="A295" s="378">
        <v>43789</v>
      </c>
      <c r="B295" s="310">
        <f t="shared" si="37"/>
        <v>564.46326936556886</v>
      </c>
      <c r="C295" s="368">
        <v>3970</v>
      </c>
      <c r="D295" s="362">
        <f t="shared" si="35"/>
        <v>482.44723877399053</v>
      </c>
      <c r="E295" s="1">
        <v>427.5</v>
      </c>
      <c r="F295" s="364">
        <f>USD_CNY!B1217</f>
        <v>7.0332299999999996</v>
      </c>
      <c r="H295" s="352">
        <f t="shared" si="39"/>
        <v>-0.5</v>
      </c>
    </row>
    <row r="296" spans="1:8" ht="15.75" x14ac:dyDescent="0.25">
      <c r="A296" s="378">
        <v>43790</v>
      </c>
      <c r="B296" s="310">
        <f t="shared" si="37"/>
        <v>580.14690427363053</v>
      </c>
      <c r="C296" s="368">
        <v>4085</v>
      </c>
      <c r="D296" s="362">
        <f t="shared" si="35"/>
        <v>495.85205493472699</v>
      </c>
      <c r="E296" s="1">
        <v>432</v>
      </c>
      <c r="F296" s="364">
        <f>USD_CNY!B1218</f>
        <v>7.0413199999999998</v>
      </c>
      <c r="H296" s="352">
        <f t="shared" si="39"/>
        <v>4.5</v>
      </c>
    </row>
    <row r="297" spans="1:8" ht="15.75" x14ac:dyDescent="0.25">
      <c r="A297" s="378">
        <v>43791</v>
      </c>
      <c r="B297" s="310">
        <f t="shared" si="37"/>
        <v>579.40969882070578</v>
      </c>
      <c r="C297" s="368">
        <v>4075</v>
      </c>
      <c r="D297" s="362">
        <f t="shared" si="35"/>
        <v>495.22196480402209</v>
      </c>
      <c r="E297" s="1">
        <v>427</v>
      </c>
      <c r="F297" s="364">
        <f>USD_CNY!B1219</f>
        <v>7.0330199999999996</v>
      </c>
      <c r="H297" s="352">
        <f t="shared" si="39"/>
        <v>-5</v>
      </c>
    </row>
    <row r="298" spans="1:8" ht="15.75" x14ac:dyDescent="0.25">
      <c r="A298" s="378">
        <v>43794</v>
      </c>
      <c r="B298" s="310">
        <f t="shared" si="37"/>
        <v>581.07198891624739</v>
      </c>
      <c r="C298" s="368">
        <v>4085</v>
      </c>
      <c r="D298" s="362">
        <f t="shared" si="35"/>
        <v>496.64272556944223</v>
      </c>
      <c r="E298" s="1">
        <v>430.5</v>
      </c>
      <c r="F298" s="364">
        <f>USD_CNY!B1220</f>
        <v>7.0301099999999996</v>
      </c>
      <c r="H298" s="352">
        <f t="shared" si="39"/>
        <v>3.5</v>
      </c>
    </row>
    <row r="299" spans="1:8" ht="15.75" x14ac:dyDescent="0.25">
      <c r="A299" s="378">
        <v>43795</v>
      </c>
      <c r="B299" s="310">
        <f t="shared" si="37"/>
        <v>584.62812103935789</v>
      </c>
      <c r="C299" s="368">
        <v>4110</v>
      </c>
      <c r="D299" s="362">
        <f t="shared" si="35"/>
        <v>499.68215473449396</v>
      </c>
      <c r="E299" s="1">
        <v>430.5</v>
      </c>
      <c r="F299" s="364">
        <f>USD_CNY!B1221</f>
        <v>7.0301099999999996</v>
      </c>
      <c r="H299" s="352">
        <f t="shared" si="39"/>
        <v>0</v>
      </c>
    </row>
    <row r="300" spans="1:8" ht="15.75" x14ac:dyDescent="0.25">
      <c r="A300" s="378">
        <v>43796</v>
      </c>
      <c r="B300" s="310">
        <f t="shared" si="37"/>
        <v>585.0433871592229</v>
      </c>
      <c r="C300" s="368">
        <v>4110</v>
      </c>
      <c r="D300" s="362">
        <f t="shared" si="35"/>
        <v>500.03708304207089</v>
      </c>
      <c r="E300" s="1">
        <v>423.5</v>
      </c>
      <c r="F300" s="364">
        <f>USD_CNY!B1222</f>
        <v>7.0251200000000003</v>
      </c>
      <c r="H300" s="352">
        <f t="shared" si="39"/>
        <v>-7</v>
      </c>
    </row>
    <row r="301" spans="1:8" ht="15.75" x14ac:dyDescent="0.25">
      <c r="A301" s="378">
        <v>43797</v>
      </c>
      <c r="B301" s="310">
        <f t="shared" si="37"/>
        <v>585.0433871592229</v>
      </c>
      <c r="C301" s="368">
        <v>4110</v>
      </c>
      <c r="D301" s="362">
        <f t="shared" si="35"/>
        <v>500.03708304207089</v>
      </c>
      <c r="E301" s="1">
        <v>428</v>
      </c>
      <c r="F301" s="364">
        <f>USD_CNY!B1223</f>
        <v>7.0251200000000003</v>
      </c>
      <c r="H301" s="352">
        <f t="shared" si="39"/>
        <v>4.5</v>
      </c>
    </row>
    <row r="302" spans="1:8" ht="15.75" x14ac:dyDescent="0.25">
      <c r="A302" s="378">
        <v>43798</v>
      </c>
      <c r="B302" s="310">
        <f t="shared" si="37"/>
        <v>570.95320032422751</v>
      </c>
      <c r="C302" s="368">
        <v>4015</v>
      </c>
      <c r="D302" s="362">
        <f t="shared" si="35"/>
        <v>487.99418831130561</v>
      </c>
      <c r="E302" s="1">
        <v>435</v>
      </c>
      <c r="F302" s="364">
        <f>USD_CNY!B1224</f>
        <v>7.0320999999999998</v>
      </c>
      <c r="H302" s="352">
        <f t="shared" si="39"/>
        <v>7</v>
      </c>
    </row>
    <row r="303" spans="1:8" ht="15.75" x14ac:dyDescent="0.25">
      <c r="A303" s="378">
        <v>43801</v>
      </c>
      <c r="B303" s="310">
        <f t="shared" si="37"/>
        <v>572.53727182078239</v>
      </c>
      <c r="C303" s="368">
        <v>4025</v>
      </c>
      <c r="D303" s="362">
        <f t="shared" si="35"/>
        <v>489.34809557331829</v>
      </c>
      <c r="E303" s="1">
        <v>431</v>
      </c>
      <c r="F303" s="364">
        <f>USD_CNY!B1225</f>
        <v>7.0301099999999996</v>
      </c>
      <c r="H303" s="352">
        <f t="shared" si="39"/>
        <v>-4</v>
      </c>
    </row>
    <row r="304" spans="1:8" ht="15.75" x14ac:dyDescent="0.25">
      <c r="A304" s="378">
        <v>43802</v>
      </c>
      <c r="B304" s="310">
        <f t="shared" si="37"/>
        <v>571.80767941265049</v>
      </c>
      <c r="C304" s="368">
        <v>4025</v>
      </c>
      <c r="D304" s="362">
        <f t="shared" si="35"/>
        <v>488.72451231850471</v>
      </c>
      <c r="E304" s="1">
        <v>434.5</v>
      </c>
      <c r="F304" s="364">
        <f>USD_CNY!B1226</f>
        <v>7.0390800000000002</v>
      </c>
      <c r="H304" s="352">
        <f t="shared" si="39"/>
        <v>3.5</v>
      </c>
    </row>
    <row r="305" spans="1:8" ht="15.75" x14ac:dyDescent="0.25">
      <c r="A305" s="378">
        <v>43803</v>
      </c>
      <c r="B305" s="310">
        <f t="shared" si="37"/>
        <v>567.81219063781646</v>
      </c>
      <c r="C305" s="368">
        <v>4015</v>
      </c>
      <c r="D305" s="362">
        <f t="shared" si="35"/>
        <v>485.3095646477064</v>
      </c>
      <c r="E305" s="1">
        <v>439</v>
      </c>
      <c r="F305" s="364">
        <f>USD_CNY!B1227</f>
        <v>7.0709999999999997</v>
      </c>
      <c r="H305" s="352">
        <f t="shared" si="39"/>
        <v>4.5</v>
      </c>
    </row>
    <row r="306" spans="1:8" ht="15.75" x14ac:dyDescent="0.25">
      <c r="A306" s="378">
        <v>43804</v>
      </c>
      <c r="B306" s="310">
        <f t="shared" si="37"/>
        <v>567.75894698790057</v>
      </c>
      <c r="C306" s="368">
        <v>4005</v>
      </c>
      <c r="D306" s="362">
        <f t="shared" si="35"/>
        <v>485.26405725461592</v>
      </c>
      <c r="E306" s="1">
        <v>449.5</v>
      </c>
      <c r="F306" s="364">
        <f>USD_CNY!B1228</f>
        <v>7.0540500000000002</v>
      </c>
      <c r="H306" s="352">
        <f t="shared" si="39"/>
        <v>10.5</v>
      </c>
    </row>
    <row r="307" spans="1:8" ht="15.75" x14ac:dyDescent="0.25">
      <c r="A307" s="378">
        <v>43805</v>
      </c>
      <c r="B307" s="310">
        <f t="shared" si="37"/>
        <v>560.94329360340032</v>
      </c>
      <c r="C307" s="368">
        <v>3950</v>
      </c>
      <c r="D307" s="362">
        <f t="shared" si="35"/>
        <v>479.43871248153874</v>
      </c>
      <c r="E307" s="1">
        <v>442</v>
      </c>
      <c r="F307" s="364">
        <f>USD_CNY!B1229</f>
        <v>7.0417100000000001</v>
      </c>
      <c r="H307" s="352">
        <f t="shared" si="39"/>
        <v>-7.5</v>
      </c>
    </row>
    <row r="308" spans="1:8" ht="15.75" x14ac:dyDescent="0.25">
      <c r="A308" s="378">
        <v>43808</v>
      </c>
      <c r="B308" s="310">
        <f t="shared" si="37"/>
        <v>554.59962173461702</v>
      </c>
      <c r="C308" s="368">
        <v>3900</v>
      </c>
      <c r="D308" s="362">
        <f t="shared" si="35"/>
        <v>474.01677071334791</v>
      </c>
      <c r="E308" s="1">
        <v>441</v>
      </c>
      <c r="F308" s="364">
        <f>USD_CNY!B1230</f>
        <v>7.0320999999999998</v>
      </c>
      <c r="H308" s="352">
        <f t="shared" si="39"/>
        <v>-1</v>
      </c>
    </row>
    <row r="309" spans="1:8" ht="15.75" x14ac:dyDescent="0.25">
      <c r="A309" s="378">
        <v>43809</v>
      </c>
      <c r="B309" s="310">
        <f t="shared" si="37"/>
        <v>559.25550088542866</v>
      </c>
      <c r="C309" s="368">
        <v>3935</v>
      </c>
      <c r="D309" s="362">
        <f t="shared" si="35"/>
        <v>477.99615460293052</v>
      </c>
      <c r="E309" s="1">
        <v>447</v>
      </c>
      <c r="F309" s="364">
        <f>USD_CNY!B1231</f>
        <v>7.0361399999999996</v>
      </c>
      <c r="H309" s="352">
        <f t="shared" si="39"/>
        <v>6</v>
      </c>
    </row>
    <row r="310" spans="1:8" ht="15.75" x14ac:dyDescent="0.25">
      <c r="A310" s="378">
        <v>43810</v>
      </c>
      <c r="B310" s="310">
        <f t="shared" si="37"/>
        <v>559.32386486394284</v>
      </c>
      <c r="C310" s="368">
        <v>3935</v>
      </c>
      <c r="D310" s="362">
        <f t="shared" si="35"/>
        <v>478.05458535379734</v>
      </c>
      <c r="E310" s="1">
        <v>444</v>
      </c>
      <c r="F310" s="364">
        <f>USD_CNY!B1232</f>
        <v>7.0352800000000002</v>
      </c>
      <c r="H310" s="352">
        <f t="shared" si="39"/>
        <v>-3</v>
      </c>
    </row>
    <row r="311" spans="1:8" ht="15.75" x14ac:dyDescent="0.25">
      <c r="A311" s="378">
        <v>43811</v>
      </c>
      <c r="B311" s="310">
        <f t="shared" si="37"/>
        <v>559.73519617758473</v>
      </c>
      <c r="C311" s="368">
        <v>3935</v>
      </c>
      <c r="D311" s="362">
        <f t="shared" si="35"/>
        <v>478.40615057913226</v>
      </c>
      <c r="E311" s="1">
        <v>444</v>
      </c>
      <c r="F311" s="364">
        <f>USD_CNY!B1233</f>
        <v>7.0301099999999996</v>
      </c>
      <c r="H311" s="352">
        <f t="shared" si="39"/>
        <v>0</v>
      </c>
    </row>
    <row r="312" spans="1:8" ht="15.75" x14ac:dyDescent="0.25">
      <c r="A312" s="378">
        <v>43812</v>
      </c>
      <c r="B312" s="310">
        <f t="shared" si="37"/>
        <v>562.39737863924256</v>
      </c>
      <c r="C312" s="368">
        <v>3915</v>
      </c>
      <c r="D312" s="362">
        <f t="shared" si="35"/>
        <v>480.68152020448088</v>
      </c>
      <c r="E312" s="1">
        <v>455.5</v>
      </c>
      <c r="F312" s="364">
        <f>USD_CNY!B1234</f>
        <v>6.9612699999999998</v>
      </c>
      <c r="H312" s="352">
        <f t="shared" si="39"/>
        <v>11.5</v>
      </c>
    </row>
    <row r="313" spans="1:8" ht="15.75" x14ac:dyDescent="0.25">
      <c r="A313" s="378">
        <v>43815</v>
      </c>
      <c r="B313" s="310">
        <f t="shared" si="37"/>
        <v>556.01691777953431</v>
      </c>
      <c r="C313" s="368">
        <v>3890</v>
      </c>
      <c r="D313" s="362">
        <f t="shared" si="35"/>
        <v>475.22813485430288</v>
      </c>
      <c r="E313" s="1">
        <v>454</v>
      </c>
      <c r="F313" s="364">
        <f>USD_CNY!B1235</f>
        <v>6.9961900000000004</v>
      </c>
      <c r="H313" s="352">
        <f t="shared" si="39"/>
        <v>-1.5</v>
      </c>
    </row>
    <row r="314" spans="1:8" ht="15.75" x14ac:dyDescent="0.25">
      <c r="A314" s="378">
        <v>43816</v>
      </c>
      <c r="B314" s="310">
        <f t="shared" si="37"/>
        <v>556.33420096679151</v>
      </c>
      <c r="C314" s="368">
        <v>3890</v>
      </c>
      <c r="D314" s="362">
        <f t="shared" si="35"/>
        <v>475.49931706563382</v>
      </c>
      <c r="E314" s="1">
        <v>450</v>
      </c>
      <c r="F314" s="364">
        <f>USD_CNY!B1236</f>
        <v>6.9922000000000004</v>
      </c>
      <c r="H314" s="352">
        <f t="shared" si="39"/>
        <v>-4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2019-12-17T04:38:11Z</dcterms:modified>
</cp:coreProperties>
</file>