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20730" windowHeight="8340" tabRatio="666" activeTab="5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989" i="7" l="1"/>
  <c r="D989" i="7" s="1"/>
  <c r="F989" i="7"/>
  <c r="G989" i="7"/>
  <c r="H989" i="7"/>
  <c r="B1442" i="5"/>
  <c r="D1442" i="5" s="1"/>
  <c r="F1442" i="5"/>
  <c r="G1442" i="5"/>
  <c r="H1442" i="5"/>
  <c r="B1445" i="4"/>
  <c r="D1445" i="4" s="1"/>
  <c r="F1445" i="4"/>
  <c r="G1445" i="4"/>
  <c r="H1445" i="4"/>
  <c r="B1445" i="3"/>
  <c r="D1445" i="3" s="1"/>
  <c r="B1444" i="3"/>
  <c r="F1445" i="3"/>
  <c r="G1445" i="3"/>
  <c r="H1445" i="3"/>
  <c r="B1447" i="2"/>
  <c r="D1447" i="2" s="1"/>
  <c r="F1447" i="2"/>
  <c r="G1447" i="2"/>
  <c r="H1447" i="2"/>
  <c r="B139" i="17"/>
  <c r="D139" i="17" s="1"/>
  <c r="F139" i="17"/>
  <c r="G139" i="17"/>
  <c r="B324" i="15"/>
  <c r="D324" i="15" s="1"/>
  <c r="F324" i="15"/>
  <c r="G324" i="15"/>
  <c r="B310" i="16" l="1"/>
  <c r="D310" i="16" s="1"/>
  <c r="F310" i="16"/>
  <c r="H310" i="16"/>
  <c r="B988" i="7"/>
  <c r="D988" i="7" s="1"/>
  <c r="F988" i="7"/>
  <c r="G988" i="7"/>
  <c r="H988" i="7"/>
  <c r="B1441" i="5"/>
  <c r="D1441" i="5" s="1"/>
  <c r="F1441" i="5"/>
  <c r="G1441" i="5"/>
  <c r="H1441" i="5"/>
  <c r="B1444" i="4"/>
  <c r="D1444" i="4" s="1"/>
  <c r="F1444" i="4"/>
  <c r="G1444" i="4"/>
  <c r="H1444" i="4"/>
  <c r="D1444" i="3"/>
  <c r="F1444" i="3"/>
  <c r="G1444" i="3"/>
  <c r="H1444" i="3"/>
  <c r="B1446" i="2"/>
  <c r="D1446" i="2" s="1"/>
  <c r="F1446" i="2"/>
  <c r="G1446" i="2"/>
  <c r="H1446" i="2"/>
  <c r="B138" i="17"/>
  <c r="D138" i="17" s="1"/>
  <c r="F138" i="17"/>
  <c r="G138" i="17"/>
  <c r="B323" i="15"/>
  <c r="D323" i="15" s="1"/>
  <c r="F323" i="15"/>
  <c r="G323" i="15"/>
  <c r="B309" i="16" l="1"/>
  <c r="D309" i="16" s="1"/>
  <c r="F309" i="16"/>
  <c r="H309" i="16"/>
  <c r="B987" i="7"/>
  <c r="D987" i="7" s="1"/>
  <c r="F987" i="7"/>
  <c r="G987" i="7"/>
  <c r="H987" i="7"/>
  <c r="B1440" i="5"/>
  <c r="D1440" i="5" s="1"/>
  <c r="F1440" i="5"/>
  <c r="G1440" i="5"/>
  <c r="H1440" i="5"/>
  <c r="B1443" i="4"/>
  <c r="D1443" i="4" s="1"/>
  <c r="D1442" i="4"/>
  <c r="F1443" i="4"/>
  <c r="G1443" i="4"/>
  <c r="H1443" i="4"/>
  <c r="B1443" i="3"/>
  <c r="D1443" i="3" s="1"/>
  <c r="F1443" i="3"/>
  <c r="F1442" i="3"/>
  <c r="G1443" i="3"/>
  <c r="H1443" i="3"/>
  <c r="B1445" i="2"/>
  <c r="D1445" i="2" s="1"/>
  <c r="F1445" i="2"/>
  <c r="G1445" i="2"/>
  <c r="H1445" i="2"/>
  <c r="B137" i="17"/>
  <c r="D137" i="17" s="1"/>
  <c r="F137" i="17"/>
  <c r="G137" i="17"/>
  <c r="B322" i="15"/>
  <c r="D322" i="15" s="1"/>
  <c r="D321" i="15"/>
  <c r="F322" i="15"/>
  <c r="G322" i="15"/>
  <c r="B308" i="16" l="1"/>
  <c r="D308" i="16" s="1"/>
  <c r="F308" i="16"/>
  <c r="H308" i="16"/>
  <c r="B986" i="7"/>
  <c r="D986" i="7" s="1"/>
  <c r="F986" i="7"/>
  <c r="G986" i="7"/>
  <c r="H986" i="7"/>
  <c r="B1439" i="5"/>
  <c r="D1439" i="5" s="1"/>
  <c r="F1439" i="5"/>
  <c r="G1439" i="5"/>
  <c r="H1439" i="5"/>
  <c r="B1442" i="4"/>
  <c r="F1442" i="4"/>
  <c r="G1442" i="4"/>
  <c r="H1442" i="4"/>
  <c r="B1442" i="3"/>
  <c r="D1442" i="3" s="1"/>
  <c r="G1442" i="3"/>
  <c r="H1442" i="3"/>
  <c r="B1444" i="2"/>
  <c r="D1444" i="2" s="1"/>
  <c r="F1444" i="2"/>
  <c r="G1444" i="2"/>
  <c r="H1444" i="2"/>
  <c r="B136" i="17"/>
  <c r="D136" i="17" s="1"/>
  <c r="F136" i="17"/>
  <c r="G136" i="17"/>
  <c r="B321" i="15"/>
  <c r="B320" i="15"/>
  <c r="F321" i="15"/>
  <c r="G321" i="15"/>
  <c r="B307" i="16" l="1"/>
  <c r="D307" i="16" s="1"/>
  <c r="F307" i="16"/>
  <c r="H307" i="16"/>
  <c r="B985" i="7"/>
  <c r="D985" i="7" s="1"/>
  <c r="F985" i="7"/>
  <c r="G985" i="7"/>
  <c r="H985" i="7"/>
  <c r="B1438" i="5"/>
  <c r="D1438" i="5" s="1"/>
  <c r="F1438" i="5"/>
  <c r="G1438" i="5"/>
  <c r="H1438" i="5"/>
  <c r="B1441" i="4"/>
  <c r="D1441" i="4" s="1"/>
  <c r="F1441" i="4"/>
  <c r="G1441" i="4"/>
  <c r="H1441" i="4"/>
  <c r="B1441" i="3"/>
  <c r="D1441" i="3" s="1"/>
  <c r="F1441" i="3"/>
  <c r="G1441" i="3"/>
  <c r="H1441" i="3"/>
  <c r="B1443" i="2"/>
  <c r="D1443" i="2" s="1"/>
  <c r="F1443" i="2"/>
  <c r="G1443" i="2"/>
  <c r="H1443" i="2"/>
  <c r="B135" i="17"/>
  <c r="D135" i="17" s="1"/>
  <c r="F135" i="17"/>
  <c r="G135" i="17"/>
  <c r="D320" i="15"/>
  <c r="F320" i="15"/>
  <c r="G320" i="15"/>
  <c r="B306" i="16" l="1"/>
  <c r="D306" i="16" s="1"/>
  <c r="F306" i="16"/>
  <c r="H306" i="16"/>
  <c r="B984" i="7"/>
  <c r="D984" i="7" s="1"/>
  <c r="F984" i="7"/>
  <c r="G984" i="7"/>
  <c r="H984" i="7"/>
  <c r="B1437" i="5"/>
  <c r="D1437" i="5" s="1"/>
  <c r="F1437" i="5"/>
  <c r="G1437" i="5"/>
  <c r="H1437" i="5"/>
  <c r="B1440" i="4"/>
  <c r="D1440" i="4" s="1"/>
  <c r="F1440" i="4"/>
  <c r="G1440" i="4"/>
  <c r="H1440" i="4"/>
  <c r="B1440" i="3"/>
  <c r="D1440" i="3" s="1"/>
  <c r="F1440" i="3"/>
  <c r="G1440" i="3"/>
  <c r="H1440" i="3"/>
  <c r="B1442" i="2"/>
  <c r="D1442" i="2" s="1"/>
  <c r="F1442" i="2"/>
  <c r="G1442" i="2"/>
  <c r="H1442" i="2"/>
  <c r="B134" i="17"/>
  <c r="D134" i="17" s="1"/>
  <c r="F134" i="17"/>
  <c r="G134" i="17"/>
  <c r="B319" i="15"/>
  <c r="D319" i="15" s="1"/>
  <c r="F319" i="15"/>
  <c r="G319" i="15"/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<sst xmlns="http://schemas.openxmlformats.org/spreadsheetml/2006/main" count="4622" uniqueCount="1041">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</sst>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left" vertic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95360"/>
        <c:axId val="54896896"/>
      </c:areaChart>
      <c:dateAx>
        <c:axId val="548953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8968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8968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953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9104"/>
        <c:axId val="56560640"/>
      </c:areaChart>
      <c:dateAx>
        <c:axId val="565591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606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56064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591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76640"/>
        <c:axId val="56586624"/>
      </c:areaChart>
      <c:dateAx>
        <c:axId val="5657664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866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58662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766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10816"/>
        <c:axId val="56612352"/>
      </c:areaChart>
      <c:dateAx>
        <c:axId val="566108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6123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61235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610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27040"/>
        <c:axId val="56728576"/>
      </c:areaChart>
      <c:dateAx>
        <c:axId val="5672704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7285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7285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7270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48672"/>
        <c:axId val="83104128"/>
      </c:areaChart>
      <c:dateAx>
        <c:axId val="567486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1041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10412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7486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3920"/>
        <c:axId val="40515456"/>
      </c:areaChart>
      <c:dateAx>
        <c:axId val="40513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0515456"/>
        <c:crosses val="autoZero"/>
        <c:auto val="1"/>
        <c:lblOffset val="100"/>
        <c:baseTimeUnit val="days"/>
      </c:dateAx>
      <c:valAx>
        <c:axId val="4051545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51392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77568"/>
        <c:axId val="43679104"/>
      </c:areaChart>
      <c:dateAx>
        <c:axId val="43677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679104"/>
        <c:crosses val="autoZero"/>
        <c:auto val="1"/>
        <c:lblOffset val="100"/>
        <c:baseTimeUnit val="days"/>
      </c:dateAx>
      <c:valAx>
        <c:axId val="436791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6775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03680"/>
        <c:axId val="88810624"/>
      </c:areaChart>
      <c:dateAx>
        <c:axId val="43703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810624"/>
        <c:crosses val="autoZero"/>
        <c:auto val="1"/>
        <c:lblOffset val="100"/>
        <c:baseTimeUnit val="days"/>
      </c:dateAx>
      <c:valAx>
        <c:axId val="888106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703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57568"/>
        <c:axId val="89759104"/>
      </c:areaChart>
      <c:dateAx>
        <c:axId val="89757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59104"/>
        <c:crosses val="autoZero"/>
        <c:auto val="1"/>
        <c:lblOffset val="100"/>
        <c:baseTimeUnit val="days"/>
      </c:dateAx>
      <c:valAx>
        <c:axId val="8975910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575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71392"/>
        <c:axId val="88736896"/>
      </c:lineChart>
      <c:dateAx>
        <c:axId val="89771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36896"/>
        <c:crosses val="autoZero"/>
        <c:auto val="1"/>
        <c:lblOffset val="100"/>
        <c:baseTimeUnit val="days"/>
      </c:dateAx>
      <c:valAx>
        <c:axId val="887368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7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4704"/>
        <c:axId val="54906240"/>
      </c:areaChart>
      <c:dateAx>
        <c:axId val="549047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90624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49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04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95008"/>
        <c:axId val="88796544"/>
      </c:areaChart>
      <c:dateAx>
        <c:axId val="88795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796544"/>
        <c:crosses val="autoZero"/>
        <c:auto val="1"/>
        <c:lblOffset val="100"/>
        <c:baseTimeUnit val="days"/>
      </c:dateAx>
      <c:valAx>
        <c:axId val="887965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950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88064"/>
        <c:axId val="89293952"/>
      </c:areaChart>
      <c:dateAx>
        <c:axId val="89288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293952"/>
        <c:crosses val="autoZero"/>
        <c:auto val="1"/>
        <c:lblOffset val="100"/>
        <c:baseTimeUnit val="days"/>
      </c:dateAx>
      <c:valAx>
        <c:axId val="8929395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880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06240"/>
        <c:axId val="89307776"/>
      </c:barChart>
      <c:dateAx>
        <c:axId val="89306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07776"/>
        <c:crosses val="autoZero"/>
        <c:auto val="1"/>
        <c:lblOffset val="100"/>
        <c:baseTimeUnit val="days"/>
      </c:dateAx>
      <c:valAx>
        <c:axId val="893077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0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64032"/>
        <c:axId val="91178112"/>
      </c:areaChart>
      <c:dateAx>
        <c:axId val="91164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1178112"/>
        <c:crosses val="autoZero"/>
        <c:auto val="1"/>
        <c:lblOffset val="100"/>
        <c:baseTimeUnit val="days"/>
      </c:dateAx>
      <c:valAx>
        <c:axId val="9117811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6403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06784"/>
        <c:axId val="91208320"/>
      </c:areaChart>
      <c:dateAx>
        <c:axId val="91206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08320"/>
        <c:crosses val="autoZero"/>
        <c:auto val="1"/>
        <c:lblOffset val="100"/>
        <c:baseTimeUnit val="days"/>
      </c:dateAx>
      <c:valAx>
        <c:axId val="9120832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067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2992"/>
        <c:axId val="99494528"/>
      </c:lineChart>
      <c:catAx>
        <c:axId val="99492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94528"/>
        <c:crosses val="autoZero"/>
        <c:auto val="1"/>
        <c:lblAlgn val="ctr"/>
        <c:lblOffset val="100"/>
        <c:noMultiLvlLbl val="0"/>
      </c:catAx>
      <c:valAx>
        <c:axId val="9949452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92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9104"/>
        <c:axId val="99524992"/>
      </c:lineChart>
      <c:dateAx>
        <c:axId val="99519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24992"/>
        <c:crosses val="autoZero"/>
        <c:auto val="1"/>
        <c:lblOffset val="100"/>
        <c:baseTimeUnit val="days"/>
      </c:dateAx>
      <c:valAx>
        <c:axId val="995249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1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59840"/>
        <c:axId val="99461376"/>
      </c:areaChart>
      <c:dateAx>
        <c:axId val="99459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461376"/>
        <c:crosses val="autoZero"/>
        <c:auto val="1"/>
        <c:lblOffset val="100"/>
        <c:baseTimeUnit val="days"/>
      </c:dateAx>
      <c:valAx>
        <c:axId val="9946137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5984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77760"/>
        <c:axId val="99356672"/>
      </c:areaChart>
      <c:dateAx>
        <c:axId val="9947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356672"/>
        <c:crosses val="autoZero"/>
        <c:auto val="1"/>
        <c:lblOffset val="100"/>
        <c:baseTimeUnit val="days"/>
      </c:dateAx>
      <c:valAx>
        <c:axId val="993566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777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8960"/>
        <c:axId val="99370496"/>
      </c:lineChart>
      <c:dateAx>
        <c:axId val="993689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370496"/>
        <c:crosses val="autoZero"/>
        <c:auto val="1"/>
        <c:lblOffset val="100"/>
        <c:baseTimeUnit val="days"/>
      </c:dateAx>
      <c:valAx>
        <c:axId val="993704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368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41152"/>
        <c:axId val="56263424"/>
      </c:areaChart>
      <c:dateAx>
        <c:axId val="562411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634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26342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411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12544"/>
        <c:axId val="88851584"/>
      </c:areaChart>
      <c:dateAx>
        <c:axId val="98012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8851584"/>
        <c:crosses val="autoZero"/>
        <c:auto val="1"/>
        <c:lblOffset val="100"/>
        <c:baseTimeUnit val="days"/>
      </c:dateAx>
      <c:valAx>
        <c:axId val="888515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0125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21280"/>
        <c:axId val="97931264"/>
      </c:areaChart>
      <c:dateAx>
        <c:axId val="97921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931264"/>
        <c:crosses val="autoZero"/>
        <c:auto val="1"/>
        <c:lblOffset val="100"/>
        <c:baseTimeUnit val="days"/>
      </c:dateAx>
      <c:valAx>
        <c:axId val="979312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921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5840"/>
        <c:axId val="97957376"/>
      </c:lineChart>
      <c:dateAx>
        <c:axId val="97955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957376"/>
        <c:crosses val="autoZero"/>
        <c:auto val="1"/>
        <c:lblOffset val="100"/>
        <c:baseTimeUnit val="days"/>
      </c:dateAx>
      <c:valAx>
        <c:axId val="9795737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95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81696"/>
        <c:axId val="99627008"/>
      </c:areaChart>
      <c:dateAx>
        <c:axId val="101181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627008"/>
        <c:crosses val="autoZero"/>
        <c:auto val="1"/>
        <c:lblOffset val="100"/>
        <c:baseTimeUnit val="days"/>
      </c:dateAx>
      <c:valAx>
        <c:axId val="9962700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18169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73280"/>
        <c:axId val="101074816"/>
      </c:areaChart>
      <c:dateAx>
        <c:axId val="101073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74816"/>
        <c:crosses val="autoZero"/>
        <c:auto val="1"/>
        <c:lblOffset val="100"/>
        <c:baseTimeUnit val="days"/>
      </c:dateAx>
      <c:valAx>
        <c:axId val="10107481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73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48480"/>
        <c:axId val="99758464"/>
      </c:areaChart>
      <c:dateAx>
        <c:axId val="997484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758464"/>
        <c:crosses val="autoZero"/>
        <c:auto val="1"/>
        <c:lblOffset val="100"/>
        <c:baseTimeUnit val="days"/>
      </c:dateAx>
      <c:valAx>
        <c:axId val="9975846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74848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3520"/>
        <c:axId val="56285056"/>
      </c:areaChart>
      <c:dateAx>
        <c:axId val="562835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850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28505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835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06688"/>
        <c:axId val="56328960"/>
      </c:areaChart>
      <c:dateAx>
        <c:axId val="5630668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289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32896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066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53536"/>
        <c:axId val="56355072"/>
      </c:areaChart>
      <c:catAx>
        <c:axId val="563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55072"/>
        <c:crosses val="autoZero"/>
        <c:auto val="1"/>
        <c:lblAlgn val="ctr"/>
        <c:lblOffset val="100"/>
        <c:noMultiLvlLbl val="0"/>
      </c:catAx>
      <c:valAx>
        <c:axId val="5635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535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39168"/>
        <c:axId val="56440704"/>
      </c:areaChart>
      <c:dateAx>
        <c:axId val="564391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44070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44070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391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77952"/>
        <c:axId val="56483840"/>
      </c:lineChart>
      <c:dateAx>
        <c:axId val="5647795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83840"/>
        <c:crosses val="autoZero"/>
        <c:auto val="1"/>
        <c:lblOffset val="100"/>
        <c:baseTimeUnit val="days"/>
      </c:dateAx>
      <c:valAx>
        <c:axId val="564838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7795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20704"/>
        <c:axId val="56522240"/>
      </c:lineChart>
      <c:dateAx>
        <c:axId val="565207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22240"/>
        <c:crosses val="autoZero"/>
        <c:auto val="1"/>
        <c:lblOffset val="100"/>
        <c:baseTimeUnit val="days"/>
      </c:dateAx>
      <c:valAx>
        <c:axId val="565222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2070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K7" sqref="K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6" t="s">
        <v>1015</v>
      </c>
      <c r="B1" s="406"/>
      <c r="C1" s="406"/>
      <c r="D1" s="406"/>
      <c r="E1" s="406"/>
      <c r="F1" s="406"/>
      <c r="G1" s="406"/>
      <c r="H1" s="406"/>
      <c r="I1" s="406"/>
      <c r="J1" s="134"/>
      <c r="K1" s="292"/>
      <c r="L1" s="172"/>
      <c r="M1" s="135"/>
    </row>
    <row r="2" spans="1:13" x14ac:dyDescent="0.25">
      <c r="A2" s="407" t="s">
        <v>21</v>
      </c>
      <c r="B2" s="407"/>
      <c r="C2" s="407"/>
      <c r="D2" s="407"/>
      <c r="E2" s="384">
        <v>43811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48905</v>
      </c>
      <c r="E5" s="286">
        <f>+IF(ISERROR(VLOOKUP($E$2,Cu!$A$5:$H$1642,7,0)),0,VLOOKUP($E$2,Cu!$A$5:$H$1642,7,0))</f>
        <v>420</v>
      </c>
      <c r="F5" s="281" t="s">
        <v>3</v>
      </c>
      <c r="G5" s="280">
        <f>+IF(ISERROR(VLOOKUP($E$2,Cu!$A$5:$H$1642,2,0)),0,VLOOKUP($E$2,Cu!$A$5:$H$1642,2,0))</f>
        <v>6956.505659228661</v>
      </c>
      <c r="H5" s="280">
        <f>+IF(ISERROR(VLOOKUP($E$2,Cu!$A$5:$H$1642,4,0)),0,VLOOKUP($E$2,Cu!$A$5:$H$1642,4,0))</f>
        <v>5945.7313326740696</v>
      </c>
      <c r="I5" s="394">
        <f>+IF(ISERROR(VLOOKUP($E$2,Cu!$A$5:$H$1999,5,0)),0,VLOOKUP($E$2,Cu!$A$5:$H$1999,5,0))</f>
        <v>6083</v>
      </c>
      <c r="J5" s="377">
        <f>+IF(ISERROR(VLOOKUP($E$2,Cu!$A$5:$H$1642,8,0)),0,VLOOKUP($E$2,Cu!$A$5:$H$1642,8,0))</f>
        <v>28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15500</v>
      </c>
      <c r="E6" s="286">
        <f>+IF(ISERROR(VLOOKUP($E$2,Pb!$A$5:$H$1987,7,0)),0,VLOOKUP($E$2,Pb!$A$5:$H$1987,7,0))</f>
        <v>-25</v>
      </c>
      <c r="F6" s="281" t="s">
        <v>3</v>
      </c>
      <c r="G6" s="280">
        <f>+IF(ISERROR(VLOOKUP($E$2,Pb!$A$5:$H$1987,2,0)),0,VLOOKUP($E$2,Pb!$A$5:$H$1987,2,0))</f>
        <v>2204.8019163284785</v>
      </c>
      <c r="H6" s="280">
        <f>+IF(ISERROR(VLOOKUP($E$2,Pb!$A$5:$H$1987,4,0)),0,VLOOKUP($E$2,Pb!$A$5:$H$1987,4,0))</f>
        <v>1884.446082332033</v>
      </c>
      <c r="I6" s="394">
        <f>+IF(ISERROR(VLOOKUP($E$2,Pb!$A$5:$H$1987,5,0)),0,VLOOKUP($E$2,Pb!$A$5:$H$1987,5,0))</f>
        <v>1903</v>
      </c>
      <c r="J6" s="377">
        <f>+IF(ISERROR(VLOOKUP($E$2,Pb!$A$5:$H$1642,8,0)),0,VLOOKUP($E$2,Pb!$A$5:$H$1642,8,0))</f>
        <v>10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4089</v>
      </c>
      <c r="E7" s="286">
        <f>+IF(ISERROR(VLOOKUP($E$2,Ag!$A$5:$H$1986,7,0)),0,VLOOKUP($E$2,Ag!$A$5:$H$1986,7,0))</f>
        <v>60</v>
      </c>
      <c r="F7" s="281" t="s">
        <v>6</v>
      </c>
      <c r="G7" s="280">
        <f>+IF(ISERROR(VLOOKUP($E$2,Ag!$A$5:$H$1517,2,0)),0,VLOOKUP($E$2,Ag!$A$5:$H$1517,2,0))</f>
        <v>581.6409700559451</v>
      </c>
      <c r="H7" s="280">
        <f>+IF(ISERROR(VLOOKUP($E$2,Ag!$A$5:$H$1517,4,0)),0,VLOOKUP($E$2,Ag!$A$5:$H$1517,4,0))</f>
        <v>497.12903423585055</v>
      </c>
      <c r="I7" s="394">
        <f>+IF(ISERROR(VLOOKUP($E$2,Ag!$A$5:$H$1517,5,0)),0,VLOOKUP($E$2,Ag!$A$5:$H$1517,5,0))</f>
        <v>542.22</v>
      </c>
      <c r="J7" s="377">
        <f>+IF(ISERROR(VLOOKUP($E$2,Ag!$A$5:$H$1642,8,0)),0,VLOOKUP($E$2,Ag!$A$5:$H$1642,8,0))</f>
        <v>7.7100000000000364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18460</v>
      </c>
      <c r="E8" s="286">
        <f>+IF(ISERROR(VLOOKUP($E$2,Zn!$A$5:$H$2994,7,0)),0,VLOOKUP($E$2,Zn!$A$5:$H$2994,7,0))</f>
        <v>110</v>
      </c>
      <c r="F8" s="281" t="s">
        <v>3</v>
      </c>
      <c r="G8" s="280">
        <f>+IF(ISERROR(VLOOKUP($E$2,Zn!$A$5:$H$2994,2,0)),0,VLOOKUP($E$2,Zn!$A$5:$H$2994,2,0))</f>
        <v>2625.8479597047558</v>
      </c>
      <c r="H8" s="280">
        <f>+IF(ISERROR(VLOOKUP($E$2,Zn!$A$5:$H$2994,4,0)),0,VLOOKUP($E$2,Zn!$A$5:$H$2994,4,0))</f>
        <v>2244.3144954741506</v>
      </c>
      <c r="I8" s="394">
        <f>+IF(ISERROR(VLOOKUP($E$2,Zn!$A$5:$H$2994,5,0)),0,VLOOKUP($E$2,Zn!$A$5:$H$2994,5,0))</f>
        <v>2222</v>
      </c>
      <c r="J8" s="377">
        <f>+IF(ISERROR(VLOOKUP($E$2,Zn!$A$5:$H$1642,8,0)),0,VLOOKUP($E$2,Zn!$A$5:$H$1642,8,0))</f>
        <v>0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111800</v>
      </c>
      <c r="E9" s="286">
        <f>+IF(ISERROR(VLOOKUP($E$2,Ni!$A$6:$H$2996,7,0)),0,VLOOKUP($E$2,Ni!$A$6:$H$2996,7,0))</f>
        <v>1950</v>
      </c>
      <c r="F9" s="281" t="s">
        <v>3</v>
      </c>
      <c r="G9" s="280">
        <f>+IF(ISERROR(VLOOKUP($E$2,Ni!$A$6:$H$2996,2,0)),0,VLOOKUP($E$2,Ni!$A$6:$H$2996,2,0))</f>
        <v>15903.02285454993</v>
      </c>
      <c r="H9" s="280">
        <f>+IF(ISERROR(VLOOKUP($E$2,Ni!$A$6:$H$2996,4,0)),0,VLOOKUP($E$2,Ni!$A$6:$H$2996,4,0))</f>
        <v>13592.327226111052</v>
      </c>
      <c r="I9" s="394">
        <f>+IF(ISERROR(VLOOKUP($E$2,Ni!$A$6:$H$2996,5,0)),0,VLOOKUP($E$2,Ni!$A$6:$H$2996,5,0))</f>
        <v>13535</v>
      </c>
      <c r="J9" s="377">
        <f>+IF(ISERROR(VLOOKUP($E$2,Ni!$A$5:$H$1642,8,0)),0,VLOOKUP($E$2,Ni!$A$5:$H$1642,8,0))</f>
        <v>465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1790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254.61906001470817</v>
      </c>
      <c r="H10" s="280">
        <f>+IF(ISERROR(VLOOKUP($E$2,Coke!$A$6:$H$2997,4,0)),0,VLOOKUP($E$2,Coke!$A$6:$H$2997,4,0))</f>
        <v>217.6231282176993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3935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0</v>
      </c>
      <c r="H11" s="280">
        <f>+IF(ISERROR(VLOOKUP($E$2,Steel!$A$6:$H$2995,4,0)),0,VLOOKUP($E$2,Steel!$A$6:$H$2995,4,0))</f>
        <v>0</v>
      </c>
      <c r="I11" s="394">
        <f>+IF(ISERROR(VLOOKUP($E$2,Steel!$A$6:$H$2995,5,0)),0,VLOOKUP($E$2,Steel!$A$6:$H$2995,5,0))</f>
        <v>0</v>
      </c>
      <c r="J11" s="377">
        <f>+IF(ISERROR(VLOOKUP($E$2,Steel!$A$5:$H$1642,8,0)),0,VLOOKUP($E$2,Steel!$A$5:$H$1642,8,0))</f>
        <v>0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696</v>
      </c>
      <c r="E12" s="286">
        <f>+IF(ISERROR(VLOOKUP($E$2,'Quặng Sắt'!$A$6:$H$2995,7,0)),0,VLOOKUP($E$2,'Quặng Sắt'!$A$6:$H$2995,7,0))</f>
        <v>6</v>
      </c>
      <c r="F12" s="281" t="s">
        <v>2</v>
      </c>
      <c r="G12" s="280">
        <f>+IF(ISERROR(VLOOKUP($E$2,'Quặng Sắt'!$A$6:$H$2995,2,0)),0,VLOOKUP($E$2,'Quặng Sắt'!$A$6:$H$2995,2,0))</f>
        <v>98.929964407955325</v>
      </c>
      <c r="H12" s="280">
        <f>+IF(ISERROR(VLOOKUP($E$2,'Quặng Sắt'!$A$6:$H$2995,4,0)),0,VLOOKUP($E$2,'Quặng Sắt'!$A$6:$H$2995,4,0))</f>
        <v>84.555525135004558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8" t="s">
        <v>1000</v>
      </c>
      <c r="F16" s="408"/>
      <c r="G16" s="408"/>
      <c r="H16" s="408"/>
      <c r="I16" s="408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23230</v>
      </c>
      <c r="E17" s="408" t="s">
        <v>1003</v>
      </c>
      <c r="F17" s="408"/>
      <c r="G17" s="408"/>
      <c r="H17" s="408"/>
      <c r="I17" s="408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7.0301099999999996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9" t="s">
        <v>17</v>
      </c>
      <c r="B19" s="409"/>
      <c r="C19" s="409"/>
      <c r="D19" s="409"/>
      <c r="E19" s="409"/>
      <c r="F19" s="409"/>
      <c r="G19" s="409"/>
      <c r="H19" s="409"/>
      <c r="I19" s="409"/>
    </row>
    <row r="20" spans="1:12" ht="15.75" customHeight="1" x14ac:dyDescent="0.25">
      <c r="A20" s="403" t="s">
        <v>656</v>
      </c>
      <c r="B20" s="404"/>
      <c r="C20" s="403" t="s">
        <v>18</v>
      </c>
      <c r="D20" s="405"/>
      <c r="E20" s="405"/>
      <c r="F20" s="405"/>
      <c r="G20" s="405"/>
      <c r="H20" s="405"/>
      <c r="I20" s="405"/>
    </row>
    <row r="35" spans="1:12" ht="15" customHeight="1" x14ac:dyDescent="0.25">
      <c r="A35" s="401" t="s">
        <v>657</v>
      </c>
      <c r="B35" s="401"/>
      <c r="C35" s="402" t="s">
        <v>4</v>
      </c>
      <c r="D35" s="402"/>
      <c r="E35" s="402"/>
      <c r="F35" s="402"/>
      <c r="G35" s="402"/>
      <c r="H35" s="402"/>
      <c r="I35" s="402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1" t="s">
        <v>705</v>
      </c>
      <c r="B50" s="401"/>
      <c r="C50" s="402" t="s">
        <v>706</v>
      </c>
      <c r="D50" s="402"/>
      <c r="E50" s="402"/>
      <c r="F50" s="402"/>
      <c r="G50" s="402"/>
      <c r="H50" s="402"/>
      <c r="I50" s="402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1" t="s">
        <v>721</v>
      </c>
      <c r="B68" s="401"/>
      <c r="C68" s="402" t="s">
        <v>722</v>
      </c>
      <c r="D68" s="402"/>
      <c r="E68" s="402"/>
      <c r="F68" s="402"/>
      <c r="G68" s="402"/>
      <c r="H68" s="402"/>
      <c r="I68" s="402"/>
    </row>
    <row r="83" spans="1:9" x14ac:dyDescent="0.25">
      <c r="A83" s="401" t="s">
        <v>759</v>
      </c>
      <c r="B83" s="401"/>
      <c r="C83" s="402" t="s">
        <v>760</v>
      </c>
      <c r="D83" s="402"/>
      <c r="E83" s="402"/>
      <c r="F83" s="402"/>
      <c r="G83" s="402"/>
      <c r="H83" s="402"/>
      <c r="I83" s="402"/>
    </row>
    <row r="101" spans="1:9" x14ac:dyDescent="0.25">
      <c r="A101" s="400" t="s">
        <v>1025</v>
      </c>
      <c r="B101" s="400"/>
      <c r="C101" s="400"/>
      <c r="D101" s="400"/>
      <c r="E101" s="400"/>
      <c r="F101" s="400"/>
      <c r="G101" s="400"/>
      <c r="H101" s="400"/>
      <c r="I101" s="400"/>
    </row>
    <row r="116" spans="1:9" x14ac:dyDescent="0.25">
      <c r="A116" s="400" t="s">
        <v>1026</v>
      </c>
      <c r="B116" s="400"/>
      <c r="C116" s="400"/>
      <c r="D116" s="400"/>
      <c r="E116" s="400"/>
      <c r="F116" s="400"/>
      <c r="G116" s="400"/>
      <c r="H116" s="400"/>
      <c r="I116" s="400"/>
    </row>
    <row r="129" spans="1:9" x14ac:dyDescent="0.25">
      <c r="A129" s="400" t="s">
        <v>1005</v>
      </c>
      <c r="B129" s="400"/>
      <c r="C129" s="400"/>
      <c r="D129" s="400"/>
      <c r="E129" s="400"/>
      <c r="F129" s="400"/>
      <c r="G129" s="400"/>
      <c r="H129" s="400"/>
      <c r="I129" s="400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3"/>
  <sheetViews>
    <sheetView workbookViewId="0">
      <pane ySplit="3" topLeftCell="A1222" activePane="bottomLeft" state="frozen"/>
      <selection pane="bottomLeft" activeCell="I1232" sqref="I1232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  <row r="1228" spans="1:2" x14ac:dyDescent="0.25">
      <c r="A1228" s="199">
        <v>43804</v>
      </c>
      <c r="B1228" s="295">
        <v>7.0540500000000002</v>
      </c>
    </row>
    <row r="1229" spans="1:2" x14ac:dyDescent="0.25">
      <c r="A1229" s="199">
        <v>43805</v>
      </c>
      <c r="B1229" s="295">
        <v>7.0417100000000001</v>
      </c>
    </row>
    <row r="1230" spans="1:2" x14ac:dyDescent="0.25">
      <c r="A1230" s="199">
        <v>43808</v>
      </c>
      <c r="B1230" s="295">
        <v>7.0320999999999998</v>
      </c>
    </row>
    <row r="1231" spans="1:2" x14ac:dyDescent="0.25">
      <c r="A1231" s="199">
        <v>43809</v>
      </c>
      <c r="B1231" s="295">
        <v>7.0361399999999996</v>
      </c>
    </row>
    <row r="1232" spans="1:2" x14ac:dyDescent="0.25">
      <c r="A1232" s="199">
        <v>43810</v>
      </c>
      <c r="B1232" s="295">
        <v>7.0352800000000002</v>
      </c>
    </row>
    <row r="1233" spans="1:2" x14ac:dyDescent="0.25">
      <c r="A1233" s="199">
        <v>43811</v>
      </c>
      <c r="B1233" s="295">
        <v>7.0301099999999996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700" activePane="bottomLeft" state="frozen"/>
      <selection pane="bottomLeft" activeCell="F712" sqref="F712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ht="15.75" x14ac:dyDescent="0.25">
      <c r="A709" s="340">
        <v>43804</v>
      </c>
      <c r="B709" s="287">
        <v>23240</v>
      </c>
    </row>
    <row r="710" spans="1:2" ht="15.75" x14ac:dyDescent="0.25">
      <c r="A710" s="340">
        <v>43805</v>
      </c>
      <c r="B710" s="287">
        <v>23240</v>
      </c>
    </row>
    <row r="711" spans="1:2" ht="15.75" x14ac:dyDescent="0.25">
      <c r="A711" s="340">
        <v>43808</v>
      </c>
      <c r="B711" s="287">
        <v>23240</v>
      </c>
    </row>
    <row r="712" spans="1:2" ht="15.75" x14ac:dyDescent="0.25">
      <c r="A712" s="340">
        <v>43809</v>
      </c>
      <c r="B712" s="287">
        <v>23240</v>
      </c>
    </row>
    <row r="713" spans="1:2" ht="15.75" x14ac:dyDescent="0.25">
      <c r="A713" s="340">
        <v>43810</v>
      </c>
      <c r="B713" s="287">
        <v>23240</v>
      </c>
    </row>
    <row r="714" spans="1:2" ht="15.75" x14ac:dyDescent="0.25">
      <c r="A714" s="340">
        <v>43811</v>
      </c>
      <c r="B714" s="287">
        <v>23230</v>
      </c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workbookViewId="0">
      <pane ySplit="3" topLeftCell="A579" activePane="bottomLeft" state="frozen"/>
      <selection pane="bottomLeft" activeCell="I591" sqref="I591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  <c r="H587" s="110"/>
    </row>
    <row r="588" spans="1:11" x14ac:dyDescent="0.25">
      <c r="A588" s="261">
        <v>43803</v>
      </c>
      <c r="B588" s="262">
        <v>3309</v>
      </c>
    </row>
    <row r="589" spans="1:11" x14ac:dyDescent="0.25">
      <c r="A589" s="261">
        <v>43804</v>
      </c>
      <c r="B589" s="262">
        <v>3315</v>
      </c>
    </row>
    <row r="590" spans="1:11" x14ac:dyDescent="0.25">
      <c r="A590" s="261">
        <v>43805</v>
      </c>
      <c r="B590" s="262">
        <v>3318</v>
      </c>
    </row>
    <row r="591" spans="1:11" x14ac:dyDescent="0.25">
      <c r="A591" s="261">
        <v>43808</v>
      </c>
      <c r="B591" s="262">
        <v>3323</v>
      </c>
    </row>
    <row r="592" spans="1:11" x14ac:dyDescent="0.25">
      <c r="A592" s="261">
        <v>43809</v>
      </c>
      <c r="B592" s="262">
        <v>3322</v>
      </c>
    </row>
    <row r="593" spans="1:2" x14ac:dyDescent="0.25">
      <c r="A593" s="261">
        <v>43810</v>
      </c>
      <c r="B593" s="262">
        <v>3323</v>
      </c>
    </row>
    <row r="594" spans="1:2" x14ac:dyDescent="0.25">
      <c r="A594" s="261">
        <v>43811</v>
      </c>
      <c r="B594" s="262">
        <v>3325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33" activePane="bottomLeft" state="frozen"/>
      <selection pane="bottomLeft" activeCell="L1446" sqref="L1446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6083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47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47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47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47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99">
        <v>43804</v>
      </c>
      <c r="B1442" s="37">
        <f t="shared" si="56"/>
        <v>6701.8237749945065</v>
      </c>
      <c r="C1442" s="221">
        <v>47275</v>
      </c>
      <c r="D1442" s="37">
        <f t="shared" si="59"/>
        <v>5728.0545085423137</v>
      </c>
      <c r="E1442" s="221">
        <v>5823</v>
      </c>
      <c r="F1442" s="147">
        <f>USD_CNY!B1228</f>
        <v>7.0540500000000002</v>
      </c>
      <c r="G1442" s="139">
        <f t="shared" si="54"/>
        <v>185</v>
      </c>
      <c r="H1442" s="375">
        <f t="shared" si="58"/>
        <v>11</v>
      </c>
    </row>
    <row r="1443" spans="1:8" x14ac:dyDescent="0.25">
      <c r="A1443" s="199">
        <v>43805</v>
      </c>
      <c r="B1443" s="37">
        <f t="shared" si="56"/>
        <v>6727.7692492306551</v>
      </c>
      <c r="C1443" s="221">
        <v>47375</v>
      </c>
      <c r="D1443" s="37">
        <f t="shared" si="59"/>
        <v>5750.2301275475684</v>
      </c>
      <c r="E1443" s="221">
        <v>5855</v>
      </c>
      <c r="F1443" s="147">
        <f>USD_CNY!B1229</f>
        <v>7.0417100000000001</v>
      </c>
      <c r="G1443" s="139">
        <f t="shared" si="54"/>
        <v>100</v>
      </c>
      <c r="H1443" s="375">
        <f t="shared" si="58"/>
        <v>32</v>
      </c>
    </row>
    <row r="1444" spans="1:8" x14ac:dyDescent="0.25">
      <c r="A1444" s="199">
        <v>43808</v>
      </c>
      <c r="B1444" s="37">
        <f t="shared" si="56"/>
        <v>6847.8832781103802</v>
      </c>
      <c r="C1444" s="221">
        <v>48155</v>
      </c>
      <c r="D1444" s="37">
        <f t="shared" si="59"/>
        <v>5852.8916906926333</v>
      </c>
      <c r="E1444" s="221">
        <v>5867.5</v>
      </c>
      <c r="F1444" s="147">
        <f>USD_CNY!B1230</f>
        <v>7.0320999999999998</v>
      </c>
      <c r="G1444" s="139">
        <f t="shared" si="54"/>
        <v>780</v>
      </c>
      <c r="H1444" s="375">
        <f t="shared" si="58"/>
        <v>12.5</v>
      </c>
    </row>
    <row r="1445" spans="1:8" x14ac:dyDescent="0.25">
      <c r="A1445" s="199">
        <v>43809</v>
      </c>
      <c r="B1445" s="37">
        <f t="shared" si="56"/>
        <v>6881.6140668036742</v>
      </c>
      <c r="C1445" s="221">
        <v>48420</v>
      </c>
      <c r="D1445" s="37">
        <f t="shared" si="59"/>
        <v>5881.7214246185249</v>
      </c>
      <c r="E1445" s="221">
        <v>5985</v>
      </c>
      <c r="F1445" s="147">
        <f>USD_CNY!B1231</f>
        <v>7.0361399999999996</v>
      </c>
      <c r="G1445" s="139">
        <f t="shared" si="54"/>
        <v>265</v>
      </c>
      <c r="H1445" s="375">
        <f t="shared" si="58"/>
        <v>117.5</v>
      </c>
    </row>
    <row r="1446" spans="1:8" x14ac:dyDescent="0.25">
      <c r="A1446" s="199">
        <v>43810</v>
      </c>
      <c r="B1446" s="37">
        <f t="shared" si="56"/>
        <v>6891.6944314938419</v>
      </c>
      <c r="C1446" s="221">
        <v>48485</v>
      </c>
      <c r="D1446" s="37">
        <f t="shared" si="59"/>
        <v>5890.3371209349079</v>
      </c>
      <c r="E1446" s="221">
        <v>6055</v>
      </c>
      <c r="F1446" s="147">
        <f>USD_CNY!B1232</f>
        <v>7.0352800000000002</v>
      </c>
      <c r="G1446" s="139">
        <f t="shared" si="54"/>
        <v>65</v>
      </c>
      <c r="H1446" s="375">
        <f t="shared" si="58"/>
        <v>70</v>
      </c>
    </row>
    <row r="1447" spans="1:8" x14ac:dyDescent="0.25">
      <c r="A1447" s="199">
        <v>43811</v>
      </c>
      <c r="B1447" s="37">
        <f t="shared" si="56"/>
        <v>6956.505659228661</v>
      </c>
      <c r="C1447" s="221">
        <v>48905</v>
      </c>
      <c r="D1447" s="37">
        <f t="shared" si="59"/>
        <v>5945.7313326740696</v>
      </c>
      <c r="E1447" s="221">
        <v>6083</v>
      </c>
      <c r="F1447" s="147">
        <f>USD_CNY!B1233</f>
        <v>7.0301099999999996</v>
      </c>
      <c r="G1447" s="139">
        <f t="shared" si="54"/>
        <v>420</v>
      </c>
      <c r="H1447" s="375">
        <f t="shared" si="58"/>
        <v>28</v>
      </c>
    </row>
    <row r="1448" spans="1:8" x14ac:dyDescent="0.25">
      <c r="A1448" s="176"/>
      <c r="B1448" s="37"/>
      <c r="C1448" s="221"/>
      <c r="D1448" s="37"/>
      <c r="E1448" s="221"/>
      <c r="F1448" s="37"/>
    </row>
    <row r="1449" spans="1:8" x14ac:dyDescent="0.25">
      <c r="A1449" s="176"/>
      <c r="B1449" s="37"/>
      <c r="C1449" s="221"/>
      <c r="D1449" s="37"/>
      <c r="E1449" s="221"/>
      <c r="F1449" s="37"/>
    </row>
    <row r="1450" spans="1:8" x14ac:dyDescent="0.25">
      <c r="A1450" s="176"/>
      <c r="B1450" s="37"/>
      <c r="C1450" s="221"/>
      <c r="D1450" s="37"/>
      <c r="E1450" s="221"/>
      <c r="F1450" s="37"/>
    </row>
    <row r="1451" spans="1:8" x14ac:dyDescent="0.25">
      <c r="A1451" s="176"/>
      <c r="B1451" s="37"/>
      <c r="C1451" s="221"/>
      <c r="D1451" s="37"/>
      <c r="E1451" s="221"/>
      <c r="F1451" s="37"/>
    </row>
    <row r="1452" spans="1:8" x14ac:dyDescent="0.25">
      <c r="A1452" s="176"/>
      <c r="B1452" s="37"/>
      <c r="C1452" s="221"/>
      <c r="D1452" s="37"/>
      <c r="E1452" s="221"/>
      <c r="F1452" s="37"/>
    </row>
    <row r="1453" spans="1:8" x14ac:dyDescent="0.25">
      <c r="A1453" s="176"/>
      <c r="B1453" s="37"/>
      <c r="C1453" s="221"/>
      <c r="D1453" s="37"/>
      <c r="E1453" s="221"/>
      <c r="F1453" s="37"/>
    </row>
    <row r="1454" spans="1:8" x14ac:dyDescent="0.25">
      <c r="A1454" s="176"/>
      <c r="B1454" s="37"/>
      <c r="C1454" s="221"/>
      <c r="D1454" s="37"/>
      <c r="E1454" s="221"/>
      <c r="F1454" s="37"/>
    </row>
    <row r="1455" spans="1:8" x14ac:dyDescent="0.25">
      <c r="A1455" s="176"/>
      <c r="B1455" s="37"/>
      <c r="C1455" s="221"/>
      <c r="D1455" s="37"/>
      <c r="E1455" s="221"/>
      <c r="F1455" s="37"/>
    </row>
    <row r="1456" spans="1:8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5"/>
  <sheetViews>
    <sheetView showZeros="0" workbookViewId="0">
      <pane ySplit="4" topLeftCell="A1434" activePane="bottomLeft" state="frozen"/>
      <selection pane="bottomLeft" activeCell="D1448" sqref="D1448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45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45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45" si="59">+IF(F1329=0,"",C1329/F1329)</f>
        <v>2351.2215433039687</v>
      </c>
      <c r="C1329" s="37">
        <v>16150</v>
      </c>
      <c r="D1329" s="37">
        <f t="shared" ref="D1329:D1445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  <row r="1440" spans="1:8" x14ac:dyDescent="0.25">
      <c r="A1440" s="199">
        <v>43804</v>
      </c>
      <c r="B1440" s="37">
        <f t="shared" si="59"/>
        <v>2172.5108271135023</v>
      </c>
      <c r="C1440" s="38">
        <v>15325</v>
      </c>
      <c r="D1440" s="37">
        <f t="shared" si="60"/>
        <v>1856.8468607807713</v>
      </c>
      <c r="E1440" s="38">
        <v>1900</v>
      </c>
      <c r="F1440" s="346">
        <f>USD_CNY!B1228</f>
        <v>7.0540500000000002</v>
      </c>
      <c r="G1440" s="139">
        <f t="shared" si="56"/>
        <v>50</v>
      </c>
      <c r="H1440" s="139">
        <f t="shared" si="58"/>
        <v>16.5</v>
      </c>
    </row>
    <row r="1441" spans="1:8" x14ac:dyDescent="0.25">
      <c r="A1441" s="199">
        <v>43805</v>
      </c>
      <c r="B1441" s="37">
        <f t="shared" si="59"/>
        <v>2176.3179682207874</v>
      </c>
      <c r="C1441" s="38">
        <v>15325</v>
      </c>
      <c r="D1441" s="37">
        <f t="shared" si="60"/>
        <v>1860.1008275391346</v>
      </c>
      <c r="E1441" s="38">
        <v>1893</v>
      </c>
      <c r="F1441" s="346">
        <f>USD_CNY!B1229</f>
        <v>7.0417100000000001</v>
      </c>
      <c r="G1441" s="139">
        <f t="shared" si="56"/>
        <v>0</v>
      </c>
      <c r="H1441" s="139">
        <f t="shared" si="58"/>
        <v>-7</v>
      </c>
    </row>
    <row r="1442" spans="1:8" x14ac:dyDescent="0.25">
      <c r="A1442" s="199">
        <v>43808</v>
      </c>
      <c r="B1442" s="37">
        <f t="shared" si="59"/>
        <v>2189.9574806956671</v>
      </c>
      <c r="C1442" s="38">
        <v>15400</v>
      </c>
      <c r="D1442" s="37">
        <f t="shared" si="60"/>
        <v>1871.7585305091172</v>
      </c>
      <c r="E1442" s="38">
        <v>1881</v>
      </c>
      <c r="F1442" s="346">
        <f>USD_CNY!B1230</f>
        <v>7.0320999999999998</v>
      </c>
      <c r="G1442" s="139">
        <f t="shared" si="56"/>
        <v>75</v>
      </c>
      <c r="H1442" s="139">
        <f t="shared" si="58"/>
        <v>-12</v>
      </c>
    </row>
    <row r="1443" spans="1:8" x14ac:dyDescent="0.25">
      <c r="A1443" s="199">
        <v>43809</v>
      </c>
      <c r="B1443" s="37">
        <f t="shared" si="59"/>
        <v>2195.8062232985699</v>
      </c>
      <c r="C1443" s="38">
        <v>15450</v>
      </c>
      <c r="D1443" s="37">
        <f t="shared" si="60"/>
        <v>1876.7574558107435</v>
      </c>
      <c r="E1443" s="38">
        <v>1866</v>
      </c>
      <c r="F1443" s="346">
        <f>USD_CNY!B1231</f>
        <v>7.0361399999999996</v>
      </c>
      <c r="G1443" s="139">
        <f t="shared" si="56"/>
        <v>50</v>
      </c>
      <c r="H1443" s="139">
        <f t="shared" si="58"/>
        <v>-15</v>
      </c>
    </row>
    <row r="1444" spans="1:8" x14ac:dyDescent="0.25">
      <c r="A1444" s="199">
        <v>43810</v>
      </c>
      <c r="B1444" s="37">
        <f t="shared" si="59"/>
        <v>2206.7351974619346</v>
      </c>
      <c r="C1444" s="38">
        <v>15525</v>
      </c>
      <c r="D1444" s="37">
        <f t="shared" si="60"/>
        <v>1886.0984593691751</v>
      </c>
      <c r="E1444" s="38">
        <v>1893</v>
      </c>
      <c r="F1444" s="346">
        <f>USD_CNY!B1232</f>
        <v>7.0352800000000002</v>
      </c>
      <c r="G1444" s="139">
        <f t="shared" si="56"/>
        <v>75</v>
      </c>
      <c r="H1444" s="139">
        <f t="shared" si="58"/>
        <v>27</v>
      </c>
    </row>
    <row r="1445" spans="1:8" x14ac:dyDescent="0.25">
      <c r="A1445" s="199">
        <v>43811</v>
      </c>
      <c r="B1445" s="37">
        <f t="shared" si="59"/>
        <v>2204.8019163284785</v>
      </c>
      <c r="C1445" s="38">
        <v>15500</v>
      </c>
      <c r="D1445" s="37">
        <f t="shared" si="60"/>
        <v>1884.446082332033</v>
      </c>
      <c r="E1445" s="38">
        <v>1903</v>
      </c>
      <c r="F1445" s="346">
        <f>USD_CNY!B1233</f>
        <v>7.0301099999999996</v>
      </c>
      <c r="G1445" s="139">
        <f t="shared" si="56"/>
        <v>-25</v>
      </c>
      <c r="H1445" s="139">
        <f t="shared" si="58"/>
        <v>10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8" activePane="bottomLeft" state="frozen"/>
      <selection pane="bottomLeft" activeCell="J1444" sqref="J1444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45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45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45" si="57">+IF(F1359=0,"",C1359/F1359)</f>
        <v>595.09888728905969</v>
      </c>
      <c r="C1359" s="212">
        <v>4224</v>
      </c>
      <c r="D1359" s="20">
        <f t="shared" ref="D1359:D1441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A1440" s="199">
        <v>43804</v>
      </c>
      <c r="B1440" s="20">
        <f t="shared" si="57"/>
        <v>583.4945882152806</v>
      </c>
      <c r="C1440" s="213">
        <v>4116</v>
      </c>
      <c r="D1440" s="20">
        <f t="shared" si="58"/>
        <v>498.71332326092363</v>
      </c>
      <c r="E1440" s="3">
        <v>542.22</v>
      </c>
      <c r="F1440" s="147">
        <f>USD_CNY!B1228</f>
        <v>7.0540500000000002</v>
      </c>
      <c r="G1440" s="159">
        <f t="shared" si="52"/>
        <v>-35</v>
      </c>
      <c r="H1440" s="159">
        <f t="shared" si="56"/>
        <v>-8.8399999999999181</v>
      </c>
    </row>
    <row r="1441" spans="1:8" x14ac:dyDescent="0.25">
      <c r="A1441" s="199">
        <v>43805</v>
      </c>
      <c r="B1441" s="20">
        <f t="shared" si="57"/>
        <v>584.23309110997184</v>
      </c>
      <c r="C1441" s="213">
        <v>4114</v>
      </c>
      <c r="D1441" s="20">
        <f t="shared" si="58"/>
        <v>499.34452231621526</v>
      </c>
      <c r="E1441" s="3">
        <v>543.02499999999998</v>
      </c>
      <c r="F1441" s="147">
        <f>USD_CNY!B1229</f>
        <v>7.0417100000000001</v>
      </c>
      <c r="G1441" s="159">
        <f t="shared" si="52"/>
        <v>-2</v>
      </c>
      <c r="H1441" s="159">
        <f t="shared" si="56"/>
        <v>0.80499999999994998</v>
      </c>
    </row>
    <row r="1442" spans="1:8" x14ac:dyDescent="0.25">
      <c r="A1442" s="199">
        <v>43808</v>
      </c>
      <c r="B1442" s="20">
        <f t="shared" si="57"/>
        <v>572.23304560515351</v>
      </c>
      <c r="C1442" s="213">
        <v>4024</v>
      </c>
      <c r="D1442" s="20">
        <f>+B1442/1.17</f>
        <v>489.08807316679793</v>
      </c>
      <c r="E1442" s="3">
        <v>532.25</v>
      </c>
      <c r="F1442" s="147">
        <f>USD_CNY!B1230</f>
        <v>7.0320999999999998</v>
      </c>
      <c r="G1442" s="159">
        <f t="shared" si="52"/>
        <v>-90</v>
      </c>
      <c r="H1442" s="159">
        <f t="shared" si="56"/>
        <v>-10.774999999999977</v>
      </c>
    </row>
    <row r="1443" spans="1:8" x14ac:dyDescent="0.25">
      <c r="A1443" s="199">
        <v>43809</v>
      </c>
      <c r="B1443" s="20">
        <f t="shared" si="57"/>
        <v>572.61509861941352</v>
      </c>
      <c r="C1443" s="213">
        <v>4029</v>
      </c>
      <c r="D1443" s="20">
        <f>+B1443/1.17</f>
        <v>489.41461420462696</v>
      </c>
      <c r="E1443" s="3">
        <v>532.74</v>
      </c>
      <c r="F1443" s="147">
        <f>USD_CNY!B1231</f>
        <v>7.0361399999999996</v>
      </c>
      <c r="G1443" s="159">
        <f t="shared" si="52"/>
        <v>5</v>
      </c>
      <c r="H1443" s="159">
        <f t="shared" si="56"/>
        <v>0.49000000000000909</v>
      </c>
    </row>
    <row r="1444" spans="1:8" x14ac:dyDescent="0.25">
      <c r="A1444" s="199">
        <v>43810</v>
      </c>
      <c r="B1444" s="20">
        <f t="shared" si="57"/>
        <v>572.68509568915522</v>
      </c>
      <c r="C1444" s="213">
        <v>4029</v>
      </c>
      <c r="D1444" s="20">
        <f>+B1444/1.17</f>
        <v>489.47444075996174</v>
      </c>
      <c r="E1444" s="3">
        <v>534.51</v>
      </c>
      <c r="F1444" s="147">
        <f>USD_CNY!B1232</f>
        <v>7.0352800000000002</v>
      </c>
      <c r="G1444" s="159">
        <f t="shared" si="52"/>
        <v>0</v>
      </c>
      <c r="H1444" s="159">
        <f t="shared" si="56"/>
        <v>1.7699999999999818</v>
      </c>
    </row>
    <row r="1445" spans="1:8" x14ac:dyDescent="0.25">
      <c r="A1445" s="199">
        <v>43811</v>
      </c>
      <c r="B1445" s="20">
        <f t="shared" si="57"/>
        <v>581.6409700559451</v>
      </c>
      <c r="C1445" s="213">
        <v>4089</v>
      </c>
      <c r="D1445" s="20">
        <f>+B1445/1.17</f>
        <v>497.12903423585055</v>
      </c>
      <c r="E1445" s="3">
        <v>542.22</v>
      </c>
      <c r="F1445" s="147">
        <f>USD_CNY!B1233</f>
        <v>7.0301099999999996</v>
      </c>
      <c r="G1445" s="159">
        <f t="shared" si="52"/>
        <v>60</v>
      </c>
      <c r="H1445" s="159">
        <f t="shared" si="56"/>
        <v>7.7100000000000364</v>
      </c>
    </row>
    <row r="1446" spans="1:8" x14ac:dyDescent="0.25">
      <c r="F1446" s="43"/>
    </row>
    <row r="1447" spans="1:8" x14ac:dyDescent="0.25">
      <c r="F1447" s="43"/>
    </row>
    <row r="1448" spans="1:8" x14ac:dyDescent="0.25">
      <c r="F1448" s="43"/>
    </row>
    <row r="1449" spans="1:8" x14ac:dyDescent="0.25">
      <c r="F1449" s="43"/>
    </row>
    <row r="1450" spans="1:8" x14ac:dyDescent="0.25">
      <c r="F1450" s="43"/>
    </row>
    <row r="1451" spans="1:8" x14ac:dyDescent="0.25">
      <c r="F1451" s="43"/>
    </row>
    <row r="1452" spans="1:8" x14ac:dyDescent="0.25">
      <c r="F1452" s="43"/>
    </row>
    <row r="1453" spans="1:8" x14ac:dyDescent="0.25">
      <c r="F1453" s="43"/>
    </row>
    <row r="1454" spans="1:8" x14ac:dyDescent="0.25">
      <c r="F1454" s="43"/>
    </row>
    <row r="1455" spans="1:8" x14ac:dyDescent="0.25">
      <c r="F1455" s="43"/>
    </row>
    <row r="1456" spans="1:8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2"/>
  <sheetViews>
    <sheetView zoomScale="85" zoomScaleNormal="85" workbookViewId="0">
      <pane ySplit="4" topLeftCell="A1424" activePane="bottomLeft" state="frozen"/>
      <selection pane="bottomLeft" activeCell="P1434" sqref="P1434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2244.3144954741506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42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42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42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42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  <row r="1437" spans="1:8" x14ac:dyDescent="0.25">
      <c r="A1437" s="199">
        <v>43804</v>
      </c>
      <c r="B1437" s="3">
        <f t="shared" si="40"/>
        <v>2633.9478739164024</v>
      </c>
      <c r="C1437" s="213">
        <v>18580</v>
      </c>
      <c r="D1437" s="3">
        <f t="shared" si="51"/>
        <v>2251.2374990738485</v>
      </c>
      <c r="E1437" s="213">
        <v>2256.5</v>
      </c>
      <c r="F1437" s="147">
        <f>USD_CNY!B1228</f>
        <v>7.0540500000000002</v>
      </c>
      <c r="G1437" s="159">
        <f t="shared" si="52"/>
        <v>210</v>
      </c>
      <c r="H1437" s="393">
        <f t="shared" si="53"/>
        <v>35</v>
      </c>
    </row>
    <row r="1438" spans="1:8" x14ac:dyDescent="0.25">
      <c r="A1438" s="199">
        <v>43805</v>
      </c>
      <c r="B1438" s="3">
        <f t="shared" si="40"/>
        <v>2630.0429867177149</v>
      </c>
      <c r="C1438" s="213">
        <v>18520</v>
      </c>
      <c r="D1438" s="3">
        <f t="shared" si="51"/>
        <v>2247.8999886476199</v>
      </c>
      <c r="E1438" s="213">
        <v>2255</v>
      </c>
      <c r="F1438" s="147">
        <f>USD_CNY!B1229</f>
        <v>7.0417100000000001</v>
      </c>
      <c r="G1438" s="159">
        <f t="shared" si="52"/>
        <v>-60</v>
      </c>
      <c r="H1438" s="393">
        <f t="shared" si="53"/>
        <v>-1.5</v>
      </c>
    </row>
    <row r="1439" spans="1:8" x14ac:dyDescent="0.25">
      <c r="A1439" s="199">
        <v>43808</v>
      </c>
      <c r="B1439" s="3">
        <f t="shared" si="40"/>
        <v>2633.6371780833606</v>
      </c>
      <c r="C1439" s="213">
        <v>18520</v>
      </c>
      <c r="D1439" s="3">
        <f t="shared" si="51"/>
        <v>2250.9719470797954</v>
      </c>
      <c r="E1439" s="213">
        <v>2250</v>
      </c>
      <c r="F1439" s="147">
        <f>USD_CNY!B1230</f>
        <v>7.0320999999999998</v>
      </c>
      <c r="G1439" s="159">
        <f t="shared" si="52"/>
        <v>0</v>
      </c>
      <c r="H1439" s="393">
        <f t="shared" si="53"/>
        <v>-5</v>
      </c>
    </row>
    <row r="1440" spans="1:8" x14ac:dyDescent="0.25">
      <c r="A1440" s="199">
        <v>43809</v>
      </c>
      <c r="B1440" s="3">
        <f t="shared" si="40"/>
        <v>2616.4914285389432</v>
      </c>
      <c r="C1440" s="213">
        <v>18410</v>
      </c>
      <c r="D1440" s="3">
        <f t="shared" si="51"/>
        <v>2236.3174602896952</v>
      </c>
      <c r="E1440" s="213">
        <v>2233</v>
      </c>
      <c r="F1440" s="147">
        <f>USD_CNY!B1231</f>
        <v>7.0361399999999996</v>
      </c>
      <c r="G1440" s="159">
        <f t="shared" si="52"/>
        <v>-110</v>
      </c>
      <c r="H1440" s="393">
        <f t="shared" si="53"/>
        <v>-17</v>
      </c>
    </row>
    <row r="1441" spans="1:8" x14ac:dyDescent="0.25">
      <c r="A1441" s="199">
        <v>43810</v>
      </c>
      <c r="B1441" s="3">
        <f t="shared" si="40"/>
        <v>2608.2828259856037</v>
      </c>
      <c r="C1441" s="213">
        <v>18350</v>
      </c>
      <c r="D1441" s="3">
        <f t="shared" si="51"/>
        <v>2229.3015606714562</v>
      </c>
      <c r="E1441" s="213">
        <v>2222</v>
      </c>
      <c r="F1441" s="147">
        <f>USD_CNY!B1232</f>
        <v>7.0352800000000002</v>
      </c>
      <c r="G1441" s="159">
        <f t="shared" si="52"/>
        <v>-60</v>
      </c>
      <c r="H1441" s="393">
        <f t="shared" si="53"/>
        <v>-11</v>
      </c>
    </row>
    <row r="1442" spans="1:8" x14ac:dyDescent="0.25">
      <c r="A1442" s="199">
        <v>43811</v>
      </c>
      <c r="B1442" s="3">
        <f t="shared" si="40"/>
        <v>2625.8479597047558</v>
      </c>
      <c r="C1442" s="213">
        <v>18460</v>
      </c>
      <c r="D1442" s="3">
        <f t="shared" si="51"/>
        <v>2244.3144954741506</v>
      </c>
      <c r="E1442" s="213">
        <v>2222</v>
      </c>
      <c r="F1442" s="147">
        <f>USD_CNY!B1233</f>
        <v>7.0301099999999996</v>
      </c>
      <c r="G1442" s="159">
        <f t="shared" si="52"/>
        <v>110</v>
      </c>
      <c r="H1442" s="393">
        <f t="shared" si="53"/>
        <v>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9"/>
  <sheetViews>
    <sheetView tabSelected="1" zoomScale="115" zoomScaleNormal="115" workbookViewId="0">
      <pane ySplit="5" topLeftCell="A977" activePane="bottomLeft" state="frozen"/>
      <selection pane="bottomLeft" activeCell="L988" sqref="L988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5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9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9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9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  <row r="984" spans="1:8" x14ac:dyDescent="0.2">
      <c r="A984" s="304">
        <v>43804</v>
      </c>
      <c r="B984" s="92">
        <f t="shared" si="28"/>
        <v>15282.001119924014</v>
      </c>
      <c r="C984" s="244">
        <v>107800</v>
      </c>
      <c r="D984" s="92">
        <f t="shared" si="45"/>
        <v>13061.539418738475</v>
      </c>
      <c r="E984" s="244">
        <v>13250</v>
      </c>
      <c r="F984" s="154">
        <f>USD_CNY!B1228</f>
        <v>7.0540500000000002</v>
      </c>
      <c r="G984" s="92">
        <f t="shared" si="48"/>
        <v>-450</v>
      </c>
      <c r="H984" s="92">
        <f t="shared" si="47"/>
        <v>-350</v>
      </c>
    </row>
    <row r="985" spans="1:8" x14ac:dyDescent="0.2">
      <c r="A985" s="304">
        <v>43805</v>
      </c>
      <c r="B985" s="92">
        <f t="shared" si="28"/>
        <v>15479.194684245729</v>
      </c>
      <c r="C985" s="244">
        <v>109000</v>
      </c>
      <c r="D985" s="92">
        <f t="shared" si="45"/>
        <v>13230.080926705752</v>
      </c>
      <c r="E985" s="244">
        <v>13165</v>
      </c>
      <c r="F985" s="154">
        <f>USD_CNY!B1229</f>
        <v>7.0417100000000001</v>
      </c>
      <c r="G985" s="92">
        <f t="shared" si="48"/>
        <v>1200</v>
      </c>
      <c r="H985" s="92">
        <f t="shared" si="47"/>
        <v>-85</v>
      </c>
    </row>
    <row r="986" spans="1:8" x14ac:dyDescent="0.2">
      <c r="A986" s="304">
        <v>43808</v>
      </c>
      <c r="B986" s="92">
        <f t="shared" ref="B986:B989" si="49">+IF(F986=0,"",C986/F986)</f>
        <v>15649.663685101179</v>
      </c>
      <c r="C986" s="244">
        <v>110050</v>
      </c>
      <c r="D986" s="92">
        <f t="shared" si="45"/>
        <v>13375.780927436906</v>
      </c>
      <c r="E986" s="244">
        <v>13420</v>
      </c>
      <c r="F986" s="154">
        <f>USD_CNY!B1230</f>
        <v>7.0320999999999998</v>
      </c>
      <c r="G986" s="92">
        <f t="shared" si="48"/>
        <v>1050</v>
      </c>
      <c r="H986" s="92">
        <f t="shared" si="47"/>
        <v>255</v>
      </c>
    </row>
    <row r="987" spans="1:8" x14ac:dyDescent="0.2">
      <c r="A987" s="304">
        <v>43809</v>
      </c>
      <c r="B987" s="92">
        <f t="shared" si="49"/>
        <v>15463.023760186694</v>
      </c>
      <c r="C987" s="244">
        <v>108800</v>
      </c>
      <c r="D987" s="92">
        <f t="shared" si="45"/>
        <v>13216.259624091192</v>
      </c>
      <c r="E987" s="244">
        <v>13200</v>
      </c>
      <c r="F987" s="154">
        <f>USD_CNY!B1231</f>
        <v>7.0361399999999996</v>
      </c>
      <c r="G987" s="92">
        <f t="shared" si="48"/>
        <v>-1250</v>
      </c>
      <c r="H987" s="92">
        <f t="shared" si="47"/>
        <v>-220</v>
      </c>
    </row>
    <row r="988" spans="1:8" x14ac:dyDescent="0.2">
      <c r="A988" s="304">
        <v>43810</v>
      </c>
      <c r="B988" s="92">
        <f t="shared" si="49"/>
        <v>15614.161767548698</v>
      </c>
      <c r="C988" s="244">
        <v>109850</v>
      </c>
      <c r="D988" s="92">
        <f t="shared" si="45"/>
        <v>13345.43740816128</v>
      </c>
      <c r="E988" s="244">
        <v>13070</v>
      </c>
      <c r="F988" s="154">
        <f>USD_CNY!B1232</f>
        <v>7.0352800000000002</v>
      </c>
      <c r="G988" s="92">
        <f t="shared" si="48"/>
        <v>1050</v>
      </c>
      <c r="H988" s="92">
        <f t="shared" si="47"/>
        <v>-130</v>
      </c>
    </row>
    <row r="989" spans="1:8" x14ac:dyDescent="0.2">
      <c r="A989" s="304">
        <v>43811</v>
      </c>
      <c r="B989" s="92">
        <f t="shared" si="49"/>
        <v>15903.02285454993</v>
      </c>
      <c r="C989" s="244">
        <v>111800</v>
      </c>
      <c r="D989" s="92">
        <f t="shared" si="45"/>
        <v>13592.327226111052</v>
      </c>
      <c r="E989" s="244">
        <v>13535</v>
      </c>
      <c r="F989" s="154">
        <f>USD_CNY!B1233</f>
        <v>7.0301099999999996</v>
      </c>
      <c r="G989" s="92">
        <f t="shared" si="48"/>
        <v>1950</v>
      </c>
      <c r="H989" s="92">
        <f t="shared" si="47"/>
        <v>465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4"/>
  <sheetViews>
    <sheetView workbookViewId="0">
      <pane xSplit="1" ySplit="5" topLeftCell="B315" activePane="bottomRight" state="frozen"/>
      <selection pane="topRight" activeCell="B1" sqref="B1"/>
      <selection pane="bottomLeft" activeCell="A6" sqref="A6"/>
      <selection pane="bottomRight" activeCell="M322" sqref="M322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9" si="38">+IF(F198=0,"",C198/F198)</f>
        <v>259.72002181648185</v>
      </c>
      <c r="C198" s="323">
        <v>1800</v>
      </c>
      <c r="D198" s="1">
        <f t="shared" ref="D198:D320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24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  <row r="319" spans="1:7" x14ac:dyDescent="0.25">
      <c r="A319" s="304">
        <v>43804</v>
      </c>
      <c r="B319" s="312">
        <f t="shared" si="38"/>
        <v>253.75493510820024</v>
      </c>
      <c r="C319" s="323">
        <v>1790</v>
      </c>
      <c r="D319" s="1">
        <f t="shared" si="39"/>
        <v>216.88455992153868</v>
      </c>
      <c r="F319" s="1">
        <f>USD_CNY!B1228</f>
        <v>7.0540500000000002</v>
      </c>
      <c r="G319" s="313">
        <f t="shared" si="40"/>
        <v>0</v>
      </c>
    </row>
    <row r="320" spans="1:7" x14ac:dyDescent="0.25">
      <c r="A320" s="304">
        <v>43805</v>
      </c>
      <c r="B320" s="312">
        <f>+IF(F320=0,"",C320/F320)</f>
        <v>254.19961912660418</v>
      </c>
      <c r="C320" s="323">
        <v>1790</v>
      </c>
      <c r="D320" s="1">
        <f t="shared" si="39"/>
        <v>217.26463173214034</v>
      </c>
      <c r="F320" s="1">
        <f>USD_CNY!B1229</f>
        <v>7.0417100000000001</v>
      </c>
      <c r="G320" s="313">
        <f t="shared" si="40"/>
        <v>0</v>
      </c>
    </row>
    <row r="321" spans="1:7" x14ac:dyDescent="0.25">
      <c r="A321" s="304">
        <v>43808</v>
      </c>
      <c r="B321" s="312">
        <f>+IF(F321=0,"",C321/F321)</f>
        <v>254.5470058730678</v>
      </c>
      <c r="C321" s="323">
        <v>1790</v>
      </c>
      <c r="D321" s="1">
        <f>B321/1.17</f>
        <v>217.56154348125455</v>
      </c>
      <c r="F321" s="1">
        <f>USD_CNY!B1230</f>
        <v>7.0320999999999998</v>
      </c>
      <c r="G321" s="313">
        <f t="shared" si="40"/>
        <v>0</v>
      </c>
    </row>
    <row r="322" spans="1:7" x14ac:dyDescent="0.25">
      <c r="A322" s="304">
        <v>43809</v>
      </c>
      <c r="B322" s="312">
        <f>+IF(F322=0,"",C322/F322)</f>
        <v>254.40085046630682</v>
      </c>
      <c r="C322" s="323">
        <v>1790</v>
      </c>
      <c r="D322" s="1">
        <f>B322/1.17</f>
        <v>217.43662433017678</v>
      </c>
      <c r="F322" s="1">
        <f>USD_CNY!B1231</f>
        <v>7.0361399999999996</v>
      </c>
      <c r="G322" s="313">
        <f t="shared" si="40"/>
        <v>0</v>
      </c>
    </row>
    <row r="323" spans="1:7" x14ac:dyDescent="0.25">
      <c r="A323" s="304">
        <v>43810</v>
      </c>
      <c r="B323" s="312">
        <f>+IF(F323=0,"",C323/F323)</f>
        <v>254.43194869287362</v>
      </c>
      <c r="C323" s="323">
        <v>1790</v>
      </c>
      <c r="D323" s="1">
        <f>B323/1.17</f>
        <v>217.46320401100311</v>
      </c>
      <c r="F323" s="1">
        <f>USD_CNY!B1232</f>
        <v>7.0352800000000002</v>
      </c>
      <c r="G323" s="313">
        <f t="shared" si="40"/>
        <v>0</v>
      </c>
    </row>
    <row r="324" spans="1:7" x14ac:dyDescent="0.25">
      <c r="A324" s="304">
        <v>43811</v>
      </c>
      <c r="B324" s="312">
        <f>+IF(F324=0,"",C324/F324)</f>
        <v>254.61906001470817</v>
      </c>
      <c r="C324" s="323">
        <v>1790</v>
      </c>
      <c r="D324" s="1">
        <f>B324/1.17</f>
        <v>217.6231282176993</v>
      </c>
      <c r="F324" s="1">
        <f>USD_CNY!B1233</f>
        <v>7.0301099999999996</v>
      </c>
      <c r="G324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opLeftCell="A126" workbookViewId="0">
      <selection activeCell="F144" sqref="F144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9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9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 t="shared" ref="D128:D139" si="5"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 t="shared" si="5"/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 t="shared" si="5"/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 t="shared" si="5"/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 t="shared" si="5"/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 t="shared" si="5"/>
        <v>81.474322426265019</v>
      </c>
      <c r="E133" s="382"/>
      <c r="F133" s="350">
        <f>USD_CNY!B1226</f>
        <v>7.0390800000000002</v>
      </c>
      <c r="G133" s="383">
        <f t="shared" si="1"/>
        <v>5</v>
      </c>
    </row>
    <row r="134" spans="1:7" ht="15.75" x14ac:dyDescent="0.25">
      <c r="A134" s="390">
        <v>43804</v>
      </c>
      <c r="B134" s="355">
        <f t="shared" si="4"/>
        <v>96.167444491585357</v>
      </c>
      <c r="C134" s="355">
        <v>680</v>
      </c>
      <c r="D134" s="355">
        <f t="shared" si="5"/>
        <v>82.194397001355014</v>
      </c>
      <c r="E134" s="382"/>
      <c r="F134" s="350">
        <f>USD_CNY!B1227</f>
        <v>7.0709999999999997</v>
      </c>
      <c r="G134" s="383">
        <f t="shared" si="1"/>
        <v>9</v>
      </c>
    </row>
    <row r="135" spans="1:7" ht="15.75" x14ac:dyDescent="0.25">
      <c r="A135" s="390">
        <v>43805</v>
      </c>
      <c r="B135" s="355">
        <f t="shared" si="4"/>
        <v>96.398522834400097</v>
      </c>
      <c r="C135" s="355">
        <v>680</v>
      </c>
      <c r="D135" s="355">
        <f t="shared" si="5"/>
        <v>82.391899858461628</v>
      </c>
      <c r="E135" s="382"/>
      <c r="F135" s="350">
        <f>USD_CNY!B1228</f>
        <v>7.0540500000000002</v>
      </c>
      <c r="G135" s="383">
        <f t="shared" si="1"/>
        <v>0</v>
      </c>
    </row>
    <row r="136" spans="1:7" ht="15.75" x14ac:dyDescent="0.25">
      <c r="A136" s="390">
        <v>43808</v>
      </c>
      <c r="B136" s="355">
        <f t="shared" si="4"/>
        <v>96.851474996840253</v>
      </c>
      <c r="C136" s="355">
        <v>682</v>
      </c>
      <c r="D136" s="355">
        <f t="shared" si="5"/>
        <v>82.779038458837832</v>
      </c>
      <c r="E136" s="382"/>
      <c r="F136" s="350">
        <f>USD_CNY!B1229</f>
        <v>7.0417100000000001</v>
      </c>
      <c r="G136" s="383">
        <f t="shared" si="1"/>
        <v>2</v>
      </c>
    </row>
    <row r="137" spans="1:7" ht="15.75" x14ac:dyDescent="0.25">
      <c r="A137" s="390">
        <v>43809</v>
      </c>
      <c r="B137" s="355">
        <f t="shared" si="4"/>
        <v>97.268241350378986</v>
      </c>
      <c r="C137" s="355">
        <v>684</v>
      </c>
      <c r="D137" s="355">
        <f t="shared" si="5"/>
        <v>83.135249017417948</v>
      </c>
      <c r="E137" s="382"/>
      <c r="F137" s="350">
        <f>USD_CNY!B1230</f>
        <v>7.0320999999999998</v>
      </c>
      <c r="G137" s="383">
        <f t="shared" si="1"/>
        <v>2</v>
      </c>
    </row>
    <row r="138" spans="1:7" ht="15.75" x14ac:dyDescent="0.25">
      <c r="A138" s="390">
        <v>43810</v>
      </c>
      <c r="B138" s="355">
        <f t="shared" si="4"/>
        <v>98.06513230265459</v>
      </c>
      <c r="C138" s="355">
        <v>690</v>
      </c>
      <c r="D138" s="355">
        <f t="shared" si="5"/>
        <v>83.816352395431281</v>
      </c>
      <c r="E138" s="382"/>
      <c r="F138" s="350">
        <f>USD_CNY!B1231</f>
        <v>7.0361399999999996</v>
      </c>
      <c r="G138" s="383">
        <f t="shared" si="1"/>
        <v>6</v>
      </c>
    </row>
    <row r="139" spans="1:7" ht="15.75" x14ac:dyDescent="0.25">
      <c r="A139" s="390">
        <v>43811</v>
      </c>
      <c r="B139" s="355">
        <f t="shared" si="4"/>
        <v>98.929964407955325</v>
      </c>
      <c r="C139" s="355">
        <v>696</v>
      </c>
      <c r="D139" s="355">
        <f t="shared" si="5"/>
        <v>84.555525135004558</v>
      </c>
      <c r="E139" s="382"/>
      <c r="F139" s="350">
        <f>USD_CNY!B1232</f>
        <v>7.0352800000000002</v>
      </c>
      <c r="G139" s="383">
        <f t="shared" si="1"/>
        <v>6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workbookViewId="0">
      <pane xSplit="1" ySplit="5" topLeftCell="B304" activePane="bottomRight" state="frozen"/>
      <selection pane="topRight" activeCell="B1" sqref="B1"/>
      <selection pane="bottomLeft" activeCell="A6" sqref="A6"/>
      <selection pane="bottomRight" activeCell="E312" sqref="E312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10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10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10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  <row r="306" spans="1:8" ht="15.75" x14ac:dyDescent="0.25">
      <c r="A306" s="378">
        <v>43804</v>
      </c>
      <c r="B306" s="310">
        <f t="shared" si="37"/>
        <v>567.75894698790057</v>
      </c>
      <c r="C306" s="368">
        <v>4005</v>
      </c>
      <c r="D306" s="362">
        <f t="shared" si="35"/>
        <v>485.26405725461592</v>
      </c>
      <c r="E306" s="1">
        <v>449.5</v>
      </c>
      <c r="F306" s="364">
        <f>USD_CNY!B1228</f>
        <v>7.0540500000000002</v>
      </c>
      <c r="H306" s="352">
        <f t="shared" si="39"/>
        <v>10.5</v>
      </c>
    </row>
    <row r="307" spans="1:8" ht="15.75" x14ac:dyDescent="0.25">
      <c r="A307" s="378">
        <v>43805</v>
      </c>
      <c r="B307" s="310">
        <f t="shared" si="37"/>
        <v>560.94329360340032</v>
      </c>
      <c r="C307" s="368">
        <v>3950</v>
      </c>
      <c r="D307" s="362">
        <f t="shared" si="35"/>
        <v>479.43871248153874</v>
      </c>
      <c r="E307" s="1">
        <v>442</v>
      </c>
      <c r="F307" s="364">
        <f>USD_CNY!B1229</f>
        <v>7.0417100000000001</v>
      </c>
      <c r="H307" s="352">
        <f t="shared" si="39"/>
        <v>-7.5</v>
      </c>
    </row>
    <row r="308" spans="1:8" ht="15.75" x14ac:dyDescent="0.25">
      <c r="A308" s="378">
        <v>43808</v>
      </c>
      <c r="B308" s="310">
        <f t="shared" si="37"/>
        <v>554.59962173461702</v>
      </c>
      <c r="C308" s="368">
        <v>3900</v>
      </c>
      <c r="D308" s="362">
        <f t="shared" si="35"/>
        <v>474.01677071334791</v>
      </c>
      <c r="E308" s="1">
        <v>441</v>
      </c>
      <c r="F308" s="364">
        <f>USD_CNY!B1230</f>
        <v>7.0320999999999998</v>
      </c>
      <c r="H308" s="352">
        <f t="shared" si="39"/>
        <v>-1</v>
      </c>
    </row>
    <row r="309" spans="1:8" ht="15.75" x14ac:dyDescent="0.25">
      <c r="A309" s="378">
        <v>43809</v>
      </c>
      <c r="B309" s="310">
        <f t="shared" si="37"/>
        <v>559.25550088542866</v>
      </c>
      <c r="C309" s="368">
        <v>3935</v>
      </c>
      <c r="D309" s="362">
        <f t="shared" si="35"/>
        <v>477.99615460293052</v>
      </c>
      <c r="E309" s="1">
        <v>447</v>
      </c>
      <c r="F309" s="364">
        <f>USD_CNY!B1231</f>
        <v>7.0361399999999996</v>
      </c>
      <c r="H309" s="352">
        <f t="shared" si="39"/>
        <v>6</v>
      </c>
    </row>
    <row r="310" spans="1:8" ht="15.75" x14ac:dyDescent="0.25">
      <c r="A310" s="378">
        <v>43810</v>
      </c>
      <c r="B310" s="310">
        <f t="shared" si="37"/>
        <v>559.32386486394284</v>
      </c>
      <c r="C310" s="368">
        <v>3935</v>
      </c>
      <c r="D310" s="362">
        <f t="shared" si="35"/>
        <v>478.05458535379734</v>
      </c>
      <c r="E310" s="1">
        <v>444</v>
      </c>
      <c r="F310" s="364">
        <f>USD_CNY!B1232</f>
        <v>7.0352800000000002</v>
      </c>
      <c r="H310" s="352">
        <f t="shared" si="39"/>
        <v>-3</v>
      </c>
    </row>
    <row r="311" spans="1:8" ht="15.75" x14ac:dyDescent="0.25">
      <c r="A311" s="378">
        <v>43811</v>
      </c>
      <c r="C311" s="368">
        <v>3935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2019-12-12T04:23:29Z</dcterms:modified>
</cp:coreProperties>
</file>