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 activeTab="5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989" i="7" l="1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B1444" i="3"/>
  <c r="F1445" i="3"/>
  <c r="G1445" i="3"/>
  <c r="H1445" i="3"/>
  <c r="B1447" i="2"/>
  <c r="D1447" i="2" s="1"/>
  <c r="F1447" i="2"/>
  <c r="G1447" i="2"/>
  <c r="H1447" i="2"/>
  <c r="B139" i="17"/>
  <c r="D139" i="17" s="1"/>
  <c r="F139" i="17"/>
  <c r="G139" i="17"/>
  <c r="B324" i="15"/>
  <c r="D324" i="15" s="1"/>
  <c r="F324" i="15"/>
  <c r="G324" i="15"/>
  <c r="B310" i="16" l="1"/>
  <c r="D310" i="16" s="1"/>
  <c r="F310" i="16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G1444" i="3"/>
  <c r="H1444" i="3"/>
  <c r="B1446" i="2"/>
  <c r="D1446" i="2" s="1"/>
  <c r="F1446" i="2"/>
  <c r="G1446" i="2"/>
  <c r="H1446" i="2"/>
  <c r="B138" i="17"/>
  <c r="D138" i="17" s="1"/>
  <c r="F138" i="17"/>
  <c r="G138" i="17"/>
  <c r="B323" i="15"/>
  <c r="D323" i="15" s="1"/>
  <c r="F323" i="15"/>
  <c r="G323" i="15"/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<sst xmlns="http://schemas.openxmlformats.org/spreadsheetml/2006/main" count="4622" uniqueCount="1041">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</sst>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95360"/>
        <c:axId val="54896896"/>
      </c:areaChart>
      <c:dateAx>
        <c:axId val="548953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896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8968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953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9104"/>
        <c:axId val="56560640"/>
      </c:areaChart>
      <c:dateAx>
        <c:axId val="565591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60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6064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591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6640"/>
        <c:axId val="56586624"/>
      </c:areaChart>
      <c:dateAx>
        <c:axId val="565766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86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58662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76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10816"/>
        <c:axId val="56612352"/>
      </c:areaChart>
      <c:dateAx>
        <c:axId val="566108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612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61235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610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27040"/>
        <c:axId val="56728576"/>
      </c:areaChart>
      <c:dateAx>
        <c:axId val="567270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728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728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727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48672"/>
        <c:axId val="83104128"/>
      </c:areaChart>
      <c:dateAx>
        <c:axId val="567486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041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10412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748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3920"/>
        <c:axId val="40515456"/>
      </c:areaChart>
      <c:dateAx>
        <c:axId val="40513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0515456"/>
        <c:crosses val="autoZero"/>
        <c:auto val="1"/>
        <c:lblOffset val="100"/>
        <c:baseTimeUnit val="days"/>
      </c:dateAx>
      <c:valAx>
        <c:axId val="4051545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5139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77568"/>
        <c:axId val="43679104"/>
      </c:areaChart>
      <c:dateAx>
        <c:axId val="4367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679104"/>
        <c:crosses val="autoZero"/>
        <c:auto val="1"/>
        <c:lblOffset val="100"/>
        <c:baseTimeUnit val="days"/>
      </c:dateAx>
      <c:valAx>
        <c:axId val="436791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677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03680"/>
        <c:axId val="88810624"/>
      </c:areaChart>
      <c:dateAx>
        <c:axId val="43703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10624"/>
        <c:crosses val="autoZero"/>
        <c:auto val="1"/>
        <c:lblOffset val="100"/>
        <c:baseTimeUnit val="days"/>
      </c:dateAx>
      <c:valAx>
        <c:axId val="88810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703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57568"/>
        <c:axId val="89759104"/>
      </c:areaChart>
      <c:dateAx>
        <c:axId val="8975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59104"/>
        <c:crosses val="autoZero"/>
        <c:auto val="1"/>
        <c:lblOffset val="100"/>
        <c:baseTimeUnit val="days"/>
      </c:dateAx>
      <c:valAx>
        <c:axId val="8975910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57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1392"/>
        <c:axId val="88736896"/>
      </c:lineChart>
      <c:dateAx>
        <c:axId val="89771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36896"/>
        <c:crosses val="autoZero"/>
        <c:auto val="1"/>
        <c:lblOffset val="100"/>
        <c:baseTimeUnit val="days"/>
      </c:dateAx>
      <c:valAx>
        <c:axId val="887368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7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4704"/>
        <c:axId val="54906240"/>
      </c:areaChart>
      <c:dateAx>
        <c:axId val="549047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9062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9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04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5008"/>
        <c:axId val="88796544"/>
      </c:areaChart>
      <c:dateAx>
        <c:axId val="88795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796544"/>
        <c:crosses val="autoZero"/>
        <c:auto val="1"/>
        <c:lblOffset val="100"/>
        <c:baseTimeUnit val="days"/>
      </c:dateAx>
      <c:valAx>
        <c:axId val="887965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95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88064"/>
        <c:axId val="89293952"/>
      </c:areaChart>
      <c:dateAx>
        <c:axId val="89288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293952"/>
        <c:crosses val="autoZero"/>
        <c:auto val="1"/>
        <c:lblOffset val="100"/>
        <c:baseTimeUnit val="days"/>
      </c:dateAx>
      <c:valAx>
        <c:axId val="8929395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880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6240"/>
        <c:axId val="89307776"/>
      </c:barChart>
      <c:dateAx>
        <c:axId val="89306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07776"/>
        <c:crosses val="autoZero"/>
        <c:auto val="1"/>
        <c:lblOffset val="100"/>
        <c:baseTimeUnit val="days"/>
      </c:dateAx>
      <c:valAx>
        <c:axId val="893077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0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64032"/>
        <c:axId val="91178112"/>
      </c:areaChart>
      <c:dateAx>
        <c:axId val="91164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178112"/>
        <c:crosses val="autoZero"/>
        <c:auto val="1"/>
        <c:lblOffset val="100"/>
        <c:baseTimeUnit val="days"/>
      </c:dateAx>
      <c:valAx>
        <c:axId val="9117811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6403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06784"/>
        <c:axId val="91208320"/>
      </c:areaChart>
      <c:dateAx>
        <c:axId val="91206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08320"/>
        <c:crosses val="autoZero"/>
        <c:auto val="1"/>
        <c:lblOffset val="100"/>
        <c:baseTimeUnit val="days"/>
      </c:dateAx>
      <c:valAx>
        <c:axId val="9120832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06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2992"/>
        <c:axId val="99494528"/>
      </c:lineChart>
      <c:catAx>
        <c:axId val="9949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94528"/>
        <c:crosses val="autoZero"/>
        <c:auto val="1"/>
        <c:lblAlgn val="ctr"/>
        <c:lblOffset val="100"/>
        <c:noMultiLvlLbl val="0"/>
      </c:catAx>
      <c:valAx>
        <c:axId val="9949452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92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104"/>
        <c:axId val="99524992"/>
      </c:lineChart>
      <c:dateAx>
        <c:axId val="99519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24992"/>
        <c:crosses val="autoZero"/>
        <c:auto val="1"/>
        <c:lblOffset val="100"/>
        <c:baseTimeUnit val="days"/>
      </c:dateAx>
      <c:valAx>
        <c:axId val="99524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59840"/>
        <c:axId val="99461376"/>
      </c:areaChart>
      <c:dateAx>
        <c:axId val="99459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61376"/>
        <c:crosses val="autoZero"/>
        <c:auto val="1"/>
        <c:lblOffset val="100"/>
        <c:baseTimeUnit val="days"/>
      </c:dateAx>
      <c:valAx>
        <c:axId val="994613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598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7760"/>
        <c:axId val="99356672"/>
      </c:areaChart>
      <c:dateAx>
        <c:axId val="9947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56672"/>
        <c:crosses val="autoZero"/>
        <c:auto val="1"/>
        <c:lblOffset val="100"/>
        <c:baseTimeUnit val="days"/>
      </c:dateAx>
      <c:valAx>
        <c:axId val="993566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7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8960"/>
        <c:axId val="99370496"/>
      </c:lineChart>
      <c:dateAx>
        <c:axId val="99368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70496"/>
        <c:crosses val="autoZero"/>
        <c:auto val="1"/>
        <c:lblOffset val="100"/>
        <c:baseTimeUnit val="days"/>
      </c:dateAx>
      <c:valAx>
        <c:axId val="993704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68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1152"/>
        <c:axId val="56263424"/>
      </c:areaChart>
      <c:dateAx>
        <c:axId val="56241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63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634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41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12544"/>
        <c:axId val="88851584"/>
      </c:areaChart>
      <c:dateAx>
        <c:axId val="98012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8851584"/>
        <c:crosses val="autoZero"/>
        <c:auto val="1"/>
        <c:lblOffset val="100"/>
        <c:baseTimeUnit val="days"/>
      </c:dateAx>
      <c:valAx>
        <c:axId val="88851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12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21280"/>
        <c:axId val="97931264"/>
      </c:areaChart>
      <c:dateAx>
        <c:axId val="97921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31264"/>
        <c:crosses val="autoZero"/>
        <c:auto val="1"/>
        <c:lblOffset val="100"/>
        <c:baseTimeUnit val="days"/>
      </c:dateAx>
      <c:valAx>
        <c:axId val="97931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21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5840"/>
        <c:axId val="97957376"/>
      </c:lineChart>
      <c:dateAx>
        <c:axId val="97955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57376"/>
        <c:crosses val="autoZero"/>
        <c:auto val="1"/>
        <c:lblOffset val="100"/>
        <c:baseTimeUnit val="days"/>
      </c:dateAx>
      <c:valAx>
        <c:axId val="979573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5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81696"/>
        <c:axId val="99627008"/>
      </c:areaChart>
      <c:dateAx>
        <c:axId val="10118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27008"/>
        <c:crosses val="autoZero"/>
        <c:auto val="1"/>
        <c:lblOffset val="100"/>
        <c:baseTimeUnit val="days"/>
      </c:dateAx>
      <c:valAx>
        <c:axId val="996270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8169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73280"/>
        <c:axId val="101074816"/>
      </c:areaChart>
      <c:dateAx>
        <c:axId val="101073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74816"/>
        <c:crosses val="autoZero"/>
        <c:auto val="1"/>
        <c:lblOffset val="100"/>
        <c:baseTimeUnit val="days"/>
      </c:dateAx>
      <c:valAx>
        <c:axId val="10107481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73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48480"/>
        <c:axId val="99758464"/>
      </c:areaChart>
      <c:dateAx>
        <c:axId val="99748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58464"/>
        <c:crosses val="autoZero"/>
        <c:auto val="1"/>
        <c:lblOffset val="100"/>
        <c:baseTimeUnit val="days"/>
      </c:dateAx>
      <c:valAx>
        <c:axId val="997584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4848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3520"/>
        <c:axId val="56285056"/>
      </c:areaChart>
      <c:dateAx>
        <c:axId val="562835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85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8505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835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6688"/>
        <c:axId val="56328960"/>
      </c:areaChart>
      <c:dateAx>
        <c:axId val="5630668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28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2896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06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53536"/>
        <c:axId val="56355072"/>
      </c:areaChart>
      <c:catAx>
        <c:axId val="563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55072"/>
        <c:crosses val="autoZero"/>
        <c:auto val="1"/>
        <c:lblAlgn val="ctr"/>
        <c:lblOffset val="100"/>
        <c:noMultiLvlLbl val="0"/>
      </c:catAx>
      <c:valAx>
        <c:axId val="5635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535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39168"/>
        <c:axId val="56440704"/>
      </c:areaChart>
      <c:dateAx>
        <c:axId val="564391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407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44070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9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77952"/>
        <c:axId val="56483840"/>
      </c:lineChart>
      <c:dateAx>
        <c:axId val="5647795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83840"/>
        <c:crosses val="autoZero"/>
        <c:auto val="1"/>
        <c:lblOffset val="100"/>
        <c:baseTimeUnit val="days"/>
      </c:dateAx>
      <c:valAx>
        <c:axId val="56483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7795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0704"/>
        <c:axId val="56522240"/>
      </c:lineChart>
      <c:dateAx>
        <c:axId val="565207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22240"/>
        <c:crosses val="autoZero"/>
        <c:auto val="1"/>
        <c:lblOffset val="100"/>
        <c:baseTimeUnit val="days"/>
      </c:dateAx>
      <c:valAx>
        <c:axId val="56522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2070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K7" sqref="K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6" t="s">
        <v>1015</v>
      </c>
      <c r="B1" s="406"/>
      <c r="C1" s="406"/>
      <c r="D1" s="406"/>
      <c r="E1" s="406"/>
      <c r="F1" s="406"/>
      <c r="G1" s="406"/>
      <c r="H1" s="406"/>
      <c r="I1" s="406"/>
      <c r="J1" s="134"/>
      <c r="K1" s="292"/>
      <c r="L1" s="172"/>
      <c r="M1" s="135"/>
    </row>
    <row r="2" spans="1:13" x14ac:dyDescent="0.25">
      <c r="A2" s="407" t="s">
        <v>21</v>
      </c>
      <c r="B2" s="407"/>
      <c r="C2" s="407"/>
      <c r="D2" s="407"/>
      <c r="E2" s="384">
        <v>43811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48905</v>
      </c>
      <c r="E5" s="286">
        <f>+IF(ISERROR(VLOOKUP($E$2,Cu!$A$5:$H$1642,7,0)),0,VLOOKUP($E$2,Cu!$A$5:$H$1642,7,0))</f>
        <v>420</v>
      </c>
      <c r="F5" s="281" t="s">
        <v>3</v>
      </c>
      <c r="G5" s="280">
        <f>+IF(ISERROR(VLOOKUP($E$2,Cu!$A$5:$H$1642,2,0)),0,VLOOKUP($E$2,Cu!$A$5:$H$1642,2,0))</f>
        <v>6956.505659228661</v>
      </c>
      <c r="H5" s="280">
        <f>+IF(ISERROR(VLOOKUP($E$2,Cu!$A$5:$H$1642,4,0)),0,VLOOKUP($E$2,Cu!$A$5:$H$1642,4,0))</f>
        <v>5945.7313326740696</v>
      </c>
      <c r="I5" s="394">
        <f>+IF(ISERROR(VLOOKUP($E$2,Cu!$A$5:$H$1999,5,0)),0,VLOOKUP($E$2,Cu!$A$5:$H$1999,5,0))</f>
        <v>6083</v>
      </c>
      <c r="J5" s="377">
        <f>+IF(ISERROR(VLOOKUP($E$2,Cu!$A$5:$H$1642,8,0)),0,VLOOKUP($E$2,Cu!$A$5:$H$1642,8,0))</f>
        <v>28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15500</v>
      </c>
      <c r="E6" s="286">
        <f>+IF(ISERROR(VLOOKUP($E$2,Pb!$A$5:$H$1987,7,0)),0,VLOOKUP($E$2,Pb!$A$5:$H$1987,7,0))</f>
        <v>-25</v>
      </c>
      <c r="F6" s="281" t="s">
        <v>3</v>
      </c>
      <c r="G6" s="280">
        <f>+IF(ISERROR(VLOOKUP($E$2,Pb!$A$5:$H$1987,2,0)),0,VLOOKUP($E$2,Pb!$A$5:$H$1987,2,0))</f>
        <v>2204.8019163284785</v>
      </c>
      <c r="H6" s="280">
        <f>+IF(ISERROR(VLOOKUP($E$2,Pb!$A$5:$H$1987,4,0)),0,VLOOKUP($E$2,Pb!$A$5:$H$1987,4,0))</f>
        <v>1884.446082332033</v>
      </c>
      <c r="I6" s="394">
        <f>+IF(ISERROR(VLOOKUP($E$2,Pb!$A$5:$H$1987,5,0)),0,VLOOKUP($E$2,Pb!$A$5:$H$1987,5,0))</f>
        <v>1903</v>
      </c>
      <c r="J6" s="377">
        <f>+IF(ISERROR(VLOOKUP($E$2,Pb!$A$5:$H$1642,8,0)),0,VLOOKUP($E$2,Pb!$A$5:$H$1642,8,0))</f>
        <v>10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4089</v>
      </c>
      <c r="E7" s="286">
        <f>+IF(ISERROR(VLOOKUP($E$2,Ag!$A$5:$H$1986,7,0)),0,VLOOKUP($E$2,Ag!$A$5:$H$1986,7,0))</f>
        <v>60</v>
      </c>
      <c r="F7" s="281" t="s">
        <v>6</v>
      </c>
      <c r="G7" s="280">
        <f>+IF(ISERROR(VLOOKUP($E$2,Ag!$A$5:$H$1517,2,0)),0,VLOOKUP($E$2,Ag!$A$5:$H$1517,2,0))</f>
        <v>581.6409700559451</v>
      </c>
      <c r="H7" s="280">
        <f>+IF(ISERROR(VLOOKUP($E$2,Ag!$A$5:$H$1517,4,0)),0,VLOOKUP($E$2,Ag!$A$5:$H$1517,4,0))</f>
        <v>497.12903423585055</v>
      </c>
      <c r="I7" s="394">
        <f>+IF(ISERROR(VLOOKUP($E$2,Ag!$A$5:$H$1517,5,0)),0,VLOOKUP($E$2,Ag!$A$5:$H$1517,5,0))</f>
        <v>542.22</v>
      </c>
      <c r="J7" s="377">
        <f>+IF(ISERROR(VLOOKUP($E$2,Ag!$A$5:$H$1642,8,0)),0,VLOOKUP($E$2,Ag!$A$5:$H$1642,8,0))</f>
        <v>7.7100000000000364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18460</v>
      </c>
      <c r="E8" s="286">
        <f>+IF(ISERROR(VLOOKUP($E$2,Zn!$A$5:$H$2994,7,0)),0,VLOOKUP($E$2,Zn!$A$5:$H$2994,7,0))</f>
        <v>110</v>
      </c>
      <c r="F8" s="281" t="s">
        <v>3</v>
      </c>
      <c r="G8" s="280">
        <f>+IF(ISERROR(VLOOKUP($E$2,Zn!$A$5:$H$2994,2,0)),0,VLOOKUP($E$2,Zn!$A$5:$H$2994,2,0))</f>
        <v>2625.8479597047558</v>
      </c>
      <c r="H8" s="280">
        <f>+IF(ISERROR(VLOOKUP($E$2,Zn!$A$5:$H$2994,4,0)),0,VLOOKUP($E$2,Zn!$A$5:$H$2994,4,0))</f>
        <v>2244.3144954741506</v>
      </c>
      <c r="I8" s="394">
        <f>+IF(ISERROR(VLOOKUP($E$2,Zn!$A$5:$H$2994,5,0)),0,VLOOKUP($E$2,Zn!$A$5:$H$2994,5,0))</f>
        <v>2222</v>
      </c>
      <c r="J8" s="377">
        <f>+IF(ISERROR(VLOOKUP($E$2,Zn!$A$5:$H$1642,8,0)),0,VLOOKUP($E$2,Zn!$A$5:$H$1642,8,0))</f>
        <v>0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111800</v>
      </c>
      <c r="E9" s="286">
        <f>+IF(ISERROR(VLOOKUP($E$2,Ni!$A$6:$H$2996,7,0)),0,VLOOKUP($E$2,Ni!$A$6:$H$2996,7,0))</f>
        <v>1950</v>
      </c>
      <c r="F9" s="281" t="s">
        <v>3</v>
      </c>
      <c r="G9" s="280">
        <f>+IF(ISERROR(VLOOKUP($E$2,Ni!$A$6:$H$2996,2,0)),0,VLOOKUP($E$2,Ni!$A$6:$H$2996,2,0))</f>
        <v>15903.02285454993</v>
      </c>
      <c r="H9" s="280">
        <f>+IF(ISERROR(VLOOKUP($E$2,Ni!$A$6:$H$2996,4,0)),0,VLOOKUP($E$2,Ni!$A$6:$H$2996,4,0))</f>
        <v>13592.327226111052</v>
      </c>
      <c r="I9" s="394">
        <f>+IF(ISERROR(VLOOKUP($E$2,Ni!$A$6:$H$2996,5,0)),0,VLOOKUP($E$2,Ni!$A$6:$H$2996,5,0))</f>
        <v>13535</v>
      </c>
      <c r="J9" s="377">
        <f>+IF(ISERROR(VLOOKUP($E$2,Ni!$A$5:$H$1642,8,0)),0,VLOOKUP($E$2,Ni!$A$5:$H$1642,8,0))</f>
        <v>465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254.61906001470817</v>
      </c>
      <c r="H10" s="280">
        <f>+IF(ISERROR(VLOOKUP($E$2,Coke!$A$6:$H$2997,4,0)),0,VLOOKUP($E$2,Coke!$A$6:$H$2997,4,0))</f>
        <v>217.6231282176993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3935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0</v>
      </c>
      <c r="H11" s="280">
        <f>+IF(ISERROR(VLOOKUP($E$2,Steel!$A$6:$H$2995,4,0)),0,VLOOKUP($E$2,Steel!$A$6:$H$2995,4,0))</f>
        <v>0</v>
      </c>
      <c r="I11" s="394">
        <f>+IF(ISERROR(VLOOKUP($E$2,Steel!$A$6:$H$2995,5,0)),0,VLOOKUP($E$2,Steel!$A$6:$H$2995,5,0))</f>
        <v>0</v>
      </c>
      <c r="J11" s="377">
        <f>+IF(ISERROR(VLOOKUP($E$2,Steel!$A$5:$H$1642,8,0)),0,VLOOKUP($E$2,Steel!$A$5:$H$1642,8,0))</f>
        <v>0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696</v>
      </c>
      <c r="E12" s="286">
        <f>+IF(ISERROR(VLOOKUP($E$2,'Quặng Sắt'!$A$6:$H$2995,7,0)),0,VLOOKUP($E$2,'Quặng Sắt'!$A$6:$H$2995,7,0))</f>
        <v>6</v>
      </c>
      <c r="F12" s="281" t="s">
        <v>2</v>
      </c>
      <c r="G12" s="280">
        <f>+IF(ISERROR(VLOOKUP($E$2,'Quặng Sắt'!$A$6:$H$2995,2,0)),0,VLOOKUP($E$2,'Quặng Sắt'!$A$6:$H$2995,2,0))</f>
        <v>98.929964407955325</v>
      </c>
      <c r="H12" s="280">
        <f>+IF(ISERROR(VLOOKUP($E$2,'Quặng Sắt'!$A$6:$H$2995,4,0)),0,VLOOKUP($E$2,'Quặng Sắt'!$A$6:$H$2995,4,0))</f>
        <v>84.555525135004558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8" t="s">
        <v>1000</v>
      </c>
      <c r="F16" s="408"/>
      <c r="G16" s="408"/>
      <c r="H16" s="408"/>
      <c r="I16" s="408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23230</v>
      </c>
      <c r="E17" s="408" t="s">
        <v>1003</v>
      </c>
      <c r="F17" s="408"/>
      <c r="G17" s="408"/>
      <c r="H17" s="408"/>
      <c r="I17" s="408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7.0301099999999996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9" t="s">
        <v>17</v>
      </c>
      <c r="B19" s="409"/>
      <c r="C19" s="409"/>
      <c r="D19" s="409"/>
      <c r="E19" s="409"/>
      <c r="F19" s="409"/>
      <c r="G19" s="409"/>
      <c r="H19" s="409"/>
      <c r="I19" s="409"/>
    </row>
    <row r="20" spans="1:12" ht="15.75" customHeight="1" x14ac:dyDescent="0.25">
      <c r="A20" s="403" t="s">
        <v>656</v>
      </c>
      <c r="B20" s="404"/>
      <c r="C20" s="403" t="s">
        <v>18</v>
      </c>
      <c r="D20" s="405"/>
      <c r="E20" s="405"/>
      <c r="F20" s="405"/>
      <c r="G20" s="405"/>
      <c r="H20" s="405"/>
      <c r="I20" s="405"/>
    </row>
    <row r="35" spans="1:12" ht="15" customHeight="1" x14ac:dyDescent="0.25">
      <c r="A35" s="401" t="s">
        <v>657</v>
      </c>
      <c r="B35" s="401"/>
      <c r="C35" s="402" t="s">
        <v>4</v>
      </c>
      <c r="D35" s="402"/>
      <c r="E35" s="402"/>
      <c r="F35" s="402"/>
      <c r="G35" s="402"/>
      <c r="H35" s="402"/>
      <c r="I35" s="402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1" t="s">
        <v>705</v>
      </c>
      <c r="B50" s="401"/>
      <c r="C50" s="402" t="s">
        <v>706</v>
      </c>
      <c r="D50" s="402"/>
      <c r="E50" s="402"/>
      <c r="F50" s="402"/>
      <c r="G50" s="402"/>
      <c r="H50" s="402"/>
      <c r="I50" s="402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1" t="s">
        <v>721</v>
      </c>
      <c r="B68" s="401"/>
      <c r="C68" s="402" t="s">
        <v>722</v>
      </c>
      <c r="D68" s="402"/>
      <c r="E68" s="402"/>
      <c r="F68" s="402"/>
      <c r="G68" s="402"/>
      <c r="H68" s="402"/>
      <c r="I68" s="402"/>
    </row>
    <row r="83" spans="1:9" x14ac:dyDescent="0.25">
      <c r="A83" s="401" t="s">
        <v>759</v>
      </c>
      <c r="B83" s="401"/>
      <c r="C83" s="402" t="s">
        <v>760</v>
      </c>
      <c r="D83" s="402"/>
      <c r="E83" s="402"/>
      <c r="F83" s="402"/>
      <c r="G83" s="402"/>
      <c r="H83" s="402"/>
      <c r="I83" s="402"/>
    </row>
    <row r="101" spans="1:9" x14ac:dyDescent="0.25">
      <c r="A101" s="400" t="s">
        <v>1025</v>
      </c>
      <c r="B101" s="400"/>
      <c r="C101" s="400"/>
      <c r="D101" s="400"/>
      <c r="E101" s="400"/>
      <c r="F101" s="400"/>
      <c r="G101" s="400"/>
      <c r="H101" s="400"/>
      <c r="I101" s="400"/>
    </row>
    <row r="116" spans="1:9" x14ac:dyDescent="0.25">
      <c r="A116" s="400" t="s">
        <v>1026</v>
      </c>
      <c r="B116" s="400"/>
      <c r="C116" s="400"/>
      <c r="D116" s="400"/>
      <c r="E116" s="400"/>
      <c r="F116" s="400"/>
      <c r="G116" s="400"/>
      <c r="H116" s="400"/>
      <c r="I116" s="400"/>
    </row>
    <row r="129" spans="1:9" x14ac:dyDescent="0.25">
      <c r="A129" s="400" t="s">
        <v>1005</v>
      </c>
      <c r="B129" s="400"/>
      <c r="C129" s="400"/>
      <c r="D129" s="400"/>
      <c r="E129" s="400"/>
      <c r="F129" s="400"/>
      <c r="G129" s="400"/>
      <c r="H129" s="400"/>
      <c r="I129" s="400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3"/>
  <sheetViews>
    <sheetView workbookViewId="0">
      <pane ySplit="3" topLeftCell="A1222" activePane="bottomLeft" state="frozen"/>
      <selection pane="bottomLeft" activeCell="I1232" sqref="I1232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  <row r="1232" spans="1:2" x14ac:dyDescent="0.25">
      <c r="A1232" s="199">
        <v>43810</v>
      </c>
      <c r="B1232" s="295">
        <v>7.0352800000000002</v>
      </c>
    </row>
    <row r="1233" spans="1:2" x14ac:dyDescent="0.25">
      <c r="A1233" s="199">
        <v>43811</v>
      </c>
      <c r="B1233" s="295">
        <v>7.0301099999999996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0" activePane="bottomLeft" state="frozen"/>
      <selection pane="bottomLeft" activeCell="F712" sqref="F712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ht="15.75" x14ac:dyDescent="0.25">
      <c r="A713" s="340">
        <v>43810</v>
      </c>
      <c r="B713" s="287">
        <v>23240</v>
      </c>
    </row>
    <row r="714" spans="1:2" ht="15.75" x14ac:dyDescent="0.25">
      <c r="A714" s="340">
        <v>43811</v>
      </c>
      <c r="B714" s="287">
        <v>23230</v>
      </c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workbookViewId="0">
      <pane ySplit="3" topLeftCell="A579" activePane="bottomLeft" state="frozen"/>
      <selection pane="bottomLeft" activeCell="I591" sqref="I591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  <row r="593" spans="1:2" x14ac:dyDescent="0.25">
      <c r="A593" s="261">
        <v>43810</v>
      </c>
      <c r="B593" s="262">
        <v>3323</v>
      </c>
    </row>
    <row r="594" spans="1:2" x14ac:dyDescent="0.25">
      <c r="A594" s="261">
        <v>43811</v>
      </c>
      <c r="B594" s="262">
        <v>3325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L1446" sqref="L1446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6083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7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7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7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7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99">
        <v>43810</v>
      </c>
      <c r="B1446" s="37">
        <f t="shared" si="56"/>
        <v>6891.6944314938419</v>
      </c>
      <c r="C1446" s="221">
        <v>48485</v>
      </c>
      <c r="D1446" s="37">
        <f t="shared" si="59"/>
        <v>5890.3371209349079</v>
      </c>
      <c r="E1446" s="221">
        <v>6055</v>
      </c>
      <c r="F1446" s="147">
        <f>USD_CNY!B1232</f>
        <v>7.0352800000000002</v>
      </c>
      <c r="G1446" s="139">
        <f t="shared" si="54"/>
        <v>65</v>
      </c>
      <c r="H1446" s="375">
        <f t="shared" si="58"/>
        <v>70</v>
      </c>
    </row>
    <row r="1447" spans="1:8" x14ac:dyDescent="0.25">
      <c r="A1447" s="199">
        <v>43811</v>
      </c>
      <c r="B1447" s="37">
        <f t="shared" si="56"/>
        <v>6956.505659228661</v>
      </c>
      <c r="C1447" s="221">
        <v>48905</v>
      </c>
      <c r="D1447" s="37">
        <f t="shared" si="59"/>
        <v>5945.7313326740696</v>
      </c>
      <c r="E1447" s="221">
        <v>6083</v>
      </c>
      <c r="F1447" s="147">
        <f>USD_CNY!B1233</f>
        <v>7.0301099999999996</v>
      </c>
      <c r="G1447" s="139">
        <f t="shared" si="54"/>
        <v>420</v>
      </c>
      <c r="H1447" s="375">
        <f t="shared" si="58"/>
        <v>28</v>
      </c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5"/>
  <sheetViews>
    <sheetView showZeros="0" workbookViewId="0">
      <pane ySplit="4" topLeftCell="A1434" activePane="bottomLeft" state="frozen"/>
      <selection pane="bottomLeft" activeCell="D1448" sqref="D1448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5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5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5" si="59">+IF(F1329=0,"",C1329/F1329)</f>
        <v>2351.2215433039687</v>
      </c>
      <c r="C1329" s="37">
        <v>16150</v>
      </c>
      <c r="D1329" s="37">
        <f t="shared" ref="D1329:D1445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  <row r="1444" spans="1:8" x14ac:dyDescent="0.25">
      <c r="A1444" s="199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6">
        <f>USD_CNY!B1232</f>
        <v>7.0352800000000002</v>
      </c>
      <c r="G1444" s="139">
        <f t="shared" si="56"/>
        <v>75</v>
      </c>
      <c r="H1444" s="139">
        <f t="shared" si="58"/>
        <v>27</v>
      </c>
    </row>
    <row r="1445" spans="1:8" x14ac:dyDescent="0.25">
      <c r="A1445" s="199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6">
        <f>USD_CNY!B1233</f>
        <v>7.0301099999999996</v>
      </c>
      <c r="G1445" s="139">
        <f t="shared" si="56"/>
        <v>-25</v>
      </c>
      <c r="H1445" s="139">
        <f t="shared" si="58"/>
        <v>10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J1444" sqref="J1444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5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5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5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>+B1443/1.17</f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A1444" s="199">
        <v>43810</v>
      </c>
      <c r="B1444" s="20">
        <f t="shared" si="57"/>
        <v>572.68509568915522</v>
      </c>
      <c r="C1444" s="213">
        <v>4029</v>
      </c>
      <c r="D1444" s="20">
        <f>+B1444/1.17</f>
        <v>489.47444075996174</v>
      </c>
      <c r="E1444" s="3">
        <v>534.51</v>
      </c>
      <c r="F1444" s="147">
        <f>USD_CNY!B1232</f>
        <v>7.0352800000000002</v>
      </c>
      <c r="G1444" s="159">
        <f t="shared" si="52"/>
        <v>0</v>
      </c>
      <c r="H1444" s="159">
        <f t="shared" si="56"/>
        <v>1.7699999999999818</v>
      </c>
    </row>
    <row r="1445" spans="1:8" x14ac:dyDescent="0.25">
      <c r="A1445" s="199">
        <v>43811</v>
      </c>
      <c r="B1445" s="20">
        <f t="shared" si="57"/>
        <v>581.6409700559451</v>
      </c>
      <c r="C1445" s="213">
        <v>4089</v>
      </c>
      <c r="D1445" s="20">
        <f>+B1445/1.17</f>
        <v>497.12903423585055</v>
      </c>
      <c r="E1445" s="3">
        <v>542.22</v>
      </c>
      <c r="F1445" s="147">
        <f>USD_CNY!B1233</f>
        <v>7.0301099999999996</v>
      </c>
      <c r="G1445" s="159">
        <f t="shared" si="52"/>
        <v>60</v>
      </c>
      <c r="H1445" s="159">
        <f t="shared" si="56"/>
        <v>7.7100000000000364</v>
      </c>
    </row>
    <row r="1446" spans="1:8" x14ac:dyDescent="0.25">
      <c r="F1446" s="43"/>
    </row>
    <row r="1447" spans="1:8" x14ac:dyDescent="0.25">
      <c r="F1447" s="43"/>
    </row>
    <row r="1448" spans="1:8" x14ac:dyDescent="0.25">
      <c r="F1448" s="43"/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2"/>
  <sheetViews>
    <sheetView zoomScale="85" zoomScaleNormal="85" workbookViewId="0">
      <pane ySplit="4" topLeftCell="A1424" activePane="bottomLeft" state="frozen"/>
      <selection pane="bottomLeft" activeCell="P1434" sqref="P1434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2244.3144954741506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42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42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42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42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  <row r="1441" spans="1:8" x14ac:dyDescent="0.25">
      <c r="A1441" s="199">
        <v>43810</v>
      </c>
      <c r="B1441" s="3">
        <f t="shared" si="40"/>
        <v>2608.2828259856037</v>
      </c>
      <c r="C1441" s="213">
        <v>18350</v>
      </c>
      <c r="D1441" s="3">
        <f t="shared" si="51"/>
        <v>2229.3015606714562</v>
      </c>
      <c r="E1441" s="213">
        <v>2222</v>
      </c>
      <c r="F1441" s="147">
        <f>USD_CNY!B1232</f>
        <v>7.0352800000000002</v>
      </c>
      <c r="G1441" s="159">
        <f t="shared" si="52"/>
        <v>-60</v>
      </c>
      <c r="H1441" s="393">
        <f t="shared" si="53"/>
        <v>-11</v>
      </c>
    </row>
    <row r="1442" spans="1:8" x14ac:dyDescent="0.25">
      <c r="A1442" s="199">
        <v>43811</v>
      </c>
      <c r="B1442" s="3">
        <f t="shared" si="40"/>
        <v>2625.8479597047558</v>
      </c>
      <c r="C1442" s="213">
        <v>18460</v>
      </c>
      <c r="D1442" s="3">
        <f t="shared" si="51"/>
        <v>2244.3144954741506</v>
      </c>
      <c r="E1442" s="213">
        <v>2222</v>
      </c>
      <c r="F1442" s="147">
        <f>USD_CNY!B1233</f>
        <v>7.0301099999999996</v>
      </c>
      <c r="G1442" s="159">
        <f t="shared" si="52"/>
        <v>110</v>
      </c>
      <c r="H1442" s="393">
        <f t="shared" si="53"/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9"/>
  <sheetViews>
    <sheetView tabSelected="1" zoomScale="115" zoomScaleNormal="115" workbookViewId="0">
      <pane ySplit="5" topLeftCell="A977" activePane="bottomLeft" state="frozen"/>
      <selection pane="bottomLeft" activeCell="L988" sqref="L988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9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9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9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89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4">
        <v>43810</v>
      </c>
      <c r="B988" s="92">
        <f t="shared" si="49"/>
        <v>15614.161767548698</v>
      </c>
      <c r="C988" s="244">
        <v>109850</v>
      </c>
      <c r="D988" s="92">
        <f t="shared" si="45"/>
        <v>13345.43740816128</v>
      </c>
      <c r="E988" s="244">
        <v>13070</v>
      </c>
      <c r="F988" s="154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4">
        <v>43811</v>
      </c>
      <c r="B989" s="92">
        <f t="shared" si="49"/>
        <v>15903.02285454993</v>
      </c>
      <c r="C989" s="244">
        <v>111800</v>
      </c>
      <c r="D989" s="92">
        <f t="shared" si="45"/>
        <v>13592.327226111052</v>
      </c>
      <c r="E989" s="244">
        <v>13535</v>
      </c>
      <c r="F989" s="154">
        <f>USD_CNY!B1233</f>
        <v>7.0301099999999996</v>
      </c>
      <c r="G989" s="92">
        <f t="shared" si="48"/>
        <v>1950</v>
      </c>
      <c r="H989" s="92">
        <f t="shared" si="47"/>
        <v>465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workbookViewId="0">
      <pane xSplit="1" ySplit="5" topLeftCell="B315" activePane="bottomRight" state="frozen"/>
      <selection pane="topRight" activeCell="B1" sqref="B1"/>
      <selection pane="bottomLeft" activeCell="A6" sqref="A6"/>
      <selection pane="bottomRight" activeCell="M322" sqref="M322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4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>+IF(F321=0,"",C321/F321)</f>
        <v>254.5470058730678</v>
      </c>
      <c r="C321" s="323">
        <v>1790</v>
      </c>
      <c r="D321" s="1">
        <f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>+IF(F322=0,"",C322/F322)</f>
        <v>254.40085046630682</v>
      </c>
      <c r="C322" s="323">
        <v>1790</v>
      </c>
      <c r="D322" s="1">
        <f>B322/1.17</f>
        <v>217.43662433017678</v>
      </c>
      <c r="F322" s="1">
        <f>USD_CNY!B1231</f>
        <v>7.0361399999999996</v>
      </c>
      <c r="G322" s="313">
        <f t="shared" si="40"/>
        <v>0</v>
      </c>
    </row>
    <row r="323" spans="1:7" x14ac:dyDescent="0.25">
      <c r="A323" s="304">
        <v>43810</v>
      </c>
      <c r="B323" s="312">
        <f>+IF(F323=0,"",C323/F323)</f>
        <v>254.43194869287362</v>
      </c>
      <c r="C323" s="323">
        <v>1790</v>
      </c>
      <c r="D323" s="1">
        <f>B323/1.17</f>
        <v>217.46320401100311</v>
      </c>
      <c r="F323" s="1">
        <f>USD_CNY!B1232</f>
        <v>7.0352800000000002</v>
      </c>
      <c r="G323" s="313">
        <f t="shared" si="40"/>
        <v>0</v>
      </c>
    </row>
    <row r="324" spans="1:7" x14ac:dyDescent="0.25">
      <c r="A324" s="304">
        <v>43811</v>
      </c>
      <c r="B324" s="312">
        <f>+IF(F324=0,"",C324/F324)</f>
        <v>254.61906001470817</v>
      </c>
      <c r="C324" s="323">
        <v>1790</v>
      </c>
      <c r="D324" s="1">
        <f>B324/1.17</f>
        <v>217.6231282176993</v>
      </c>
      <c r="F324" s="1">
        <f>USD_CNY!B1233</f>
        <v>7.0301099999999996</v>
      </c>
      <c r="G324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126" workbookViewId="0">
      <selection activeCell="F144" sqref="F144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9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9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9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  <row r="138" spans="1:7" ht="15.75" x14ac:dyDescent="0.25">
      <c r="A138" s="390">
        <v>43810</v>
      </c>
      <c r="B138" s="355">
        <f t="shared" si="4"/>
        <v>98.06513230265459</v>
      </c>
      <c r="C138" s="355">
        <v>690</v>
      </c>
      <c r="D138" s="355">
        <f t="shared" si="5"/>
        <v>83.816352395431281</v>
      </c>
      <c r="E138" s="382"/>
      <c r="F138" s="350">
        <f>USD_CNY!B1231</f>
        <v>7.0361399999999996</v>
      </c>
      <c r="G138" s="383">
        <f t="shared" si="1"/>
        <v>6</v>
      </c>
    </row>
    <row r="139" spans="1:7" ht="15.75" x14ac:dyDescent="0.25">
      <c r="A139" s="390">
        <v>43811</v>
      </c>
      <c r="B139" s="355">
        <f t="shared" si="4"/>
        <v>98.929964407955325</v>
      </c>
      <c r="C139" s="355">
        <v>696</v>
      </c>
      <c r="D139" s="355">
        <f t="shared" si="5"/>
        <v>84.555525135004558</v>
      </c>
      <c r="E139" s="382"/>
      <c r="F139" s="350">
        <f>USD_CNY!B1232</f>
        <v>7.0352800000000002</v>
      </c>
      <c r="G139" s="383">
        <f t="shared" si="1"/>
        <v>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workbookViewId="0">
      <pane xSplit="1" ySplit="5" topLeftCell="B304" activePane="bottomRight" state="frozen"/>
      <selection pane="topRight" activeCell="B1" sqref="B1"/>
      <selection pane="bottomLeft" activeCell="A6" sqref="A6"/>
      <selection pane="bottomRight" activeCell="E312" sqref="E312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10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10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10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  <row r="310" spans="1:8" ht="15.75" x14ac:dyDescent="0.25">
      <c r="A310" s="378">
        <v>43810</v>
      </c>
      <c r="B310" s="310">
        <f t="shared" si="37"/>
        <v>559.32386486394284</v>
      </c>
      <c r="C310" s="368">
        <v>3935</v>
      </c>
      <c r="D310" s="362">
        <f t="shared" si="35"/>
        <v>478.05458535379734</v>
      </c>
      <c r="E310" s="1">
        <v>444</v>
      </c>
      <c r="F310" s="364">
        <f>USD_CNY!B1232</f>
        <v>7.0352800000000002</v>
      </c>
      <c r="H310" s="352">
        <f t="shared" si="39"/>
        <v>-3</v>
      </c>
    </row>
    <row r="311" spans="1:8" ht="15.75" x14ac:dyDescent="0.25">
      <c r="A311" s="378">
        <v>43811</v>
      </c>
      <c r="C311" s="368">
        <v>3935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2019-12-12T04:23:29Z</dcterms:modified>
</cp:coreProperties>
</file>