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20730" windowHeight="834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309" i="16" l="1"/>
  <c r="D309" i="16" s="1"/>
  <c r="F309" i="16"/>
  <c r="H309" i="16"/>
  <c r="B987" i="7"/>
  <c r="D987" i="7" s="1"/>
  <c r="F987" i="7"/>
  <c r="G987" i="7"/>
  <c r="H987" i="7"/>
  <c r="B1440" i="5"/>
  <c r="D1440" i="5" s="1"/>
  <c r="F1440" i="5"/>
  <c r="G1440" i="5"/>
  <c r="H1440" i="5"/>
  <c r="B1443" i="4"/>
  <c r="D1443" i="4" s="1"/>
  <c r="D1442" i="4"/>
  <c r="F1443" i="4"/>
  <c r="G1443" i="4"/>
  <c r="H1443" i="4"/>
  <c r="B1443" i="3"/>
  <c r="D1443" i="3" s="1"/>
  <c r="F1443" i="3"/>
  <c r="F1442" i="3"/>
  <c r="G1443" i="3"/>
  <c r="H1443" i="3"/>
  <c r="B1445" i="2"/>
  <c r="D1445" i="2" s="1"/>
  <c r="F1445" i="2"/>
  <c r="G1445" i="2"/>
  <c r="H1445" i="2"/>
  <c r="B137" i="17"/>
  <c r="D137" i="17" s="1"/>
  <c r="F137" i="17"/>
  <c r="G137" i="17"/>
  <c r="B322" i="15"/>
  <c r="D322" i="15" s="1"/>
  <c r="D321" i="15"/>
  <c r="F322" i="15"/>
  <c r="G322" i="15"/>
  <c r="B308" i="16" l="1"/>
  <c r="D308" i="16" s="1"/>
  <c r="F308" i="16"/>
  <c r="H308" i="16"/>
  <c r="B986" i="7"/>
  <c r="D986" i="7" s="1"/>
  <c r="F986" i="7"/>
  <c r="G986" i="7"/>
  <c r="H986" i="7"/>
  <c r="B1439" i="5"/>
  <c r="D1439" i="5" s="1"/>
  <c r="F1439" i="5"/>
  <c r="G1439" i="5"/>
  <c r="H1439" i="5"/>
  <c r="B1442" i="4"/>
  <c r="F1442" i="4"/>
  <c r="G1442" i="4"/>
  <c r="H1442" i="4"/>
  <c r="B1442" i="3"/>
  <c r="D1442" i="3" s="1"/>
  <c r="G1442" i="3"/>
  <c r="H1442" i="3"/>
  <c r="B1444" i="2"/>
  <c r="D1444" i="2" s="1"/>
  <c r="F1444" i="2"/>
  <c r="G1444" i="2"/>
  <c r="H1444" i="2"/>
  <c r="B136" i="17"/>
  <c r="D136" i="17" s="1"/>
  <c r="F136" i="17"/>
  <c r="G136" i="17"/>
  <c r="B321" i="15"/>
  <c r="B320" i="15"/>
  <c r="F321" i="15"/>
  <c r="G321" i="15"/>
  <c r="B307" i="16" l="1"/>
  <c r="D307" i="16" s="1"/>
  <c r="F307" i="16"/>
  <c r="H307" i="16"/>
  <c r="B985" i="7"/>
  <c r="D985" i="7" s="1"/>
  <c r="F985" i="7"/>
  <c r="G985" i="7"/>
  <c r="H985" i="7"/>
  <c r="B1438" i="5"/>
  <c r="D1438" i="5" s="1"/>
  <c r="F1438" i="5"/>
  <c r="G1438" i="5"/>
  <c r="H1438" i="5"/>
  <c r="B1441" i="4"/>
  <c r="D1441" i="4" s="1"/>
  <c r="F1441" i="4"/>
  <c r="G1441" i="4"/>
  <c r="H1441" i="4"/>
  <c r="B1441" i="3"/>
  <c r="D1441" i="3" s="1"/>
  <c r="F1441" i="3"/>
  <c r="G1441" i="3"/>
  <c r="H1441" i="3"/>
  <c r="B1443" i="2"/>
  <c r="D1443" i="2" s="1"/>
  <c r="F1443" i="2"/>
  <c r="G1443" i="2"/>
  <c r="H1443" i="2"/>
  <c r="B135" i="17"/>
  <c r="D135" i="17" s="1"/>
  <c r="F135" i="17"/>
  <c r="G135" i="17"/>
  <c r="D320" i="15"/>
  <c r="F320" i="15"/>
  <c r="G320" i="15"/>
  <c r="B306" i="16" l="1"/>
  <c r="D306" i="16" s="1"/>
  <c r="F306" i="16"/>
  <c r="H306" i="16"/>
  <c r="B984" i="7"/>
  <c r="D984" i="7" s="1"/>
  <c r="F984" i="7"/>
  <c r="G984" i="7"/>
  <c r="H984" i="7"/>
  <c r="B1437" i="5"/>
  <c r="D1437" i="5" s="1"/>
  <c r="F1437" i="5"/>
  <c r="G1437" i="5"/>
  <c r="H1437" i="5"/>
  <c r="B1440" i="4"/>
  <c r="D1440" i="4" s="1"/>
  <c r="F1440" i="4"/>
  <c r="G1440" i="4"/>
  <c r="H1440" i="4"/>
  <c r="B1440" i="3"/>
  <c r="D1440" i="3" s="1"/>
  <c r="F1440" i="3"/>
  <c r="G1440" i="3"/>
  <c r="H1440" i="3"/>
  <c r="B1442" i="2"/>
  <c r="D1442" i="2" s="1"/>
  <c r="F1442" i="2"/>
  <c r="G1442" i="2"/>
  <c r="H1442" i="2"/>
  <c r="B134" i="17"/>
  <c r="D134" i="17" s="1"/>
  <c r="F134" i="17"/>
  <c r="G134" i="17"/>
  <c r="B319" i="15"/>
  <c r="D319" i="15" s="1"/>
  <c r="F319" i="15"/>
  <c r="G319" i="15"/>
  <c r="B305" i="16" l="1"/>
  <c r="D305" i="16" s="1"/>
  <c r="F305" i="16"/>
  <c r="H305" i="16"/>
  <c r="B983" i="7"/>
  <c r="D983" i="7" s="1"/>
  <c r="F983" i="7"/>
  <c r="G983" i="7"/>
  <c r="H983" i="7"/>
  <c r="B1436" i="5"/>
  <c r="D1436" i="5" s="1"/>
  <c r="F1436" i="5"/>
  <c r="G1436" i="5"/>
  <c r="H1436" i="5"/>
  <c r="B1439" i="4"/>
  <c r="D1439" i="4" s="1"/>
  <c r="F1439" i="4"/>
  <c r="G1439" i="4"/>
  <c r="H1439" i="4"/>
  <c r="B1439" i="3"/>
  <c r="D1439" i="3" s="1"/>
  <c r="F1439" i="3"/>
  <c r="G1439" i="3"/>
  <c r="H1439" i="3"/>
  <c r="B1441" i="2"/>
  <c r="D1441" i="2" s="1"/>
  <c r="F1441" i="2"/>
  <c r="G1441" i="2"/>
  <c r="H1441" i="2"/>
  <c r="B133" i="17"/>
  <c r="D133" i="17" s="1"/>
  <c r="F133" i="17"/>
  <c r="G133" i="17"/>
  <c r="B318" i="15"/>
  <c r="D318" i="15" s="1"/>
  <c r="F318" i="15"/>
  <c r="G318" i="15"/>
  <c r="B304" i="16" l="1"/>
  <c r="D304" i="16" s="1"/>
  <c r="F304" i="16"/>
  <c r="H304" i="16"/>
  <c r="B982" i="7"/>
  <c r="D982" i="7" s="1"/>
  <c r="F982" i="7"/>
  <c r="G982" i="7"/>
  <c r="H982" i="7"/>
  <c r="B1435" i="5"/>
  <c r="D1435" i="5" s="1"/>
  <c r="F1435" i="5"/>
  <c r="G1435" i="5"/>
  <c r="H1435" i="5"/>
  <c r="B1438" i="4"/>
  <c r="D1438" i="4" s="1"/>
  <c r="F1438" i="4"/>
  <c r="G1438" i="4"/>
  <c r="H1438" i="4"/>
  <c r="B1438" i="3"/>
  <c r="D1438" i="3" s="1"/>
  <c r="F1438" i="3"/>
  <c r="G1438" i="3"/>
  <c r="H1438" i="3"/>
  <c r="B1440" i="2"/>
  <c r="D1440" i="2" s="1"/>
  <c r="F1440" i="2"/>
  <c r="G1440" i="2"/>
  <c r="H1440" i="2"/>
  <c r="B132" i="17"/>
  <c r="D132" i="17" s="1"/>
  <c r="F132" i="17"/>
  <c r="G132" i="17"/>
  <c r="B317" i="15"/>
  <c r="D317" i="15" s="1"/>
  <c r="F317" i="15"/>
  <c r="G317" i="15"/>
  <c r="B303" i="16" l="1"/>
  <c r="D303" i="16" s="1"/>
  <c r="F303" i="16"/>
  <c r="H303" i="16"/>
  <c r="B981" i="7"/>
  <c r="D981" i="7" s="1"/>
  <c r="F981" i="7"/>
  <c r="G981" i="7"/>
  <c r="H981" i="7"/>
  <c r="B1434" i="5"/>
  <c r="D1434" i="5" s="1"/>
  <c r="F1434" i="5"/>
  <c r="G1434" i="5"/>
  <c r="H1434" i="5"/>
  <c r="B1437" i="4"/>
  <c r="D1437" i="4" s="1"/>
  <c r="F1437" i="4"/>
  <c r="G1437" i="4"/>
  <c r="H1437" i="4"/>
  <c r="B1437" i="3"/>
  <c r="D1437" i="3" s="1"/>
  <c r="F1437" i="3"/>
  <c r="G1437" i="3"/>
  <c r="H1437" i="3"/>
  <c r="B1439" i="2"/>
  <c r="D1439" i="2" s="1"/>
  <c r="F1439" i="2"/>
  <c r="G1439" i="2"/>
  <c r="H1439" i="2"/>
  <c r="B131" i="17"/>
  <c r="D131" i="17" s="1"/>
  <c r="F131" i="17"/>
  <c r="G131" i="17"/>
  <c r="B316" i="15"/>
  <c r="D316" i="15" s="1"/>
  <c r="F316" i="15"/>
  <c r="G316" i="15"/>
  <c r="B302" i="16" l="1"/>
  <c r="D302" i="16" s="1"/>
  <c r="F302" i="16"/>
  <c r="H302" i="16"/>
  <c r="B980" i="7"/>
  <c r="D980" i="7" s="1"/>
  <c r="F980" i="7"/>
  <c r="G980" i="7"/>
  <c r="H980" i="7"/>
  <c r="B1433" i="5"/>
  <c r="D1433" i="5" s="1"/>
  <c r="F1433" i="5"/>
  <c r="G1433" i="5"/>
  <c r="H1433" i="5"/>
  <c r="B1436" i="4"/>
  <c r="D1436" i="4" s="1"/>
  <c r="F1436" i="4"/>
  <c r="G1436" i="4"/>
  <c r="H1436" i="4"/>
  <c r="B1436" i="3"/>
  <c r="D1436" i="3" s="1"/>
  <c r="F1436" i="3"/>
  <c r="G1436" i="3"/>
  <c r="H1436" i="3"/>
  <c r="B1438" i="2"/>
  <c r="D1438" i="2" s="1"/>
  <c r="F1438" i="2"/>
  <c r="G1438" i="2"/>
  <c r="H1438" i="2"/>
  <c r="B130" i="17"/>
  <c r="D130" i="17" s="1"/>
  <c r="F130" i="17"/>
  <c r="G130" i="17"/>
  <c r="B315" i="15"/>
  <c r="D315" i="15" s="1"/>
  <c r="F315" i="15"/>
  <c r="G315" i="15"/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<sst xmlns="http://schemas.openxmlformats.org/spreadsheetml/2006/main" count="4622" uniqueCount="1041">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</sst>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94208"/>
        <c:axId val="84495744"/>
      </c:areaChart>
      <c:dateAx>
        <c:axId val="844942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4957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4957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942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16224"/>
        <c:axId val="91734400"/>
      </c:areaChart>
      <c:dateAx>
        <c:axId val="917162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344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73440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162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00544"/>
        <c:axId val="91502080"/>
      </c:areaChart>
      <c:dateAx>
        <c:axId val="9150054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02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50208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005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30368"/>
        <c:axId val="91531904"/>
      </c:areaChart>
      <c:dateAx>
        <c:axId val="915303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319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53190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303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60576"/>
        <c:axId val="91591040"/>
      </c:areaChart>
      <c:dateAx>
        <c:axId val="9156057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5910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5910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605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07040"/>
        <c:axId val="91608576"/>
      </c:areaChart>
      <c:dateAx>
        <c:axId val="9160704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60857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60857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070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52160"/>
        <c:axId val="84253696"/>
      </c:areaChart>
      <c:dateAx>
        <c:axId val="842521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253696"/>
        <c:crosses val="autoZero"/>
        <c:auto val="1"/>
        <c:lblOffset val="100"/>
        <c:baseTimeUnit val="days"/>
      </c:dateAx>
      <c:valAx>
        <c:axId val="8425369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5216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78272"/>
        <c:axId val="89469696"/>
      </c:areaChart>
      <c:dateAx>
        <c:axId val="84278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469696"/>
        <c:crosses val="autoZero"/>
        <c:auto val="1"/>
        <c:lblOffset val="100"/>
        <c:baseTimeUnit val="days"/>
      </c:dateAx>
      <c:valAx>
        <c:axId val="894696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782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75456"/>
        <c:axId val="92276992"/>
      </c:areaChart>
      <c:dateAx>
        <c:axId val="92275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76992"/>
        <c:crosses val="autoZero"/>
        <c:auto val="1"/>
        <c:lblOffset val="100"/>
        <c:baseTimeUnit val="days"/>
      </c:dateAx>
      <c:valAx>
        <c:axId val="922769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754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52192"/>
        <c:axId val="92570368"/>
      </c:areaChart>
      <c:dateAx>
        <c:axId val="925521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70368"/>
        <c:crosses val="autoZero"/>
        <c:auto val="1"/>
        <c:lblOffset val="100"/>
        <c:baseTimeUnit val="days"/>
      </c:dateAx>
      <c:valAx>
        <c:axId val="9257036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521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9040"/>
        <c:axId val="92600576"/>
      </c:lineChart>
      <c:dateAx>
        <c:axId val="92599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600576"/>
        <c:crosses val="autoZero"/>
        <c:auto val="1"/>
        <c:lblOffset val="100"/>
        <c:baseTimeUnit val="days"/>
      </c:dateAx>
      <c:valAx>
        <c:axId val="926005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9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15840"/>
        <c:axId val="84517632"/>
      </c:areaChart>
      <c:dateAx>
        <c:axId val="8451584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51763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51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5158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40608"/>
        <c:axId val="92771072"/>
      </c:areaChart>
      <c:dateAx>
        <c:axId val="92740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771072"/>
        <c:crosses val="autoZero"/>
        <c:auto val="1"/>
        <c:lblOffset val="100"/>
        <c:baseTimeUnit val="days"/>
      </c:dateAx>
      <c:valAx>
        <c:axId val="927710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406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87456"/>
        <c:axId val="92788992"/>
      </c:areaChart>
      <c:dateAx>
        <c:axId val="92787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788992"/>
        <c:crosses val="autoZero"/>
        <c:auto val="1"/>
        <c:lblOffset val="100"/>
        <c:baseTimeUnit val="days"/>
      </c:dateAx>
      <c:valAx>
        <c:axId val="9278899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874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2320"/>
        <c:axId val="93286400"/>
      </c:barChart>
      <c:dateAx>
        <c:axId val="932723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286400"/>
        <c:crosses val="autoZero"/>
        <c:auto val="1"/>
        <c:lblOffset val="100"/>
        <c:baseTimeUnit val="days"/>
      </c:dateAx>
      <c:valAx>
        <c:axId val="932864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27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15840"/>
        <c:axId val="93317376"/>
      </c:areaChart>
      <c:dateAx>
        <c:axId val="933158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3317376"/>
        <c:crosses val="autoZero"/>
        <c:auto val="1"/>
        <c:lblOffset val="100"/>
        <c:baseTimeUnit val="days"/>
      </c:dateAx>
      <c:valAx>
        <c:axId val="9331737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15840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56928"/>
        <c:axId val="92971008"/>
      </c:areaChart>
      <c:dateAx>
        <c:axId val="92956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971008"/>
        <c:crosses val="autoZero"/>
        <c:auto val="1"/>
        <c:lblOffset val="100"/>
        <c:baseTimeUnit val="days"/>
      </c:dateAx>
      <c:valAx>
        <c:axId val="9297100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569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5568"/>
        <c:axId val="93327360"/>
      </c:lineChart>
      <c:catAx>
        <c:axId val="93325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27360"/>
        <c:crosses val="autoZero"/>
        <c:auto val="1"/>
        <c:lblAlgn val="ctr"/>
        <c:lblOffset val="100"/>
        <c:noMultiLvlLbl val="0"/>
      </c:catAx>
      <c:valAx>
        <c:axId val="93327360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25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0128"/>
        <c:axId val="93361664"/>
      </c:lineChart>
      <c:dateAx>
        <c:axId val="933601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61664"/>
        <c:crosses val="autoZero"/>
        <c:auto val="1"/>
        <c:lblOffset val="100"/>
        <c:baseTimeUnit val="days"/>
      </c:dateAx>
      <c:valAx>
        <c:axId val="933616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6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15424"/>
        <c:axId val="94616960"/>
      </c:areaChart>
      <c:dateAx>
        <c:axId val="946154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616960"/>
        <c:crosses val="autoZero"/>
        <c:auto val="1"/>
        <c:lblOffset val="100"/>
        <c:baseTimeUnit val="days"/>
      </c:dateAx>
      <c:valAx>
        <c:axId val="94616960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61542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39072"/>
        <c:axId val="100357248"/>
      </c:areaChart>
      <c:dateAx>
        <c:axId val="1003390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357248"/>
        <c:crosses val="autoZero"/>
        <c:auto val="1"/>
        <c:lblOffset val="100"/>
        <c:baseTimeUnit val="days"/>
      </c:dateAx>
      <c:valAx>
        <c:axId val="1003572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390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77728"/>
        <c:axId val="100379264"/>
      </c:lineChart>
      <c:dateAx>
        <c:axId val="100377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79264"/>
        <c:crosses val="autoZero"/>
        <c:auto val="1"/>
        <c:lblOffset val="100"/>
        <c:baseTimeUnit val="days"/>
      </c:dateAx>
      <c:valAx>
        <c:axId val="1003792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77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55744"/>
        <c:axId val="90257280"/>
      </c:areaChart>
      <c:dateAx>
        <c:axId val="902557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572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25728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557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41248"/>
        <c:axId val="94742784"/>
      </c:areaChart>
      <c:dateAx>
        <c:axId val="947412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4742784"/>
        <c:crosses val="autoZero"/>
        <c:auto val="1"/>
        <c:lblOffset val="100"/>
        <c:baseTimeUnit val="days"/>
      </c:dateAx>
      <c:valAx>
        <c:axId val="947427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7412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27040"/>
        <c:axId val="101594240"/>
      </c:areaChart>
      <c:dateAx>
        <c:axId val="102727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594240"/>
        <c:crosses val="autoZero"/>
        <c:auto val="1"/>
        <c:lblOffset val="100"/>
        <c:baseTimeUnit val="days"/>
      </c:dateAx>
      <c:valAx>
        <c:axId val="1015942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7270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18816"/>
        <c:axId val="101620352"/>
      </c:lineChart>
      <c:dateAx>
        <c:axId val="101618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620352"/>
        <c:crosses val="autoZero"/>
        <c:auto val="1"/>
        <c:lblOffset val="100"/>
        <c:baseTimeUnit val="days"/>
      </c:dateAx>
      <c:valAx>
        <c:axId val="10162035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618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00736"/>
        <c:axId val="92902528"/>
      </c:areaChart>
      <c:dateAx>
        <c:axId val="929007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902528"/>
        <c:crosses val="autoZero"/>
        <c:auto val="1"/>
        <c:lblOffset val="100"/>
        <c:baseTimeUnit val="days"/>
      </c:dateAx>
      <c:valAx>
        <c:axId val="9290252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0073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43904"/>
        <c:axId val="102845440"/>
      </c:areaChart>
      <c:dateAx>
        <c:axId val="102843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845440"/>
        <c:crosses val="autoZero"/>
        <c:auto val="1"/>
        <c:lblOffset val="100"/>
        <c:baseTimeUnit val="days"/>
      </c:dateAx>
      <c:valAx>
        <c:axId val="10284544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8439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09856"/>
        <c:axId val="105211392"/>
      </c:areaChart>
      <c:dateAx>
        <c:axId val="1052098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211392"/>
        <c:crosses val="autoZero"/>
        <c:auto val="1"/>
        <c:lblOffset val="100"/>
        <c:baseTimeUnit val="days"/>
      </c:dateAx>
      <c:valAx>
        <c:axId val="10521139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20985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1200"/>
        <c:axId val="90292992"/>
      </c:areaChart>
      <c:dateAx>
        <c:axId val="9029120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929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29299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912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84128"/>
        <c:axId val="90785664"/>
      </c:areaChart>
      <c:dateAx>
        <c:axId val="9078412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7856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785664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841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14336"/>
        <c:axId val="90815872"/>
      </c:areaChart>
      <c:catAx>
        <c:axId val="908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15872"/>
        <c:crosses val="autoZero"/>
        <c:auto val="1"/>
        <c:lblAlgn val="ctr"/>
        <c:lblOffset val="100"/>
        <c:noMultiLvlLbl val="0"/>
      </c:catAx>
      <c:valAx>
        <c:axId val="9081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143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75232"/>
        <c:axId val="90977024"/>
      </c:areaChart>
      <c:dateAx>
        <c:axId val="909752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97702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0977024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752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7520"/>
        <c:axId val="91022080"/>
      </c:lineChart>
      <c:dateAx>
        <c:axId val="9098752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22080"/>
        <c:crosses val="autoZero"/>
        <c:auto val="1"/>
        <c:lblOffset val="100"/>
        <c:baseTimeUnit val="days"/>
      </c:dateAx>
      <c:valAx>
        <c:axId val="910220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8752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02400"/>
        <c:axId val="91703936"/>
      </c:lineChart>
      <c:dateAx>
        <c:axId val="9170240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03936"/>
        <c:crosses val="autoZero"/>
        <c:auto val="1"/>
        <c:lblOffset val="100"/>
        <c:baseTimeUnit val="days"/>
      </c:dateAx>
      <c:valAx>
        <c:axId val="917039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0240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A4" sqref="A4:J12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3" t="s">
        <v>1015</v>
      </c>
      <c r="B1" s="403"/>
      <c r="C1" s="403"/>
      <c r="D1" s="403"/>
      <c r="E1" s="403"/>
      <c r="F1" s="403"/>
      <c r="G1" s="403"/>
      <c r="H1" s="403"/>
      <c r="I1" s="403"/>
      <c r="J1" s="134"/>
      <c r="K1" s="292"/>
      <c r="L1" s="172"/>
      <c r="M1" s="135"/>
    </row>
    <row r="2" spans="1:13" x14ac:dyDescent="0.25">
      <c r="A2" s="404" t="s">
        <v>21</v>
      </c>
      <c r="B2" s="404"/>
      <c r="C2" s="404"/>
      <c r="D2" s="404"/>
      <c r="E2" s="384">
        <v>43809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48420</v>
      </c>
      <c r="E5" s="286">
        <f>+IF(ISERROR(VLOOKUP($E$2,Cu!$A$5:$H$1642,7,0)),0,VLOOKUP($E$2,Cu!$A$5:$H$1642,7,0))</f>
        <v>265</v>
      </c>
      <c r="F5" s="281" t="s">
        <v>3</v>
      </c>
      <c r="G5" s="280">
        <f>+IF(ISERROR(VLOOKUP($E$2,Cu!$A$5:$H$1642,2,0)),0,VLOOKUP($E$2,Cu!$A$5:$H$1642,2,0))</f>
        <v>6881.6140668036742</v>
      </c>
      <c r="H5" s="280">
        <f>+IF(ISERROR(VLOOKUP($E$2,Cu!$A$5:$H$1642,4,0)),0,VLOOKUP($E$2,Cu!$A$5:$H$1642,4,0))</f>
        <v>5881.7214246185249</v>
      </c>
      <c r="I5" s="394">
        <f>+IF(ISERROR(VLOOKUP($E$2,Cu!$A$5:$H$1999,5,0)),0,VLOOKUP($E$2,Cu!$A$5:$H$1999,5,0))</f>
        <v>5985</v>
      </c>
      <c r="J5" s="377">
        <f>+IF(ISERROR(VLOOKUP($E$2,Cu!$A$5:$H$1642,8,0)),0,VLOOKUP($E$2,Cu!$A$5:$H$1642,8,0))</f>
        <v>117.5</v>
      </c>
      <c r="K5" s="294"/>
      <c r="L5" s="3" t="s">
        <v>1030</v>
      </c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15450</v>
      </c>
      <c r="E6" s="286">
        <f>+IF(ISERROR(VLOOKUP($E$2,Pb!$A$5:$H$1987,7,0)),0,VLOOKUP($E$2,Pb!$A$5:$H$1987,7,0))</f>
        <v>50</v>
      </c>
      <c r="F6" s="281" t="s">
        <v>3</v>
      </c>
      <c r="G6" s="280">
        <f>+IF(ISERROR(VLOOKUP($E$2,Pb!$A$5:$H$1987,2,0)),0,VLOOKUP($E$2,Pb!$A$5:$H$1987,2,0))</f>
        <v>2195.8062232985699</v>
      </c>
      <c r="H6" s="280">
        <f>+IF(ISERROR(VLOOKUP($E$2,Pb!$A$5:$H$1987,4,0)),0,VLOOKUP($E$2,Pb!$A$5:$H$1987,4,0))</f>
        <v>1876.7574558107435</v>
      </c>
      <c r="I6" s="394">
        <f>+IF(ISERROR(VLOOKUP($E$2,Pb!$A$5:$H$1987,5,0)),0,VLOOKUP($E$2,Pb!$A$5:$H$1987,5,0))</f>
        <v>1866</v>
      </c>
      <c r="J6" s="377">
        <f>+IF(ISERROR(VLOOKUP($E$2,Pb!$A$5:$H$1642,8,0)),0,VLOOKUP($E$2,Pb!$A$5:$H$1642,8,0))</f>
        <v>-15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4029</v>
      </c>
      <c r="E7" s="286">
        <f>+IF(ISERROR(VLOOKUP($E$2,Ag!$A$5:$H$1986,7,0)),0,VLOOKUP($E$2,Ag!$A$5:$H$1986,7,0))</f>
        <v>5</v>
      </c>
      <c r="F7" s="281" t="s">
        <v>6</v>
      </c>
      <c r="G7" s="280">
        <f>+IF(ISERROR(VLOOKUP($E$2,Ag!$A$5:$H$1517,2,0)),0,VLOOKUP($E$2,Ag!$A$5:$H$1517,2,0))</f>
        <v>572.61509861941352</v>
      </c>
      <c r="H7" s="280">
        <f>+IF(ISERROR(VLOOKUP($E$2,Ag!$A$5:$H$1517,4,0)),0,VLOOKUP($E$2,Ag!$A$5:$H$1517,4,0))</f>
        <v>489.41461420462696</v>
      </c>
      <c r="I7" s="394">
        <f>+IF(ISERROR(VLOOKUP($E$2,Ag!$A$5:$H$1517,5,0)),0,VLOOKUP($E$2,Ag!$A$5:$H$1517,5,0))</f>
        <v>532.74</v>
      </c>
      <c r="J7" s="377">
        <f>+IF(ISERROR(VLOOKUP($E$2,Ag!$A$5:$H$1642,8,0)),0,VLOOKUP($E$2,Ag!$A$5:$H$1642,8,0))</f>
        <v>0.49000000000000909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18410</v>
      </c>
      <c r="E8" s="286">
        <f>+IF(ISERROR(VLOOKUP($E$2,Zn!$A$5:$H$2994,7,0)),0,VLOOKUP($E$2,Zn!$A$5:$H$2994,7,0))</f>
        <v>-110</v>
      </c>
      <c r="F8" s="281" t="s">
        <v>3</v>
      </c>
      <c r="G8" s="280">
        <f>+IF(ISERROR(VLOOKUP($E$2,Zn!$A$5:$H$2994,2,0)),0,VLOOKUP($E$2,Zn!$A$5:$H$2994,2,0))</f>
        <v>2616.4914285389432</v>
      </c>
      <c r="H8" s="280">
        <f>+IF(ISERROR(VLOOKUP($E$2,Zn!$A$5:$H$2994,4,0)),0,VLOOKUP($E$2,Zn!$A$5:$H$2994,4,0))</f>
        <v>2236.3174602896952</v>
      </c>
      <c r="I8" s="394">
        <f>+IF(ISERROR(VLOOKUP($E$2,Zn!$A$5:$H$2994,5,0)),0,VLOOKUP($E$2,Zn!$A$5:$H$2994,5,0))</f>
        <v>2233</v>
      </c>
      <c r="J8" s="377">
        <f>+IF(ISERROR(VLOOKUP($E$2,Zn!$A$5:$H$1642,8,0)),0,VLOOKUP($E$2,Zn!$A$5:$H$1642,8,0))</f>
        <v>-17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108800</v>
      </c>
      <c r="E9" s="286">
        <f>+IF(ISERROR(VLOOKUP($E$2,Ni!$A$6:$H$2996,7,0)),0,VLOOKUP($E$2,Ni!$A$6:$H$2996,7,0))</f>
        <v>-1250</v>
      </c>
      <c r="F9" s="281" t="s">
        <v>3</v>
      </c>
      <c r="G9" s="280">
        <f>+IF(ISERROR(VLOOKUP($E$2,Ni!$A$6:$H$2996,2,0)),0,VLOOKUP($E$2,Ni!$A$6:$H$2996,2,0))</f>
        <v>15463.023760186694</v>
      </c>
      <c r="H9" s="280">
        <f>+IF(ISERROR(VLOOKUP($E$2,Ni!$A$6:$H$2996,4,0)),0,VLOOKUP($E$2,Ni!$A$6:$H$2996,4,0))</f>
        <v>13216.259624091192</v>
      </c>
      <c r="I9" s="394">
        <f>+IF(ISERROR(VLOOKUP($E$2,Ni!$A$6:$H$2996,5,0)),0,VLOOKUP($E$2,Ni!$A$6:$H$2996,5,0))</f>
        <v>13200</v>
      </c>
      <c r="J9" s="377">
        <f>+IF(ISERROR(VLOOKUP($E$2,Ni!$A$5:$H$1642,8,0)),0,VLOOKUP($E$2,Ni!$A$5:$H$1642,8,0))</f>
        <v>-220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1790</v>
      </c>
      <c r="E10" s="286">
        <f>+IF(ISERROR(VLOOKUP($E$2,Coke!$A$6:$H$2997,7,0)),0,VLOOKUP($E$2,Coke!$A$6:$H$2997,7,0))</f>
        <v>0</v>
      </c>
      <c r="F10" s="281" t="s">
        <v>3</v>
      </c>
      <c r="G10" s="280">
        <f>+IF(ISERROR(VLOOKUP($E$2,Coke!$A$6:$H$2997,2,0)),0,VLOOKUP($E$2,Coke!$A$6:$H$2997,2,0))</f>
        <v>254.40085046630682</v>
      </c>
      <c r="H10" s="280">
        <f>+IF(ISERROR(VLOOKUP($E$2,Coke!$A$6:$H$2997,4,0)),0,VLOOKUP($E$2,Coke!$A$6:$H$2997,4,0))</f>
        <v>217.43662433017678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3935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559.25550088542866</v>
      </c>
      <c r="H11" s="280">
        <f>+IF(ISERROR(VLOOKUP($E$2,Steel!$A$6:$H$2995,4,0)),0,VLOOKUP($E$2,Steel!$A$6:$H$2995,4,0))</f>
        <v>477.99615460293052</v>
      </c>
      <c r="I11" s="394">
        <f>+IF(ISERROR(VLOOKUP($E$2,Steel!$A$6:$H$2995,5,0)),0,VLOOKUP($E$2,Steel!$A$6:$H$2995,5,0))</f>
        <v>447</v>
      </c>
      <c r="J11" s="377">
        <f>+IF(ISERROR(VLOOKUP($E$2,Steel!$A$5:$H$1642,8,0)),0,VLOOKUP($E$2,Steel!$A$5:$H$1642,8,0))</f>
        <v>6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684</v>
      </c>
      <c r="E12" s="286">
        <f>+IF(ISERROR(VLOOKUP($E$2,'Quặng Sắt'!$A$6:$H$2995,7,0)),0,VLOOKUP($E$2,'Quặng Sắt'!$A$6:$H$2995,7,0))</f>
        <v>2</v>
      </c>
      <c r="F12" s="281" t="s">
        <v>2</v>
      </c>
      <c r="G12" s="280">
        <f>+IF(ISERROR(VLOOKUP($E$2,'Quặng Sắt'!$A$6:$H$2995,2,0)),0,VLOOKUP($E$2,'Quặng Sắt'!$A$6:$H$2995,2,0))</f>
        <v>97.268241350378986</v>
      </c>
      <c r="H12" s="280">
        <f>+IF(ISERROR(VLOOKUP($E$2,'Quặng Sắt'!$A$6:$H$2995,4,0)),0,VLOOKUP($E$2,'Quặng Sắt'!$A$6:$H$2995,4,0))</f>
        <v>83.135249017417948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L12" s="25" t="s">
        <v>1030</v>
      </c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5" t="s">
        <v>1000</v>
      </c>
      <c r="F16" s="405"/>
      <c r="G16" s="405"/>
      <c r="H16" s="405"/>
      <c r="I16" s="405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23240</v>
      </c>
      <c r="E17" s="405" t="s">
        <v>1003</v>
      </c>
      <c r="F17" s="405"/>
      <c r="G17" s="405"/>
      <c r="H17" s="405"/>
      <c r="I17" s="405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7.0361399999999996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6" t="s">
        <v>17</v>
      </c>
      <c r="B19" s="406"/>
      <c r="C19" s="406"/>
      <c r="D19" s="406"/>
      <c r="E19" s="406"/>
      <c r="F19" s="406"/>
      <c r="G19" s="406"/>
      <c r="H19" s="406"/>
      <c r="I19" s="406"/>
    </row>
    <row r="20" spans="1:12" ht="15.75" customHeight="1" x14ac:dyDescent="0.25">
      <c r="A20" s="400" t="s">
        <v>656</v>
      </c>
      <c r="B20" s="401"/>
      <c r="C20" s="400" t="s">
        <v>18</v>
      </c>
      <c r="D20" s="402"/>
      <c r="E20" s="402"/>
      <c r="F20" s="402"/>
      <c r="G20" s="402"/>
      <c r="H20" s="402"/>
      <c r="I20" s="402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1"/>
  <sheetViews>
    <sheetView workbookViewId="0">
      <pane ySplit="3" topLeftCell="A1213" activePane="bottomLeft" state="frozen"/>
      <selection pane="bottomLeft" activeCell="E1229" sqref="E1229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  <row r="1224" spans="1:2" x14ac:dyDescent="0.25">
      <c r="A1224" s="199">
        <v>43798</v>
      </c>
      <c r="B1224" s="295">
        <v>7.0320999999999998</v>
      </c>
    </row>
    <row r="1225" spans="1:2" x14ac:dyDescent="0.25">
      <c r="A1225" s="199">
        <v>43801</v>
      </c>
      <c r="B1225" s="295">
        <v>7.0301099999999996</v>
      </c>
    </row>
    <row r="1226" spans="1:2" x14ac:dyDescent="0.25">
      <c r="A1226" s="199">
        <v>43802</v>
      </c>
      <c r="B1226" s="295">
        <v>7.0390800000000002</v>
      </c>
    </row>
    <row r="1227" spans="1:2" x14ac:dyDescent="0.25">
      <c r="A1227" s="199">
        <v>43803</v>
      </c>
      <c r="B1227" s="295">
        <v>7.0709999999999997</v>
      </c>
    </row>
    <row r="1228" spans="1:2" x14ac:dyDescent="0.25">
      <c r="A1228" s="199">
        <v>43804</v>
      </c>
      <c r="B1228" s="295">
        <v>7.0540500000000002</v>
      </c>
    </row>
    <row r="1229" spans="1:2" x14ac:dyDescent="0.25">
      <c r="A1229" s="199">
        <v>43805</v>
      </c>
      <c r="B1229" s="295">
        <v>7.0417100000000001</v>
      </c>
    </row>
    <row r="1230" spans="1:2" x14ac:dyDescent="0.25">
      <c r="A1230" s="199">
        <v>43808</v>
      </c>
      <c r="B1230" s="295">
        <v>7.0320999999999998</v>
      </c>
    </row>
    <row r="1231" spans="1:2" x14ac:dyDescent="0.25">
      <c r="A1231" s="199">
        <v>43809</v>
      </c>
      <c r="B1231" s="295">
        <v>7.0361399999999996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700" activePane="bottomLeft" state="frozen"/>
      <selection pane="bottomLeft" activeCell="G715" sqref="G715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ht="15.75" x14ac:dyDescent="0.25">
      <c r="A705" s="340">
        <v>43798</v>
      </c>
      <c r="B705" s="287">
        <v>23260</v>
      </c>
    </row>
    <row r="706" spans="1:2" ht="15.75" x14ac:dyDescent="0.25">
      <c r="A706" s="340">
        <v>43801</v>
      </c>
      <c r="B706" s="287">
        <v>23240</v>
      </c>
    </row>
    <row r="707" spans="1:2" ht="15.75" x14ac:dyDescent="0.25">
      <c r="A707" s="340">
        <v>43802</v>
      </c>
      <c r="B707" s="287">
        <v>23240</v>
      </c>
    </row>
    <row r="708" spans="1:2" ht="15.75" x14ac:dyDescent="0.25">
      <c r="A708" s="340">
        <v>43803</v>
      </c>
      <c r="B708" s="287">
        <v>23240</v>
      </c>
    </row>
    <row r="709" spans="1:2" ht="15.75" x14ac:dyDescent="0.25">
      <c r="A709" s="340">
        <v>43804</v>
      </c>
      <c r="B709" s="287">
        <v>23240</v>
      </c>
    </row>
    <row r="710" spans="1:2" ht="15.75" x14ac:dyDescent="0.25">
      <c r="A710" s="340">
        <v>43805</v>
      </c>
      <c r="B710" s="287">
        <v>23240</v>
      </c>
    </row>
    <row r="711" spans="1:2" ht="15.75" x14ac:dyDescent="0.25">
      <c r="A711" s="340">
        <v>43808</v>
      </c>
      <c r="B711" s="287">
        <v>23240</v>
      </c>
    </row>
    <row r="712" spans="1:2" ht="15.75" x14ac:dyDescent="0.25">
      <c r="A712" s="340">
        <v>43809</v>
      </c>
      <c r="B712" s="287">
        <v>23240</v>
      </c>
    </row>
    <row r="713" spans="1:2" x14ac:dyDescent="0.25">
      <c r="A713" s="128"/>
      <c r="B713" s="129"/>
    </row>
    <row r="714" spans="1:2" x14ac:dyDescent="0.25">
      <c r="A714" s="128"/>
      <c r="B714" s="129"/>
    </row>
    <row r="715" spans="1:2" x14ac:dyDescent="0.25">
      <c r="A715" s="128"/>
      <c r="B715" s="129"/>
    </row>
    <row r="716" spans="1:2" x14ac:dyDescent="0.25">
      <c r="A716" s="128"/>
      <c r="B716" s="129"/>
    </row>
    <row r="717" spans="1:2" x14ac:dyDescent="0.25">
      <c r="A717" s="128"/>
      <c r="B717" s="129"/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2"/>
  <sheetViews>
    <sheetView workbookViewId="0">
      <pane ySplit="3" topLeftCell="A579" activePane="bottomLeft" state="frozen"/>
      <selection pane="bottomLeft" activeCell="B592" sqref="B592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  <row r="585" spans="1:11" x14ac:dyDescent="0.25">
      <c r="A585" s="261">
        <v>43798</v>
      </c>
      <c r="B585" s="262">
        <v>3326</v>
      </c>
    </row>
    <row r="586" spans="1:11" x14ac:dyDescent="0.25">
      <c r="A586" s="261">
        <v>43801</v>
      </c>
      <c r="B586" s="262">
        <v>3327</v>
      </c>
    </row>
    <row r="587" spans="1:11" x14ac:dyDescent="0.25">
      <c r="A587" s="261">
        <v>43802</v>
      </c>
      <c r="B587" s="262">
        <v>3322</v>
      </c>
      <c r="H587" s="110"/>
    </row>
    <row r="588" spans="1:11" x14ac:dyDescent="0.25">
      <c r="A588" s="261">
        <v>43803</v>
      </c>
      <c r="B588" s="262">
        <v>3309</v>
      </c>
    </row>
    <row r="589" spans="1:11" x14ac:dyDescent="0.25">
      <c r="A589" s="261">
        <v>43804</v>
      </c>
      <c r="B589" s="262">
        <v>3315</v>
      </c>
    </row>
    <row r="590" spans="1:11" x14ac:dyDescent="0.25">
      <c r="A590" s="261">
        <v>43805</v>
      </c>
      <c r="B590" s="262">
        <v>3318</v>
      </c>
    </row>
    <row r="591" spans="1:11" x14ac:dyDescent="0.25">
      <c r="A591" s="261">
        <v>43808</v>
      </c>
      <c r="B591" s="262">
        <v>3323</v>
      </c>
    </row>
    <row r="592" spans="1:11" x14ac:dyDescent="0.25">
      <c r="A592" s="261">
        <v>43809</v>
      </c>
      <c r="B592" s="262">
        <v>3322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33" activePane="bottomLeft" state="frozen"/>
      <selection pane="bottomLeft" activeCell="J1443" sqref="J1443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5985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45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45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45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45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99">
        <v>43798</v>
      </c>
      <c r="B1438" s="37">
        <f t="shared" si="56"/>
        <v>6726.2979764224065</v>
      </c>
      <c r="C1438" s="221">
        <v>47300</v>
      </c>
      <c r="D1438" s="37">
        <f t="shared" si="59"/>
        <v>5748.9726294208604</v>
      </c>
      <c r="E1438" s="221">
        <v>5881.5</v>
      </c>
      <c r="F1438" s="147">
        <f>USD_CNY!B1224</f>
        <v>7.0320999999999998</v>
      </c>
      <c r="G1438" s="139">
        <f t="shared" si="54"/>
        <v>-45</v>
      </c>
      <c r="H1438" s="375">
        <f t="shared" si="58"/>
        <v>-44</v>
      </c>
    </row>
    <row r="1439" spans="1:8" x14ac:dyDescent="0.25">
      <c r="A1439" s="199">
        <v>43801</v>
      </c>
      <c r="B1439" s="37">
        <f t="shared" si="56"/>
        <v>6734.603014746569</v>
      </c>
      <c r="C1439" s="221">
        <v>47345</v>
      </c>
      <c r="D1439" s="37">
        <f t="shared" si="59"/>
        <v>5756.0709527748459</v>
      </c>
      <c r="E1439" s="221">
        <v>5854</v>
      </c>
      <c r="F1439" s="147">
        <f>USD_CNY!B1225</f>
        <v>7.0301099999999996</v>
      </c>
      <c r="G1439" s="139">
        <f t="shared" si="54"/>
        <v>45</v>
      </c>
      <c r="H1439" s="375">
        <f t="shared" si="58"/>
        <v>-27.5</v>
      </c>
    </row>
    <row r="1440" spans="1:8" x14ac:dyDescent="0.25">
      <c r="A1440" s="199">
        <v>43802</v>
      </c>
      <c r="B1440" s="37">
        <f t="shared" si="56"/>
        <v>6698.318530262477</v>
      </c>
      <c r="C1440" s="221">
        <v>47150</v>
      </c>
      <c r="D1440" s="37">
        <f t="shared" si="59"/>
        <v>5725.0585728739125</v>
      </c>
      <c r="E1440" s="221">
        <v>5855.5</v>
      </c>
      <c r="F1440" s="147">
        <f>USD_CNY!B1226</f>
        <v>7.0390800000000002</v>
      </c>
      <c r="G1440" s="139">
        <f t="shared" si="54"/>
        <v>-195</v>
      </c>
      <c r="H1440" s="375">
        <f t="shared" si="58"/>
        <v>1.5</v>
      </c>
    </row>
    <row r="1441" spans="1:8" x14ac:dyDescent="0.25">
      <c r="A1441" s="199">
        <v>43803</v>
      </c>
      <c r="B1441" s="37">
        <f t="shared" si="56"/>
        <v>6659.595531042286</v>
      </c>
      <c r="C1441" s="221">
        <v>47090</v>
      </c>
      <c r="D1441" s="37">
        <f t="shared" si="59"/>
        <v>5691.9619923438349</v>
      </c>
      <c r="E1441" s="221">
        <v>5812</v>
      </c>
      <c r="F1441" s="147">
        <f>USD_CNY!B1227</f>
        <v>7.0709999999999997</v>
      </c>
      <c r="G1441" s="139">
        <f t="shared" si="54"/>
        <v>-60</v>
      </c>
      <c r="H1441" s="375">
        <f t="shared" si="58"/>
        <v>-43.5</v>
      </c>
    </row>
    <row r="1442" spans="1:8" x14ac:dyDescent="0.25">
      <c r="A1442" s="199">
        <v>43804</v>
      </c>
      <c r="B1442" s="37">
        <f t="shared" si="56"/>
        <v>6701.8237749945065</v>
      </c>
      <c r="C1442" s="221">
        <v>47275</v>
      </c>
      <c r="D1442" s="37">
        <f t="shared" si="59"/>
        <v>5728.0545085423137</v>
      </c>
      <c r="E1442" s="221">
        <v>5823</v>
      </c>
      <c r="F1442" s="147">
        <f>USD_CNY!B1228</f>
        <v>7.0540500000000002</v>
      </c>
      <c r="G1442" s="139">
        <f t="shared" si="54"/>
        <v>185</v>
      </c>
      <c r="H1442" s="375">
        <f t="shared" si="58"/>
        <v>11</v>
      </c>
    </row>
    <row r="1443" spans="1:8" x14ac:dyDescent="0.25">
      <c r="A1443" s="199">
        <v>43805</v>
      </c>
      <c r="B1443" s="37">
        <f t="shared" si="56"/>
        <v>6727.7692492306551</v>
      </c>
      <c r="C1443" s="221">
        <v>47375</v>
      </c>
      <c r="D1443" s="37">
        <f t="shared" si="59"/>
        <v>5750.2301275475684</v>
      </c>
      <c r="E1443" s="221">
        <v>5855</v>
      </c>
      <c r="F1443" s="147">
        <f>USD_CNY!B1229</f>
        <v>7.0417100000000001</v>
      </c>
      <c r="G1443" s="139">
        <f t="shared" si="54"/>
        <v>100</v>
      </c>
      <c r="H1443" s="375">
        <f t="shared" si="58"/>
        <v>32</v>
      </c>
    </row>
    <row r="1444" spans="1:8" x14ac:dyDescent="0.25">
      <c r="A1444" s="199">
        <v>43808</v>
      </c>
      <c r="B1444" s="37">
        <f t="shared" si="56"/>
        <v>6847.8832781103802</v>
      </c>
      <c r="C1444" s="221">
        <v>48155</v>
      </c>
      <c r="D1444" s="37">
        <f t="shared" si="59"/>
        <v>5852.8916906926333</v>
      </c>
      <c r="E1444" s="221">
        <v>5867.5</v>
      </c>
      <c r="F1444" s="147">
        <f>USD_CNY!B1230</f>
        <v>7.0320999999999998</v>
      </c>
      <c r="G1444" s="139">
        <f t="shared" si="54"/>
        <v>780</v>
      </c>
      <c r="H1444" s="375">
        <f t="shared" si="58"/>
        <v>12.5</v>
      </c>
    </row>
    <row r="1445" spans="1:8" x14ac:dyDescent="0.25">
      <c r="A1445" s="199">
        <v>43809</v>
      </c>
      <c r="B1445" s="37">
        <f t="shared" si="56"/>
        <v>6881.6140668036742</v>
      </c>
      <c r="C1445" s="221">
        <v>48420</v>
      </c>
      <c r="D1445" s="37">
        <f t="shared" si="59"/>
        <v>5881.7214246185249</v>
      </c>
      <c r="E1445" s="221">
        <v>5985</v>
      </c>
      <c r="F1445" s="147">
        <f>USD_CNY!B1231</f>
        <v>7.0361399999999996</v>
      </c>
      <c r="G1445" s="139">
        <f t="shared" si="54"/>
        <v>265</v>
      </c>
      <c r="H1445" s="375">
        <f t="shared" si="58"/>
        <v>117.5</v>
      </c>
    </row>
    <row r="1446" spans="1:8" x14ac:dyDescent="0.25">
      <c r="A1446" s="176"/>
      <c r="B1446" s="37"/>
      <c r="C1446" s="221"/>
      <c r="D1446" s="37"/>
      <c r="E1446" s="221"/>
      <c r="F1446" s="37"/>
    </row>
    <row r="1447" spans="1:8" x14ac:dyDescent="0.25">
      <c r="A1447" s="176"/>
      <c r="B1447" s="37"/>
      <c r="C1447" s="221"/>
      <c r="D1447" s="37"/>
      <c r="E1447" s="221"/>
      <c r="F1447" s="37"/>
    </row>
    <row r="1448" spans="1:8" x14ac:dyDescent="0.25">
      <c r="A1448" s="176"/>
      <c r="B1448" s="37"/>
      <c r="C1448" s="221"/>
      <c r="D1448" s="37"/>
      <c r="E1448" s="221"/>
      <c r="F1448" s="37"/>
    </row>
    <row r="1449" spans="1:8" x14ac:dyDescent="0.25">
      <c r="A1449" s="176"/>
      <c r="B1449" s="37"/>
      <c r="C1449" s="221"/>
      <c r="D1449" s="37"/>
      <c r="E1449" s="221"/>
      <c r="F1449" s="37"/>
    </row>
    <row r="1450" spans="1:8" x14ac:dyDescent="0.25">
      <c r="A1450" s="176"/>
      <c r="B1450" s="37"/>
      <c r="C1450" s="221"/>
      <c r="D1450" s="37"/>
      <c r="E1450" s="221"/>
      <c r="F1450" s="37"/>
    </row>
    <row r="1451" spans="1:8" x14ac:dyDescent="0.25">
      <c r="A1451" s="176"/>
      <c r="B1451" s="37"/>
      <c r="C1451" s="221"/>
      <c r="D1451" s="37"/>
      <c r="E1451" s="221"/>
      <c r="F1451" s="37"/>
    </row>
    <row r="1452" spans="1:8" x14ac:dyDescent="0.25">
      <c r="A1452" s="176"/>
      <c r="B1452" s="37"/>
      <c r="C1452" s="221"/>
      <c r="D1452" s="37"/>
      <c r="E1452" s="221"/>
      <c r="F1452" s="37"/>
    </row>
    <row r="1453" spans="1:8" x14ac:dyDescent="0.25">
      <c r="A1453" s="176"/>
      <c r="B1453" s="37"/>
      <c r="C1453" s="221"/>
      <c r="D1453" s="37"/>
      <c r="E1453" s="221"/>
      <c r="F1453" s="37"/>
    </row>
    <row r="1454" spans="1:8" x14ac:dyDescent="0.25">
      <c r="A1454" s="176"/>
      <c r="B1454" s="37"/>
      <c r="C1454" s="221"/>
      <c r="D1454" s="37"/>
      <c r="E1454" s="221"/>
      <c r="F1454" s="37"/>
    </row>
    <row r="1455" spans="1:8" x14ac:dyDescent="0.25">
      <c r="A1455" s="176"/>
      <c r="B1455" s="37"/>
      <c r="C1455" s="221"/>
      <c r="D1455" s="37"/>
      <c r="E1455" s="221"/>
      <c r="F1455" s="37"/>
    </row>
    <row r="1456" spans="1:8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3"/>
  <sheetViews>
    <sheetView showZeros="0" workbookViewId="0">
      <pane ySplit="4" topLeftCell="A1434" activePane="bottomLeft" state="frozen"/>
      <selection pane="bottomLeft" activeCell="F1446" sqref="F1446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43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43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43" si="59">+IF(F1329=0,"",C1329/F1329)</f>
        <v>2351.2215433039687</v>
      </c>
      <c r="C1329" s="37">
        <v>16150</v>
      </c>
      <c r="D1329" s="37">
        <f t="shared" ref="D1329:D1443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  <row r="1436" spans="1:8" x14ac:dyDescent="0.25">
      <c r="A1436" s="199">
        <v>43798</v>
      </c>
      <c r="B1436" s="37">
        <f t="shared" si="59"/>
        <v>2229.0638642795184</v>
      </c>
      <c r="C1436" s="38">
        <v>15675</v>
      </c>
      <c r="D1436" s="37">
        <f t="shared" si="60"/>
        <v>1905.1827899824946</v>
      </c>
      <c r="E1436" s="38">
        <v>1926</v>
      </c>
      <c r="F1436" s="346">
        <f>USD_CNY!B1224</f>
        <v>7.0320999999999998</v>
      </c>
      <c r="G1436" s="139">
        <f t="shared" si="56"/>
        <v>25</v>
      </c>
      <c r="H1436" s="139">
        <f t="shared" si="58"/>
        <v>-20</v>
      </c>
    </row>
    <row r="1437" spans="1:8" x14ac:dyDescent="0.25">
      <c r="A1437" s="199">
        <v>43801</v>
      </c>
      <c r="B1437" s="37">
        <f t="shared" si="59"/>
        <v>2204.8019163284785</v>
      </c>
      <c r="C1437" s="38">
        <v>15500</v>
      </c>
      <c r="D1437" s="37">
        <f t="shared" si="60"/>
        <v>1884.446082332033</v>
      </c>
      <c r="E1437" s="38">
        <v>1947</v>
      </c>
      <c r="F1437" s="346">
        <f>USD_CNY!B1225</f>
        <v>7.0301099999999996</v>
      </c>
      <c r="G1437" s="139">
        <f t="shared" si="56"/>
        <v>-175</v>
      </c>
      <c r="H1437" s="139">
        <f t="shared" si="58"/>
        <v>21</v>
      </c>
    </row>
    <row r="1438" spans="1:8" x14ac:dyDescent="0.25">
      <c r="A1438" s="199">
        <v>43802</v>
      </c>
      <c r="B1438" s="37">
        <f t="shared" si="59"/>
        <v>2180.6827028532139</v>
      </c>
      <c r="C1438" s="38">
        <v>15350</v>
      </c>
      <c r="D1438" s="37">
        <f t="shared" si="60"/>
        <v>1863.8313699600119</v>
      </c>
      <c r="E1438" s="38">
        <v>1912</v>
      </c>
      <c r="F1438" s="346">
        <f>USD_CNY!B1226</f>
        <v>7.0390800000000002</v>
      </c>
      <c r="G1438" s="139">
        <f t="shared" si="56"/>
        <v>-150</v>
      </c>
      <c r="H1438" s="139">
        <f t="shared" si="58"/>
        <v>-35</v>
      </c>
    </row>
    <row r="1439" spans="1:8" x14ac:dyDescent="0.25">
      <c r="A1439" s="199">
        <v>43803</v>
      </c>
      <c r="B1439" s="37">
        <f t="shared" si="59"/>
        <v>2160.2319332484799</v>
      </c>
      <c r="C1439" s="38">
        <v>15275</v>
      </c>
      <c r="D1439" s="37">
        <f t="shared" si="60"/>
        <v>1846.3520796995556</v>
      </c>
      <c r="E1439" s="38">
        <v>1883.5</v>
      </c>
      <c r="F1439" s="346">
        <f>USD_CNY!B1227</f>
        <v>7.0709999999999997</v>
      </c>
      <c r="G1439" s="139">
        <f t="shared" si="56"/>
        <v>-75</v>
      </c>
      <c r="H1439" s="139">
        <f t="shared" si="58"/>
        <v>-28.5</v>
      </c>
    </row>
    <row r="1440" spans="1:8" x14ac:dyDescent="0.25">
      <c r="A1440" s="199">
        <v>43804</v>
      </c>
      <c r="B1440" s="37">
        <f t="shared" si="59"/>
        <v>2172.5108271135023</v>
      </c>
      <c r="C1440" s="38">
        <v>15325</v>
      </c>
      <c r="D1440" s="37">
        <f t="shared" si="60"/>
        <v>1856.8468607807713</v>
      </c>
      <c r="E1440" s="38">
        <v>1900</v>
      </c>
      <c r="F1440" s="346">
        <f>USD_CNY!B1228</f>
        <v>7.0540500000000002</v>
      </c>
      <c r="G1440" s="139">
        <f t="shared" si="56"/>
        <v>50</v>
      </c>
      <c r="H1440" s="139">
        <f t="shared" si="58"/>
        <v>16.5</v>
      </c>
    </row>
    <row r="1441" spans="1:8" x14ac:dyDescent="0.25">
      <c r="A1441" s="199">
        <v>43805</v>
      </c>
      <c r="B1441" s="37">
        <f t="shared" si="59"/>
        <v>2176.3179682207874</v>
      </c>
      <c r="C1441" s="38">
        <v>15325</v>
      </c>
      <c r="D1441" s="37">
        <f t="shared" si="60"/>
        <v>1860.1008275391346</v>
      </c>
      <c r="E1441" s="38">
        <v>1893</v>
      </c>
      <c r="F1441" s="346">
        <f>USD_CNY!B1229</f>
        <v>7.0417100000000001</v>
      </c>
      <c r="G1441" s="139">
        <f t="shared" si="56"/>
        <v>0</v>
      </c>
      <c r="H1441" s="139">
        <f t="shared" si="58"/>
        <v>-7</v>
      </c>
    </row>
    <row r="1442" spans="1:8" x14ac:dyDescent="0.25">
      <c r="A1442" s="199">
        <v>43808</v>
      </c>
      <c r="B1442" s="37">
        <f t="shared" si="59"/>
        <v>2189.9574806956671</v>
      </c>
      <c r="C1442" s="38">
        <v>15400</v>
      </c>
      <c r="D1442" s="37">
        <f t="shared" si="60"/>
        <v>1871.7585305091172</v>
      </c>
      <c r="E1442" s="38">
        <v>1881</v>
      </c>
      <c r="F1442" s="346">
        <f>USD_CNY!B1230</f>
        <v>7.0320999999999998</v>
      </c>
      <c r="G1442" s="139">
        <f t="shared" si="56"/>
        <v>75</v>
      </c>
      <c r="H1442" s="139">
        <f t="shared" si="58"/>
        <v>-12</v>
      </c>
    </row>
    <row r="1443" spans="1:8" x14ac:dyDescent="0.25">
      <c r="A1443" s="199">
        <v>43809</v>
      </c>
      <c r="B1443" s="37">
        <f t="shared" si="59"/>
        <v>2195.8062232985699</v>
      </c>
      <c r="C1443" s="38">
        <v>15450</v>
      </c>
      <c r="D1443" s="37">
        <f t="shared" si="60"/>
        <v>1876.7574558107435</v>
      </c>
      <c r="E1443" s="38">
        <v>1866</v>
      </c>
      <c r="F1443" s="346">
        <f>USD_CNY!B1231</f>
        <v>7.0361399999999996</v>
      </c>
      <c r="G1443" s="139">
        <f t="shared" si="56"/>
        <v>50</v>
      </c>
      <c r="H1443" s="139">
        <f t="shared" si="58"/>
        <v>-15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28" activePane="bottomLeft" state="frozen"/>
      <selection pane="bottomLeft" activeCell="J1443" sqref="J1443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43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43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43" si="57">+IF(F1359=0,"",C1359/F1359)</f>
        <v>595.09888728905969</v>
      </c>
      <c r="C1359" s="212">
        <v>4224</v>
      </c>
      <c r="D1359" s="20">
        <f t="shared" ref="D1359:D1442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A1436" s="199">
        <v>43798</v>
      </c>
      <c r="B1436" s="20">
        <f t="shared" si="57"/>
        <v>580.33873238435183</v>
      </c>
      <c r="C1436" s="213">
        <v>4081</v>
      </c>
      <c r="D1436" s="20">
        <f t="shared" si="58"/>
        <v>496.0160105849161</v>
      </c>
      <c r="E1436" s="3">
        <v>543.99</v>
      </c>
      <c r="F1436" s="147">
        <f>USD_CNY!B1224</f>
        <v>7.0320999999999998</v>
      </c>
      <c r="G1436" s="159">
        <f t="shared" si="52"/>
        <v>-8</v>
      </c>
      <c r="H1436" s="159">
        <f t="shared" si="56"/>
        <v>-1.125</v>
      </c>
    </row>
    <row r="1437" spans="1:8" x14ac:dyDescent="0.25">
      <c r="A1437" s="199">
        <v>43801</v>
      </c>
      <c r="B1437" s="20">
        <f t="shared" si="57"/>
        <v>580.21851720670088</v>
      </c>
      <c r="C1437" s="213">
        <v>4079</v>
      </c>
      <c r="D1437" s="20">
        <f t="shared" si="58"/>
        <v>495.91326256982984</v>
      </c>
      <c r="E1437" s="3">
        <v>545.11500000000001</v>
      </c>
      <c r="F1437" s="147">
        <f>USD_CNY!B1225</f>
        <v>7.0301099999999996</v>
      </c>
      <c r="G1437" s="159">
        <f t="shared" si="52"/>
        <v>-2</v>
      </c>
      <c r="H1437" s="159">
        <f t="shared" si="56"/>
        <v>1.125</v>
      </c>
    </row>
    <row r="1438" spans="1:8" x14ac:dyDescent="0.25">
      <c r="A1438" s="199">
        <v>43802</v>
      </c>
      <c r="B1438" s="20">
        <f t="shared" si="57"/>
        <v>579.7632645175222</v>
      </c>
      <c r="C1438" s="213">
        <v>4081</v>
      </c>
      <c r="D1438" s="20">
        <f t="shared" si="58"/>
        <v>495.52415770728396</v>
      </c>
      <c r="E1438" s="3">
        <v>542.86500000000001</v>
      </c>
      <c r="F1438" s="147">
        <f>USD_CNY!B1226</f>
        <v>7.0390800000000002</v>
      </c>
      <c r="G1438" s="159">
        <f t="shared" si="52"/>
        <v>2</v>
      </c>
      <c r="H1438" s="159">
        <f t="shared" si="56"/>
        <v>-2.25</v>
      </c>
    </row>
    <row r="1439" spans="1:8" x14ac:dyDescent="0.25">
      <c r="A1439" s="199">
        <v>43803</v>
      </c>
      <c r="B1439" s="20">
        <f t="shared" si="57"/>
        <v>587.04567953613355</v>
      </c>
      <c r="C1439" s="213">
        <v>4151</v>
      </c>
      <c r="D1439" s="20">
        <f t="shared" si="58"/>
        <v>501.74844404797744</v>
      </c>
      <c r="E1439" s="3">
        <v>551.05999999999995</v>
      </c>
      <c r="F1439" s="147">
        <f>USD_CNY!B1227</f>
        <v>7.0709999999999997</v>
      </c>
      <c r="G1439" s="159">
        <f t="shared" si="52"/>
        <v>70</v>
      </c>
      <c r="H1439" s="159">
        <f t="shared" si="56"/>
        <v>8.1949999999999363</v>
      </c>
    </row>
    <row r="1440" spans="1:8" x14ac:dyDescent="0.25">
      <c r="A1440" s="199">
        <v>43804</v>
      </c>
      <c r="B1440" s="20">
        <f t="shared" si="57"/>
        <v>583.4945882152806</v>
      </c>
      <c r="C1440" s="213">
        <v>4116</v>
      </c>
      <c r="D1440" s="20">
        <f t="shared" si="58"/>
        <v>498.71332326092363</v>
      </c>
      <c r="E1440" s="3">
        <v>542.22</v>
      </c>
      <c r="F1440" s="147">
        <f>USD_CNY!B1228</f>
        <v>7.0540500000000002</v>
      </c>
      <c r="G1440" s="159">
        <f t="shared" si="52"/>
        <v>-35</v>
      </c>
      <c r="H1440" s="159">
        <f t="shared" si="56"/>
        <v>-8.8399999999999181</v>
      </c>
    </row>
    <row r="1441" spans="1:8" x14ac:dyDescent="0.25">
      <c r="A1441" s="199">
        <v>43805</v>
      </c>
      <c r="B1441" s="20">
        <f t="shared" si="57"/>
        <v>584.23309110997184</v>
      </c>
      <c r="C1441" s="213">
        <v>4114</v>
      </c>
      <c r="D1441" s="20">
        <f t="shared" si="58"/>
        <v>499.34452231621526</v>
      </c>
      <c r="E1441" s="3">
        <v>543.02499999999998</v>
      </c>
      <c r="F1441" s="147">
        <f>USD_CNY!B1229</f>
        <v>7.0417100000000001</v>
      </c>
      <c r="G1441" s="159">
        <f t="shared" si="52"/>
        <v>-2</v>
      </c>
      <c r="H1441" s="159">
        <f t="shared" si="56"/>
        <v>0.80499999999994998</v>
      </c>
    </row>
    <row r="1442" spans="1:8" x14ac:dyDescent="0.25">
      <c r="A1442" s="199">
        <v>43808</v>
      </c>
      <c r="B1442" s="20">
        <f t="shared" si="57"/>
        <v>572.23304560515351</v>
      </c>
      <c r="C1442" s="213">
        <v>4024</v>
      </c>
      <c r="D1442" s="20">
        <f>+B1442/1.17</f>
        <v>489.08807316679793</v>
      </c>
      <c r="E1442" s="3">
        <v>532.25</v>
      </c>
      <c r="F1442" s="147">
        <f>USD_CNY!B1230</f>
        <v>7.0320999999999998</v>
      </c>
      <c r="G1442" s="159">
        <f t="shared" si="52"/>
        <v>-90</v>
      </c>
      <c r="H1442" s="159">
        <f t="shared" si="56"/>
        <v>-10.774999999999977</v>
      </c>
    </row>
    <row r="1443" spans="1:8" x14ac:dyDescent="0.25">
      <c r="A1443" s="199">
        <v>43809</v>
      </c>
      <c r="B1443" s="20">
        <f t="shared" si="57"/>
        <v>572.61509861941352</v>
      </c>
      <c r="C1443" s="213">
        <v>4029</v>
      </c>
      <c r="D1443" s="20">
        <f>+B1443/1.17</f>
        <v>489.41461420462696</v>
      </c>
      <c r="E1443" s="3">
        <v>532.74</v>
      </c>
      <c r="F1443" s="147">
        <f>USD_CNY!B1231</f>
        <v>7.0361399999999996</v>
      </c>
      <c r="G1443" s="159">
        <f t="shared" si="52"/>
        <v>5</v>
      </c>
      <c r="H1443" s="159">
        <f t="shared" si="56"/>
        <v>0.49000000000000909</v>
      </c>
    </row>
    <row r="1444" spans="1:8" x14ac:dyDescent="0.25">
      <c r="F1444" s="43"/>
    </row>
    <row r="1445" spans="1:8" x14ac:dyDescent="0.25">
      <c r="F1445" s="43"/>
    </row>
    <row r="1446" spans="1:8" x14ac:dyDescent="0.25">
      <c r="F1446" s="43"/>
    </row>
    <row r="1447" spans="1:8" x14ac:dyDescent="0.25">
      <c r="F1447" s="43"/>
    </row>
    <row r="1448" spans="1:8" x14ac:dyDescent="0.25">
      <c r="F1448" s="43"/>
    </row>
    <row r="1449" spans="1:8" x14ac:dyDescent="0.25">
      <c r="F1449" s="43"/>
    </row>
    <row r="1450" spans="1:8" x14ac:dyDescent="0.25">
      <c r="F1450" s="43"/>
    </row>
    <row r="1451" spans="1:8" x14ac:dyDescent="0.25">
      <c r="F1451" s="43"/>
    </row>
    <row r="1452" spans="1:8" x14ac:dyDescent="0.25">
      <c r="F1452" s="43"/>
    </row>
    <row r="1453" spans="1:8" x14ac:dyDescent="0.25">
      <c r="F1453" s="43"/>
    </row>
    <row r="1454" spans="1:8" x14ac:dyDescent="0.25">
      <c r="F1454" s="43"/>
    </row>
    <row r="1455" spans="1:8" x14ac:dyDescent="0.25">
      <c r="F1455" s="43"/>
    </row>
    <row r="1456" spans="1:8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0"/>
  <sheetViews>
    <sheetView zoomScale="85" zoomScaleNormal="85" workbookViewId="0">
      <pane ySplit="4" topLeftCell="A1424" activePane="bottomLeft" state="frozen"/>
      <selection pane="bottomLeft" activeCell="M1435" sqref="M1435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2236.3174602896952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40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40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40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40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  <row r="1433" spans="1:8" x14ac:dyDescent="0.25">
      <c r="A1433" s="199">
        <v>43798</v>
      </c>
      <c r="B1433" s="3">
        <f t="shared" si="40"/>
        <v>2600.9300209041398</v>
      </c>
      <c r="C1433" s="213">
        <v>18290</v>
      </c>
      <c r="D1433" s="3">
        <f t="shared" si="51"/>
        <v>2223.0171118838803</v>
      </c>
      <c r="E1433" s="213">
        <v>2312.5</v>
      </c>
      <c r="F1433" s="147">
        <f>USD_CNY!B1224</f>
        <v>7.0320999999999998</v>
      </c>
      <c r="G1433" s="159">
        <f t="shared" si="52"/>
        <v>-70</v>
      </c>
      <c r="H1433" s="393">
        <f t="shared" si="53"/>
        <v>-22.5</v>
      </c>
    </row>
    <row r="1434" spans="1:8" x14ac:dyDescent="0.25">
      <c r="A1434" s="199">
        <v>43801</v>
      </c>
      <c r="B1434" s="3">
        <f t="shared" si="40"/>
        <v>2597.3989027198722</v>
      </c>
      <c r="C1434" s="213">
        <v>18260</v>
      </c>
      <c r="D1434" s="3">
        <f t="shared" si="51"/>
        <v>2219.9990621537372</v>
      </c>
      <c r="E1434" s="213">
        <v>2312.5</v>
      </c>
      <c r="F1434" s="147">
        <f>USD_CNY!B1225</f>
        <v>7.0301099999999996</v>
      </c>
      <c r="G1434" s="159">
        <f t="shared" si="52"/>
        <v>-30</v>
      </c>
      <c r="H1434" s="393">
        <f t="shared" si="53"/>
        <v>0</v>
      </c>
    </row>
    <row r="1435" spans="1:8" x14ac:dyDescent="0.25">
      <c r="A1435" s="199">
        <v>43802</v>
      </c>
      <c r="B1435" s="3">
        <f t="shared" si="40"/>
        <v>2595.5096404643787</v>
      </c>
      <c r="C1435" s="213">
        <v>18270</v>
      </c>
      <c r="D1435" s="3">
        <f t="shared" si="51"/>
        <v>2218.3843080892125</v>
      </c>
      <c r="E1435" s="213">
        <v>2285.5</v>
      </c>
      <c r="F1435" s="147">
        <f>USD_CNY!B1226</f>
        <v>7.0390800000000002</v>
      </c>
      <c r="G1435" s="159">
        <f t="shared" si="52"/>
        <v>10</v>
      </c>
      <c r="H1435" s="393">
        <f t="shared" si="53"/>
        <v>-27</v>
      </c>
    </row>
    <row r="1436" spans="1:8" x14ac:dyDescent="0.25">
      <c r="A1436" s="199">
        <v>43803</v>
      </c>
      <c r="B1436" s="3">
        <f t="shared" si="40"/>
        <v>2597.9352283976809</v>
      </c>
      <c r="C1436" s="213">
        <v>18370</v>
      </c>
      <c r="D1436" s="3">
        <f t="shared" si="51"/>
        <v>2220.4574601689583</v>
      </c>
      <c r="E1436" s="213">
        <v>2221.5</v>
      </c>
      <c r="F1436" s="147">
        <f>USD_CNY!B1227</f>
        <v>7.0709999999999997</v>
      </c>
      <c r="G1436" s="159">
        <f t="shared" si="52"/>
        <v>100</v>
      </c>
      <c r="H1436" s="393">
        <f t="shared" si="53"/>
        <v>-64</v>
      </c>
    </row>
    <row r="1437" spans="1:8" x14ac:dyDescent="0.25">
      <c r="A1437" s="199">
        <v>43804</v>
      </c>
      <c r="B1437" s="3">
        <f t="shared" si="40"/>
        <v>2633.9478739164024</v>
      </c>
      <c r="C1437" s="213">
        <v>18580</v>
      </c>
      <c r="D1437" s="3">
        <f t="shared" si="51"/>
        <v>2251.2374990738485</v>
      </c>
      <c r="E1437" s="213">
        <v>2256.5</v>
      </c>
      <c r="F1437" s="147">
        <f>USD_CNY!B1228</f>
        <v>7.0540500000000002</v>
      </c>
      <c r="G1437" s="159">
        <f t="shared" si="52"/>
        <v>210</v>
      </c>
      <c r="H1437" s="393">
        <f t="shared" si="53"/>
        <v>35</v>
      </c>
    </row>
    <row r="1438" spans="1:8" x14ac:dyDescent="0.25">
      <c r="A1438" s="199">
        <v>43805</v>
      </c>
      <c r="B1438" s="3">
        <f t="shared" si="40"/>
        <v>2630.0429867177149</v>
      </c>
      <c r="C1438" s="213">
        <v>18520</v>
      </c>
      <c r="D1438" s="3">
        <f t="shared" si="51"/>
        <v>2247.8999886476199</v>
      </c>
      <c r="E1438" s="213">
        <v>2255</v>
      </c>
      <c r="F1438" s="147">
        <f>USD_CNY!B1229</f>
        <v>7.0417100000000001</v>
      </c>
      <c r="G1438" s="159">
        <f t="shared" si="52"/>
        <v>-60</v>
      </c>
      <c r="H1438" s="393">
        <f t="shared" si="53"/>
        <v>-1.5</v>
      </c>
    </row>
    <row r="1439" spans="1:8" x14ac:dyDescent="0.25">
      <c r="A1439" s="199">
        <v>43808</v>
      </c>
      <c r="B1439" s="3">
        <f t="shared" si="40"/>
        <v>2633.6371780833606</v>
      </c>
      <c r="C1439" s="213">
        <v>18520</v>
      </c>
      <c r="D1439" s="3">
        <f t="shared" si="51"/>
        <v>2250.9719470797954</v>
      </c>
      <c r="E1439" s="213">
        <v>2250</v>
      </c>
      <c r="F1439" s="147">
        <f>USD_CNY!B1230</f>
        <v>7.0320999999999998</v>
      </c>
      <c r="G1439" s="159">
        <f t="shared" si="52"/>
        <v>0</v>
      </c>
      <c r="H1439" s="393">
        <f t="shared" si="53"/>
        <v>-5</v>
      </c>
    </row>
    <row r="1440" spans="1:8" x14ac:dyDescent="0.25">
      <c r="A1440" s="199">
        <v>43809</v>
      </c>
      <c r="B1440" s="3">
        <f t="shared" si="40"/>
        <v>2616.4914285389432</v>
      </c>
      <c r="C1440" s="213">
        <v>18410</v>
      </c>
      <c r="D1440" s="3">
        <f t="shared" si="51"/>
        <v>2236.3174602896952</v>
      </c>
      <c r="E1440" s="213">
        <v>2233</v>
      </c>
      <c r="F1440" s="147">
        <f>USD_CNY!B1231</f>
        <v>7.0361399999999996</v>
      </c>
      <c r="G1440" s="159">
        <f t="shared" si="52"/>
        <v>-110</v>
      </c>
      <c r="H1440" s="393">
        <f t="shared" si="53"/>
        <v>-17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7"/>
  <sheetViews>
    <sheetView zoomScale="115" zoomScaleNormal="115" workbookViewId="0">
      <pane ySplit="5" topLeftCell="A977" activePane="bottomLeft" state="frozen"/>
      <selection pane="bottomLeft" activeCell="J985" sqref="J985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85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87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87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87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  <row r="980" spans="1:8" x14ac:dyDescent="0.2">
      <c r="A980" s="304">
        <v>43798</v>
      </c>
      <c r="B980" s="92">
        <f t="shared" si="28"/>
        <v>16250.479941980348</v>
      </c>
      <c r="C980" s="244">
        <v>114275</v>
      </c>
      <c r="D980" s="92">
        <f t="shared" si="45"/>
        <v>13889.299095709699</v>
      </c>
      <c r="E980" s="244">
        <v>14070</v>
      </c>
      <c r="F980" s="154">
        <f>USD_CNY!B1224</f>
        <v>7.0320999999999998</v>
      </c>
      <c r="G980" s="92">
        <f t="shared" si="48"/>
        <v>-1725</v>
      </c>
      <c r="H980" s="92">
        <f t="shared" si="47"/>
        <v>-375</v>
      </c>
    </row>
    <row r="981" spans="1:8" x14ac:dyDescent="0.2">
      <c r="A981" s="304">
        <v>43801</v>
      </c>
      <c r="B981" s="92">
        <f t="shared" si="28"/>
        <v>15895.910590303709</v>
      </c>
      <c r="C981" s="244">
        <v>111750</v>
      </c>
      <c r="D981" s="92">
        <f t="shared" si="45"/>
        <v>13586.248367780949</v>
      </c>
      <c r="E981" s="244">
        <v>13810</v>
      </c>
      <c r="F981" s="154">
        <f>USD_CNY!B1225</f>
        <v>7.0301099999999996</v>
      </c>
      <c r="G981" s="92">
        <f t="shared" si="48"/>
        <v>-2525</v>
      </c>
      <c r="H981" s="92">
        <f t="shared" si="47"/>
        <v>-260</v>
      </c>
    </row>
    <row r="982" spans="1:8" x14ac:dyDescent="0.2">
      <c r="A982" s="304">
        <v>43802</v>
      </c>
      <c r="B982" s="92">
        <f t="shared" si="28"/>
        <v>15847.241400864885</v>
      </c>
      <c r="C982" s="244">
        <v>111550</v>
      </c>
      <c r="D982" s="92">
        <f t="shared" si="45"/>
        <v>13544.650769969989</v>
      </c>
      <c r="E982" s="244">
        <v>13625</v>
      </c>
      <c r="F982" s="154">
        <f>USD_CNY!B1226</f>
        <v>7.0390800000000002</v>
      </c>
      <c r="G982" s="92">
        <f t="shared" si="48"/>
        <v>-200</v>
      </c>
      <c r="H982" s="92">
        <f t="shared" si="47"/>
        <v>-185</v>
      </c>
    </row>
    <row r="983" spans="1:8" x14ac:dyDescent="0.2">
      <c r="A983" s="304">
        <v>43803</v>
      </c>
      <c r="B983" s="92">
        <f t="shared" si="28"/>
        <v>15309.008626785462</v>
      </c>
      <c r="C983" s="244">
        <v>108250</v>
      </c>
      <c r="D983" s="92">
        <f t="shared" si="45"/>
        <v>13084.622757936293</v>
      </c>
      <c r="E983" s="244">
        <v>13600</v>
      </c>
      <c r="F983" s="154">
        <f>USD_CNY!B1227</f>
        <v>7.0709999999999997</v>
      </c>
      <c r="G983" s="92">
        <f t="shared" si="48"/>
        <v>-3300</v>
      </c>
      <c r="H983" s="92">
        <f t="shared" si="47"/>
        <v>-25</v>
      </c>
    </row>
    <row r="984" spans="1:8" x14ac:dyDescent="0.2">
      <c r="A984" s="304">
        <v>43804</v>
      </c>
      <c r="B984" s="92">
        <f t="shared" si="28"/>
        <v>15282.001119924014</v>
      </c>
      <c r="C984" s="244">
        <v>107800</v>
      </c>
      <c r="D984" s="92">
        <f t="shared" si="45"/>
        <v>13061.539418738475</v>
      </c>
      <c r="E984" s="244">
        <v>13250</v>
      </c>
      <c r="F984" s="154">
        <f>USD_CNY!B1228</f>
        <v>7.0540500000000002</v>
      </c>
      <c r="G984" s="92">
        <f t="shared" si="48"/>
        <v>-450</v>
      </c>
      <c r="H984" s="92">
        <f t="shared" si="47"/>
        <v>-350</v>
      </c>
    </row>
    <row r="985" spans="1:8" x14ac:dyDescent="0.2">
      <c r="A985" s="304">
        <v>43805</v>
      </c>
      <c r="B985" s="92">
        <f t="shared" si="28"/>
        <v>15479.194684245729</v>
      </c>
      <c r="C985" s="244">
        <v>109000</v>
      </c>
      <c r="D985" s="92">
        <f t="shared" si="45"/>
        <v>13230.080926705752</v>
      </c>
      <c r="E985" s="244">
        <v>13165</v>
      </c>
      <c r="F985" s="154">
        <f>USD_CNY!B1229</f>
        <v>7.0417100000000001</v>
      </c>
      <c r="G985" s="92">
        <f t="shared" si="48"/>
        <v>1200</v>
      </c>
      <c r="H985" s="92">
        <f t="shared" si="47"/>
        <v>-85</v>
      </c>
    </row>
    <row r="986" spans="1:8" x14ac:dyDescent="0.2">
      <c r="A986" s="304">
        <v>43808</v>
      </c>
      <c r="B986" s="92">
        <f t="shared" ref="B986:B987" si="49">+IF(F986=0,"",C986/F986)</f>
        <v>15649.663685101179</v>
      </c>
      <c r="C986" s="244">
        <v>110050</v>
      </c>
      <c r="D986" s="92">
        <f t="shared" si="45"/>
        <v>13375.780927436906</v>
      </c>
      <c r="E986" s="244">
        <v>13420</v>
      </c>
      <c r="F986" s="154">
        <f>USD_CNY!B1230</f>
        <v>7.0320999999999998</v>
      </c>
      <c r="G986" s="92">
        <f t="shared" si="48"/>
        <v>1050</v>
      </c>
      <c r="H986" s="92">
        <f t="shared" si="47"/>
        <v>255</v>
      </c>
    </row>
    <row r="987" spans="1:8" x14ac:dyDescent="0.2">
      <c r="A987" s="304">
        <v>43809</v>
      </c>
      <c r="B987" s="92">
        <f t="shared" si="49"/>
        <v>15463.023760186694</v>
      </c>
      <c r="C987" s="244">
        <v>108800</v>
      </c>
      <c r="D987" s="92">
        <f t="shared" si="45"/>
        <v>13216.259624091192</v>
      </c>
      <c r="E987" s="244">
        <v>13200</v>
      </c>
      <c r="F987" s="154">
        <f>USD_CNY!B1231</f>
        <v>7.0361399999999996</v>
      </c>
      <c r="G987" s="92">
        <f t="shared" si="48"/>
        <v>-1250</v>
      </c>
      <c r="H987" s="92">
        <f t="shared" si="47"/>
        <v>-220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workbookViewId="0">
      <pane xSplit="1" ySplit="5" topLeftCell="B315" activePane="bottomRight" state="frozen"/>
      <selection pane="topRight" activeCell="B1" sqref="B1"/>
      <selection pane="bottomLeft" activeCell="A6" sqref="A6"/>
      <selection pane="bottomRight" activeCell="F326" sqref="F326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9" si="38">+IF(F198=0,"",C198/F198)</f>
        <v>259.72002181648185</v>
      </c>
      <c r="C198" s="323">
        <v>1800</v>
      </c>
      <c r="D198" s="1">
        <f t="shared" ref="D198:D321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22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  <row r="315" spans="1:7" x14ac:dyDescent="0.25">
      <c r="A315" s="304">
        <v>43798</v>
      </c>
      <c r="B315" s="312">
        <f t="shared" si="38"/>
        <v>247.43675431236758</v>
      </c>
      <c r="C315" s="323">
        <v>1740</v>
      </c>
      <c r="D315" s="1">
        <f t="shared" si="39"/>
        <v>211.48440539518597</v>
      </c>
      <c r="F315" s="1">
        <f>USD_CNY!B1224</f>
        <v>7.0320999999999998</v>
      </c>
      <c r="G315" s="313">
        <f t="shared" si="40"/>
        <v>0</v>
      </c>
    </row>
    <row r="316" spans="1:7" x14ac:dyDescent="0.25">
      <c r="A316" s="304">
        <v>43801</v>
      </c>
      <c r="B316" s="312">
        <f t="shared" si="38"/>
        <v>247.50679576848728</v>
      </c>
      <c r="C316" s="323">
        <v>1740</v>
      </c>
      <c r="D316" s="1">
        <f t="shared" si="39"/>
        <v>211.54426988759599</v>
      </c>
      <c r="F316" s="1">
        <f>USD_CNY!B1225</f>
        <v>7.0301099999999996</v>
      </c>
      <c r="G316" s="313">
        <f t="shared" si="40"/>
        <v>0</v>
      </c>
    </row>
    <row r="317" spans="1:7" x14ac:dyDescent="0.25">
      <c r="A317" s="304">
        <v>43802</v>
      </c>
      <c r="B317" s="312">
        <f t="shared" si="38"/>
        <v>254.2945953164334</v>
      </c>
      <c r="C317" s="323">
        <v>1790</v>
      </c>
      <c r="D317" s="1">
        <f t="shared" si="39"/>
        <v>217.34580796276362</v>
      </c>
      <c r="F317" s="1">
        <f>USD_CNY!B1226</f>
        <v>7.0390800000000002</v>
      </c>
      <c r="G317" s="313">
        <f t="shared" si="40"/>
        <v>50</v>
      </c>
    </row>
    <row r="318" spans="1:7" x14ac:dyDescent="0.25">
      <c r="A318" s="304">
        <v>43803</v>
      </c>
      <c r="B318" s="312">
        <f t="shared" si="38"/>
        <v>253.14665535284968</v>
      </c>
      <c r="C318" s="323">
        <v>1790</v>
      </c>
      <c r="D318" s="1">
        <f t="shared" si="39"/>
        <v>216.36466269474332</v>
      </c>
      <c r="F318" s="1">
        <f>USD_CNY!B1227</f>
        <v>7.0709999999999997</v>
      </c>
      <c r="G318" s="313">
        <f t="shared" si="40"/>
        <v>0</v>
      </c>
    </row>
    <row r="319" spans="1:7" x14ac:dyDescent="0.25">
      <c r="A319" s="304">
        <v>43804</v>
      </c>
      <c r="B319" s="312">
        <f t="shared" si="38"/>
        <v>253.75493510820024</v>
      </c>
      <c r="C319" s="323">
        <v>1790</v>
      </c>
      <c r="D319" s="1">
        <f t="shared" si="39"/>
        <v>216.88455992153868</v>
      </c>
      <c r="F319" s="1">
        <f>USD_CNY!B1228</f>
        <v>7.0540500000000002</v>
      </c>
      <c r="G319" s="313">
        <f t="shared" si="40"/>
        <v>0</v>
      </c>
    </row>
    <row r="320" spans="1:7" x14ac:dyDescent="0.25">
      <c r="A320" s="304">
        <v>43805</v>
      </c>
      <c r="B320" s="312">
        <f>+IF(F320=0,"",C320/F320)</f>
        <v>254.19961912660418</v>
      </c>
      <c r="C320" s="323">
        <v>1790</v>
      </c>
      <c r="D320" s="1">
        <f t="shared" si="39"/>
        <v>217.26463173214034</v>
      </c>
      <c r="F320" s="1">
        <f>USD_CNY!B1229</f>
        <v>7.0417100000000001</v>
      </c>
      <c r="G320" s="313">
        <f t="shared" si="40"/>
        <v>0</v>
      </c>
    </row>
    <row r="321" spans="1:7" x14ac:dyDescent="0.25">
      <c r="A321" s="304">
        <v>43808</v>
      </c>
      <c r="B321" s="312">
        <f>+IF(F321=0,"",C321/F321)</f>
        <v>254.5470058730678</v>
      </c>
      <c r="C321" s="323">
        <v>1790</v>
      </c>
      <c r="D321" s="1">
        <f>B321/1.17</f>
        <v>217.56154348125455</v>
      </c>
      <c r="F321" s="1">
        <f>USD_CNY!B1230</f>
        <v>7.0320999999999998</v>
      </c>
      <c r="G321" s="313">
        <f t="shared" si="40"/>
        <v>0</v>
      </c>
    </row>
    <row r="322" spans="1:7" x14ac:dyDescent="0.25">
      <c r="A322" s="304">
        <v>43809</v>
      </c>
      <c r="B322" s="312">
        <f>+IF(F322=0,"",C322/F322)</f>
        <v>254.40085046630682</v>
      </c>
      <c r="C322" s="323">
        <v>1790</v>
      </c>
      <c r="D322" s="1">
        <f>B322/1.17</f>
        <v>217.43662433017678</v>
      </c>
      <c r="F322" s="1">
        <f>USD_CNY!B1231</f>
        <v>7.0361399999999996</v>
      </c>
      <c r="G322" s="31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opLeftCell="A117" workbookViewId="0">
      <selection activeCell="J135" sqref="J135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37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7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37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 t="shared" ref="D128:D137" si="5"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 t="shared" si="5"/>
        <v>82.487869173363521</v>
      </c>
      <c r="E129" s="382"/>
      <c r="F129" s="350">
        <f>USD_CNY!B1222</f>
        <v>7.0251200000000003</v>
      </c>
      <c r="G129" s="383">
        <f t="shared" si="1"/>
        <v>-3</v>
      </c>
    </row>
    <row r="130" spans="1:7" ht="15.75" x14ac:dyDescent="0.25">
      <c r="A130" s="390">
        <v>43798</v>
      </c>
      <c r="B130" s="355">
        <f t="shared" si="4"/>
        <v>95.79907531828637</v>
      </c>
      <c r="C130" s="355">
        <v>673</v>
      </c>
      <c r="D130" s="355">
        <f t="shared" si="5"/>
        <v>81.879551554090924</v>
      </c>
      <c r="E130" s="382"/>
      <c r="F130" s="350">
        <f>USD_CNY!B1223</f>
        <v>7.0251200000000003</v>
      </c>
      <c r="G130" s="383">
        <f t="shared" si="1"/>
        <v>-5</v>
      </c>
    </row>
    <row r="131" spans="1:7" ht="15.75" x14ac:dyDescent="0.25">
      <c r="A131" s="390">
        <v>43801</v>
      </c>
      <c r="B131" s="355">
        <f t="shared" si="4"/>
        <v>94.424140726098898</v>
      </c>
      <c r="C131" s="355">
        <v>664</v>
      </c>
      <c r="D131" s="355">
        <f t="shared" si="5"/>
        <v>80.704393782990522</v>
      </c>
      <c r="E131" s="382"/>
      <c r="F131" s="350">
        <f>USD_CNY!B1224</f>
        <v>7.0320999999999998</v>
      </c>
      <c r="G131" s="383">
        <f t="shared" si="1"/>
        <v>-9</v>
      </c>
    </row>
    <row r="132" spans="1:7" ht="15.75" x14ac:dyDescent="0.25">
      <c r="A132" s="390">
        <v>43802</v>
      </c>
      <c r="B132" s="355">
        <f t="shared" si="4"/>
        <v>94.735359759662373</v>
      </c>
      <c r="C132" s="355">
        <v>666</v>
      </c>
      <c r="D132" s="355">
        <f t="shared" si="5"/>
        <v>80.970392956976397</v>
      </c>
      <c r="E132" s="382"/>
      <c r="F132" s="350">
        <f>USD_CNY!B1225</f>
        <v>7.0301099999999996</v>
      </c>
      <c r="G132" s="383">
        <f t="shared" si="1"/>
        <v>2</v>
      </c>
    </row>
    <row r="133" spans="1:7" ht="15.75" x14ac:dyDescent="0.25">
      <c r="A133" s="390">
        <v>43803</v>
      </c>
      <c r="B133" s="355">
        <f t="shared" si="4"/>
        <v>95.324957238730065</v>
      </c>
      <c r="C133" s="355">
        <v>671</v>
      </c>
      <c r="D133" s="355">
        <f t="shared" si="5"/>
        <v>81.474322426265019</v>
      </c>
      <c r="E133" s="382"/>
      <c r="F133" s="350">
        <f>USD_CNY!B1226</f>
        <v>7.0390800000000002</v>
      </c>
      <c r="G133" s="383">
        <f t="shared" si="1"/>
        <v>5</v>
      </c>
    </row>
    <row r="134" spans="1:7" ht="15.75" x14ac:dyDescent="0.25">
      <c r="A134" s="390">
        <v>43804</v>
      </c>
      <c r="B134" s="355">
        <f t="shared" si="4"/>
        <v>96.167444491585357</v>
      </c>
      <c r="C134" s="355">
        <v>680</v>
      </c>
      <c r="D134" s="355">
        <f t="shared" si="5"/>
        <v>82.194397001355014</v>
      </c>
      <c r="E134" s="382"/>
      <c r="F134" s="350">
        <f>USD_CNY!B1227</f>
        <v>7.0709999999999997</v>
      </c>
      <c r="G134" s="383">
        <f t="shared" si="1"/>
        <v>9</v>
      </c>
    </row>
    <row r="135" spans="1:7" ht="15.75" x14ac:dyDescent="0.25">
      <c r="A135" s="390">
        <v>43805</v>
      </c>
      <c r="B135" s="355">
        <f t="shared" si="4"/>
        <v>96.398522834400097</v>
      </c>
      <c r="C135" s="355">
        <v>680</v>
      </c>
      <c r="D135" s="355">
        <f t="shared" si="5"/>
        <v>82.391899858461628</v>
      </c>
      <c r="E135" s="382"/>
      <c r="F135" s="350">
        <f>USD_CNY!B1228</f>
        <v>7.0540500000000002</v>
      </c>
      <c r="G135" s="383">
        <f t="shared" si="1"/>
        <v>0</v>
      </c>
    </row>
    <row r="136" spans="1:7" ht="15.75" x14ac:dyDescent="0.25">
      <c r="A136" s="390">
        <v>43808</v>
      </c>
      <c r="B136" s="355">
        <f t="shared" si="4"/>
        <v>96.851474996840253</v>
      </c>
      <c r="C136" s="355">
        <v>682</v>
      </c>
      <c r="D136" s="355">
        <f t="shared" si="5"/>
        <v>82.779038458837832</v>
      </c>
      <c r="E136" s="382"/>
      <c r="F136" s="350">
        <f>USD_CNY!B1229</f>
        <v>7.0417100000000001</v>
      </c>
      <c r="G136" s="383">
        <f t="shared" si="1"/>
        <v>2</v>
      </c>
    </row>
    <row r="137" spans="1:7" ht="15.75" x14ac:dyDescent="0.25">
      <c r="A137" s="390">
        <v>43809</v>
      </c>
      <c r="B137" s="355">
        <f t="shared" si="4"/>
        <v>97.268241350378986</v>
      </c>
      <c r="C137" s="355">
        <v>684</v>
      </c>
      <c r="D137" s="355">
        <f t="shared" si="5"/>
        <v>83.135249017417948</v>
      </c>
      <c r="E137" s="382"/>
      <c r="F137" s="350">
        <f>USD_CNY!B1230</f>
        <v>7.0320999999999998</v>
      </c>
      <c r="G137" s="383">
        <f t="shared" si="1"/>
        <v>2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"/>
  <sheetViews>
    <sheetView workbookViewId="0">
      <pane xSplit="1" ySplit="5" topLeftCell="B301" activePane="bottomRight" state="frozen"/>
      <selection pane="topRight" activeCell="B1" sqref="B1"/>
      <selection pane="bottomLeft" activeCell="A6" sqref="A6"/>
      <selection pane="bottomRight" activeCell="K308" sqref="K308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09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09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09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2" spans="1:8" ht="15.75" x14ac:dyDescent="0.25">
      <c r="A302" s="378">
        <v>43798</v>
      </c>
      <c r="B302" s="310">
        <f t="shared" si="37"/>
        <v>570.95320032422751</v>
      </c>
      <c r="C302" s="368">
        <v>4015</v>
      </c>
      <c r="D302" s="362">
        <f t="shared" si="35"/>
        <v>487.99418831130561</v>
      </c>
      <c r="E302" s="1">
        <v>435</v>
      </c>
      <c r="F302" s="364">
        <f>USD_CNY!B1224</f>
        <v>7.0320999999999998</v>
      </c>
      <c r="H302" s="352">
        <f t="shared" si="39"/>
        <v>7</v>
      </c>
    </row>
    <row r="303" spans="1:8" ht="15.75" x14ac:dyDescent="0.25">
      <c r="A303" s="378">
        <v>43801</v>
      </c>
      <c r="B303" s="310">
        <f t="shared" si="37"/>
        <v>572.53727182078239</v>
      </c>
      <c r="C303" s="368">
        <v>4025</v>
      </c>
      <c r="D303" s="362">
        <f t="shared" si="35"/>
        <v>489.34809557331829</v>
      </c>
      <c r="E303" s="1">
        <v>431</v>
      </c>
      <c r="F303" s="364">
        <f>USD_CNY!B1225</f>
        <v>7.0301099999999996</v>
      </c>
      <c r="H303" s="352">
        <f t="shared" si="39"/>
        <v>-4</v>
      </c>
    </row>
    <row r="304" spans="1:8" ht="15.75" x14ac:dyDescent="0.25">
      <c r="A304" s="378">
        <v>43802</v>
      </c>
      <c r="B304" s="310">
        <f t="shared" si="37"/>
        <v>571.80767941265049</v>
      </c>
      <c r="C304" s="368">
        <v>4025</v>
      </c>
      <c r="D304" s="362">
        <f t="shared" si="35"/>
        <v>488.72451231850471</v>
      </c>
      <c r="E304" s="1">
        <v>434.5</v>
      </c>
      <c r="F304" s="364">
        <f>USD_CNY!B1226</f>
        <v>7.0390800000000002</v>
      </c>
      <c r="H304" s="352">
        <f t="shared" si="39"/>
        <v>3.5</v>
      </c>
    </row>
    <row r="305" spans="1:8" ht="15.75" x14ac:dyDescent="0.25">
      <c r="A305" s="378">
        <v>43803</v>
      </c>
      <c r="B305" s="310">
        <f t="shared" si="37"/>
        <v>567.81219063781646</v>
      </c>
      <c r="C305" s="368">
        <v>4015</v>
      </c>
      <c r="D305" s="362">
        <f t="shared" si="35"/>
        <v>485.3095646477064</v>
      </c>
      <c r="E305" s="1">
        <v>439</v>
      </c>
      <c r="F305" s="364">
        <f>USD_CNY!B1227</f>
        <v>7.0709999999999997</v>
      </c>
      <c r="H305" s="352">
        <f t="shared" si="39"/>
        <v>4.5</v>
      </c>
    </row>
    <row r="306" spans="1:8" ht="15.75" x14ac:dyDescent="0.25">
      <c r="A306" s="378">
        <v>43804</v>
      </c>
      <c r="B306" s="310">
        <f t="shared" si="37"/>
        <v>567.75894698790057</v>
      </c>
      <c r="C306" s="368">
        <v>4005</v>
      </c>
      <c r="D306" s="362">
        <f t="shared" si="35"/>
        <v>485.26405725461592</v>
      </c>
      <c r="E306" s="1">
        <v>449.5</v>
      </c>
      <c r="F306" s="364">
        <f>USD_CNY!B1228</f>
        <v>7.0540500000000002</v>
      </c>
      <c r="H306" s="352">
        <f t="shared" si="39"/>
        <v>10.5</v>
      </c>
    </row>
    <row r="307" spans="1:8" ht="15.75" x14ac:dyDescent="0.25">
      <c r="A307" s="378">
        <v>43805</v>
      </c>
      <c r="B307" s="310">
        <f t="shared" si="37"/>
        <v>560.94329360340032</v>
      </c>
      <c r="C307" s="368">
        <v>3950</v>
      </c>
      <c r="D307" s="362">
        <f t="shared" si="35"/>
        <v>479.43871248153874</v>
      </c>
      <c r="E307" s="1">
        <v>442</v>
      </c>
      <c r="F307" s="364">
        <f>USD_CNY!B1229</f>
        <v>7.0417100000000001</v>
      </c>
      <c r="H307" s="352">
        <f t="shared" si="39"/>
        <v>-7.5</v>
      </c>
    </row>
    <row r="308" spans="1:8" ht="15.75" x14ac:dyDescent="0.25">
      <c r="A308" s="378">
        <v>43808</v>
      </c>
      <c r="B308" s="310">
        <f t="shared" si="37"/>
        <v>554.59962173461702</v>
      </c>
      <c r="C308" s="368">
        <v>3900</v>
      </c>
      <c r="D308" s="362">
        <f t="shared" si="35"/>
        <v>474.01677071334791</v>
      </c>
      <c r="E308" s="1">
        <v>441</v>
      </c>
      <c r="F308" s="364">
        <f>USD_CNY!B1230</f>
        <v>7.0320999999999998</v>
      </c>
      <c r="H308" s="352">
        <f t="shared" si="39"/>
        <v>-1</v>
      </c>
    </row>
    <row r="309" spans="1:8" ht="15.75" x14ac:dyDescent="0.25">
      <c r="A309" s="378">
        <v>43809</v>
      </c>
      <c r="B309" s="310">
        <f t="shared" si="37"/>
        <v>559.25550088542866</v>
      </c>
      <c r="C309" s="368">
        <v>3935</v>
      </c>
      <c r="D309" s="362">
        <f t="shared" si="35"/>
        <v>477.99615460293052</v>
      </c>
      <c r="E309" s="1">
        <v>447</v>
      </c>
      <c r="F309" s="364">
        <f>USD_CNY!B1231</f>
        <v>7.0361399999999996</v>
      </c>
      <c r="H309" s="352">
        <f t="shared" si="39"/>
        <v>6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2019-12-10T07:19:05Z</dcterms:modified>
</cp:coreProperties>
</file>