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20730" windowHeight="8400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08" i="16" l="1"/>
  <c r="D308" i="16" s="1"/>
  <c r="F308" i="16"/>
  <c r="H308" i="16"/>
  <c r="B986" i="7"/>
  <c r="D986" i="7" s="1"/>
  <c r="F986" i="7"/>
  <c r="G986" i="7"/>
  <c r="H986" i="7"/>
  <c r="B1439" i="5"/>
  <c r="D1439" i="5" s="1"/>
  <c r="F1439" i="5"/>
  <c r="G1439" i="5"/>
  <c r="H1439" i="5"/>
  <c r="B1442" i="4"/>
  <c r="D1442" i="4" s="1"/>
  <c r="F1442" i="4"/>
  <c r="G1442" i="4"/>
  <c r="H1442" i="4"/>
  <c r="B1442" i="3"/>
  <c r="D1442" i="3" s="1"/>
  <c r="F1442" i="3"/>
  <c r="G1442" i="3"/>
  <c r="H1442" i="3"/>
  <c r="B1444" i="2"/>
  <c r="D1444" i="2" s="1"/>
  <c r="F1444" i="2"/>
  <c r="G1444" i="2"/>
  <c r="H1444" i="2"/>
  <c r="B136" i="17"/>
  <c r="D136" i="17" s="1"/>
  <c r="F136" i="17"/>
  <c r="G136" i="17"/>
  <c r="B321" i="15"/>
  <c r="D321" i="15" s="1"/>
  <c r="B320" i="15"/>
  <c r="F321" i="15"/>
  <c r="G321" i="15"/>
  <c r="B307" i="16" l="1"/>
  <c r="D307" i="16" s="1"/>
  <c r="F307" i="16"/>
  <c r="H307" i="16"/>
  <c r="B985" i="7"/>
  <c r="D985" i="7" s="1"/>
  <c r="F985" i="7"/>
  <c r="G985" i="7"/>
  <c r="H985" i="7"/>
  <c r="B1438" i="5"/>
  <c r="D1438" i="5" s="1"/>
  <c r="F1438" i="5"/>
  <c r="G1438" i="5"/>
  <c r="H1438" i="5"/>
  <c r="B1441" i="4"/>
  <c r="D1441" i="4" s="1"/>
  <c r="F1441" i="4"/>
  <c r="G1441" i="4"/>
  <c r="H1441" i="4"/>
  <c r="B1441" i="3"/>
  <c r="D1441" i="3" s="1"/>
  <c r="F1441" i="3"/>
  <c r="G1441" i="3"/>
  <c r="H1441" i="3"/>
  <c r="B1443" i="2"/>
  <c r="D1443" i="2" s="1"/>
  <c r="F1443" i="2"/>
  <c r="G1443" i="2"/>
  <c r="H1443" i="2"/>
  <c r="B135" i="17"/>
  <c r="D135" i="17" s="1"/>
  <c r="F135" i="17"/>
  <c r="G135" i="17"/>
  <c r="D320" i="15"/>
  <c r="F320" i="15"/>
  <c r="G320" i="15"/>
  <c r="B306" i="16" l="1"/>
  <c r="D306" i="16" s="1"/>
  <c r="F306" i="16"/>
  <c r="H306" i="16"/>
  <c r="B984" i="7"/>
  <c r="D984" i="7" s="1"/>
  <c r="F984" i="7"/>
  <c r="G984" i="7"/>
  <c r="H984" i="7"/>
  <c r="B1437" i="5"/>
  <c r="D1437" i="5" s="1"/>
  <c r="F1437" i="5"/>
  <c r="G1437" i="5"/>
  <c r="H1437" i="5"/>
  <c r="B1440" i="4"/>
  <c r="D1440" i="4" s="1"/>
  <c r="F1440" i="4"/>
  <c r="G1440" i="4"/>
  <c r="H1440" i="4"/>
  <c r="B1440" i="3"/>
  <c r="D1440" i="3" s="1"/>
  <c r="F1440" i="3"/>
  <c r="G1440" i="3"/>
  <c r="H1440" i="3"/>
  <c r="B1442" i="2"/>
  <c r="D1442" i="2" s="1"/>
  <c r="F1442" i="2"/>
  <c r="G1442" i="2"/>
  <c r="H1442" i="2"/>
  <c r="B134" i="17"/>
  <c r="D134" i="17" s="1"/>
  <c r="F134" i="17"/>
  <c r="G134" i="17"/>
  <c r="B319" i="15"/>
  <c r="D319" i="15" s="1"/>
  <c r="F319" i="15"/>
  <c r="G319" i="15"/>
  <c r="B305" i="16" l="1"/>
  <c r="D305" i="16" s="1"/>
  <c r="F305" i="16"/>
  <c r="H305" i="16"/>
  <c r="B983" i="7"/>
  <c r="D983" i="7" s="1"/>
  <c r="F983" i="7"/>
  <c r="G983" i="7"/>
  <c r="H983" i="7"/>
  <c r="B1436" i="5"/>
  <c r="D1436" i="5" s="1"/>
  <c r="F1436" i="5"/>
  <c r="G1436" i="5"/>
  <c r="H1436" i="5"/>
  <c r="B1439" i="4"/>
  <c r="D1439" i="4" s="1"/>
  <c r="F1439" i="4"/>
  <c r="G1439" i="4"/>
  <c r="H1439" i="4"/>
  <c r="B1439" i="3"/>
  <c r="D1439" i="3" s="1"/>
  <c r="F1439" i="3"/>
  <c r="G1439" i="3"/>
  <c r="H1439" i="3"/>
  <c r="B1441" i="2"/>
  <c r="D1441" i="2" s="1"/>
  <c r="F1441" i="2"/>
  <c r="G1441" i="2"/>
  <c r="H1441" i="2"/>
  <c r="B133" i="17"/>
  <c r="D133" i="17" s="1"/>
  <c r="F133" i="17"/>
  <c r="G133" i="17"/>
  <c r="B318" i="15"/>
  <c r="D318" i="15" s="1"/>
  <c r="F318" i="15"/>
  <c r="G318" i="15"/>
  <c r="B304" i="16" l="1"/>
  <c r="D304" i="16" s="1"/>
  <c r="F304" i="16"/>
  <c r="H304" i="16"/>
  <c r="B982" i="7"/>
  <c r="D982" i="7" s="1"/>
  <c r="F982" i="7"/>
  <c r="G982" i="7"/>
  <c r="H982" i="7"/>
  <c r="B1435" i="5"/>
  <c r="D1435" i="5" s="1"/>
  <c r="F1435" i="5"/>
  <c r="G1435" i="5"/>
  <c r="H1435" i="5"/>
  <c r="B1438" i="4"/>
  <c r="D1438" i="4" s="1"/>
  <c r="F1438" i="4"/>
  <c r="G1438" i="4"/>
  <c r="H1438" i="4"/>
  <c r="B1438" i="3"/>
  <c r="D1438" i="3" s="1"/>
  <c r="F1438" i="3"/>
  <c r="G1438" i="3"/>
  <c r="H1438" i="3"/>
  <c r="B1440" i="2"/>
  <c r="D1440" i="2" s="1"/>
  <c r="F1440" i="2"/>
  <c r="G1440" i="2"/>
  <c r="H1440" i="2"/>
  <c r="B132" i="17"/>
  <c r="D132" i="17" s="1"/>
  <c r="F132" i="17"/>
  <c r="G132" i="17"/>
  <c r="B317" i="15"/>
  <c r="D317" i="15" s="1"/>
  <c r="F317" i="15"/>
  <c r="G317" i="15"/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<sst xmlns="http://schemas.openxmlformats.org/spreadsheetml/2006/main" count="4622" uniqueCount="1041">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</sst>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43200"/>
        <c:axId val="100644736"/>
      </c:areaChart>
      <c:dateAx>
        <c:axId val="1006432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06447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6447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6432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76576"/>
        <c:axId val="102378112"/>
      </c:areaChart>
      <c:dateAx>
        <c:axId val="1023765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781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237811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765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98208"/>
        <c:axId val="102404096"/>
      </c:areaChart>
      <c:dateAx>
        <c:axId val="10239820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4040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240409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982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32128"/>
        <c:axId val="102241408"/>
      </c:areaChart>
      <c:dateAx>
        <c:axId val="1024321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2414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224140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4321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77888"/>
        <c:axId val="102279424"/>
      </c:areaChart>
      <c:dateAx>
        <c:axId val="10227788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22794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22794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2778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07712"/>
        <c:axId val="102309248"/>
      </c:areaChart>
      <c:dateAx>
        <c:axId val="10230771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23092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230924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077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06720"/>
        <c:axId val="82023552"/>
      </c:areaChart>
      <c:dateAx>
        <c:axId val="1010067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023552"/>
        <c:crosses val="autoZero"/>
        <c:auto val="1"/>
        <c:lblOffset val="100"/>
        <c:baseTimeUnit val="days"/>
      </c:dateAx>
      <c:valAx>
        <c:axId val="8202355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0672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33088"/>
        <c:axId val="101034624"/>
      </c:areaChart>
      <c:dateAx>
        <c:axId val="101033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34624"/>
        <c:crosses val="autoZero"/>
        <c:auto val="1"/>
        <c:lblOffset val="100"/>
        <c:baseTimeUnit val="days"/>
      </c:dateAx>
      <c:valAx>
        <c:axId val="1010346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330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55104"/>
        <c:axId val="102355328"/>
      </c:areaChart>
      <c:dateAx>
        <c:axId val="101055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355328"/>
        <c:crosses val="autoZero"/>
        <c:auto val="1"/>
        <c:lblOffset val="100"/>
        <c:baseTimeUnit val="days"/>
      </c:dateAx>
      <c:valAx>
        <c:axId val="1023553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551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08704"/>
        <c:axId val="109210240"/>
      </c:areaChart>
      <c:dateAx>
        <c:axId val="109208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210240"/>
        <c:crosses val="autoZero"/>
        <c:auto val="1"/>
        <c:lblOffset val="100"/>
        <c:baseTimeUnit val="days"/>
      </c:dateAx>
      <c:valAx>
        <c:axId val="10921024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2087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34816"/>
        <c:axId val="109244800"/>
      </c:lineChart>
      <c:dateAx>
        <c:axId val="109234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244800"/>
        <c:crosses val="autoZero"/>
        <c:auto val="1"/>
        <c:lblOffset val="100"/>
        <c:baseTimeUnit val="days"/>
      </c:dateAx>
      <c:valAx>
        <c:axId val="1092448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23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60736"/>
        <c:axId val="100662272"/>
      </c:areaChart>
      <c:dateAx>
        <c:axId val="10066073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06622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066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6607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41824"/>
        <c:axId val="115743360"/>
      </c:areaChart>
      <c:dateAx>
        <c:axId val="1157418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5743360"/>
        <c:crosses val="autoZero"/>
        <c:auto val="1"/>
        <c:lblOffset val="100"/>
        <c:baseTimeUnit val="days"/>
      </c:dateAx>
      <c:valAx>
        <c:axId val="1157433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7418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63840"/>
        <c:axId val="115769728"/>
      </c:areaChart>
      <c:dateAx>
        <c:axId val="115763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5769728"/>
        <c:crosses val="autoZero"/>
        <c:auto val="1"/>
        <c:lblOffset val="100"/>
        <c:baseTimeUnit val="days"/>
      </c:dateAx>
      <c:valAx>
        <c:axId val="11576972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57638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00512"/>
        <c:axId val="116402048"/>
      </c:barChart>
      <c:dateAx>
        <c:axId val="1164005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402048"/>
        <c:crosses val="autoZero"/>
        <c:auto val="1"/>
        <c:lblOffset val="100"/>
        <c:baseTimeUnit val="days"/>
      </c:dateAx>
      <c:valAx>
        <c:axId val="1164020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40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27392"/>
        <c:axId val="116453760"/>
      </c:areaChart>
      <c:dateAx>
        <c:axId val="116427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16453760"/>
        <c:crosses val="autoZero"/>
        <c:auto val="1"/>
        <c:lblOffset val="100"/>
        <c:baseTimeUnit val="days"/>
      </c:dateAx>
      <c:valAx>
        <c:axId val="11645376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42739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10624"/>
        <c:axId val="108812160"/>
      </c:areaChart>
      <c:dateAx>
        <c:axId val="108810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812160"/>
        <c:crosses val="autoZero"/>
        <c:auto val="1"/>
        <c:lblOffset val="100"/>
        <c:baseTimeUnit val="days"/>
      </c:dateAx>
      <c:valAx>
        <c:axId val="10881216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810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51584"/>
        <c:axId val="108853120"/>
      </c:lineChart>
      <c:catAx>
        <c:axId val="108851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853120"/>
        <c:crosses val="autoZero"/>
        <c:auto val="1"/>
        <c:lblAlgn val="ctr"/>
        <c:lblOffset val="100"/>
        <c:noMultiLvlLbl val="0"/>
      </c:catAx>
      <c:valAx>
        <c:axId val="108853120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851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71680"/>
        <c:axId val="116473216"/>
      </c:lineChart>
      <c:dateAx>
        <c:axId val="116471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473216"/>
        <c:crosses val="autoZero"/>
        <c:auto val="1"/>
        <c:lblOffset val="100"/>
        <c:baseTimeUnit val="days"/>
      </c:dateAx>
      <c:valAx>
        <c:axId val="1164732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47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09024"/>
        <c:axId val="116610560"/>
      </c:areaChart>
      <c:dateAx>
        <c:axId val="116609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610560"/>
        <c:crosses val="autoZero"/>
        <c:auto val="1"/>
        <c:lblOffset val="100"/>
        <c:baseTimeUnit val="days"/>
      </c:dateAx>
      <c:valAx>
        <c:axId val="11661056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60902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59712"/>
        <c:axId val="116661248"/>
      </c:areaChart>
      <c:dateAx>
        <c:axId val="1166597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661248"/>
        <c:crosses val="autoZero"/>
        <c:auto val="1"/>
        <c:lblOffset val="100"/>
        <c:baseTimeUnit val="days"/>
      </c:dateAx>
      <c:valAx>
        <c:axId val="1166612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6597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77632"/>
        <c:axId val="116687616"/>
      </c:lineChart>
      <c:dateAx>
        <c:axId val="116677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687616"/>
        <c:crosses val="autoZero"/>
        <c:auto val="1"/>
        <c:lblOffset val="100"/>
        <c:baseTimeUnit val="days"/>
      </c:dateAx>
      <c:valAx>
        <c:axId val="1166876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677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82368"/>
        <c:axId val="100700544"/>
      </c:areaChart>
      <c:dateAx>
        <c:axId val="1006823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700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70054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6823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09728"/>
        <c:axId val="117211520"/>
      </c:areaChart>
      <c:dateAx>
        <c:axId val="117209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17211520"/>
        <c:crosses val="autoZero"/>
        <c:auto val="1"/>
        <c:lblOffset val="100"/>
        <c:baseTimeUnit val="days"/>
      </c:dateAx>
      <c:valAx>
        <c:axId val="1172115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2097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04032"/>
        <c:axId val="119405568"/>
      </c:areaChart>
      <c:dateAx>
        <c:axId val="119404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9405568"/>
        <c:crosses val="autoZero"/>
        <c:auto val="1"/>
        <c:lblOffset val="100"/>
        <c:baseTimeUnit val="days"/>
      </c:dateAx>
      <c:valAx>
        <c:axId val="1194055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94040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57120"/>
        <c:axId val="119579392"/>
      </c:lineChart>
      <c:dateAx>
        <c:axId val="119557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9579392"/>
        <c:crosses val="autoZero"/>
        <c:auto val="1"/>
        <c:lblOffset val="100"/>
        <c:baseTimeUnit val="days"/>
      </c:dateAx>
      <c:valAx>
        <c:axId val="1195793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9557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01952"/>
        <c:axId val="103103488"/>
      </c:areaChart>
      <c:dateAx>
        <c:axId val="103101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103488"/>
        <c:crosses val="autoZero"/>
        <c:auto val="1"/>
        <c:lblOffset val="100"/>
        <c:baseTimeUnit val="days"/>
      </c:dateAx>
      <c:valAx>
        <c:axId val="10310348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10195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52704"/>
        <c:axId val="116270208"/>
      </c:areaChart>
      <c:dateAx>
        <c:axId val="119352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270208"/>
        <c:crosses val="autoZero"/>
        <c:auto val="1"/>
        <c:lblOffset val="100"/>
        <c:baseTimeUnit val="days"/>
      </c:dateAx>
      <c:valAx>
        <c:axId val="11627020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93527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32416"/>
        <c:axId val="116333952"/>
      </c:areaChart>
      <c:dateAx>
        <c:axId val="116332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333952"/>
        <c:crosses val="autoZero"/>
        <c:auto val="1"/>
        <c:lblOffset val="100"/>
        <c:baseTimeUnit val="days"/>
      </c:dateAx>
      <c:valAx>
        <c:axId val="11633395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33241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6800"/>
        <c:axId val="101518336"/>
      </c:areaChart>
      <c:dateAx>
        <c:axId val="1015168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83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1518336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168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45088"/>
        <c:axId val="101546624"/>
      </c:areaChart>
      <c:dateAx>
        <c:axId val="10154508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5466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1546624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450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54816"/>
        <c:axId val="101564800"/>
      </c:areaChart>
      <c:catAx>
        <c:axId val="1015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64800"/>
        <c:crosses val="autoZero"/>
        <c:auto val="1"/>
        <c:lblAlgn val="ctr"/>
        <c:lblOffset val="100"/>
        <c:noMultiLvlLbl val="0"/>
      </c:catAx>
      <c:valAx>
        <c:axId val="10156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554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17664"/>
        <c:axId val="101619200"/>
      </c:areaChart>
      <c:dateAx>
        <c:axId val="1016176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61920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1619200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6176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75936"/>
        <c:axId val="101977472"/>
      </c:lineChart>
      <c:dateAx>
        <c:axId val="10197593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977472"/>
        <c:crosses val="autoZero"/>
        <c:auto val="1"/>
        <c:lblOffset val="100"/>
        <c:baseTimeUnit val="days"/>
      </c:dateAx>
      <c:valAx>
        <c:axId val="1019774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97593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7952"/>
        <c:axId val="102024320"/>
      </c:lineChart>
      <c:dateAx>
        <c:axId val="10199795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024320"/>
        <c:crosses val="autoZero"/>
        <c:auto val="1"/>
        <c:lblOffset val="100"/>
        <c:baseTimeUnit val="days"/>
      </c:dateAx>
      <c:valAx>
        <c:axId val="1020243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99795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5" sqref="L5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43808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48155</v>
      </c>
      <c r="E5" s="286">
        <f>+IF(ISERROR(VLOOKUP($E$2,Cu!$A$5:$H$1642,7,0)),0,VLOOKUP($E$2,Cu!$A$5:$H$1642,7,0))</f>
        <v>780</v>
      </c>
      <c r="F5" s="281" t="s">
        <v>3</v>
      </c>
      <c r="G5" s="280">
        <f>+IF(ISERROR(VLOOKUP($E$2,Cu!$A$5:$H$1642,2,0)),0,VLOOKUP($E$2,Cu!$A$5:$H$1642,2,0))</f>
        <v>6847.8832781103802</v>
      </c>
      <c r="H5" s="280">
        <f>+IF(ISERROR(VLOOKUP($E$2,Cu!$A$5:$H$1642,4,0)),0,VLOOKUP($E$2,Cu!$A$5:$H$1642,4,0))</f>
        <v>5852.8916906926333</v>
      </c>
      <c r="I5" s="394">
        <f>+IF(ISERROR(VLOOKUP($E$2,Cu!$A$5:$H$1999,5,0)),0,VLOOKUP($E$2,Cu!$A$5:$H$1999,5,0))</f>
        <v>5867.5</v>
      </c>
      <c r="J5" s="377">
        <f>+IF(ISERROR(VLOOKUP($E$2,Cu!$A$5:$H$1642,8,0)),0,VLOOKUP($E$2,Cu!$A$5:$H$1642,8,0))</f>
        <v>12.5</v>
      </c>
      <c r="K5" s="294"/>
      <c r="L5" s="3" t="s">
        <v>1030</v>
      </c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15400</v>
      </c>
      <c r="E6" s="286">
        <f>+IF(ISERROR(VLOOKUP($E$2,Pb!$A$5:$H$1987,7,0)),0,VLOOKUP($E$2,Pb!$A$5:$H$1987,7,0))</f>
        <v>75</v>
      </c>
      <c r="F6" s="281" t="s">
        <v>3</v>
      </c>
      <c r="G6" s="280">
        <f>+IF(ISERROR(VLOOKUP($E$2,Pb!$A$5:$H$1987,2,0)),0,VLOOKUP($E$2,Pb!$A$5:$H$1987,2,0))</f>
        <v>2189.9574806956671</v>
      </c>
      <c r="H6" s="280">
        <f>+IF(ISERROR(VLOOKUP($E$2,Pb!$A$5:$H$1987,4,0)),0,VLOOKUP($E$2,Pb!$A$5:$H$1987,4,0))</f>
        <v>1871.7585305091172</v>
      </c>
      <c r="I6" s="394">
        <f>+IF(ISERROR(VLOOKUP($E$2,Pb!$A$5:$H$1987,5,0)),0,VLOOKUP($E$2,Pb!$A$5:$H$1987,5,0))</f>
        <v>1881</v>
      </c>
      <c r="J6" s="377">
        <f>+IF(ISERROR(VLOOKUP($E$2,Pb!$A$5:$H$1642,8,0)),0,VLOOKUP($E$2,Pb!$A$5:$H$1642,8,0))</f>
        <v>-12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4024</v>
      </c>
      <c r="E7" s="286">
        <f>+IF(ISERROR(VLOOKUP($E$2,Ag!$A$5:$H$1986,7,0)),0,VLOOKUP($E$2,Ag!$A$5:$H$1986,7,0))</f>
        <v>-90</v>
      </c>
      <c r="F7" s="281" t="s">
        <v>6</v>
      </c>
      <c r="G7" s="280">
        <f>+IF(ISERROR(VLOOKUP($E$2,Ag!$A$5:$H$1517,2,0)),0,VLOOKUP($E$2,Ag!$A$5:$H$1517,2,0))</f>
        <v>572.23304560515351</v>
      </c>
      <c r="H7" s="280">
        <f>+IF(ISERROR(VLOOKUP($E$2,Ag!$A$5:$H$1517,4,0)),0,VLOOKUP($E$2,Ag!$A$5:$H$1517,4,0))</f>
        <v>489.08807316679793</v>
      </c>
      <c r="I7" s="394">
        <f>+IF(ISERROR(VLOOKUP($E$2,Ag!$A$5:$H$1517,5,0)),0,VLOOKUP($E$2,Ag!$A$5:$H$1517,5,0))</f>
        <v>532.25</v>
      </c>
      <c r="J7" s="377">
        <f>+IF(ISERROR(VLOOKUP($E$2,Ag!$A$5:$H$1642,8,0)),0,VLOOKUP($E$2,Ag!$A$5:$H$1642,8,0))</f>
        <v>-10.774999999999977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18520</v>
      </c>
      <c r="E8" s="286">
        <f>+IF(ISERROR(VLOOKUP($E$2,Zn!$A$5:$H$2994,7,0)),0,VLOOKUP($E$2,Zn!$A$5:$H$2994,7,0))</f>
        <v>0</v>
      </c>
      <c r="F8" s="281" t="s">
        <v>3</v>
      </c>
      <c r="G8" s="280">
        <f>+IF(ISERROR(VLOOKUP($E$2,Zn!$A$5:$H$2994,2,0)),0,VLOOKUP($E$2,Zn!$A$5:$H$2994,2,0))</f>
        <v>2633.6371780833606</v>
      </c>
      <c r="H8" s="280">
        <f>+IF(ISERROR(VLOOKUP($E$2,Zn!$A$5:$H$2994,4,0)),0,VLOOKUP($E$2,Zn!$A$5:$H$2994,4,0))</f>
        <v>2250.9719470797954</v>
      </c>
      <c r="I8" s="394">
        <f>+IF(ISERROR(VLOOKUP($E$2,Zn!$A$5:$H$2994,5,0)),0,VLOOKUP($E$2,Zn!$A$5:$H$2994,5,0))</f>
        <v>2250</v>
      </c>
      <c r="J8" s="377">
        <f>+IF(ISERROR(VLOOKUP($E$2,Zn!$A$5:$H$1642,8,0)),0,VLOOKUP($E$2,Zn!$A$5:$H$1642,8,0))</f>
        <v>-5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110050</v>
      </c>
      <c r="E9" s="286">
        <f>+IF(ISERROR(VLOOKUP($E$2,Ni!$A$6:$H$2996,7,0)),0,VLOOKUP($E$2,Ni!$A$6:$H$2996,7,0))</f>
        <v>1050</v>
      </c>
      <c r="F9" s="281" t="s">
        <v>3</v>
      </c>
      <c r="G9" s="280">
        <f>+IF(ISERROR(VLOOKUP($E$2,Ni!$A$6:$H$2996,2,0)),0,VLOOKUP($E$2,Ni!$A$6:$H$2996,2,0))</f>
        <v>15649.663685101179</v>
      </c>
      <c r="H9" s="280">
        <f>+IF(ISERROR(VLOOKUP($E$2,Ni!$A$6:$H$2996,4,0)),0,VLOOKUP($E$2,Ni!$A$6:$H$2996,4,0))</f>
        <v>13375.780927436906</v>
      </c>
      <c r="I9" s="394">
        <f>+IF(ISERROR(VLOOKUP($E$2,Ni!$A$6:$H$2996,5,0)),0,VLOOKUP($E$2,Ni!$A$6:$H$2996,5,0))</f>
        <v>13420</v>
      </c>
      <c r="J9" s="377">
        <f>+IF(ISERROR(VLOOKUP($E$2,Ni!$A$5:$H$1642,8,0)),0,VLOOKUP($E$2,Ni!$A$5:$H$1642,8,0))</f>
        <v>255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1790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254.5470058730678</v>
      </c>
      <c r="H10" s="280">
        <f>+IF(ISERROR(VLOOKUP($E$2,Coke!$A$6:$H$2997,4,0)),0,VLOOKUP($E$2,Coke!$A$6:$H$2997,4,0))</f>
        <v>217.56154348125455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3900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554.59962173461702</v>
      </c>
      <c r="H11" s="280">
        <f>+IF(ISERROR(VLOOKUP($E$2,Steel!$A$6:$H$2995,4,0)),0,VLOOKUP($E$2,Steel!$A$6:$H$2995,4,0))</f>
        <v>474.01677071334791</v>
      </c>
      <c r="I11" s="394">
        <f>+IF(ISERROR(VLOOKUP($E$2,Steel!$A$6:$H$2995,5,0)),0,VLOOKUP($E$2,Steel!$A$6:$H$2995,5,0))</f>
        <v>441</v>
      </c>
      <c r="J11" s="377">
        <f>+IF(ISERROR(VLOOKUP($E$2,Steel!$A$5:$H$1642,8,0)),0,VLOOKUP($E$2,Steel!$A$5:$H$1642,8,0))</f>
        <v>-1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682</v>
      </c>
      <c r="E12" s="286">
        <f>+IF(ISERROR(VLOOKUP($E$2,'Quặng Sắt'!$A$6:$H$2995,7,0)),0,VLOOKUP($E$2,'Quặng Sắt'!$A$6:$H$2995,7,0))</f>
        <v>2</v>
      </c>
      <c r="F12" s="281" t="s">
        <v>2</v>
      </c>
      <c r="G12" s="280">
        <f>+IF(ISERROR(VLOOKUP($E$2,'Quặng Sắt'!$A$6:$H$2995,2,0)),0,VLOOKUP($E$2,'Quặng Sắt'!$A$6:$H$2995,2,0))</f>
        <v>96.851474996840253</v>
      </c>
      <c r="H12" s="280">
        <f>+IF(ISERROR(VLOOKUP($E$2,'Quặng Sắt'!$A$6:$H$2995,4,0)),0,VLOOKUP($E$2,'Quặng Sắt'!$A$6:$H$2995,4,0))</f>
        <v>82.779038458837832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L12" s="25" t="s">
        <v>1030</v>
      </c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23240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7.0320999999999998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0"/>
  <sheetViews>
    <sheetView workbookViewId="0">
      <pane ySplit="3" topLeftCell="A1213" activePane="bottomLeft" state="frozen"/>
      <selection pane="bottomLeft" activeCell="J1223" sqref="J1223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  <row r="1226" spans="1:2" x14ac:dyDescent="0.25">
      <c r="A1226" s="199">
        <v>43802</v>
      </c>
      <c r="B1226" s="295">
        <v>7.0390800000000002</v>
      </c>
    </row>
    <row r="1227" spans="1:2" x14ac:dyDescent="0.25">
      <c r="A1227" s="199">
        <v>43803</v>
      </c>
      <c r="B1227" s="295">
        <v>7.0709999999999997</v>
      </c>
    </row>
    <row r="1228" spans="1:2" x14ac:dyDescent="0.25">
      <c r="A1228" s="199">
        <v>43804</v>
      </c>
      <c r="B1228" s="295">
        <v>7.0540500000000002</v>
      </c>
    </row>
    <row r="1229" spans="1:2" x14ac:dyDescent="0.25">
      <c r="A1229" s="199">
        <v>43805</v>
      </c>
      <c r="B1229" s="295">
        <v>7.0417100000000001</v>
      </c>
    </row>
    <row r="1230" spans="1:2" x14ac:dyDescent="0.25">
      <c r="A1230" s="199">
        <v>43808</v>
      </c>
      <c r="B1230" s="295">
        <v>7.0320999999999998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700" activePane="bottomLeft" state="frozen"/>
      <selection pane="bottomLeft" activeCell="D716" sqref="D716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ht="15.75" x14ac:dyDescent="0.25">
      <c r="A707" s="340">
        <v>43802</v>
      </c>
      <c r="B707" s="287">
        <v>23240</v>
      </c>
    </row>
    <row r="708" spans="1:2" ht="15.75" x14ac:dyDescent="0.25">
      <c r="A708" s="340">
        <v>43803</v>
      </c>
      <c r="B708" s="287">
        <v>23240</v>
      </c>
    </row>
    <row r="709" spans="1:2" ht="15.75" x14ac:dyDescent="0.25">
      <c r="A709" s="340">
        <v>43804</v>
      </c>
      <c r="B709" s="287">
        <v>23240</v>
      </c>
    </row>
    <row r="710" spans="1:2" ht="15.75" x14ac:dyDescent="0.25">
      <c r="A710" s="340">
        <v>43805</v>
      </c>
      <c r="B710" s="287">
        <v>23240</v>
      </c>
    </row>
    <row r="711" spans="1:2" ht="15.75" x14ac:dyDescent="0.25">
      <c r="A711" s="340">
        <v>43808</v>
      </c>
      <c r="B711" s="287">
        <v>23240</v>
      </c>
    </row>
    <row r="712" spans="1:2" x14ac:dyDescent="0.25">
      <c r="A712" s="128"/>
      <c r="B712" s="129"/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1"/>
  <sheetViews>
    <sheetView workbookViewId="0">
      <pane ySplit="3" topLeftCell="A579" activePane="bottomLeft" state="frozen"/>
      <selection pane="bottomLeft" activeCell="I587" sqref="I587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  <row r="587" spans="1:11" x14ac:dyDescent="0.25">
      <c r="A587" s="261">
        <v>43802</v>
      </c>
      <c r="B587" s="262">
        <v>3322</v>
      </c>
      <c r="H587" s="110"/>
    </row>
    <row r="588" spans="1:11" x14ac:dyDescent="0.25">
      <c r="A588" s="261">
        <v>43803</v>
      </c>
      <c r="B588" s="262">
        <v>3309</v>
      </c>
    </row>
    <row r="589" spans="1:11" x14ac:dyDescent="0.25">
      <c r="A589" s="261">
        <v>43804</v>
      </c>
      <c r="B589" s="262">
        <v>3315</v>
      </c>
    </row>
    <row r="590" spans="1:11" x14ac:dyDescent="0.25">
      <c r="A590" s="261">
        <v>43805</v>
      </c>
      <c r="B590" s="262">
        <v>3318</v>
      </c>
    </row>
    <row r="591" spans="1:11" x14ac:dyDescent="0.25">
      <c r="A591" s="261">
        <v>43808</v>
      </c>
      <c r="B591" s="262">
        <v>3323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33" activePane="bottomLeft" state="frozen"/>
      <selection pane="bottomLeft" activeCell="K1442" sqref="K1442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5867.5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44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44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44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44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99">
        <v>43802</v>
      </c>
      <c r="B1440" s="37">
        <f t="shared" si="56"/>
        <v>6698.318530262477</v>
      </c>
      <c r="C1440" s="221">
        <v>47150</v>
      </c>
      <c r="D1440" s="37">
        <f t="shared" si="59"/>
        <v>5725.0585728739125</v>
      </c>
      <c r="E1440" s="221">
        <v>5855.5</v>
      </c>
      <c r="F1440" s="147">
        <f>USD_CNY!B1226</f>
        <v>7.0390800000000002</v>
      </c>
      <c r="G1440" s="139">
        <f t="shared" si="54"/>
        <v>-195</v>
      </c>
      <c r="H1440" s="375">
        <f t="shared" si="58"/>
        <v>1.5</v>
      </c>
    </row>
    <row r="1441" spans="1:8" x14ac:dyDescent="0.25">
      <c r="A1441" s="199">
        <v>43803</v>
      </c>
      <c r="B1441" s="37">
        <f t="shared" si="56"/>
        <v>6659.595531042286</v>
      </c>
      <c r="C1441" s="221">
        <v>47090</v>
      </c>
      <c r="D1441" s="37">
        <f t="shared" si="59"/>
        <v>5691.9619923438349</v>
      </c>
      <c r="E1441" s="221">
        <v>5812</v>
      </c>
      <c r="F1441" s="147">
        <f>USD_CNY!B1227</f>
        <v>7.0709999999999997</v>
      </c>
      <c r="G1441" s="139">
        <f t="shared" si="54"/>
        <v>-60</v>
      </c>
      <c r="H1441" s="375">
        <f t="shared" si="58"/>
        <v>-43.5</v>
      </c>
    </row>
    <row r="1442" spans="1:8" x14ac:dyDescent="0.25">
      <c r="A1442" s="199">
        <v>43804</v>
      </c>
      <c r="B1442" s="37">
        <f t="shared" si="56"/>
        <v>6701.8237749945065</v>
      </c>
      <c r="C1442" s="221">
        <v>47275</v>
      </c>
      <c r="D1442" s="37">
        <f t="shared" si="59"/>
        <v>5728.0545085423137</v>
      </c>
      <c r="E1442" s="221">
        <v>5823</v>
      </c>
      <c r="F1442" s="147">
        <f>USD_CNY!B1228</f>
        <v>7.0540500000000002</v>
      </c>
      <c r="G1442" s="139">
        <f t="shared" si="54"/>
        <v>185</v>
      </c>
      <c r="H1442" s="375">
        <f t="shared" si="58"/>
        <v>11</v>
      </c>
    </row>
    <row r="1443" spans="1:8" x14ac:dyDescent="0.25">
      <c r="A1443" s="199">
        <v>43805</v>
      </c>
      <c r="B1443" s="37">
        <f t="shared" si="56"/>
        <v>6727.7692492306551</v>
      </c>
      <c r="C1443" s="221">
        <v>47375</v>
      </c>
      <c r="D1443" s="37">
        <f t="shared" si="59"/>
        <v>5750.2301275475684</v>
      </c>
      <c r="E1443" s="221">
        <v>5855</v>
      </c>
      <c r="F1443" s="147">
        <f>USD_CNY!B1229</f>
        <v>7.0417100000000001</v>
      </c>
      <c r="G1443" s="139">
        <f t="shared" si="54"/>
        <v>100</v>
      </c>
      <c r="H1443" s="375">
        <f t="shared" si="58"/>
        <v>32</v>
      </c>
    </row>
    <row r="1444" spans="1:8" x14ac:dyDescent="0.25">
      <c r="A1444" s="199">
        <v>43808</v>
      </c>
      <c r="B1444" s="37">
        <f t="shared" si="56"/>
        <v>6847.8832781103802</v>
      </c>
      <c r="C1444" s="221">
        <v>48155</v>
      </c>
      <c r="D1444" s="37">
        <f t="shared" si="59"/>
        <v>5852.8916906926333</v>
      </c>
      <c r="E1444" s="221">
        <v>5867.5</v>
      </c>
      <c r="F1444" s="147">
        <f>USD_CNY!B1230</f>
        <v>7.0320999999999998</v>
      </c>
      <c r="G1444" s="139">
        <f t="shared" si="54"/>
        <v>780</v>
      </c>
      <c r="H1444" s="375">
        <f t="shared" si="58"/>
        <v>12.5</v>
      </c>
    </row>
    <row r="1445" spans="1:8" x14ac:dyDescent="0.25">
      <c r="A1445" s="176"/>
      <c r="B1445" s="37"/>
      <c r="C1445" s="221"/>
      <c r="D1445" s="37"/>
      <c r="E1445" s="221"/>
      <c r="F1445" s="37"/>
    </row>
    <row r="1446" spans="1:8" x14ac:dyDescent="0.25">
      <c r="A1446" s="176"/>
      <c r="B1446" s="37"/>
      <c r="C1446" s="221"/>
      <c r="D1446" s="37"/>
      <c r="E1446" s="221"/>
      <c r="F1446" s="37"/>
    </row>
    <row r="1447" spans="1:8" x14ac:dyDescent="0.25">
      <c r="A1447" s="176"/>
      <c r="B1447" s="37"/>
      <c r="C1447" s="221"/>
      <c r="D1447" s="37"/>
      <c r="E1447" s="221"/>
      <c r="F1447" s="37"/>
    </row>
    <row r="1448" spans="1:8" x14ac:dyDescent="0.25">
      <c r="A1448" s="176"/>
      <c r="B1448" s="37"/>
      <c r="C1448" s="221"/>
      <c r="D1448" s="37"/>
      <c r="E1448" s="221"/>
      <c r="F1448" s="37"/>
    </row>
    <row r="1449" spans="1:8" x14ac:dyDescent="0.25">
      <c r="A1449" s="176"/>
      <c r="B1449" s="37"/>
      <c r="C1449" s="221"/>
      <c r="D1449" s="37"/>
      <c r="E1449" s="221"/>
      <c r="F1449" s="37"/>
    </row>
    <row r="1450" spans="1:8" x14ac:dyDescent="0.25">
      <c r="A1450" s="176"/>
      <c r="B1450" s="37"/>
      <c r="C1450" s="221"/>
      <c r="D1450" s="37"/>
      <c r="E1450" s="221"/>
      <c r="F1450" s="37"/>
    </row>
    <row r="1451" spans="1:8" x14ac:dyDescent="0.25">
      <c r="A1451" s="176"/>
      <c r="B1451" s="37"/>
      <c r="C1451" s="221"/>
      <c r="D1451" s="37"/>
      <c r="E1451" s="221"/>
      <c r="F1451" s="37"/>
    </row>
    <row r="1452" spans="1:8" x14ac:dyDescent="0.25">
      <c r="A1452" s="176"/>
      <c r="B1452" s="37"/>
      <c r="C1452" s="221"/>
      <c r="D1452" s="37"/>
      <c r="E1452" s="221"/>
      <c r="F1452" s="37"/>
    </row>
    <row r="1453" spans="1:8" x14ac:dyDescent="0.25">
      <c r="A1453" s="176"/>
      <c r="B1453" s="37"/>
      <c r="C1453" s="221"/>
      <c r="D1453" s="37"/>
      <c r="E1453" s="221"/>
      <c r="F1453" s="37"/>
    </row>
    <row r="1454" spans="1:8" x14ac:dyDescent="0.25">
      <c r="A1454" s="176"/>
      <c r="B1454" s="37"/>
      <c r="C1454" s="221"/>
      <c r="D1454" s="37"/>
      <c r="E1454" s="221"/>
      <c r="F1454" s="37"/>
    </row>
    <row r="1455" spans="1:8" x14ac:dyDescent="0.25">
      <c r="A1455" s="176"/>
      <c r="B1455" s="37"/>
      <c r="C1455" s="221"/>
      <c r="D1455" s="37"/>
      <c r="E1455" s="221"/>
      <c r="F1455" s="37"/>
    </row>
    <row r="1456" spans="1:8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2"/>
  <sheetViews>
    <sheetView showZeros="0" workbookViewId="0">
      <pane ySplit="4" topLeftCell="A1434" activePane="bottomLeft" state="frozen"/>
      <selection pane="bottomLeft" activeCell="D1445" sqref="D1445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42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42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42" si="59">+IF(F1329=0,"",C1329/F1329)</f>
        <v>2351.2215433039687</v>
      </c>
      <c r="C1329" s="37">
        <v>16150</v>
      </c>
      <c r="D1329" s="37">
        <f t="shared" ref="D1329:D1442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  <row r="1438" spans="1:8" x14ac:dyDescent="0.25">
      <c r="A1438" s="199">
        <v>43802</v>
      </c>
      <c r="B1438" s="37">
        <f t="shared" si="59"/>
        <v>2180.6827028532139</v>
      </c>
      <c r="C1438" s="38">
        <v>15350</v>
      </c>
      <c r="D1438" s="37">
        <f t="shared" si="60"/>
        <v>1863.8313699600119</v>
      </c>
      <c r="E1438" s="38">
        <v>1912</v>
      </c>
      <c r="F1438" s="346">
        <f>USD_CNY!B1226</f>
        <v>7.0390800000000002</v>
      </c>
      <c r="G1438" s="139">
        <f t="shared" si="56"/>
        <v>-150</v>
      </c>
      <c r="H1438" s="139">
        <f t="shared" si="58"/>
        <v>-35</v>
      </c>
    </row>
    <row r="1439" spans="1:8" x14ac:dyDescent="0.25">
      <c r="A1439" s="199">
        <v>43803</v>
      </c>
      <c r="B1439" s="37">
        <f t="shared" si="59"/>
        <v>2160.2319332484799</v>
      </c>
      <c r="C1439" s="38">
        <v>15275</v>
      </c>
      <c r="D1439" s="37">
        <f t="shared" si="60"/>
        <v>1846.3520796995556</v>
      </c>
      <c r="E1439" s="38">
        <v>1883.5</v>
      </c>
      <c r="F1439" s="346">
        <f>USD_CNY!B1227</f>
        <v>7.0709999999999997</v>
      </c>
      <c r="G1439" s="139">
        <f t="shared" si="56"/>
        <v>-75</v>
      </c>
      <c r="H1439" s="139">
        <f t="shared" si="58"/>
        <v>-28.5</v>
      </c>
    </row>
    <row r="1440" spans="1:8" x14ac:dyDescent="0.25">
      <c r="A1440" s="199">
        <v>43804</v>
      </c>
      <c r="B1440" s="37">
        <f t="shared" si="59"/>
        <v>2172.5108271135023</v>
      </c>
      <c r="C1440" s="38">
        <v>15325</v>
      </c>
      <c r="D1440" s="37">
        <f t="shared" si="60"/>
        <v>1856.8468607807713</v>
      </c>
      <c r="E1440" s="38">
        <v>1900</v>
      </c>
      <c r="F1440" s="346">
        <f>USD_CNY!B1228</f>
        <v>7.0540500000000002</v>
      </c>
      <c r="G1440" s="139">
        <f t="shared" si="56"/>
        <v>50</v>
      </c>
      <c r="H1440" s="139">
        <f t="shared" si="58"/>
        <v>16.5</v>
      </c>
    </row>
    <row r="1441" spans="1:8" x14ac:dyDescent="0.25">
      <c r="A1441" s="199">
        <v>43805</v>
      </c>
      <c r="B1441" s="37">
        <f t="shared" si="59"/>
        <v>2176.3179682207874</v>
      </c>
      <c r="C1441" s="38">
        <v>15325</v>
      </c>
      <c r="D1441" s="37">
        <f t="shared" si="60"/>
        <v>1860.1008275391346</v>
      </c>
      <c r="E1441" s="38">
        <v>1893</v>
      </c>
      <c r="F1441" s="346">
        <f>USD_CNY!B1229</f>
        <v>7.0417100000000001</v>
      </c>
      <c r="G1441" s="139">
        <f t="shared" si="56"/>
        <v>0</v>
      </c>
      <c r="H1441" s="139">
        <f t="shared" si="58"/>
        <v>-7</v>
      </c>
    </row>
    <row r="1442" spans="1:8" x14ac:dyDescent="0.25">
      <c r="A1442" s="199">
        <v>43808</v>
      </c>
      <c r="B1442" s="37">
        <f t="shared" si="59"/>
        <v>2189.9574806956671</v>
      </c>
      <c r="C1442" s="38">
        <v>15400</v>
      </c>
      <c r="D1442" s="37">
        <f t="shared" si="60"/>
        <v>1871.7585305091172</v>
      </c>
      <c r="E1442" s="38">
        <v>1881</v>
      </c>
      <c r="F1442" s="346">
        <f>USD_CNY!B1230</f>
        <v>7.0320999999999998</v>
      </c>
      <c r="G1442" s="139">
        <f t="shared" si="56"/>
        <v>75</v>
      </c>
      <c r="H1442" s="139">
        <f t="shared" si="58"/>
        <v>-12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28" activePane="bottomLeft" state="frozen"/>
      <selection pane="bottomLeft" activeCell="L1439" sqref="L1439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42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42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42" si="57">+IF(F1359=0,"",C1359/F1359)</f>
        <v>595.09888728905969</v>
      </c>
      <c r="C1359" s="212">
        <v>4224</v>
      </c>
      <c r="D1359" s="20">
        <f t="shared" ref="D1359:D1442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A1438" s="199">
        <v>43802</v>
      </c>
      <c r="B1438" s="20">
        <f t="shared" si="57"/>
        <v>579.7632645175222</v>
      </c>
      <c r="C1438" s="213">
        <v>4081</v>
      </c>
      <c r="D1438" s="20">
        <f t="shared" si="58"/>
        <v>495.52415770728396</v>
      </c>
      <c r="E1438" s="3">
        <v>542.86500000000001</v>
      </c>
      <c r="F1438" s="147">
        <f>USD_CNY!B1226</f>
        <v>7.0390800000000002</v>
      </c>
      <c r="G1438" s="159">
        <f t="shared" si="52"/>
        <v>2</v>
      </c>
      <c r="H1438" s="159">
        <f t="shared" si="56"/>
        <v>-2.25</v>
      </c>
    </row>
    <row r="1439" spans="1:8" x14ac:dyDescent="0.25">
      <c r="A1439" s="199">
        <v>43803</v>
      </c>
      <c r="B1439" s="20">
        <f t="shared" si="57"/>
        <v>587.04567953613355</v>
      </c>
      <c r="C1439" s="213">
        <v>4151</v>
      </c>
      <c r="D1439" s="20">
        <f t="shared" si="58"/>
        <v>501.74844404797744</v>
      </c>
      <c r="E1439" s="3">
        <v>551.05999999999995</v>
      </c>
      <c r="F1439" s="147">
        <f>USD_CNY!B1227</f>
        <v>7.0709999999999997</v>
      </c>
      <c r="G1439" s="159">
        <f t="shared" si="52"/>
        <v>70</v>
      </c>
      <c r="H1439" s="159">
        <f t="shared" si="56"/>
        <v>8.1949999999999363</v>
      </c>
    </row>
    <row r="1440" spans="1:8" x14ac:dyDescent="0.25">
      <c r="A1440" s="199">
        <v>43804</v>
      </c>
      <c r="B1440" s="20">
        <f t="shared" si="57"/>
        <v>583.4945882152806</v>
      </c>
      <c r="C1440" s="213">
        <v>4116</v>
      </c>
      <c r="D1440" s="20">
        <f t="shared" si="58"/>
        <v>498.71332326092363</v>
      </c>
      <c r="E1440" s="3">
        <v>542.22</v>
      </c>
      <c r="F1440" s="147">
        <f>USD_CNY!B1228</f>
        <v>7.0540500000000002</v>
      </c>
      <c r="G1440" s="159">
        <f t="shared" si="52"/>
        <v>-35</v>
      </c>
      <c r="H1440" s="159">
        <f t="shared" si="56"/>
        <v>-8.8399999999999181</v>
      </c>
    </row>
    <row r="1441" spans="1:8" x14ac:dyDescent="0.25">
      <c r="A1441" s="199">
        <v>43805</v>
      </c>
      <c r="B1441" s="20">
        <f t="shared" si="57"/>
        <v>584.23309110997184</v>
      </c>
      <c r="C1441" s="213">
        <v>4114</v>
      </c>
      <c r="D1441" s="20">
        <f t="shared" si="58"/>
        <v>499.34452231621526</v>
      </c>
      <c r="E1441" s="3">
        <v>543.02499999999998</v>
      </c>
      <c r="F1441" s="147">
        <f>USD_CNY!B1229</f>
        <v>7.0417100000000001</v>
      </c>
      <c r="G1441" s="159">
        <f t="shared" si="52"/>
        <v>-2</v>
      </c>
      <c r="H1441" s="159">
        <f t="shared" si="56"/>
        <v>0.80499999999994998</v>
      </c>
    </row>
    <row r="1442" spans="1:8" x14ac:dyDescent="0.25">
      <c r="A1442" s="199">
        <v>43808</v>
      </c>
      <c r="B1442" s="20">
        <f t="shared" si="57"/>
        <v>572.23304560515351</v>
      </c>
      <c r="C1442" s="213">
        <v>4024</v>
      </c>
      <c r="D1442" s="20">
        <f t="shared" si="58"/>
        <v>489.08807316679793</v>
      </c>
      <c r="E1442" s="3">
        <v>532.25</v>
      </c>
      <c r="F1442" s="147">
        <f>USD_CNY!B1230</f>
        <v>7.0320999999999998</v>
      </c>
      <c r="G1442" s="159">
        <f t="shared" si="52"/>
        <v>-90</v>
      </c>
      <c r="H1442" s="159">
        <f t="shared" si="56"/>
        <v>-10.774999999999977</v>
      </c>
    </row>
    <row r="1443" spans="1:8" x14ac:dyDescent="0.25">
      <c r="F1443" s="43"/>
    </row>
    <row r="1444" spans="1:8" x14ac:dyDescent="0.25">
      <c r="F1444" s="43"/>
    </row>
    <row r="1445" spans="1:8" x14ac:dyDescent="0.25">
      <c r="F1445" s="43"/>
    </row>
    <row r="1446" spans="1:8" x14ac:dyDescent="0.25">
      <c r="F1446" s="43"/>
    </row>
    <row r="1447" spans="1:8" x14ac:dyDescent="0.25">
      <c r="F1447" s="43"/>
    </row>
    <row r="1448" spans="1:8" x14ac:dyDescent="0.25">
      <c r="F1448" s="43"/>
    </row>
    <row r="1449" spans="1:8" x14ac:dyDescent="0.25">
      <c r="F1449" s="43"/>
    </row>
    <row r="1450" spans="1:8" x14ac:dyDescent="0.25">
      <c r="F1450" s="43"/>
    </row>
    <row r="1451" spans="1:8" x14ac:dyDescent="0.25">
      <c r="F1451" s="43"/>
    </row>
    <row r="1452" spans="1:8" x14ac:dyDescent="0.25">
      <c r="F1452" s="43"/>
    </row>
    <row r="1453" spans="1:8" x14ac:dyDescent="0.25">
      <c r="F1453" s="43"/>
    </row>
    <row r="1454" spans="1:8" x14ac:dyDescent="0.25">
      <c r="F1454" s="43"/>
    </row>
    <row r="1455" spans="1:8" x14ac:dyDescent="0.25">
      <c r="F1455" s="43"/>
    </row>
    <row r="1456" spans="1:8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9"/>
  <sheetViews>
    <sheetView zoomScale="85" zoomScaleNormal="85" workbookViewId="0">
      <pane ySplit="4" topLeftCell="A1424" activePane="bottomLeft" state="frozen"/>
      <selection pane="bottomLeft" activeCell="L1436" sqref="L1436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2250.9719470797954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39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39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39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39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  <row r="1435" spans="1:8" x14ac:dyDescent="0.25">
      <c r="A1435" s="199">
        <v>43802</v>
      </c>
      <c r="B1435" s="3">
        <f t="shared" si="40"/>
        <v>2595.5096404643787</v>
      </c>
      <c r="C1435" s="213">
        <v>18270</v>
      </c>
      <c r="D1435" s="3">
        <f t="shared" si="51"/>
        <v>2218.3843080892125</v>
      </c>
      <c r="E1435" s="213">
        <v>2285.5</v>
      </c>
      <c r="F1435" s="147">
        <f>USD_CNY!B1226</f>
        <v>7.0390800000000002</v>
      </c>
      <c r="G1435" s="159">
        <f t="shared" si="52"/>
        <v>10</v>
      </c>
      <c r="H1435" s="393">
        <f t="shared" si="53"/>
        <v>-27</v>
      </c>
    </row>
    <row r="1436" spans="1:8" x14ac:dyDescent="0.25">
      <c r="A1436" s="199">
        <v>43803</v>
      </c>
      <c r="B1436" s="3">
        <f t="shared" si="40"/>
        <v>2597.9352283976809</v>
      </c>
      <c r="C1436" s="213">
        <v>18370</v>
      </c>
      <c r="D1436" s="3">
        <f t="shared" si="51"/>
        <v>2220.4574601689583</v>
      </c>
      <c r="E1436" s="213">
        <v>2221.5</v>
      </c>
      <c r="F1436" s="147">
        <f>USD_CNY!B1227</f>
        <v>7.0709999999999997</v>
      </c>
      <c r="G1436" s="159">
        <f t="shared" si="52"/>
        <v>100</v>
      </c>
      <c r="H1436" s="393">
        <f t="shared" si="53"/>
        <v>-64</v>
      </c>
    </row>
    <row r="1437" spans="1:8" x14ac:dyDescent="0.25">
      <c r="A1437" s="199">
        <v>43804</v>
      </c>
      <c r="B1437" s="3">
        <f t="shared" si="40"/>
        <v>2633.9478739164024</v>
      </c>
      <c r="C1437" s="213">
        <v>18580</v>
      </c>
      <c r="D1437" s="3">
        <f t="shared" si="51"/>
        <v>2251.2374990738485</v>
      </c>
      <c r="E1437" s="213">
        <v>2256.5</v>
      </c>
      <c r="F1437" s="147">
        <f>USD_CNY!B1228</f>
        <v>7.0540500000000002</v>
      </c>
      <c r="G1437" s="159">
        <f t="shared" si="52"/>
        <v>210</v>
      </c>
      <c r="H1437" s="393">
        <f t="shared" si="53"/>
        <v>35</v>
      </c>
    </row>
    <row r="1438" spans="1:8" x14ac:dyDescent="0.25">
      <c r="A1438" s="199">
        <v>43805</v>
      </c>
      <c r="B1438" s="3">
        <f t="shared" si="40"/>
        <v>2630.0429867177149</v>
      </c>
      <c r="C1438" s="213">
        <v>18520</v>
      </c>
      <c r="D1438" s="3">
        <f t="shared" si="51"/>
        <v>2247.8999886476199</v>
      </c>
      <c r="E1438" s="213">
        <v>2255</v>
      </c>
      <c r="F1438" s="147">
        <f>USD_CNY!B1229</f>
        <v>7.0417100000000001</v>
      </c>
      <c r="G1438" s="159">
        <f t="shared" si="52"/>
        <v>-60</v>
      </c>
      <c r="H1438" s="393">
        <f t="shared" si="53"/>
        <v>-1.5</v>
      </c>
    </row>
    <row r="1439" spans="1:8" x14ac:dyDescent="0.25">
      <c r="A1439" s="199">
        <v>43808</v>
      </c>
      <c r="B1439" s="3">
        <f t="shared" si="40"/>
        <v>2633.6371780833606</v>
      </c>
      <c r="C1439" s="213">
        <v>18520</v>
      </c>
      <c r="D1439" s="3">
        <f t="shared" si="51"/>
        <v>2250.9719470797954</v>
      </c>
      <c r="E1439" s="213">
        <v>2250</v>
      </c>
      <c r="F1439" s="147">
        <f>USD_CNY!B1230</f>
        <v>7.0320999999999998</v>
      </c>
      <c r="G1439" s="159">
        <f t="shared" si="52"/>
        <v>0</v>
      </c>
      <c r="H1439" s="393">
        <f t="shared" si="53"/>
        <v>-5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6"/>
  <sheetViews>
    <sheetView zoomScale="115" zoomScaleNormal="115" workbookViewId="0">
      <pane ySplit="5" topLeftCell="A977" activePane="bottomLeft" state="frozen"/>
      <selection pane="bottomLeft" activeCell="G989" sqref="G98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5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86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86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86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  <row r="982" spans="1:8" x14ac:dyDescent="0.2">
      <c r="A982" s="304">
        <v>43802</v>
      </c>
      <c r="B982" s="92">
        <f t="shared" si="28"/>
        <v>15847.241400864885</v>
      </c>
      <c r="C982" s="244">
        <v>111550</v>
      </c>
      <c r="D982" s="92">
        <f t="shared" si="45"/>
        <v>13544.650769969989</v>
      </c>
      <c r="E982" s="244">
        <v>13625</v>
      </c>
      <c r="F982" s="154">
        <f>USD_CNY!B1226</f>
        <v>7.0390800000000002</v>
      </c>
      <c r="G982" s="92">
        <f t="shared" si="48"/>
        <v>-200</v>
      </c>
      <c r="H982" s="92">
        <f t="shared" si="47"/>
        <v>-185</v>
      </c>
    </row>
    <row r="983" spans="1:8" x14ac:dyDescent="0.2">
      <c r="A983" s="304">
        <v>43803</v>
      </c>
      <c r="B983" s="92">
        <f t="shared" si="28"/>
        <v>15309.008626785462</v>
      </c>
      <c r="C983" s="244">
        <v>108250</v>
      </c>
      <c r="D983" s="92">
        <f t="shared" si="45"/>
        <v>13084.622757936293</v>
      </c>
      <c r="E983" s="244">
        <v>13600</v>
      </c>
      <c r="F983" s="154">
        <f>USD_CNY!B1227</f>
        <v>7.0709999999999997</v>
      </c>
      <c r="G983" s="92">
        <f t="shared" si="48"/>
        <v>-3300</v>
      </c>
      <c r="H983" s="92">
        <f t="shared" si="47"/>
        <v>-25</v>
      </c>
    </row>
    <row r="984" spans="1:8" x14ac:dyDescent="0.2">
      <c r="A984" s="304">
        <v>43804</v>
      </c>
      <c r="B984" s="92">
        <f t="shared" si="28"/>
        <v>15282.001119924014</v>
      </c>
      <c r="C984" s="244">
        <v>107800</v>
      </c>
      <c r="D984" s="92">
        <f t="shared" si="45"/>
        <v>13061.539418738475</v>
      </c>
      <c r="E984" s="244">
        <v>13250</v>
      </c>
      <c r="F984" s="154">
        <f>USD_CNY!B1228</f>
        <v>7.0540500000000002</v>
      </c>
      <c r="G984" s="92">
        <f t="shared" si="48"/>
        <v>-450</v>
      </c>
      <c r="H984" s="92">
        <f t="shared" si="47"/>
        <v>-350</v>
      </c>
    </row>
    <row r="985" spans="1:8" x14ac:dyDescent="0.2">
      <c r="A985" s="304">
        <v>43805</v>
      </c>
      <c r="B985" s="92">
        <f t="shared" si="28"/>
        <v>15479.194684245729</v>
      </c>
      <c r="C985" s="244">
        <v>109000</v>
      </c>
      <c r="D985" s="92">
        <f t="shared" si="45"/>
        <v>13230.080926705752</v>
      </c>
      <c r="E985" s="244">
        <v>13165</v>
      </c>
      <c r="F985" s="154">
        <f>USD_CNY!B1229</f>
        <v>7.0417100000000001</v>
      </c>
      <c r="G985" s="92">
        <f t="shared" si="48"/>
        <v>1200</v>
      </c>
      <c r="H985" s="92">
        <f t="shared" si="47"/>
        <v>-85</v>
      </c>
    </row>
    <row r="986" spans="1:8" x14ac:dyDescent="0.2">
      <c r="A986" s="304">
        <v>43808</v>
      </c>
      <c r="B986" s="92">
        <f t="shared" ref="B986" si="49">+IF(F986=0,"",C986/F986)</f>
        <v>15649.663685101179</v>
      </c>
      <c r="C986" s="244">
        <v>110050</v>
      </c>
      <c r="D986" s="92">
        <f t="shared" si="45"/>
        <v>13375.780927436906</v>
      </c>
      <c r="E986" s="244">
        <v>13420</v>
      </c>
      <c r="F986" s="154">
        <f>USD_CNY!B1230</f>
        <v>7.0320999999999998</v>
      </c>
      <c r="G986" s="92">
        <f t="shared" si="48"/>
        <v>1050</v>
      </c>
      <c r="H986" s="92">
        <f t="shared" si="47"/>
        <v>255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"/>
  <sheetViews>
    <sheetView workbookViewId="0">
      <pane xSplit="1" ySplit="5" topLeftCell="B315" activePane="bottomRight" state="frozen"/>
      <selection pane="topRight" activeCell="B1" sqref="B1"/>
      <selection pane="bottomLeft" activeCell="A6" sqref="A6"/>
      <selection pane="bottomRight" activeCell="I324" sqref="I324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20" si="38">+IF(F198=0,"",C198/F198)</f>
        <v>259.72002181648185</v>
      </c>
      <c r="C198" s="323">
        <v>1800</v>
      </c>
      <c r="D198" s="1">
        <f t="shared" ref="D198:D321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21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  <row r="317" spans="1:7" x14ac:dyDescent="0.25">
      <c r="A317" s="304">
        <v>43802</v>
      </c>
      <c r="B317" s="312">
        <f t="shared" si="38"/>
        <v>254.2945953164334</v>
      </c>
      <c r="C317" s="323">
        <v>1790</v>
      </c>
      <c r="D317" s="1">
        <f t="shared" si="39"/>
        <v>217.34580796276362</v>
      </c>
      <c r="F317" s="1">
        <f>USD_CNY!B1226</f>
        <v>7.0390800000000002</v>
      </c>
      <c r="G317" s="313">
        <f t="shared" si="40"/>
        <v>50</v>
      </c>
    </row>
    <row r="318" spans="1:7" x14ac:dyDescent="0.25">
      <c r="A318" s="304">
        <v>43803</v>
      </c>
      <c r="B318" s="312">
        <f t="shared" si="38"/>
        <v>253.14665535284968</v>
      </c>
      <c r="C318" s="323">
        <v>1790</v>
      </c>
      <c r="D318" s="1">
        <f t="shared" si="39"/>
        <v>216.36466269474332</v>
      </c>
      <c r="F318" s="1">
        <f>USD_CNY!B1227</f>
        <v>7.0709999999999997</v>
      </c>
      <c r="G318" s="313">
        <f t="shared" si="40"/>
        <v>0</v>
      </c>
    </row>
    <row r="319" spans="1:7" x14ac:dyDescent="0.25">
      <c r="A319" s="304">
        <v>43804</v>
      </c>
      <c r="B319" s="312">
        <f t="shared" si="38"/>
        <v>253.75493510820024</v>
      </c>
      <c r="C319" s="323">
        <v>1790</v>
      </c>
      <c r="D319" s="1">
        <f t="shared" si="39"/>
        <v>216.88455992153868</v>
      </c>
      <c r="F319" s="1">
        <f>USD_CNY!B1228</f>
        <v>7.0540500000000002</v>
      </c>
      <c r="G319" s="313">
        <f t="shared" si="40"/>
        <v>0</v>
      </c>
    </row>
    <row r="320" spans="1:7" x14ac:dyDescent="0.25">
      <c r="A320" s="304">
        <v>43805</v>
      </c>
      <c r="B320" s="312">
        <f>+IF(F320=0,"",C320/F320)</f>
        <v>254.19961912660418</v>
      </c>
      <c r="C320" s="323">
        <v>1790</v>
      </c>
      <c r="D320" s="1">
        <f t="shared" si="39"/>
        <v>217.26463173214034</v>
      </c>
      <c r="F320" s="1">
        <f>USD_CNY!B1229</f>
        <v>7.0417100000000001</v>
      </c>
      <c r="G320" s="313">
        <f t="shared" si="40"/>
        <v>0</v>
      </c>
    </row>
    <row r="321" spans="1:7" x14ac:dyDescent="0.25">
      <c r="A321" s="304">
        <v>43808</v>
      </c>
      <c r="B321" s="312">
        <f>+IF(F321=0,"",C321/F321)</f>
        <v>254.5470058730678</v>
      </c>
      <c r="C321" s="323">
        <v>1790</v>
      </c>
      <c r="D321" s="1">
        <f t="shared" si="39"/>
        <v>217.56154348125455</v>
      </c>
      <c r="F321" s="1">
        <f>USD_CNY!B1230</f>
        <v>7.0320999999999998</v>
      </c>
      <c r="G321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opLeftCell="A117" workbookViewId="0">
      <selection activeCell="K130" sqref="K130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36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36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 t="shared" ref="D128:D136" si="5"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 t="shared" si="5"/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 t="shared" si="5"/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 t="shared" si="5"/>
        <v>80.704393782990522</v>
      </c>
      <c r="E131" s="382"/>
      <c r="F131" s="350">
        <f>USD_CNY!B1224</f>
        <v>7.0320999999999998</v>
      </c>
      <c r="G131" s="383">
        <f t="shared" si="1"/>
        <v>-9</v>
      </c>
    </row>
    <row r="132" spans="1:7" ht="15.75" x14ac:dyDescent="0.25">
      <c r="A132" s="390">
        <v>43802</v>
      </c>
      <c r="B132" s="355">
        <f t="shared" si="4"/>
        <v>94.735359759662373</v>
      </c>
      <c r="C132" s="355">
        <v>666</v>
      </c>
      <c r="D132" s="355">
        <f t="shared" si="5"/>
        <v>80.970392956976397</v>
      </c>
      <c r="E132" s="382"/>
      <c r="F132" s="350">
        <f>USD_CNY!B1225</f>
        <v>7.0301099999999996</v>
      </c>
      <c r="G132" s="383">
        <f t="shared" si="1"/>
        <v>2</v>
      </c>
    </row>
    <row r="133" spans="1:7" ht="15.75" x14ac:dyDescent="0.25">
      <c r="A133" s="390">
        <v>43803</v>
      </c>
      <c r="B133" s="355">
        <f t="shared" si="4"/>
        <v>95.324957238730065</v>
      </c>
      <c r="C133" s="355">
        <v>671</v>
      </c>
      <c r="D133" s="355">
        <f t="shared" si="5"/>
        <v>81.474322426265019</v>
      </c>
      <c r="E133" s="382"/>
      <c r="F133" s="350">
        <f>USD_CNY!B1226</f>
        <v>7.0390800000000002</v>
      </c>
      <c r="G133" s="383">
        <f t="shared" si="1"/>
        <v>5</v>
      </c>
    </row>
    <row r="134" spans="1:7" ht="15.75" x14ac:dyDescent="0.25">
      <c r="A134" s="390">
        <v>43804</v>
      </c>
      <c r="B134" s="355">
        <f t="shared" si="4"/>
        <v>96.167444491585357</v>
      </c>
      <c r="C134" s="355">
        <v>680</v>
      </c>
      <c r="D134" s="355">
        <f t="shared" si="5"/>
        <v>82.194397001355014</v>
      </c>
      <c r="E134" s="382"/>
      <c r="F134" s="350">
        <f>USD_CNY!B1227</f>
        <v>7.0709999999999997</v>
      </c>
      <c r="G134" s="383">
        <f t="shared" si="1"/>
        <v>9</v>
      </c>
    </row>
    <row r="135" spans="1:7" ht="15.75" x14ac:dyDescent="0.25">
      <c r="A135" s="390">
        <v>43805</v>
      </c>
      <c r="B135" s="355">
        <f t="shared" si="4"/>
        <v>96.398522834400097</v>
      </c>
      <c r="C135" s="355">
        <v>680</v>
      </c>
      <c r="D135" s="355">
        <f t="shared" si="5"/>
        <v>82.391899858461628</v>
      </c>
      <c r="E135" s="382"/>
      <c r="F135" s="350">
        <f>USD_CNY!B1228</f>
        <v>7.0540500000000002</v>
      </c>
      <c r="G135" s="383">
        <f t="shared" si="1"/>
        <v>0</v>
      </c>
    </row>
    <row r="136" spans="1:7" ht="15.75" x14ac:dyDescent="0.25">
      <c r="A136" s="390">
        <v>43808</v>
      </c>
      <c r="B136" s="355">
        <f t="shared" si="4"/>
        <v>96.851474996840253</v>
      </c>
      <c r="C136" s="355">
        <v>682</v>
      </c>
      <c r="D136" s="355">
        <f t="shared" si="5"/>
        <v>82.779038458837832</v>
      </c>
      <c r="E136" s="382"/>
      <c r="F136" s="350">
        <f>USD_CNY!B1229</f>
        <v>7.0417100000000001</v>
      </c>
      <c r="G136" s="383">
        <f t="shared" si="1"/>
        <v>2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tabSelected="1" workbookViewId="0">
      <pane xSplit="1" ySplit="5" topLeftCell="B301" activePane="bottomRight" state="frozen"/>
      <selection pane="topRight" activeCell="B1" sqref="B1"/>
      <selection pane="bottomLeft" activeCell="A6" sqref="A6"/>
      <selection pane="bottomRight" activeCell="K306" sqref="K306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08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08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08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4" spans="1:8" ht="15.75" x14ac:dyDescent="0.25">
      <c r="A304" s="378">
        <v>43802</v>
      </c>
      <c r="B304" s="310">
        <f t="shared" si="37"/>
        <v>571.80767941265049</v>
      </c>
      <c r="C304" s="368">
        <v>4025</v>
      </c>
      <c r="D304" s="362">
        <f t="shared" si="35"/>
        <v>488.72451231850471</v>
      </c>
      <c r="E304" s="1">
        <v>434.5</v>
      </c>
      <c r="F304" s="364">
        <f>USD_CNY!B1226</f>
        <v>7.0390800000000002</v>
      </c>
      <c r="H304" s="352">
        <f t="shared" si="39"/>
        <v>3.5</v>
      </c>
    </row>
    <row r="305" spans="1:8" ht="15.75" x14ac:dyDescent="0.25">
      <c r="A305" s="378">
        <v>43803</v>
      </c>
      <c r="B305" s="310">
        <f t="shared" si="37"/>
        <v>567.81219063781646</v>
      </c>
      <c r="C305" s="368">
        <v>4015</v>
      </c>
      <c r="D305" s="362">
        <f t="shared" si="35"/>
        <v>485.3095646477064</v>
      </c>
      <c r="E305" s="1">
        <v>439</v>
      </c>
      <c r="F305" s="364">
        <f>USD_CNY!B1227</f>
        <v>7.0709999999999997</v>
      </c>
      <c r="H305" s="352">
        <f t="shared" si="39"/>
        <v>4.5</v>
      </c>
    </row>
    <row r="306" spans="1:8" ht="15.75" x14ac:dyDescent="0.25">
      <c r="A306" s="378">
        <v>43804</v>
      </c>
      <c r="B306" s="310">
        <f t="shared" si="37"/>
        <v>567.75894698790057</v>
      </c>
      <c r="C306" s="368">
        <v>4005</v>
      </c>
      <c r="D306" s="362">
        <f t="shared" si="35"/>
        <v>485.26405725461592</v>
      </c>
      <c r="E306" s="1">
        <v>449.5</v>
      </c>
      <c r="F306" s="364">
        <f>USD_CNY!B1228</f>
        <v>7.0540500000000002</v>
      </c>
      <c r="H306" s="352">
        <f t="shared" si="39"/>
        <v>10.5</v>
      </c>
    </row>
    <row r="307" spans="1:8" ht="15.75" x14ac:dyDescent="0.25">
      <c r="A307" s="378">
        <v>43805</v>
      </c>
      <c r="B307" s="310">
        <f t="shared" si="37"/>
        <v>560.94329360340032</v>
      </c>
      <c r="C307" s="368">
        <v>3950</v>
      </c>
      <c r="D307" s="362">
        <f t="shared" si="35"/>
        <v>479.43871248153874</v>
      </c>
      <c r="E307" s="1">
        <v>442</v>
      </c>
      <c r="F307" s="364">
        <f>USD_CNY!B1229</f>
        <v>7.0417100000000001</v>
      </c>
      <c r="H307" s="352">
        <f t="shared" si="39"/>
        <v>-7.5</v>
      </c>
    </row>
    <row r="308" spans="1:8" ht="15.75" x14ac:dyDescent="0.25">
      <c r="A308" s="378">
        <v>43808</v>
      </c>
      <c r="B308" s="310">
        <f t="shared" si="37"/>
        <v>554.59962173461702</v>
      </c>
      <c r="C308" s="368">
        <v>3900</v>
      </c>
      <c r="D308" s="362">
        <f t="shared" si="35"/>
        <v>474.01677071334791</v>
      </c>
      <c r="E308" s="1">
        <v>441</v>
      </c>
      <c r="F308" s="364">
        <f>USD_CNY!B1230</f>
        <v>7.0320999999999998</v>
      </c>
      <c r="H308" s="352">
        <f t="shared" si="39"/>
        <v>-1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2019-12-09T04:45:18Z</dcterms:modified>
</cp:coreProperties>
</file>