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20730" windowHeight="840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8" i="16" l="1"/>
  <c r="D308" i="16" s="1"/>
  <c r="F308" i="16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D1442" i="4" s="1"/>
  <c r="F1442" i="4"/>
  <c r="G1442" i="4"/>
  <c r="H1442" i="4"/>
  <c r="B1442" i="3"/>
  <c r="D1442" i="3" s="1"/>
  <c r="F1442" i="3"/>
  <c r="G1442" i="3"/>
  <c r="H1442" i="3"/>
  <c r="B1444" i="2"/>
  <c r="D1444" i="2" s="1"/>
  <c r="F1444" i="2"/>
  <c r="G1444" i="2"/>
  <c r="H1444" i="2"/>
  <c r="B136" i="17"/>
  <c r="D136" i="17" s="1"/>
  <c r="F136" i="17"/>
  <c r="G136" i="17"/>
  <c r="B321" i="15"/>
  <c r="D321" i="15" s="1"/>
  <c r="B320" i="15"/>
  <c r="F321" i="15"/>
  <c r="G321" i="15"/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D320" i="15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<sst xmlns="http://schemas.openxmlformats.org/spreadsheetml/2006/main" count="4622" uniqueCount="1041">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</sst>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43200"/>
        <c:axId val="100644736"/>
      </c:areaChart>
      <c:dateAx>
        <c:axId val="1006432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0644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6447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643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76576"/>
        <c:axId val="102378112"/>
      </c:areaChart>
      <c:dateAx>
        <c:axId val="1023765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781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237811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765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8208"/>
        <c:axId val="102404096"/>
      </c:areaChart>
      <c:dateAx>
        <c:axId val="10239820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040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240409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98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32128"/>
        <c:axId val="102241408"/>
      </c:areaChart>
      <c:dateAx>
        <c:axId val="1024321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241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22414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321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77888"/>
        <c:axId val="102279424"/>
      </c:areaChart>
      <c:dateAx>
        <c:axId val="1022778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279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22794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277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07712"/>
        <c:axId val="102309248"/>
      </c:areaChart>
      <c:dateAx>
        <c:axId val="1023077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3092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230924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07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06720"/>
        <c:axId val="82023552"/>
      </c:areaChart>
      <c:dateAx>
        <c:axId val="101006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023552"/>
        <c:crosses val="autoZero"/>
        <c:auto val="1"/>
        <c:lblOffset val="100"/>
        <c:baseTimeUnit val="days"/>
      </c:dateAx>
      <c:valAx>
        <c:axId val="8202355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0672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33088"/>
        <c:axId val="101034624"/>
      </c:areaChart>
      <c:dateAx>
        <c:axId val="101033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34624"/>
        <c:crosses val="autoZero"/>
        <c:auto val="1"/>
        <c:lblOffset val="100"/>
        <c:baseTimeUnit val="days"/>
      </c:dateAx>
      <c:valAx>
        <c:axId val="1010346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33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55104"/>
        <c:axId val="102355328"/>
      </c:areaChart>
      <c:dateAx>
        <c:axId val="101055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355328"/>
        <c:crosses val="autoZero"/>
        <c:auto val="1"/>
        <c:lblOffset val="100"/>
        <c:baseTimeUnit val="days"/>
      </c:dateAx>
      <c:valAx>
        <c:axId val="102355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551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08704"/>
        <c:axId val="109210240"/>
      </c:areaChart>
      <c:dateAx>
        <c:axId val="10920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10240"/>
        <c:crosses val="autoZero"/>
        <c:auto val="1"/>
        <c:lblOffset val="100"/>
        <c:baseTimeUnit val="days"/>
      </c:dateAx>
      <c:valAx>
        <c:axId val="10921024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08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34816"/>
        <c:axId val="109244800"/>
      </c:lineChart>
      <c:dateAx>
        <c:axId val="109234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44800"/>
        <c:crosses val="autoZero"/>
        <c:auto val="1"/>
        <c:lblOffset val="100"/>
        <c:baseTimeUnit val="days"/>
      </c:dateAx>
      <c:valAx>
        <c:axId val="109244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3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60736"/>
        <c:axId val="100662272"/>
      </c:areaChart>
      <c:dateAx>
        <c:axId val="1006607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06622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066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660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41824"/>
        <c:axId val="115743360"/>
      </c:areaChart>
      <c:dateAx>
        <c:axId val="115741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5743360"/>
        <c:crosses val="autoZero"/>
        <c:auto val="1"/>
        <c:lblOffset val="100"/>
        <c:baseTimeUnit val="days"/>
      </c:dateAx>
      <c:valAx>
        <c:axId val="1157433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7418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63840"/>
        <c:axId val="115769728"/>
      </c:areaChart>
      <c:dateAx>
        <c:axId val="115763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5769728"/>
        <c:crosses val="autoZero"/>
        <c:auto val="1"/>
        <c:lblOffset val="100"/>
        <c:baseTimeUnit val="days"/>
      </c:dateAx>
      <c:valAx>
        <c:axId val="11576972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763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00512"/>
        <c:axId val="116402048"/>
      </c:barChart>
      <c:dateAx>
        <c:axId val="116400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402048"/>
        <c:crosses val="autoZero"/>
        <c:auto val="1"/>
        <c:lblOffset val="100"/>
        <c:baseTimeUnit val="days"/>
      </c:dateAx>
      <c:valAx>
        <c:axId val="1164020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40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27392"/>
        <c:axId val="116453760"/>
      </c:areaChart>
      <c:dateAx>
        <c:axId val="116427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16453760"/>
        <c:crosses val="autoZero"/>
        <c:auto val="1"/>
        <c:lblOffset val="100"/>
        <c:baseTimeUnit val="days"/>
      </c:dateAx>
      <c:valAx>
        <c:axId val="11645376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42739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10624"/>
        <c:axId val="108812160"/>
      </c:areaChart>
      <c:dateAx>
        <c:axId val="108810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812160"/>
        <c:crosses val="autoZero"/>
        <c:auto val="1"/>
        <c:lblOffset val="100"/>
        <c:baseTimeUnit val="days"/>
      </c:dateAx>
      <c:valAx>
        <c:axId val="10881216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810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51584"/>
        <c:axId val="108853120"/>
      </c:lineChart>
      <c:catAx>
        <c:axId val="108851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853120"/>
        <c:crosses val="autoZero"/>
        <c:auto val="1"/>
        <c:lblAlgn val="ctr"/>
        <c:lblOffset val="100"/>
        <c:noMultiLvlLbl val="0"/>
      </c:catAx>
      <c:valAx>
        <c:axId val="10885312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851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71680"/>
        <c:axId val="116473216"/>
      </c:lineChart>
      <c:dateAx>
        <c:axId val="116471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473216"/>
        <c:crosses val="autoZero"/>
        <c:auto val="1"/>
        <c:lblOffset val="100"/>
        <c:baseTimeUnit val="days"/>
      </c:dateAx>
      <c:valAx>
        <c:axId val="1164732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47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09024"/>
        <c:axId val="116610560"/>
      </c:areaChart>
      <c:dateAx>
        <c:axId val="116609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610560"/>
        <c:crosses val="autoZero"/>
        <c:auto val="1"/>
        <c:lblOffset val="100"/>
        <c:baseTimeUnit val="days"/>
      </c:dateAx>
      <c:valAx>
        <c:axId val="11661056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60902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59712"/>
        <c:axId val="116661248"/>
      </c:areaChart>
      <c:dateAx>
        <c:axId val="116659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661248"/>
        <c:crosses val="autoZero"/>
        <c:auto val="1"/>
        <c:lblOffset val="100"/>
        <c:baseTimeUnit val="days"/>
      </c:dateAx>
      <c:valAx>
        <c:axId val="1166612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6597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7632"/>
        <c:axId val="116687616"/>
      </c:lineChart>
      <c:dateAx>
        <c:axId val="116677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687616"/>
        <c:crosses val="autoZero"/>
        <c:auto val="1"/>
        <c:lblOffset val="100"/>
        <c:baseTimeUnit val="days"/>
      </c:dateAx>
      <c:valAx>
        <c:axId val="116687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677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82368"/>
        <c:axId val="100700544"/>
      </c:areaChart>
      <c:dateAx>
        <c:axId val="1006823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00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7005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6823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09728"/>
        <c:axId val="117211520"/>
      </c:areaChart>
      <c:dateAx>
        <c:axId val="117209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7211520"/>
        <c:crosses val="autoZero"/>
        <c:auto val="1"/>
        <c:lblOffset val="100"/>
        <c:baseTimeUnit val="days"/>
      </c:dateAx>
      <c:valAx>
        <c:axId val="1172115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097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04032"/>
        <c:axId val="119405568"/>
      </c:areaChart>
      <c:dateAx>
        <c:axId val="119404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9405568"/>
        <c:crosses val="autoZero"/>
        <c:auto val="1"/>
        <c:lblOffset val="100"/>
        <c:baseTimeUnit val="days"/>
      </c:dateAx>
      <c:valAx>
        <c:axId val="1194055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94040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57120"/>
        <c:axId val="119579392"/>
      </c:lineChart>
      <c:dateAx>
        <c:axId val="119557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9579392"/>
        <c:crosses val="autoZero"/>
        <c:auto val="1"/>
        <c:lblOffset val="100"/>
        <c:baseTimeUnit val="days"/>
      </c:dateAx>
      <c:valAx>
        <c:axId val="1195793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9557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01952"/>
        <c:axId val="103103488"/>
      </c:areaChart>
      <c:dateAx>
        <c:axId val="103101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103488"/>
        <c:crosses val="autoZero"/>
        <c:auto val="1"/>
        <c:lblOffset val="100"/>
        <c:baseTimeUnit val="days"/>
      </c:dateAx>
      <c:valAx>
        <c:axId val="10310348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10195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2704"/>
        <c:axId val="116270208"/>
      </c:areaChart>
      <c:dateAx>
        <c:axId val="11935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270208"/>
        <c:crosses val="autoZero"/>
        <c:auto val="1"/>
        <c:lblOffset val="100"/>
        <c:baseTimeUnit val="days"/>
      </c:dateAx>
      <c:valAx>
        <c:axId val="11627020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9352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32416"/>
        <c:axId val="116333952"/>
      </c:areaChart>
      <c:dateAx>
        <c:axId val="116332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333952"/>
        <c:crosses val="autoZero"/>
        <c:auto val="1"/>
        <c:lblOffset val="100"/>
        <c:baseTimeUnit val="days"/>
      </c:dateAx>
      <c:valAx>
        <c:axId val="11633395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33241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6800"/>
        <c:axId val="101518336"/>
      </c:areaChart>
      <c:dateAx>
        <c:axId val="1015168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151833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68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5088"/>
        <c:axId val="101546624"/>
      </c:areaChart>
      <c:dateAx>
        <c:axId val="10154508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5466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154662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45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54816"/>
        <c:axId val="101564800"/>
      </c:areaChart>
      <c:catAx>
        <c:axId val="1015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64800"/>
        <c:crosses val="autoZero"/>
        <c:auto val="1"/>
        <c:lblAlgn val="ctr"/>
        <c:lblOffset val="100"/>
        <c:noMultiLvlLbl val="0"/>
      </c:catAx>
      <c:valAx>
        <c:axId val="10156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54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17664"/>
        <c:axId val="101619200"/>
      </c:areaChart>
      <c:dateAx>
        <c:axId val="1016176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6192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161920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6176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75936"/>
        <c:axId val="101977472"/>
      </c:lineChart>
      <c:dateAx>
        <c:axId val="10197593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77472"/>
        <c:crosses val="autoZero"/>
        <c:auto val="1"/>
        <c:lblOffset val="100"/>
        <c:baseTimeUnit val="days"/>
      </c:dateAx>
      <c:valAx>
        <c:axId val="1019774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7593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7952"/>
        <c:axId val="102024320"/>
      </c:lineChart>
      <c:dateAx>
        <c:axId val="10199795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024320"/>
        <c:crosses val="autoZero"/>
        <c:auto val="1"/>
        <c:lblOffset val="100"/>
        <c:baseTimeUnit val="days"/>
      </c:dateAx>
      <c:valAx>
        <c:axId val="1020243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9795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5" sqref="L5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43808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48155</v>
      </c>
      <c r="E5" s="286">
        <f>+IF(ISERROR(VLOOKUP($E$2,Cu!$A$5:$H$1642,7,0)),0,VLOOKUP($E$2,Cu!$A$5:$H$1642,7,0))</f>
        <v>780</v>
      </c>
      <c r="F5" s="281" t="s">
        <v>3</v>
      </c>
      <c r="G5" s="280">
        <f>+IF(ISERROR(VLOOKUP($E$2,Cu!$A$5:$H$1642,2,0)),0,VLOOKUP($E$2,Cu!$A$5:$H$1642,2,0))</f>
        <v>6847.8832781103802</v>
      </c>
      <c r="H5" s="280">
        <f>+IF(ISERROR(VLOOKUP($E$2,Cu!$A$5:$H$1642,4,0)),0,VLOOKUP($E$2,Cu!$A$5:$H$1642,4,0))</f>
        <v>5852.8916906926333</v>
      </c>
      <c r="I5" s="394">
        <f>+IF(ISERROR(VLOOKUP($E$2,Cu!$A$5:$H$1999,5,0)),0,VLOOKUP($E$2,Cu!$A$5:$H$1999,5,0))</f>
        <v>5867.5</v>
      </c>
      <c r="J5" s="377">
        <f>+IF(ISERROR(VLOOKUP($E$2,Cu!$A$5:$H$1642,8,0)),0,VLOOKUP($E$2,Cu!$A$5:$H$1642,8,0))</f>
        <v>12.5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15400</v>
      </c>
      <c r="E6" s="286">
        <f>+IF(ISERROR(VLOOKUP($E$2,Pb!$A$5:$H$1987,7,0)),0,VLOOKUP($E$2,Pb!$A$5:$H$1987,7,0))</f>
        <v>75</v>
      </c>
      <c r="F6" s="281" t="s">
        <v>3</v>
      </c>
      <c r="G6" s="280">
        <f>+IF(ISERROR(VLOOKUP($E$2,Pb!$A$5:$H$1987,2,0)),0,VLOOKUP($E$2,Pb!$A$5:$H$1987,2,0))</f>
        <v>2189.9574806956671</v>
      </c>
      <c r="H6" s="280">
        <f>+IF(ISERROR(VLOOKUP($E$2,Pb!$A$5:$H$1987,4,0)),0,VLOOKUP($E$2,Pb!$A$5:$H$1987,4,0))</f>
        <v>1871.7585305091172</v>
      </c>
      <c r="I6" s="394">
        <f>+IF(ISERROR(VLOOKUP($E$2,Pb!$A$5:$H$1987,5,0)),0,VLOOKUP($E$2,Pb!$A$5:$H$1987,5,0))</f>
        <v>1881</v>
      </c>
      <c r="J6" s="377">
        <f>+IF(ISERROR(VLOOKUP($E$2,Pb!$A$5:$H$1642,8,0)),0,VLOOKUP($E$2,Pb!$A$5:$H$1642,8,0))</f>
        <v>-12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4024</v>
      </c>
      <c r="E7" s="286">
        <f>+IF(ISERROR(VLOOKUP($E$2,Ag!$A$5:$H$1986,7,0)),0,VLOOKUP($E$2,Ag!$A$5:$H$1986,7,0))</f>
        <v>-90</v>
      </c>
      <c r="F7" s="281" t="s">
        <v>6</v>
      </c>
      <c r="G7" s="280">
        <f>+IF(ISERROR(VLOOKUP($E$2,Ag!$A$5:$H$1517,2,0)),0,VLOOKUP($E$2,Ag!$A$5:$H$1517,2,0))</f>
        <v>572.23304560515351</v>
      </c>
      <c r="H7" s="280">
        <f>+IF(ISERROR(VLOOKUP($E$2,Ag!$A$5:$H$1517,4,0)),0,VLOOKUP($E$2,Ag!$A$5:$H$1517,4,0))</f>
        <v>489.08807316679793</v>
      </c>
      <c r="I7" s="394">
        <f>+IF(ISERROR(VLOOKUP($E$2,Ag!$A$5:$H$1517,5,0)),0,VLOOKUP($E$2,Ag!$A$5:$H$1517,5,0))</f>
        <v>532.25</v>
      </c>
      <c r="J7" s="377">
        <f>+IF(ISERROR(VLOOKUP($E$2,Ag!$A$5:$H$1642,8,0)),0,VLOOKUP($E$2,Ag!$A$5:$H$1642,8,0))</f>
        <v>-10.774999999999977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18520</v>
      </c>
      <c r="E8" s="286">
        <f>+IF(ISERROR(VLOOKUP($E$2,Zn!$A$5:$H$2994,7,0)),0,VLOOKUP($E$2,Zn!$A$5:$H$2994,7,0))</f>
        <v>0</v>
      </c>
      <c r="F8" s="281" t="s">
        <v>3</v>
      </c>
      <c r="G8" s="280">
        <f>+IF(ISERROR(VLOOKUP($E$2,Zn!$A$5:$H$2994,2,0)),0,VLOOKUP($E$2,Zn!$A$5:$H$2994,2,0))</f>
        <v>2633.6371780833606</v>
      </c>
      <c r="H8" s="280">
        <f>+IF(ISERROR(VLOOKUP($E$2,Zn!$A$5:$H$2994,4,0)),0,VLOOKUP($E$2,Zn!$A$5:$H$2994,4,0))</f>
        <v>2250.9719470797954</v>
      </c>
      <c r="I8" s="394">
        <f>+IF(ISERROR(VLOOKUP($E$2,Zn!$A$5:$H$2994,5,0)),0,VLOOKUP($E$2,Zn!$A$5:$H$2994,5,0))</f>
        <v>2250</v>
      </c>
      <c r="J8" s="377">
        <f>+IF(ISERROR(VLOOKUP($E$2,Zn!$A$5:$H$1642,8,0)),0,VLOOKUP($E$2,Zn!$A$5:$H$1642,8,0))</f>
        <v>-5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110050</v>
      </c>
      <c r="E9" s="286">
        <f>+IF(ISERROR(VLOOKUP($E$2,Ni!$A$6:$H$2996,7,0)),0,VLOOKUP($E$2,Ni!$A$6:$H$2996,7,0))</f>
        <v>1050</v>
      </c>
      <c r="F9" s="281" t="s">
        <v>3</v>
      </c>
      <c r="G9" s="280">
        <f>+IF(ISERROR(VLOOKUP($E$2,Ni!$A$6:$H$2996,2,0)),0,VLOOKUP($E$2,Ni!$A$6:$H$2996,2,0))</f>
        <v>15649.663685101179</v>
      </c>
      <c r="H9" s="280">
        <f>+IF(ISERROR(VLOOKUP($E$2,Ni!$A$6:$H$2996,4,0)),0,VLOOKUP($E$2,Ni!$A$6:$H$2996,4,0))</f>
        <v>13375.780927436906</v>
      </c>
      <c r="I9" s="394">
        <f>+IF(ISERROR(VLOOKUP($E$2,Ni!$A$6:$H$2996,5,0)),0,VLOOKUP($E$2,Ni!$A$6:$H$2996,5,0))</f>
        <v>13420</v>
      </c>
      <c r="J9" s="377">
        <f>+IF(ISERROR(VLOOKUP($E$2,Ni!$A$5:$H$1642,8,0)),0,VLOOKUP($E$2,Ni!$A$5:$H$1642,8,0))</f>
        <v>255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254.5470058730678</v>
      </c>
      <c r="H10" s="280">
        <f>+IF(ISERROR(VLOOKUP($E$2,Coke!$A$6:$H$2997,4,0)),0,VLOOKUP($E$2,Coke!$A$6:$H$2997,4,0))</f>
        <v>217.56154348125455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3900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554.59962173461702</v>
      </c>
      <c r="H11" s="280">
        <f>+IF(ISERROR(VLOOKUP($E$2,Steel!$A$6:$H$2995,4,0)),0,VLOOKUP($E$2,Steel!$A$6:$H$2995,4,0))</f>
        <v>474.01677071334791</v>
      </c>
      <c r="I11" s="394">
        <f>+IF(ISERROR(VLOOKUP($E$2,Steel!$A$6:$H$2995,5,0)),0,VLOOKUP($E$2,Steel!$A$6:$H$2995,5,0))</f>
        <v>441</v>
      </c>
      <c r="J11" s="377">
        <f>+IF(ISERROR(VLOOKUP($E$2,Steel!$A$5:$H$1642,8,0)),0,VLOOKUP($E$2,Steel!$A$5:$H$1642,8,0))</f>
        <v>-1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682</v>
      </c>
      <c r="E12" s="286">
        <f>+IF(ISERROR(VLOOKUP($E$2,'Quặng Sắt'!$A$6:$H$2995,7,0)),0,VLOOKUP($E$2,'Quặng Sắt'!$A$6:$H$2995,7,0))</f>
        <v>2</v>
      </c>
      <c r="F12" s="281" t="s">
        <v>2</v>
      </c>
      <c r="G12" s="280">
        <f>+IF(ISERROR(VLOOKUP($E$2,'Quặng Sắt'!$A$6:$H$2995,2,0)),0,VLOOKUP($E$2,'Quặng Sắt'!$A$6:$H$2995,2,0))</f>
        <v>96.851474996840253</v>
      </c>
      <c r="H12" s="280">
        <f>+IF(ISERROR(VLOOKUP($E$2,'Quặng Sắt'!$A$6:$H$2995,4,0)),0,VLOOKUP($E$2,'Quặng Sắt'!$A$6:$H$2995,4,0))</f>
        <v>82.779038458837832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7.0320999999999998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0"/>
  <sheetViews>
    <sheetView workbookViewId="0">
      <pane ySplit="3" topLeftCell="A1213" activePane="bottomLeft" state="frozen"/>
      <selection pane="bottomLeft" activeCell="J1223" sqref="J1223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  <row r="1230" spans="1:2" x14ac:dyDescent="0.25">
      <c r="A1230" s="199">
        <v>43808</v>
      </c>
      <c r="B1230" s="295">
        <v>7.0320999999999998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00" activePane="bottomLeft" state="frozen"/>
      <selection pane="bottomLeft" activeCell="D716" sqref="D716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ht="15.75" x14ac:dyDescent="0.25">
      <c r="A711" s="340">
        <v>43808</v>
      </c>
      <c r="B711" s="287">
        <v>23240</v>
      </c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workbookViewId="0">
      <pane ySplit="3" topLeftCell="A579" activePane="bottomLeft" state="frozen"/>
      <selection pane="bottomLeft" activeCell="I587" sqref="I587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  <row r="591" spans="1:11" x14ac:dyDescent="0.25">
      <c r="A591" s="261">
        <v>43808</v>
      </c>
      <c r="B591" s="262">
        <v>3323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K1442" sqref="K1442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5867.5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4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4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4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4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99">
        <v>43808</v>
      </c>
      <c r="B1444" s="37">
        <f t="shared" si="56"/>
        <v>6847.8832781103802</v>
      </c>
      <c r="C1444" s="221">
        <v>48155</v>
      </c>
      <c r="D1444" s="37">
        <f t="shared" si="59"/>
        <v>5852.8916906926333</v>
      </c>
      <c r="E1444" s="221">
        <v>5867.5</v>
      </c>
      <c r="F1444" s="147">
        <f>USD_CNY!B1230</f>
        <v>7.0320999999999998</v>
      </c>
      <c r="G1444" s="139">
        <f t="shared" si="54"/>
        <v>780</v>
      </c>
      <c r="H1444" s="375">
        <f t="shared" si="58"/>
        <v>12.5</v>
      </c>
    </row>
    <row r="1445" spans="1:8" x14ac:dyDescent="0.25">
      <c r="A1445" s="176"/>
      <c r="B1445" s="37"/>
      <c r="C1445" s="221"/>
      <c r="D1445" s="37"/>
      <c r="E1445" s="221"/>
      <c r="F1445" s="37"/>
    </row>
    <row r="1446" spans="1:8" x14ac:dyDescent="0.25">
      <c r="A1446" s="176"/>
      <c r="B1446" s="37"/>
      <c r="C1446" s="221"/>
      <c r="D1446" s="37"/>
      <c r="E1446" s="221"/>
      <c r="F1446" s="37"/>
    </row>
    <row r="1447" spans="1:8" x14ac:dyDescent="0.25">
      <c r="A1447" s="176"/>
      <c r="B1447" s="37"/>
      <c r="C1447" s="221"/>
      <c r="D1447" s="37"/>
      <c r="E1447" s="221"/>
      <c r="F1447" s="37"/>
    </row>
    <row r="1448" spans="1:8" x14ac:dyDescent="0.25">
      <c r="A1448" s="176"/>
      <c r="B1448" s="37"/>
      <c r="C1448" s="221"/>
      <c r="D1448" s="37"/>
      <c r="E1448" s="221"/>
      <c r="F1448" s="37"/>
    </row>
    <row r="1449" spans="1:8" x14ac:dyDescent="0.25">
      <c r="A1449" s="176"/>
      <c r="B1449" s="37"/>
      <c r="C1449" s="221"/>
      <c r="D1449" s="37"/>
      <c r="E1449" s="221"/>
      <c r="F1449" s="37"/>
    </row>
    <row r="1450" spans="1:8" x14ac:dyDescent="0.25">
      <c r="A1450" s="176"/>
      <c r="B1450" s="37"/>
      <c r="C1450" s="221"/>
      <c r="D1450" s="37"/>
      <c r="E1450" s="221"/>
      <c r="F1450" s="37"/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2"/>
  <sheetViews>
    <sheetView showZeros="0" workbookViewId="0">
      <pane ySplit="4" topLeftCell="A1434" activePane="bottomLeft" state="frozen"/>
      <selection pane="bottomLeft" activeCell="D1445" sqref="D1445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2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2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2" si="59">+IF(F1329=0,"",C1329/F1329)</f>
        <v>2351.2215433039687</v>
      </c>
      <c r="C1329" s="37">
        <v>16150</v>
      </c>
      <c r="D1329" s="37">
        <f t="shared" ref="D1329:D1442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  <row r="1442" spans="1:8" x14ac:dyDescent="0.25">
      <c r="A1442" s="199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6">
        <f>USD_CNY!B1230</f>
        <v>7.0320999999999998</v>
      </c>
      <c r="G1442" s="139">
        <f t="shared" si="56"/>
        <v>75</v>
      </c>
      <c r="H1442" s="139">
        <f t="shared" si="58"/>
        <v>-12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8" activePane="bottomLeft" state="frozen"/>
      <selection pane="bottomLeft" activeCell="L1439" sqref="L1439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2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2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2" si="57">+IF(F1359=0,"",C1359/F1359)</f>
        <v>595.09888728905969</v>
      </c>
      <c r="C1359" s="212">
        <v>4224</v>
      </c>
      <c r="D1359" s="20">
        <f t="shared" ref="D1359:D1442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A1442" s="199">
        <v>43808</v>
      </c>
      <c r="B1442" s="20">
        <f t="shared" si="57"/>
        <v>572.23304560515351</v>
      </c>
      <c r="C1442" s="213">
        <v>4024</v>
      </c>
      <c r="D1442" s="20">
        <f t="shared" si="58"/>
        <v>489.08807316679793</v>
      </c>
      <c r="E1442" s="3">
        <v>532.25</v>
      </c>
      <c r="F1442" s="147">
        <f>USD_CNY!B1230</f>
        <v>7.0320999999999998</v>
      </c>
      <c r="G1442" s="159">
        <f t="shared" si="52"/>
        <v>-90</v>
      </c>
      <c r="H1442" s="159">
        <f t="shared" si="56"/>
        <v>-10.774999999999977</v>
      </c>
    </row>
    <row r="1443" spans="1:8" x14ac:dyDescent="0.25">
      <c r="F1443" s="43"/>
    </row>
    <row r="1444" spans="1:8" x14ac:dyDescent="0.25">
      <c r="F1444" s="43"/>
    </row>
    <row r="1445" spans="1:8" x14ac:dyDescent="0.25">
      <c r="F1445" s="43"/>
    </row>
    <row r="1446" spans="1:8" x14ac:dyDescent="0.25">
      <c r="F1446" s="43"/>
    </row>
    <row r="1447" spans="1:8" x14ac:dyDescent="0.25">
      <c r="F1447" s="43"/>
    </row>
    <row r="1448" spans="1:8" x14ac:dyDescent="0.25">
      <c r="F1448" s="43"/>
    </row>
    <row r="1449" spans="1:8" x14ac:dyDescent="0.25">
      <c r="F1449" s="43"/>
    </row>
    <row r="1450" spans="1:8" x14ac:dyDescent="0.25">
      <c r="F1450" s="43"/>
    </row>
    <row r="1451" spans="1:8" x14ac:dyDescent="0.25">
      <c r="F1451" s="43"/>
    </row>
    <row r="1452" spans="1:8" x14ac:dyDescent="0.25">
      <c r="F1452" s="43"/>
    </row>
    <row r="1453" spans="1:8" x14ac:dyDescent="0.25">
      <c r="F1453" s="43"/>
    </row>
    <row r="1454" spans="1:8" x14ac:dyDescent="0.25">
      <c r="F1454" s="43"/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9"/>
  <sheetViews>
    <sheetView zoomScale="85" zoomScaleNormal="85" workbookViewId="0">
      <pane ySplit="4" topLeftCell="A1424" activePane="bottomLeft" state="frozen"/>
      <selection pane="bottomLeft" activeCell="L1436" sqref="L1436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2250.9719470797954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9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9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9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9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  <row r="1439" spans="1:8" x14ac:dyDescent="0.25">
      <c r="A1439" s="199">
        <v>43808</v>
      </c>
      <c r="B1439" s="3">
        <f t="shared" si="40"/>
        <v>2633.6371780833606</v>
      </c>
      <c r="C1439" s="213">
        <v>18520</v>
      </c>
      <c r="D1439" s="3">
        <f t="shared" si="51"/>
        <v>2250.9719470797954</v>
      </c>
      <c r="E1439" s="213">
        <v>2250</v>
      </c>
      <c r="F1439" s="147">
        <f>USD_CNY!B1230</f>
        <v>7.0320999999999998</v>
      </c>
      <c r="G1439" s="159">
        <f t="shared" si="52"/>
        <v>0</v>
      </c>
      <c r="H1439" s="393">
        <f t="shared" si="53"/>
        <v>-5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6"/>
  <sheetViews>
    <sheetView zoomScale="115" zoomScaleNormal="115" workbookViewId="0">
      <pane ySplit="5" topLeftCell="A977" activePane="bottomLeft" state="frozen"/>
      <selection pane="bottomLeft" activeCell="G989" sqref="G98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6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6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6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4">
        <v>43808</v>
      </c>
      <c r="B986" s="92">
        <f t="shared" ref="B986" si="49">+IF(F986=0,"",C986/F986)</f>
        <v>15649.663685101179</v>
      </c>
      <c r="C986" s="244">
        <v>110050</v>
      </c>
      <c r="D986" s="92">
        <f t="shared" si="45"/>
        <v>13375.780927436906</v>
      </c>
      <c r="E986" s="244">
        <v>13420</v>
      </c>
      <c r="F986" s="154">
        <f>USD_CNY!B1230</f>
        <v>7.0320999999999998</v>
      </c>
      <c r="G986" s="92">
        <f t="shared" si="48"/>
        <v>1050</v>
      </c>
      <c r="H986" s="92">
        <f t="shared" si="47"/>
        <v>255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workbookViewId="0">
      <pane xSplit="1" ySplit="5" topLeftCell="B315" activePane="bottomRight" state="frozen"/>
      <selection pane="topRight" activeCell="B1" sqref="B1"/>
      <selection pane="bottomLeft" activeCell="A6" sqref="A6"/>
      <selection pane="bottomRight" activeCell="I324" sqref="I324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20" si="38">+IF(F198=0,"",C198/F198)</f>
        <v>259.72002181648185</v>
      </c>
      <c r="C198" s="323">
        <v>1800</v>
      </c>
      <c r="D198" s="1">
        <f t="shared" ref="D198:D321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21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>+IF(F320=0,"",C320/F320)</f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  <row r="321" spans="1:7" x14ac:dyDescent="0.25">
      <c r="A321" s="304">
        <v>43808</v>
      </c>
      <c r="B321" s="312">
        <f>+IF(F321=0,"",C321/F321)</f>
        <v>254.5470058730678</v>
      </c>
      <c r="C321" s="323">
        <v>1790</v>
      </c>
      <c r="D321" s="1">
        <f t="shared" si="39"/>
        <v>217.56154348125455</v>
      </c>
      <c r="F321" s="1">
        <f>USD_CNY!B1230</f>
        <v>7.0320999999999998</v>
      </c>
      <c r="G321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117" workbookViewId="0">
      <selection activeCell="K130" sqref="K130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6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6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36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  <row r="136" spans="1:7" ht="15.75" x14ac:dyDescent="0.25">
      <c r="A136" s="390">
        <v>43808</v>
      </c>
      <c r="B136" s="355">
        <f t="shared" si="4"/>
        <v>96.851474996840253</v>
      </c>
      <c r="C136" s="355">
        <v>682</v>
      </c>
      <c r="D136" s="355">
        <f t="shared" si="5"/>
        <v>82.779038458837832</v>
      </c>
      <c r="E136" s="382"/>
      <c r="F136" s="350">
        <f>USD_CNY!B1229</f>
        <v>7.0417100000000001</v>
      </c>
      <c r="G136" s="383">
        <f t="shared" si="1"/>
        <v>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workbookViewId="0">
      <pane xSplit="1" ySplit="5" topLeftCell="B301" activePane="bottomRight" state="frozen"/>
      <selection pane="topRight" activeCell="B1" sqref="B1"/>
      <selection pane="bottomLeft" activeCell="A6" sqref="A6"/>
      <selection pane="bottomRight" activeCell="K306" sqref="K306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8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8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8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  <row r="308" spans="1:8" ht="15.75" x14ac:dyDescent="0.25">
      <c r="A308" s="378">
        <v>43808</v>
      </c>
      <c r="B308" s="310">
        <f t="shared" si="37"/>
        <v>554.59962173461702</v>
      </c>
      <c r="C308" s="368">
        <v>3900</v>
      </c>
      <c r="D308" s="362">
        <f t="shared" si="35"/>
        <v>474.01677071334791</v>
      </c>
      <c r="E308" s="1">
        <v>441</v>
      </c>
      <c r="F308" s="364">
        <f>USD_CNY!B1230</f>
        <v>7.0320999999999998</v>
      </c>
      <c r="H308" s="352">
        <f t="shared" si="39"/>
        <v>-1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2019-12-09T04:45:18Z</dcterms:modified>
</cp:coreProperties>
</file>