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70" windowHeight="117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5" i="16" l="1"/>
  <c r="D245" i="16" s="1"/>
  <c r="F245" i="16"/>
  <c r="G245" i="16"/>
  <c r="H245" i="16"/>
  <c r="B923" i="7"/>
  <c r="D923" i="7" s="1"/>
  <c r="F923" i="7"/>
  <c r="G923" i="7"/>
  <c r="H923" i="7"/>
  <c r="B1376" i="5"/>
  <c r="D1376" i="5" s="1"/>
  <c r="F1376" i="5"/>
  <c r="G1376" i="5"/>
  <c r="H1376" i="5"/>
  <c r="B1379" i="4"/>
  <c r="D1379" i="4" s="1"/>
  <c r="F1379" i="4"/>
  <c r="G1379" i="4"/>
  <c r="H1379" i="4"/>
  <c r="B1379" i="3"/>
  <c r="D1379" i="3" s="1"/>
  <c r="F1379" i="3"/>
  <c r="G1379" i="3"/>
  <c r="H1379" i="3"/>
  <c r="B1381" i="2"/>
  <c r="D1381" i="2" s="1"/>
  <c r="F1381" i="2"/>
  <c r="G1381" i="2"/>
  <c r="H1381" i="2"/>
  <c r="B73" i="17"/>
  <c r="D73" i="17" s="1"/>
  <c r="F73" i="17"/>
  <c r="G73" i="17"/>
  <c r="B258" i="15"/>
  <c r="D258" i="15" s="1"/>
  <c r="F258" i="15"/>
  <c r="G258" i="15"/>
  <c r="B244" i="16" l="1"/>
  <c r="D244" i="16" s="1"/>
  <c r="F244" i="16"/>
  <c r="G244" i="16"/>
  <c r="H244" i="16"/>
  <c r="B257" i="15"/>
  <c r="D257" i="15" s="1"/>
  <c r="F257" i="15"/>
  <c r="G257" i="15"/>
  <c r="B922" i="7"/>
  <c r="D922" i="7" s="1"/>
  <c r="F922" i="7"/>
  <c r="G922" i="7"/>
  <c r="H922" i="7"/>
  <c r="B1375" i="5"/>
  <c r="D1375" i="5" s="1"/>
  <c r="F1375" i="5"/>
  <c r="G1375" i="5"/>
  <c r="H1375" i="5"/>
  <c r="B1378" i="4"/>
  <c r="D1378" i="4"/>
  <c r="F1378" i="4"/>
  <c r="G1378" i="4"/>
  <c r="H1378" i="4"/>
  <c r="B1378" i="3"/>
  <c r="D1378" i="3" s="1"/>
  <c r="F1378" i="3"/>
  <c r="G1378" i="3"/>
  <c r="H1378" i="3"/>
  <c r="B1380" i="2"/>
  <c r="D1380" i="2" s="1"/>
  <c r="F1380" i="2"/>
  <c r="G1380" i="2"/>
  <c r="H1380" i="2"/>
  <c r="B72" i="17"/>
  <c r="D72" i="17" s="1"/>
  <c r="F72" i="17"/>
  <c r="G72" i="17"/>
  <c r="B243" i="16" l="1"/>
  <c r="D243" i="16" s="1"/>
  <c r="F243" i="16"/>
  <c r="G243" i="16"/>
  <c r="H243" i="16"/>
  <c r="B921" i="7"/>
  <c r="D921" i="7" s="1"/>
  <c r="F921" i="7"/>
  <c r="G921" i="7"/>
  <c r="H921" i="7"/>
  <c r="B1374" i="5"/>
  <c r="D1374" i="5"/>
  <c r="F1374" i="5"/>
  <c r="G1374" i="5"/>
  <c r="H1374" i="5"/>
  <c r="B1377" i="4"/>
  <c r="D1377" i="4" s="1"/>
  <c r="F1377" i="4"/>
  <c r="G1377" i="4"/>
  <c r="H1377" i="4"/>
  <c r="B1377" i="3"/>
  <c r="D1377" i="3" s="1"/>
  <c r="F1377" i="3"/>
  <c r="G1377" i="3"/>
  <c r="H1377" i="3"/>
  <c r="B1379" i="2"/>
  <c r="D1379" i="2" s="1"/>
  <c r="F1379" i="2"/>
  <c r="G1379" i="2"/>
  <c r="H1379" i="2"/>
  <c r="B71" i="17"/>
  <c r="D71" i="17"/>
  <c r="F71" i="17"/>
  <c r="G71" i="17"/>
  <c r="B256" i="15"/>
  <c r="D256" i="15" s="1"/>
  <c r="F256" i="15"/>
  <c r="G256" i="15"/>
  <c r="B242" i="16" l="1"/>
  <c r="D242" i="16" s="1"/>
  <c r="F242" i="16"/>
  <c r="G242" i="16"/>
  <c r="H242" i="16"/>
  <c r="B920" i="7"/>
  <c r="D920" i="7" s="1"/>
  <c r="F920" i="7"/>
  <c r="G920" i="7"/>
  <c r="H920" i="7"/>
  <c r="B1373" i="5"/>
  <c r="D1373" i="5" s="1"/>
  <c r="F1373" i="5"/>
  <c r="G1373" i="5"/>
  <c r="H1373" i="5"/>
  <c r="B1376" i="4"/>
  <c r="D1376" i="4" s="1"/>
  <c r="F1376" i="4"/>
  <c r="G1376" i="4"/>
  <c r="H1376" i="4"/>
  <c r="B1376" i="3"/>
  <c r="D1376" i="3" s="1"/>
  <c r="F1376" i="3"/>
  <c r="G1376" i="3"/>
  <c r="H1376" i="3"/>
  <c r="B1378" i="2"/>
  <c r="D1378" i="2" s="1"/>
  <c r="F1378" i="2"/>
  <c r="G1378" i="2"/>
  <c r="H1378" i="2"/>
  <c r="F254" i="15"/>
  <c r="F255" i="15"/>
  <c r="B70" i="17"/>
  <c r="D70" i="17" s="1"/>
  <c r="F70" i="17"/>
  <c r="G70" i="17"/>
  <c r="B255" i="15"/>
  <c r="D255" i="15" s="1"/>
  <c r="G255" i="15"/>
  <c r="B241" i="16" l="1"/>
  <c r="D241" i="16" s="1"/>
  <c r="F241" i="16"/>
  <c r="G241" i="16"/>
  <c r="H241" i="16"/>
  <c r="B919" i="7"/>
  <c r="D919" i="7" s="1"/>
  <c r="F919" i="7"/>
  <c r="G919" i="7"/>
  <c r="H919" i="7"/>
  <c r="B1372" i="5"/>
  <c r="D1372" i="5" s="1"/>
  <c r="F1372" i="5"/>
  <c r="G1372" i="5"/>
  <c r="H1372" i="5"/>
  <c r="B1375" i="4"/>
  <c r="D1375" i="4" s="1"/>
  <c r="F1375" i="4"/>
  <c r="G1375" i="4"/>
  <c r="H1375" i="4"/>
  <c r="B1375" i="3"/>
  <c r="D1375" i="3" s="1"/>
  <c r="F1375" i="3"/>
  <c r="G1375" i="3"/>
  <c r="H1375" i="3"/>
  <c r="B1377" i="2"/>
  <c r="D1377" i="2" s="1"/>
  <c r="F1377" i="2"/>
  <c r="G1377" i="2"/>
  <c r="H1377" i="2"/>
  <c r="B69" i="17"/>
  <c r="D69" i="17" s="1"/>
  <c r="F69" i="17"/>
  <c r="G69" i="17"/>
  <c r="B254" i="15"/>
  <c r="D254" i="15" s="1"/>
  <c r="G254" i="15"/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B33" i="17"/>
  <c r="D33" i="17" s="1"/>
  <c r="F33" i="17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<sst xmlns="http://schemas.openxmlformats.org/spreadsheetml/2006/main" count="4617" uniqueCount="1039">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</sst>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9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43" fontId="17" fillId="0" borderId="1" xfId="1" applyFont="1" applyBorder="1"/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53120"/>
        <c:axId val="55654656"/>
      </c:areaChart>
      <c:dateAx>
        <c:axId val="556531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654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6546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53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64672"/>
        <c:axId val="89566208"/>
      </c:areaChart>
      <c:dateAx>
        <c:axId val="89564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6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56620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64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09312"/>
        <c:axId val="90919296"/>
      </c:areaChart>
      <c:dateAx>
        <c:axId val="9090931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19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1929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093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43488"/>
        <c:axId val="90945024"/>
      </c:areaChart>
      <c:dateAx>
        <c:axId val="90943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5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4502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3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3840"/>
        <c:axId val="90725376"/>
      </c:areaChart>
      <c:dateAx>
        <c:axId val="907238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25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25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23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5472"/>
        <c:axId val="90763648"/>
      </c:areaChart>
      <c:dateAx>
        <c:axId val="907454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636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76364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45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20992"/>
        <c:axId val="90822528"/>
      </c:areaChart>
      <c:dateAx>
        <c:axId val="90820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822528"/>
        <c:crosses val="autoZero"/>
        <c:auto val="1"/>
        <c:lblOffset val="100"/>
        <c:baseTimeUnit val="days"/>
      </c:dateAx>
      <c:valAx>
        <c:axId val="908225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209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5184"/>
        <c:axId val="39566720"/>
      </c:areaChart>
      <c:dateAx>
        <c:axId val="3956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566720"/>
        <c:crosses val="autoZero"/>
        <c:auto val="1"/>
        <c:lblOffset val="100"/>
        <c:baseTimeUnit val="days"/>
      </c:dateAx>
      <c:valAx>
        <c:axId val="39566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565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79008"/>
        <c:axId val="44561536"/>
      </c:areaChart>
      <c:dateAx>
        <c:axId val="39579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561536"/>
        <c:crosses val="autoZero"/>
        <c:auto val="1"/>
        <c:lblOffset val="100"/>
        <c:baseTimeUnit val="days"/>
      </c:dateAx>
      <c:valAx>
        <c:axId val="44561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579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82112"/>
        <c:axId val="92683648"/>
      </c:areaChart>
      <c:dateAx>
        <c:axId val="92682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83648"/>
        <c:crosses val="autoZero"/>
        <c:auto val="1"/>
        <c:lblOffset val="100"/>
        <c:baseTimeUnit val="days"/>
      </c:dateAx>
      <c:valAx>
        <c:axId val="9268364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82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5936"/>
        <c:axId val="92710016"/>
      </c:lineChart>
      <c:dateAx>
        <c:axId val="92695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10016"/>
        <c:crosses val="autoZero"/>
        <c:auto val="1"/>
        <c:lblOffset val="100"/>
        <c:baseTimeUnit val="days"/>
      </c:dateAx>
      <c:valAx>
        <c:axId val="92710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70656"/>
        <c:axId val="55672192"/>
      </c:areaChart>
      <c:dateAx>
        <c:axId val="556706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6721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6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70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17280"/>
        <c:axId val="92818816"/>
      </c:areaChart>
      <c:dateAx>
        <c:axId val="92817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818816"/>
        <c:crosses val="autoZero"/>
        <c:auto val="1"/>
        <c:lblOffset val="100"/>
        <c:baseTimeUnit val="days"/>
      </c:dateAx>
      <c:valAx>
        <c:axId val="92818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17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9040"/>
        <c:axId val="93000832"/>
      </c:areaChart>
      <c:dateAx>
        <c:axId val="92999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000832"/>
        <c:crosses val="autoZero"/>
        <c:auto val="1"/>
        <c:lblOffset val="100"/>
        <c:baseTimeUnit val="days"/>
      </c:dateAx>
      <c:valAx>
        <c:axId val="930008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99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17216"/>
        <c:axId val="93018752"/>
      </c:barChart>
      <c:dateAx>
        <c:axId val="93017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18752"/>
        <c:crosses val="autoZero"/>
        <c:auto val="1"/>
        <c:lblOffset val="100"/>
        <c:baseTimeUnit val="days"/>
      </c:dateAx>
      <c:valAx>
        <c:axId val="93018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1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10912"/>
        <c:axId val="39556224"/>
      </c:areaChart>
      <c:dateAx>
        <c:axId val="92310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39556224"/>
        <c:crosses val="autoZero"/>
        <c:auto val="1"/>
        <c:lblOffset val="100"/>
        <c:baseTimeUnit val="days"/>
      </c:dateAx>
      <c:valAx>
        <c:axId val="3955622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1091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37280"/>
        <c:axId val="92338816"/>
      </c:areaChart>
      <c:dateAx>
        <c:axId val="92337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38816"/>
        <c:crosses val="autoZero"/>
        <c:auto val="1"/>
        <c:lblOffset val="100"/>
        <c:baseTimeUnit val="days"/>
      </c:dateAx>
      <c:valAx>
        <c:axId val="9233881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7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3296"/>
        <c:axId val="92424832"/>
      </c:lineChart>
      <c:catAx>
        <c:axId val="9242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24832"/>
        <c:crosses val="autoZero"/>
        <c:auto val="1"/>
        <c:lblAlgn val="ctr"/>
        <c:lblOffset val="100"/>
        <c:noMultiLvlLbl val="0"/>
      </c:catAx>
      <c:valAx>
        <c:axId val="9242483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23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9408"/>
        <c:axId val="92455296"/>
      </c:lineChart>
      <c:dateAx>
        <c:axId val="92449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55296"/>
        <c:crosses val="autoZero"/>
        <c:auto val="1"/>
        <c:lblOffset val="100"/>
        <c:baseTimeUnit val="days"/>
      </c:dateAx>
      <c:valAx>
        <c:axId val="92455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4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83136"/>
        <c:axId val="100284672"/>
      </c:areaChart>
      <c:dateAx>
        <c:axId val="100283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84672"/>
        <c:crosses val="autoZero"/>
        <c:auto val="1"/>
        <c:lblOffset val="100"/>
        <c:baseTimeUnit val="days"/>
      </c:dateAx>
      <c:valAx>
        <c:axId val="10028467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831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01056"/>
        <c:axId val="100311040"/>
      </c:areaChart>
      <c:dateAx>
        <c:axId val="100301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11040"/>
        <c:crosses val="autoZero"/>
        <c:auto val="1"/>
        <c:lblOffset val="100"/>
        <c:baseTimeUnit val="days"/>
      </c:dateAx>
      <c:valAx>
        <c:axId val="100311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01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1520"/>
        <c:axId val="100333056"/>
      </c:lineChart>
      <c:dateAx>
        <c:axId val="100331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33056"/>
        <c:crosses val="autoZero"/>
        <c:auto val="1"/>
        <c:lblOffset val="100"/>
        <c:baseTimeUnit val="days"/>
      </c:dateAx>
      <c:valAx>
        <c:axId val="100333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31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85760"/>
        <c:axId val="84095744"/>
      </c:areaChart>
      <c:dateAx>
        <c:axId val="840857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95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957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85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56896"/>
        <c:axId val="101470976"/>
      </c:areaChart>
      <c:dateAx>
        <c:axId val="101456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1470976"/>
        <c:crosses val="autoZero"/>
        <c:auto val="1"/>
        <c:lblOffset val="100"/>
        <c:baseTimeUnit val="days"/>
      </c:dateAx>
      <c:valAx>
        <c:axId val="101470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56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2224"/>
        <c:axId val="103013760"/>
      </c:areaChart>
      <c:dateAx>
        <c:axId val="103012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013760"/>
        <c:crosses val="autoZero"/>
        <c:auto val="1"/>
        <c:lblOffset val="100"/>
        <c:baseTimeUnit val="days"/>
      </c:dateAx>
      <c:valAx>
        <c:axId val="103013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012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5104"/>
        <c:axId val="101540992"/>
      </c:lineChart>
      <c:dateAx>
        <c:axId val="101535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40992"/>
        <c:crosses val="autoZero"/>
        <c:auto val="1"/>
        <c:lblOffset val="100"/>
        <c:baseTimeUnit val="days"/>
      </c:dateAx>
      <c:valAx>
        <c:axId val="1015409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35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44224"/>
        <c:axId val="99819520"/>
      </c:areaChart>
      <c:dateAx>
        <c:axId val="92244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19520"/>
        <c:crosses val="autoZero"/>
        <c:auto val="1"/>
        <c:lblOffset val="100"/>
        <c:baseTimeUnit val="days"/>
      </c:dateAx>
      <c:valAx>
        <c:axId val="9981952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4422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6944"/>
        <c:axId val="101828480"/>
      </c:areaChart>
      <c:dateAx>
        <c:axId val="10182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828480"/>
        <c:crosses val="autoZero"/>
        <c:auto val="1"/>
        <c:lblOffset val="100"/>
        <c:baseTimeUnit val="days"/>
      </c:dateAx>
      <c:valAx>
        <c:axId val="1018284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2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89120"/>
        <c:axId val="103190912"/>
      </c:areaChart>
      <c:dateAx>
        <c:axId val="10318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190912"/>
        <c:crosses val="autoZero"/>
        <c:auto val="1"/>
        <c:lblOffset val="100"/>
        <c:baseTimeUnit val="days"/>
      </c:dateAx>
      <c:valAx>
        <c:axId val="10319091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1891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8128"/>
        <c:axId val="84129664"/>
      </c:areaChart>
      <c:dateAx>
        <c:axId val="841281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29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296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28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32736"/>
        <c:axId val="89338624"/>
      </c:areaChart>
      <c:dateAx>
        <c:axId val="8933273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338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3862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32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2816"/>
        <c:axId val="89364352"/>
      </c:areaChart>
      <c:catAx>
        <c:axId val="893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4352"/>
        <c:crosses val="autoZero"/>
        <c:auto val="1"/>
        <c:lblAlgn val="ctr"/>
        <c:lblOffset val="100"/>
        <c:noMultiLvlLbl val="0"/>
      </c:catAx>
      <c:valAx>
        <c:axId val="893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2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8544"/>
        <c:axId val="89390080"/>
      </c:areaChart>
      <c:dateAx>
        <c:axId val="89388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3900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39008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88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8464"/>
        <c:axId val="89440256"/>
      </c:lineChart>
      <c:dateAx>
        <c:axId val="894384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40256"/>
        <c:crosses val="autoZero"/>
        <c:auto val="1"/>
        <c:lblOffset val="100"/>
        <c:baseTimeUnit val="days"/>
      </c:dateAx>
      <c:valAx>
        <c:axId val="894402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384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288"/>
      </c:lineChart>
      <c:dateAx>
        <c:axId val="895467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48288"/>
        <c:crosses val="autoZero"/>
        <c:auto val="1"/>
        <c:lblOffset val="100"/>
        <c:baseTimeUnit val="days"/>
      </c:dateAx>
      <c:valAx>
        <c:axId val="895482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4675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10" t="s">
        <v>1015</v>
      </c>
      <c r="B1" s="410"/>
      <c r="C1" s="410"/>
      <c r="D1" s="410"/>
      <c r="E1" s="410"/>
      <c r="F1" s="410"/>
      <c r="G1" s="410"/>
      <c r="H1" s="410"/>
      <c r="I1" s="410"/>
      <c r="J1" s="137"/>
      <c r="K1" s="298"/>
      <c r="L1" s="175"/>
      <c r="M1" s="138"/>
    </row>
    <row r="2" spans="1:13" x14ac:dyDescent="0.25">
      <c r="A2" s="411" t="s">
        <v>21</v>
      </c>
      <c r="B2" s="411"/>
      <c r="C2" s="411"/>
      <c r="D2" s="411"/>
      <c r="E2" s="390">
        <v>43719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47295</v>
      </c>
      <c r="E5" s="292">
        <f>+IF(ISERROR(VLOOKUP($E$2,Cu!$A$5:$H$1642,7,0)),0,VLOOKUP($E$2,Cu!$A$5:$H$1642,7,0))</f>
        <v>-170</v>
      </c>
      <c r="F5" s="287" t="s">
        <v>3</v>
      </c>
      <c r="G5" s="286">
        <f>+IF(ISERROR(VLOOKUP($E$2,Cu!$A$5:$H$1642,2,0)),0,VLOOKUP($E$2,Cu!$A$5:$H$1642,2,0))</f>
        <v>6647.7287102605114</v>
      </c>
      <c r="H5" s="286">
        <f>+IF(ISERROR(VLOOKUP($E$2,Cu!$A$5:$H$1642,4,0)),0,VLOOKUP($E$2,Cu!$A$5:$H$1642,4,0))</f>
        <v>5681.81941047907</v>
      </c>
      <c r="I5" s="400">
        <f>+IF(ISERROR(VLOOKUP($E$2,Cu!$A$5:$H$1999,5,0)),0,VLOOKUP($E$2,Cu!$A$5:$H$1999,5,0))</f>
        <v>5738</v>
      </c>
      <c r="J5" s="383">
        <f>+IF(ISERROR(VLOOKUP($E$2,Cu!$A$5:$H$1642,8,0)),0,VLOOKUP($E$2,Cu!$A$5:$H$1642,8,0))</f>
        <v>-33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17275</v>
      </c>
      <c r="E6" s="292">
        <f>+IF(ISERROR(VLOOKUP($E$2,Pb!$A$5:$H$1987,7,0)),0,VLOOKUP($E$2,Pb!$A$5:$H$1987,7,0))</f>
        <v>-75</v>
      </c>
      <c r="F6" s="287" t="s">
        <v>3</v>
      </c>
      <c r="G6" s="286">
        <f>+IF(ISERROR(VLOOKUP($E$2,Pb!$A$5:$H$1987,2,0)),0,VLOOKUP($E$2,Pb!$A$5:$H$1987,2,0))</f>
        <v>2428.1533665239526</v>
      </c>
      <c r="H6" s="286">
        <f>+IF(ISERROR(VLOOKUP($E$2,Pb!$A$5:$H$1987,4,0)),0,VLOOKUP($E$2,Pb!$A$5:$H$1987,4,0))</f>
        <v>2075.3447577127799</v>
      </c>
      <c r="I6" s="400">
        <f>+IF(ISERROR(VLOOKUP($E$2,Pb!$A$5:$H$1987,5,0)),0,VLOOKUP($E$2,Pb!$A$5:$H$1987,5,0))</f>
        <v>2104</v>
      </c>
      <c r="J6" s="383">
        <f>+IF(ISERROR(VLOOKUP($E$2,Pb!$A$5:$H$1642,8,0)),0,VLOOKUP($E$2,Pb!$A$5:$H$1642,8,0))</f>
        <v>19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4421</v>
      </c>
      <c r="E7" s="292">
        <f>+IF(ISERROR(VLOOKUP($E$2,Ag!$A$5:$H$1986,7,0)),0,VLOOKUP($E$2,Ag!$A$5:$H$1986,7,0))</f>
        <v>72</v>
      </c>
      <c r="F7" s="287" t="s">
        <v>6</v>
      </c>
      <c r="G7" s="286">
        <f>+IF(ISERROR(VLOOKUP($E$2,Ag!$A$5:$H$1517,2,0)),0,VLOOKUP($E$2,Ag!$A$5:$H$1517,2,0))</f>
        <v>621.41047950230939</v>
      </c>
      <c r="H7" s="286">
        <f>+IF(ISERROR(VLOOKUP($E$2,Ag!$A$5:$H$1517,4,0)),0,VLOOKUP($E$2,Ag!$A$5:$H$1517,4,0))</f>
        <v>531.1200679506918</v>
      </c>
      <c r="I7" s="400">
        <f>+IF(ISERROR(VLOOKUP($E$2,Ag!$A$5:$H$1517,5,0)),0,VLOOKUP($E$2,Ag!$A$5:$H$1517,5,0))</f>
        <v>580.48500000000001</v>
      </c>
      <c r="J7" s="383">
        <f>+IF(ISERROR(VLOOKUP($E$2,Ag!$A$5:$H$1642,8,0)),0,VLOOKUP($E$2,Ag!$A$5:$H$1642,8,0))</f>
        <v>5.4700000000000273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19220</v>
      </c>
      <c r="E8" s="292">
        <f>+IF(ISERROR(VLOOKUP($E$2,Zn!$A$5:$H$2994,7,0)),0,VLOOKUP($E$2,Zn!$A$5:$H$2994,7,0))</f>
        <v>80</v>
      </c>
      <c r="F8" s="287" t="s">
        <v>3</v>
      </c>
      <c r="G8" s="286">
        <f>+IF(ISERROR(VLOOKUP($E$2,Zn!$A$5:$H$2994,2,0)),0,VLOOKUP($E$2,Zn!$A$5:$H$2994,2,0))</f>
        <v>2701.5402433916279</v>
      </c>
      <c r="H8" s="286">
        <f>+IF(ISERROR(VLOOKUP($E$2,Zn!$A$5:$H$2994,4,0)),0,VLOOKUP($E$2,Zn!$A$5:$H$2994,4,0))</f>
        <v>2309.0087550355797</v>
      </c>
      <c r="I8" s="400">
        <f>+IF(ISERROR(VLOOKUP($E$2,Zn!$A$5:$H$2994,5,0)),0,VLOOKUP($E$2,Zn!$A$5:$H$2994,5,0))</f>
        <v>2298</v>
      </c>
      <c r="J8" s="383">
        <f>+IF(ISERROR(VLOOKUP($E$2,Zn!$A$5:$H$1642,8,0)),0,VLOOKUP($E$2,Zn!$A$5:$H$1642,8,0))</f>
        <v>-13.5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143000</v>
      </c>
      <c r="E9" s="292">
        <f>+IF(ISERROR(VLOOKUP($E$2,Ni!$A$6:$H$2996,7,0)),0,VLOOKUP($E$2,Ni!$A$6:$H$2996,7,0))</f>
        <v>-800</v>
      </c>
      <c r="F9" s="287" t="s">
        <v>3</v>
      </c>
      <c r="G9" s="286">
        <f>+IF(ISERROR(VLOOKUP($E$2,Ni!$A$6:$H$2996,2,0)),0,VLOOKUP($E$2,Ni!$A$6:$H$2996,2,0))</f>
        <v>20099.909199011588</v>
      </c>
      <c r="H9" s="286">
        <f>+IF(ISERROR(VLOOKUP($E$2,Ni!$A$6:$H$2996,4,0)),0,VLOOKUP($E$2,Ni!$A$6:$H$2996,4,0))</f>
        <v>17179.409571804779</v>
      </c>
      <c r="I9" s="400">
        <f>+IF(ISERROR(VLOOKUP($E$2,Ni!$A$6:$H$2996,5,0)),0,VLOOKUP($E$2,Ni!$A$6:$H$2996,5,0))</f>
        <v>18065</v>
      </c>
      <c r="J9" s="383">
        <f>+IF(ISERROR(VLOOKUP($E$2,Ni!$A$5:$H$1642,8,0)),0,VLOOKUP($E$2,Ni!$A$5:$H$1642,8,0))</f>
        <v>170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253.00585005748854</v>
      </c>
      <c r="H10" s="286">
        <f>+IF(ISERROR(VLOOKUP($E$2,Coke!$A$6:$H$2997,4,0)),0,VLOOKUP($E$2,Coke!$A$6:$H$2997,4,0))</f>
        <v>216.24431628845176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3675</v>
      </c>
      <c r="E11" s="292">
        <f>+IF(ISERROR(VLOOKUP($E$2,Steel!$A$6:$H$2995,7,0)),0,VLOOKUP($E$2,Steel!$A$6:$H$2995,7,0))</f>
        <v>-15</v>
      </c>
      <c r="F11" s="287" t="s">
        <v>3</v>
      </c>
      <c r="G11" s="286">
        <f>+IF(ISERROR(VLOOKUP($E$2,Steel!$A$6:$H$2995,2,0)),0,VLOOKUP($E$2,Steel!$A$6:$H$2995,2,0))</f>
        <v>516.55361053403908</v>
      </c>
      <c r="H11" s="286">
        <f>+IF(ISERROR(VLOOKUP($E$2,Steel!$A$6:$H$2995,4,0)),0,VLOOKUP($E$2,Steel!$A$6:$H$2995,4,0))</f>
        <v>441.49881242225564</v>
      </c>
      <c r="I11" s="400">
        <f>+IF(ISERROR(VLOOKUP($E$2,Steel!$A$6:$H$2995,5,0)),0,VLOOKUP($E$2,Steel!$A$6:$H$2995,5,0))</f>
        <v>418</v>
      </c>
      <c r="J11" s="383">
        <f>+IF(ISERROR(VLOOKUP($E$2,Steel!$A$5:$H$1642,8,0)),0,VLOOKUP($E$2,Steel!$A$5:$H$1642,8,0))</f>
        <v>-4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756</v>
      </c>
      <c r="E12" s="292">
        <f>+IF(ISERROR(VLOOKUP($E$2,'Quặng Sắt'!$A$6:$H$2995,7,0)),0,VLOOKUP($E$2,'Quặng Sắt'!$A$6:$H$2995,7,0))</f>
        <v>6</v>
      </c>
      <c r="F12" s="287" t="s">
        <v>2</v>
      </c>
      <c r="G12" s="286">
        <f>+IF(ISERROR(VLOOKUP($E$2,'Quặng Sắt'!$A$6:$H$2995,2,0)),0,VLOOKUP($E$2,'Quặng Sắt'!$A$6:$H$2995,2,0))</f>
        <v>106.2475229992158</v>
      </c>
      <c r="H12" s="286">
        <f>+IF(ISERROR(VLOOKUP($E$2,'Quặng Sắt'!$A$6:$H$2995,4,0)),0,VLOOKUP($E$2,'Quặng Sắt'!$A$6:$H$2995,4,0))</f>
        <v>90.80984871727847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2" t="s">
        <v>1000</v>
      </c>
      <c r="F16" s="412"/>
      <c r="G16" s="412"/>
      <c r="H16" s="412"/>
      <c r="I16" s="412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23260</v>
      </c>
      <c r="E17" s="412" t="s">
        <v>1003</v>
      </c>
      <c r="F17" s="412"/>
      <c r="G17" s="412"/>
      <c r="H17" s="412"/>
      <c r="I17" s="412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7.1144600000000002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3" t="s">
        <v>17</v>
      </c>
      <c r="B19" s="413"/>
      <c r="C19" s="413"/>
      <c r="D19" s="413"/>
      <c r="E19" s="413"/>
      <c r="F19" s="413"/>
      <c r="G19" s="413"/>
      <c r="H19" s="413"/>
      <c r="I19" s="413"/>
    </row>
    <row r="20" spans="1:12" ht="15.75" customHeight="1" x14ac:dyDescent="0.25">
      <c r="A20" s="407" t="s">
        <v>656</v>
      </c>
      <c r="B20" s="408"/>
      <c r="C20" s="407" t="s">
        <v>18</v>
      </c>
      <c r="D20" s="409"/>
      <c r="E20" s="409"/>
      <c r="F20" s="409"/>
      <c r="G20" s="409"/>
      <c r="H20" s="409"/>
      <c r="I20" s="409"/>
    </row>
    <row r="35" spans="1:12" ht="15" customHeight="1" x14ac:dyDescent="0.25">
      <c r="A35" s="414" t="s">
        <v>657</v>
      </c>
      <c r="B35" s="414"/>
      <c r="C35" s="415" t="s">
        <v>4</v>
      </c>
      <c r="D35" s="415"/>
      <c r="E35" s="415"/>
      <c r="F35" s="415"/>
      <c r="G35" s="415"/>
      <c r="H35" s="415"/>
      <c r="I35" s="415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4" t="s">
        <v>705</v>
      </c>
      <c r="B50" s="414"/>
      <c r="C50" s="415" t="s">
        <v>706</v>
      </c>
      <c r="D50" s="415"/>
      <c r="E50" s="415"/>
      <c r="F50" s="415"/>
      <c r="G50" s="415"/>
      <c r="H50" s="415"/>
      <c r="I50" s="415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4" t="s">
        <v>721</v>
      </c>
      <c r="B68" s="414"/>
      <c r="C68" s="415" t="s">
        <v>722</v>
      </c>
      <c r="D68" s="415"/>
      <c r="E68" s="415"/>
      <c r="F68" s="415"/>
      <c r="G68" s="415"/>
      <c r="H68" s="415"/>
      <c r="I68" s="415"/>
    </row>
    <row r="83" spans="1:9" x14ac:dyDescent="0.25">
      <c r="A83" s="414" t="s">
        <v>759</v>
      </c>
      <c r="B83" s="414"/>
      <c r="C83" s="415" t="s">
        <v>760</v>
      </c>
      <c r="D83" s="415"/>
      <c r="E83" s="415"/>
      <c r="F83" s="415"/>
      <c r="G83" s="415"/>
      <c r="H83" s="415"/>
      <c r="I83" s="415"/>
    </row>
    <row r="101" spans="1:9" x14ac:dyDescent="0.25">
      <c r="A101" s="416" t="s">
        <v>1025</v>
      </c>
      <c r="B101" s="416"/>
      <c r="C101" s="416"/>
      <c r="D101" s="416"/>
      <c r="E101" s="416"/>
      <c r="F101" s="416"/>
      <c r="G101" s="416"/>
      <c r="H101" s="416"/>
      <c r="I101" s="416"/>
    </row>
    <row r="116" spans="1:9" x14ac:dyDescent="0.25">
      <c r="A116" s="416" t="s">
        <v>1026</v>
      </c>
      <c r="B116" s="416"/>
      <c r="C116" s="416"/>
      <c r="D116" s="416"/>
      <c r="E116" s="416"/>
      <c r="F116" s="416"/>
      <c r="G116" s="416"/>
      <c r="H116" s="416"/>
      <c r="I116" s="416"/>
    </row>
    <row r="129" spans="1:9" x14ac:dyDescent="0.25">
      <c r="A129" s="416" t="s">
        <v>1005</v>
      </c>
      <c r="B129" s="416"/>
      <c r="C129" s="416"/>
      <c r="D129" s="416"/>
      <c r="E129" s="416"/>
      <c r="F129" s="416"/>
      <c r="G129" s="416"/>
      <c r="H129" s="416"/>
      <c r="I129" s="416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7"/>
  <sheetViews>
    <sheetView workbookViewId="0">
      <pane ySplit="3" topLeftCell="A1159" activePane="bottomLeft" state="frozen"/>
      <selection pane="bottomLeft" activeCell="J1167" sqref="J116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5" t="s">
        <v>1016</v>
      </c>
      <c r="B1" s="426"/>
      <c r="C1" s="426"/>
      <c r="D1" s="426"/>
      <c r="E1" s="426"/>
      <c r="F1" s="426"/>
      <c r="G1" s="426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34" activePane="bottomLeft" state="frozen"/>
      <selection pane="bottomLeft" activeCell="H647" sqref="H647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3" t="s">
        <v>21</v>
      </c>
      <c r="B2" s="404" t="s">
        <v>724</v>
      </c>
    </row>
    <row r="3" spans="1:7" x14ac:dyDescent="0.25">
      <c r="A3" s="405"/>
      <c r="B3" s="406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x14ac:dyDescent="0.25">
      <c r="A649" s="131"/>
      <c r="B649" s="132"/>
    </row>
    <row r="650" spans="1:2" x14ac:dyDescent="0.25">
      <c r="A650" s="131"/>
      <c r="B650" s="132"/>
    </row>
    <row r="651" spans="1:2" x14ac:dyDescent="0.25">
      <c r="A651" s="131"/>
      <c r="B651" s="132"/>
    </row>
    <row r="652" spans="1:2" x14ac:dyDescent="0.25">
      <c r="A652" s="131"/>
      <c r="B652" s="132"/>
    </row>
    <row r="653" spans="1:2" x14ac:dyDescent="0.25">
      <c r="A653" s="131"/>
      <c r="B653" s="132"/>
    </row>
    <row r="654" spans="1:2" x14ac:dyDescent="0.25">
      <c r="A654" s="131"/>
      <c r="B654" s="132"/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workbookViewId="0">
      <pane ySplit="3" topLeftCell="A519" activePane="bottomLeft" state="frozen"/>
      <selection pane="bottomLeft" activeCell="J525" sqref="J525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7" t="s">
        <v>1014</v>
      </c>
      <c r="B1" s="428"/>
      <c r="C1" s="428"/>
      <c r="D1" s="428"/>
      <c r="E1" s="428"/>
      <c r="F1" s="428"/>
      <c r="G1" s="428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/>
      <c r="B529" s="40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0" activePane="bottomLeft" state="frozen"/>
      <selection pane="bottomLeft" activeCell="C1381" sqref="C1381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8" t="s">
        <v>750</v>
      </c>
      <c r="C3" s="419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5738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1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1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1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1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179"/>
      <c r="B1382" s="37"/>
      <c r="C1382" s="227"/>
      <c r="D1382" s="37"/>
      <c r="E1382" s="227"/>
      <c r="F1382" s="37"/>
    </row>
    <row r="1383" spans="1:8" x14ac:dyDescent="0.25">
      <c r="A1383" s="179"/>
      <c r="B1383" s="37"/>
      <c r="C1383" s="227"/>
      <c r="D1383" s="37"/>
      <c r="E1383" s="227"/>
      <c r="F1383" s="37"/>
    </row>
    <row r="1384" spans="1:8" x14ac:dyDescent="0.25">
      <c r="A1384" s="179"/>
      <c r="B1384" s="37"/>
      <c r="C1384" s="227"/>
      <c r="D1384" s="37"/>
      <c r="E1384" s="227"/>
      <c r="F1384" s="37"/>
    </row>
    <row r="1385" spans="1:8" x14ac:dyDescent="0.25">
      <c r="A1385" s="179"/>
      <c r="B1385" s="37"/>
      <c r="C1385" s="227"/>
      <c r="D1385" s="37"/>
      <c r="E1385" s="227"/>
      <c r="F1385" s="37"/>
    </row>
    <row r="1386" spans="1:8" x14ac:dyDescent="0.25">
      <c r="A1386" s="179"/>
      <c r="B1386" s="37"/>
      <c r="C1386" s="227"/>
      <c r="D1386" s="37"/>
      <c r="E1386" s="227"/>
      <c r="F1386" s="37"/>
    </row>
    <row r="1387" spans="1:8" x14ac:dyDescent="0.25">
      <c r="A1387" s="179"/>
      <c r="B1387" s="37"/>
      <c r="C1387" s="227"/>
      <c r="D1387" s="37"/>
      <c r="E1387" s="227"/>
      <c r="F1387" s="37"/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J1377" sqref="J1377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0" t="s">
        <v>749</v>
      </c>
      <c r="B1" s="420"/>
      <c r="C1" s="420"/>
      <c r="D1" s="420"/>
      <c r="E1" s="420"/>
      <c r="F1" s="420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8" t="s">
        <v>659</v>
      </c>
      <c r="C3" s="419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79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79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79" si="59">+IF(F1329=0,"",C1329/F1329)</f>
        <v>2351.2215433039687</v>
      </c>
      <c r="C1329" s="37">
        <v>16150</v>
      </c>
      <c r="D1329" s="37">
        <f t="shared" ref="D1329:D1379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179"/>
      <c r="B1380" s="37"/>
      <c r="C1380" s="37"/>
      <c r="D1380" s="37"/>
      <c r="E1380" s="37"/>
      <c r="F1380" s="51"/>
    </row>
    <row r="1381" spans="1:8" x14ac:dyDescent="0.25">
      <c r="A1381" s="179"/>
      <c r="B1381" s="37"/>
      <c r="C1381" s="37"/>
      <c r="D1381" s="37"/>
      <c r="E1381" s="37"/>
      <c r="F1381" s="51"/>
    </row>
    <row r="1382" spans="1:8" x14ac:dyDescent="0.25">
      <c r="A1382" s="179"/>
      <c r="B1382" s="37"/>
      <c r="C1382" s="37"/>
      <c r="D1382" s="37"/>
      <c r="E1382" s="37"/>
      <c r="F1382" s="51"/>
    </row>
    <row r="1383" spans="1:8" x14ac:dyDescent="0.25">
      <c r="A1383" s="179"/>
      <c r="B1383" s="37"/>
      <c r="C1383" s="37"/>
      <c r="D1383" s="37"/>
      <c r="E1383" s="37"/>
      <c r="F1383" s="51"/>
    </row>
    <row r="1384" spans="1:8" x14ac:dyDescent="0.25">
      <c r="A1384" s="179"/>
      <c r="B1384" s="37"/>
      <c r="C1384" s="37"/>
      <c r="D1384" s="37"/>
      <c r="E1384" s="37"/>
      <c r="F1384" s="51"/>
    </row>
    <row r="1385" spans="1:8" x14ac:dyDescent="0.25">
      <c r="A1385" s="179"/>
      <c r="B1385" s="37"/>
      <c r="C1385" s="37"/>
      <c r="D1385" s="37"/>
      <c r="E1385" s="37"/>
      <c r="F1385" s="51"/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8" activePane="bottomLeft" state="frozen"/>
      <selection pane="bottomLeft" activeCell="M1378" sqref="M1378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1" t="s">
        <v>749</v>
      </c>
      <c r="B1" s="421"/>
      <c r="C1" s="421"/>
      <c r="D1" s="421"/>
      <c r="E1" s="421"/>
      <c r="F1" s="421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2" t="s">
        <v>752</v>
      </c>
      <c r="C3" s="423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79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79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79" si="57">+IF(F1359=0,"",C1359/F1359)</f>
        <v>595.09888728905969</v>
      </c>
      <c r="C1359" s="217">
        <v>4224</v>
      </c>
      <c r="D1359" s="20">
        <f t="shared" ref="D1359:D1379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2"/>
      <c r="B1380" s="20"/>
      <c r="C1380" s="217"/>
      <c r="D1380" s="20"/>
      <c r="E1380" s="20"/>
      <c r="F1380" s="47"/>
    </row>
    <row r="1381" spans="1:8" x14ac:dyDescent="0.25">
      <c r="A1381" s="202"/>
      <c r="B1381" s="20"/>
      <c r="C1381" s="217"/>
      <c r="D1381" s="20"/>
      <c r="E1381" s="20"/>
      <c r="F1381" s="47"/>
    </row>
    <row r="1382" spans="1:8" x14ac:dyDescent="0.25">
      <c r="A1382" s="202"/>
      <c r="B1382" s="20"/>
      <c r="C1382" s="217"/>
      <c r="D1382" s="20"/>
      <c r="E1382" s="20"/>
      <c r="F1382" s="47"/>
    </row>
    <row r="1383" spans="1:8" x14ac:dyDescent="0.25">
      <c r="A1383" s="202"/>
      <c r="B1383" s="20"/>
      <c r="C1383" s="217"/>
      <c r="D1383" s="20"/>
      <c r="E1383" s="20"/>
      <c r="F1383" s="47"/>
    </row>
    <row r="1384" spans="1:8" x14ac:dyDescent="0.25">
      <c r="A1384" s="202"/>
      <c r="B1384" s="20"/>
      <c r="C1384" s="217"/>
      <c r="D1384" s="20"/>
      <c r="E1384" s="20"/>
      <c r="F1384" s="47"/>
    </row>
    <row r="1385" spans="1:8" x14ac:dyDescent="0.25">
      <c r="A1385" s="202"/>
      <c r="B1385" s="20"/>
      <c r="C1385" s="217"/>
      <c r="D1385" s="20"/>
      <c r="E1385" s="20"/>
      <c r="F1385" s="47"/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6"/>
  <sheetViews>
    <sheetView zoomScale="85" zoomScaleNormal="85" workbookViewId="0">
      <pane ySplit="4" topLeftCell="A1368" activePane="bottomLeft" state="frozen"/>
      <selection pane="bottomLeft" activeCell="G1382" sqref="G1382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4" t="s">
        <v>749</v>
      </c>
      <c r="B1" s="424"/>
      <c r="C1" s="424"/>
      <c r="D1" s="424"/>
      <c r="E1" s="424"/>
      <c r="F1" s="424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2309.0087550355797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76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76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76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76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3"/>
  <sheetViews>
    <sheetView zoomScale="115" zoomScaleNormal="115" workbookViewId="0">
      <pane ySplit="5" topLeftCell="A914" activePane="bottomLeft" state="frozen"/>
      <selection pane="bottomLeft" activeCell="H926" sqref="H926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3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3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3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3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pane xSplit="1" ySplit="5" topLeftCell="B249" activePane="bottomRight" state="frozen"/>
      <selection pane="topRight" activeCell="B1" sqref="B1"/>
      <selection pane="bottomLeft" activeCell="A6" sqref="A6"/>
      <selection pane="bottomRight" activeCell="J257" sqref="J257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58" si="38">+IF(F198=0,"",C198/F198)</f>
        <v>259.72002181648185</v>
      </c>
      <c r="C198" s="329">
        <v>1800</v>
      </c>
      <c r="D198" s="1">
        <f t="shared" ref="D198:D258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58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60" workbookViewId="0">
      <selection activeCell="H77" sqref="H77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7" t="s">
        <v>1035</v>
      </c>
      <c r="B1" s="417"/>
      <c r="C1" s="417"/>
      <c r="D1" s="417"/>
      <c r="E1" s="417"/>
      <c r="F1" s="417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8" t="s">
        <v>1034</v>
      </c>
      <c r="C3" s="419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3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3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3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workbookViewId="0">
      <pane xSplit="1" ySplit="5" topLeftCell="B239" activePane="bottomRight" state="frozen"/>
      <selection pane="topRight" activeCell="B1" sqref="B1"/>
      <selection pane="bottomLeft" activeCell="A6" sqref="A6"/>
      <selection pane="bottomRight" activeCell="B244" sqref="B244:B245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45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45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45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45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2019-09-11T04:13:09Z</dcterms:modified>
</cp:coreProperties>
</file>