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33" i="16" l="1"/>
  <c r="D233" i="16" s="1"/>
  <c r="F233" i="16"/>
  <c r="G233" i="16"/>
  <c r="H233" i="16"/>
  <c r="B911" i="7"/>
  <c r="D911" i="7" s="1"/>
  <c r="F911" i="7"/>
  <c r="G911" i="7"/>
  <c r="H911" i="7"/>
  <c r="B1364" i="5"/>
  <c r="D1364" i="5" s="1"/>
  <c r="F1364" i="5"/>
  <c r="G1364" i="5"/>
  <c r="H1364" i="5"/>
  <c r="B1367" i="4"/>
  <c r="D1367" i="4" s="1"/>
  <c r="F1367" i="4"/>
  <c r="G1367" i="4"/>
  <c r="H1367" i="4"/>
  <c r="B1367" i="3"/>
  <c r="D1367" i="3" s="1"/>
  <c r="F1367" i="3"/>
  <c r="G1367" i="3"/>
  <c r="H1367" i="3"/>
  <c r="B1369" i="2"/>
  <c r="D1369" i="2" s="1"/>
  <c r="F1369" i="2"/>
  <c r="G1369" i="2"/>
  <c r="H1369" i="2"/>
  <c r="B61" i="17"/>
  <c r="B60" i="17"/>
  <c r="B59" i="17"/>
  <c r="B58" i="17"/>
  <c r="D61" i="17"/>
  <c r="F61" i="17"/>
  <c r="F60" i="17"/>
  <c r="G61" i="17"/>
  <c r="B246" i="15"/>
  <c r="D246" i="15" s="1"/>
  <c r="F246" i="15"/>
  <c r="G246" i="15"/>
  <c r="B232" i="16" l="1"/>
  <c r="D232" i="16" s="1"/>
  <c r="F232" i="16"/>
  <c r="G232" i="16"/>
  <c r="H232" i="16"/>
  <c r="B910" i="7"/>
  <c r="D910" i="7" s="1"/>
  <c r="F910" i="7"/>
  <c r="G910" i="7"/>
  <c r="H910" i="7"/>
  <c r="B1363" i="5"/>
  <c r="D1363" i="5" s="1"/>
  <c r="F1363" i="5"/>
  <c r="G1363" i="5"/>
  <c r="H1363" i="5"/>
  <c r="B1366" i="4"/>
  <c r="D1366" i="4" s="1"/>
  <c r="F1366" i="4"/>
  <c r="G1366" i="4"/>
  <c r="H1366" i="4"/>
  <c r="B1366" i="3"/>
  <c r="D1366" i="3" s="1"/>
  <c r="F1366" i="3"/>
  <c r="G1366" i="3"/>
  <c r="H1366" i="3"/>
  <c r="B1368" i="2"/>
  <c r="D1368" i="2" s="1"/>
  <c r="F1368" i="2"/>
  <c r="G1368" i="2"/>
  <c r="H1368" i="2"/>
  <c r="D60" i="17"/>
  <c r="G60" i="17"/>
  <c r="B245" i="15"/>
  <c r="D245" i="15" s="1"/>
  <c r="F245" i="15"/>
  <c r="G245" i="15"/>
  <c r="B231" i="16" l="1"/>
  <c r="D231" i="16" s="1"/>
  <c r="F231" i="16"/>
  <c r="G231" i="16"/>
  <c r="H231" i="16"/>
  <c r="B909" i="7"/>
  <c r="D909" i="7" s="1"/>
  <c r="F909" i="7"/>
  <c r="G909" i="7"/>
  <c r="H909" i="7"/>
  <c r="B1362" i="5"/>
  <c r="D1362" i="5" s="1"/>
  <c r="F1362" i="5"/>
  <c r="G1362" i="5"/>
  <c r="H1362" i="5"/>
  <c r="B1365" i="4"/>
  <c r="D1365" i="4" s="1"/>
  <c r="F1365" i="4"/>
  <c r="G1365" i="4"/>
  <c r="H1365" i="4"/>
  <c r="B1365" i="3"/>
  <c r="D1365" i="3" s="1"/>
  <c r="F1365" i="3"/>
  <c r="G1365" i="3"/>
  <c r="H1365" i="3"/>
  <c r="B1367" i="2"/>
  <c r="D1367" i="2" s="1"/>
  <c r="F1367" i="2"/>
  <c r="G1367" i="2"/>
  <c r="H1367" i="2"/>
  <c r="D59" i="17"/>
  <c r="F59" i="17"/>
  <c r="G59" i="17"/>
  <c r="B244" i="15"/>
  <c r="D244" i="15" s="1"/>
  <c r="F244" i="15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D58" i="17" s="1"/>
  <c r="G58" i="17"/>
  <c r="F243" i="15"/>
  <c r="B243" i="15" s="1"/>
  <c r="D243" i="15" s="1"/>
  <c r="G243" i="15"/>
  <c r="F229" i="16" l="1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B57" i="17"/>
  <c r="D57" i="17" s="1"/>
  <c r="F57" i="17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B241" i="15"/>
  <c r="D241" i="15" s="1"/>
  <c r="F241" i="15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B1360" i="2"/>
  <c r="D1360" i="2" s="1"/>
  <c r="F1360" i="2"/>
  <c r="G1360" i="2"/>
  <c r="H1360" i="2"/>
  <c r="B52" i="17"/>
  <c r="D52" i="17" s="1"/>
  <c r="F52" i="17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F47" i="17"/>
  <c r="B47" i="17" s="1"/>
  <c r="D47" i="17" s="1"/>
  <c r="G47" i="17"/>
  <c r="B46" i="17" l="1"/>
  <c r="D46" i="17" s="1"/>
  <c r="F46" i="17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B225" i="15"/>
  <c r="D225" i="15" s="1"/>
  <c r="F225" i="15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F223" i="15"/>
  <c r="B223" i="15" s="1"/>
  <c r="D223" i="15" s="1"/>
  <c r="G223" i="15"/>
  <c r="B209" i="16" l="1"/>
  <c r="D209" i="16" s="1"/>
  <c r="F209" i="16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B221" i="15"/>
  <c r="D221" i="15" s="1"/>
  <c r="F221" i="15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B220" i="15"/>
  <c r="D220" i="15" s="1"/>
  <c r="F220" i="15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B219" i="15"/>
  <c r="D219" i="15" s="1"/>
  <c r="F219" i="15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 s="1"/>
  <c r="F1340" i="2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F215" i="15"/>
  <c r="B215" i="15" s="1"/>
  <c r="D215" i="15" s="1"/>
  <c r="G215" i="15"/>
  <c r="B201" i="16" l="1"/>
  <c r="D201" i="16" s="1"/>
  <c r="F201" i="16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B214" i="15"/>
  <c r="D214" i="15" s="1"/>
  <c r="F214" i="15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B199" i="16" l="1"/>
  <c r="D199" i="16" s="1"/>
  <c r="F199" i="16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F212" i="15"/>
  <c r="B212" i="15" s="1"/>
  <c r="D212" i="15" s="1"/>
  <c r="G212" i="15"/>
  <c r="B211" i="15" l="1"/>
  <c r="D211" i="15" s="1"/>
  <c r="F211" i="15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B209" i="15"/>
  <c r="D209" i="15" s="1"/>
  <c r="F209" i="15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<sst xmlns="http://schemas.openxmlformats.org/spreadsheetml/2006/main" count="4616" uniqueCount="1039">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</sst>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65568"/>
        <c:axId val="45175552"/>
      </c:areaChart>
      <c:dateAx>
        <c:axId val="45165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75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1755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65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56704"/>
        <c:axId val="83658240"/>
      </c:areaChart>
      <c:dateAx>
        <c:axId val="83656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58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5824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56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67040"/>
        <c:axId val="83368576"/>
      </c:areaChart>
      <c:dateAx>
        <c:axId val="833670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8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6857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7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96864"/>
        <c:axId val="83402752"/>
      </c:areaChart>
      <c:dateAx>
        <c:axId val="83396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02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40275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96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17440"/>
        <c:axId val="83518976"/>
      </c:areaChart>
      <c:dateAx>
        <c:axId val="835174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18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18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17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39072"/>
        <c:axId val="83540608"/>
      </c:areaChart>
      <c:dateAx>
        <c:axId val="835390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406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54060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39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144"/>
        <c:axId val="83612032"/>
      </c:areaChart>
      <c:dateAx>
        <c:axId val="83606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612032"/>
        <c:crosses val="autoZero"/>
        <c:auto val="1"/>
        <c:lblOffset val="100"/>
        <c:baseTimeUnit val="days"/>
      </c:dateAx>
      <c:valAx>
        <c:axId val="8361203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0614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42816"/>
        <c:axId val="84244352"/>
      </c:areaChart>
      <c:dateAx>
        <c:axId val="84242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44352"/>
        <c:crosses val="autoZero"/>
        <c:auto val="1"/>
        <c:lblOffset val="100"/>
        <c:baseTimeUnit val="days"/>
      </c:dateAx>
      <c:valAx>
        <c:axId val="84244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42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64832"/>
        <c:axId val="84266368"/>
      </c:areaChart>
      <c:dateAx>
        <c:axId val="84264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66368"/>
        <c:crosses val="autoZero"/>
        <c:auto val="1"/>
        <c:lblOffset val="100"/>
        <c:baseTimeUnit val="days"/>
      </c:dateAx>
      <c:valAx>
        <c:axId val="842663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64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7168"/>
        <c:axId val="89208704"/>
      </c:areaChart>
      <c:dateAx>
        <c:axId val="8920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08704"/>
        <c:crosses val="autoZero"/>
        <c:auto val="1"/>
        <c:lblOffset val="100"/>
        <c:baseTimeUnit val="days"/>
      </c:dateAx>
      <c:valAx>
        <c:axId val="8920870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0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6896"/>
        <c:axId val="89218432"/>
      </c:lineChart>
      <c:dateAx>
        <c:axId val="89216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18432"/>
        <c:crosses val="autoZero"/>
        <c:auto val="1"/>
        <c:lblOffset val="100"/>
        <c:baseTimeUnit val="days"/>
      </c:dateAx>
      <c:valAx>
        <c:axId val="89218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1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7456"/>
        <c:axId val="45188992"/>
      </c:areaChart>
      <c:dateAx>
        <c:axId val="451874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88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18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8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6448"/>
        <c:axId val="90457984"/>
      </c:areaChart>
      <c:dateAx>
        <c:axId val="90456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57984"/>
        <c:crosses val="autoZero"/>
        <c:auto val="1"/>
        <c:lblOffset val="100"/>
        <c:baseTimeUnit val="days"/>
      </c:dateAx>
      <c:valAx>
        <c:axId val="904579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56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98944"/>
        <c:axId val="90500480"/>
      </c:areaChart>
      <c:dateAx>
        <c:axId val="90498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500480"/>
        <c:crosses val="autoZero"/>
        <c:auto val="1"/>
        <c:lblOffset val="100"/>
        <c:baseTimeUnit val="days"/>
      </c:dateAx>
      <c:valAx>
        <c:axId val="9050048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98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5632"/>
        <c:axId val="92091520"/>
      </c:barChart>
      <c:dateAx>
        <c:axId val="9208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91520"/>
        <c:crosses val="autoZero"/>
        <c:auto val="1"/>
        <c:lblOffset val="100"/>
        <c:baseTimeUnit val="days"/>
      </c:dateAx>
      <c:valAx>
        <c:axId val="92091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8192"/>
        <c:axId val="40889728"/>
      </c:areaChart>
      <c:dateAx>
        <c:axId val="40888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0889728"/>
        <c:crosses val="autoZero"/>
        <c:auto val="1"/>
        <c:lblOffset val="100"/>
        <c:baseTimeUnit val="days"/>
      </c:dateAx>
      <c:valAx>
        <c:axId val="4088972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8819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6800"/>
        <c:axId val="84276352"/>
      </c:areaChart>
      <c:dateAx>
        <c:axId val="45116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76352"/>
        <c:crosses val="autoZero"/>
        <c:auto val="1"/>
        <c:lblOffset val="100"/>
        <c:baseTimeUnit val="days"/>
      </c:dateAx>
      <c:valAx>
        <c:axId val="8427635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116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5776"/>
        <c:axId val="84157568"/>
      </c:lineChart>
      <c:catAx>
        <c:axId val="8415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57568"/>
        <c:crosses val="autoZero"/>
        <c:auto val="1"/>
        <c:lblAlgn val="ctr"/>
        <c:lblOffset val="100"/>
        <c:noMultiLvlLbl val="0"/>
      </c:catAx>
      <c:valAx>
        <c:axId val="8415756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55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6240"/>
        <c:axId val="84187776"/>
      </c:lineChart>
      <c:dateAx>
        <c:axId val="84186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87776"/>
        <c:crosses val="autoZero"/>
        <c:auto val="1"/>
        <c:lblOffset val="100"/>
        <c:baseTimeUnit val="days"/>
      </c:dateAx>
      <c:valAx>
        <c:axId val="841877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8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43584"/>
        <c:axId val="91886336"/>
      </c:areaChart>
      <c:dateAx>
        <c:axId val="91843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86336"/>
        <c:crosses val="autoZero"/>
        <c:auto val="1"/>
        <c:lblOffset val="100"/>
        <c:baseTimeUnit val="days"/>
      </c:dateAx>
      <c:valAx>
        <c:axId val="9188633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4358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5008"/>
        <c:axId val="91916544"/>
      </c:areaChart>
      <c:dateAx>
        <c:axId val="91915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16544"/>
        <c:crosses val="autoZero"/>
        <c:auto val="1"/>
        <c:lblOffset val="100"/>
        <c:baseTimeUnit val="days"/>
      </c:dateAx>
      <c:valAx>
        <c:axId val="919165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15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7024"/>
        <c:axId val="91938816"/>
      </c:lineChart>
      <c:dateAx>
        <c:axId val="91937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38816"/>
        <c:crosses val="autoZero"/>
        <c:auto val="1"/>
        <c:lblOffset val="100"/>
        <c:baseTimeUnit val="days"/>
      </c:dateAx>
      <c:valAx>
        <c:axId val="91938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37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3696"/>
        <c:axId val="50015232"/>
      </c:areaChart>
      <c:dateAx>
        <c:axId val="500136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15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0152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13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7216"/>
        <c:axId val="43338752"/>
      </c:areaChart>
      <c:dateAx>
        <c:axId val="43337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43338752"/>
        <c:crosses val="autoZero"/>
        <c:auto val="1"/>
        <c:lblOffset val="100"/>
        <c:baseTimeUnit val="days"/>
      </c:dateAx>
      <c:valAx>
        <c:axId val="43338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3372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2656"/>
        <c:axId val="101304192"/>
      </c:areaChart>
      <c:dateAx>
        <c:axId val="101302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04192"/>
        <c:crosses val="autoZero"/>
        <c:auto val="1"/>
        <c:lblOffset val="100"/>
        <c:baseTimeUnit val="days"/>
      </c:dateAx>
      <c:valAx>
        <c:axId val="1013041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02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1056"/>
        <c:axId val="101342592"/>
      </c:lineChart>
      <c:dateAx>
        <c:axId val="101341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42592"/>
        <c:crosses val="autoZero"/>
        <c:auto val="1"/>
        <c:lblOffset val="100"/>
        <c:baseTimeUnit val="days"/>
      </c:dateAx>
      <c:valAx>
        <c:axId val="1013425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41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49696"/>
        <c:axId val="100751232"/>
      </c:areaChart>
      <c:dateAx>
        <c:axId val="100749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51232"/>
        <c:crosses val="autoZero"/>
        <c:auto val="1"/>
        <c:lblOffset val="100"/>
        <c:baseTimeUnit val="days"/>
      </c:dateAx>
      <c:valAx>
        <c:axId val="10075123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4969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69408"/>
        <c:axId val="101171200"/>
      </c:areaChart>
      <c:dateAx>
        <c:axId val="101169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171200"/>
        <c:crosses val="autoZero"/>
        <c:auto val="1"/>
        <c:lblOffset val="100"/>
        <c:baseTimeUnit val="days"/>
      </c:dateAx>
      <c:valAx>
        <c:axId val="10117120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694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17728"/>
        <c:axId val="101419264"/>
      </c:areaChart>
      <c:dateAx>
        <c:axId val="101417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19264"/>
        <c:crosses val="autoZero"/>
        <c:auto val="1"/>
        <c:lblOffset val="100"/>
        <c:baseTimeUnit val="days"/>
      </c:dateAx>
      <c:valAx>
        <c:axId val="1014192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177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9408"/>
        <c:axId val="50050944"/>
      </c:areaChart>
      <c:dateAx>
        <c:axId val="500494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50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05094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49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46912"/>
        <c:axId val="82648448"/>
      </c:areaChart>
      <c:dateAx>
        <c:axId val="8264691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648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4844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469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1104"/>
        <c:axId val="82672640"/>
      </c:areaChart>
      <c:catAx>
        <c:axId val="826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72640"/>
        <c:crosses val="autoZero"/>
        <c:auto val="1"/>
        <c:lblAlgn val="ctr"/>
        <c:lblOffset val="100"/>
        <c:noMultiLvlLbl val="0"/>
      </c:catAx>
      <c:valAx>
        <c:axId val="826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711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96448"/>
        <c:axId val="83046400"/>
      </c:areaChart>
      <c:dateAx>
        <c:axId val="82696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0464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04640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96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75840"/>
        <c:axId val="83077376"/>
      </c:lineChart>
      <c:dateAx>
        <c:axId val="8307584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77376"/>
        <c:crosses val="autoZero"/>
        <c:auto val="1"/>
        <c:lblOffset val="100"/>
        <c:baseTimeUnit val="days"/>
      </c:dateAx>
      <c:valAx>
        <c:axId val="83077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7584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3760"/>
        <c:axId val="83640320"/>
      </c:lineChart>
      <c:dateAx>
        <c:axId val="8309376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40320"/>
        <c:crosses val="autoZero"/>
        <c:auto val="1"/>
        <c:lblOffset val="100"/>
        <c:baseTimeUnit val="days"/>
      </c:dateAx>
      <c:valAx>
        <c:axId val="83640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9376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1" t="s">
        <v>1015</v>
      </c>
      <c r="B1" s="411"/>
      <c r="C1" s="411"/>
      <c r="D1" s="411"/>
      <c r="E1" s="411"/>
      <c r="F1" s="411"/>
      <c r="G1" s="411"/>
      <c r="H1" s="411"/>
      <c r="I1" s="411"/>
      <c r="J1" s="139"/>
      <c r="K1" s="302"/>
      <c r="L1" s="177"/>
      <c r="M1" s="140"/>
    </row>
    <row r="2" spans="1:13" x14ac:dyDescent="0.25">
      <c r="A2" s="412" t="s">
        <v>21</v>
      </c>
      <c r="B2" s="412"/>
      <c r="C2" s="412"/>
      <c r="D2" s="412"/>
      <c r="E2" s="394">
        <v>43700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46300</v>
      </c>
      <c r="E5" s="296">
        <f>+IF(ISERROR(VLOOKUP($E$2,Cu!$A$5:$H$1642,7,0)),0,VLOOKUP($E$2,Cu!$A$5:$H$1642,7,0))</f>
        <v>-115</v>
      </c>
      <c r="F5" s="291" t="s">
        <v>3</v>
      </c>
      <c r="G5" s="290">
        <f>+IF(ISERROR(VLOOKUP($E$2,Cu!$A$5:$H$1642,2,0)),0,VLOOKUP($E$2,Cu!$A$5:$H$1642,2,0))</f>
        <v>6522.5047545256048</v>
      </c>
      <c r="H5" s="290">
        <f>+IF(ISERROR(VLOOKUP($E$2,Cu!$A$5:$H$1642,4,0)),0,VLOOKUP($E$2,Cu!$A$5:$H$1642,4,0))</f>
        <v>5574.7903884834232</v>
      </c>
      <c r="I5" s="404">
        <f>+IF(ISERROR(VLOOKUP($E$2,Cu!$A$5:$H$1999,5,0)),0,VLOOKUP($E$2,Cu!$A$5:$H$1999,5,0))</f>
        <v>5668</v>
      </c>
      <c r="J5" s="387">
        <f>+IF(ISERROR(VLOOKUP($E$2,Cu!$A$5:$H$1642,8,0)),0,VLOOKUP($E$2,Cu!$A$5:$H$1642,8,0))</f>
        <v>-28.5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16875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2377.2628020004227</v>
      </c>
      <c r="H6" s="290">
        <f>+IF(ISERROR(VLOOKUP($E$2,Pb!$A$5:$H$1987,4,0)),0,VLOOKUP($E$2,Pb!$A$5:$H$1987,4,0))</f>
        <v>2031.84854871831</v>
      </c>
      <c r="I6" s="404">
        <f>+IF(ISERROR(VLOOKUP($E$2,Pb!$A$5:$H$1987,5,0)),0,VLOOKUP($E$2,Pb!$A$5:$H$1987,5,0))</f>
        <v>2068</v>
      </c>
      <c r="J6" s="387">
        <f>+IF(ISERROR(VLOOKUP($E$2,Pb!$A$5:$H$1642,8,0)),0,VLOOKUP($E$2,Pb!$A$5:$H$1642,8,0))</f>
        <v>-17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4146</v>
      </c>
      <c r="E7" s="296">
        <f>+IF(ISERROR(VLOOKUP($E$2,Ag!$A$5:$H$1986,7,0)),0,VLOOKUP($E$2,Ag!$A$5:$H$1986,7,0))</f>
        <v>0</v>
      </c>
      <c r="F7" s="291" t="s">
        <v>6</v>
      </c>
      <c r="G7" s="290">
        <f>+IF(ISERROR(VLOOKUP($E$2,Ag!$A$5:$H$1517,2,0)),0,VLOOKUP($E$2,Ag!$A$5:$H$1517,2,0))</f>
        <v>584.06705642037059</v>
      </c>
      <c r="H7" s="290">
        <f>+IF(ISERROR(VLOOKUP($E$2,Ag!$A$5:$H$1517,4,0)),0,VLOOKUP($E$2,Ag!$A$5:$H$1517,4,0))</f>
        <v>499.20261232510308</v>
      </c>
      <c r="I7" s="404">
        <f>+IF(ISERROR(VLOOKUP($E$2,Ag!$A$5:$H$1517,5,0)),0,VLOOKUP($E$2,Ag!$A$5:$H$1517,5,0))</f>
        <v>546.4</v>
      </c>
      <c r="J7" s="387">
        <f>+IF(ISERROR(VLOOKUP($E$2,Ag!$A$5:$H$1642,8,0)),0,VLOOKUP($E$2,Ag!$A$5:$H$1642,8,0))</f>
        <v>-2.5750000000000455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18670</v>
      </c>
      <c r="E8" s="296">
        <f>+IF(ISERROR(VLOOKUP($E$2,Zn!$A$5:$H$2994,7,0)),0,VLOOKUP($E$2,Zn!$A$5:$H$2994,7,0))</f>
        <v>-160</v>
      </c>
      <c r="F8" s="291" t="s">
        <v>3</v>
      </c>
      <c r="G8" s="290">
        <f>+IF(ISERROR(VLOOKUP($E$2,Zn!$A$5:$H$2994,2,0)),0,VLOOKUP($E$2,Zn!$A$5:$H$2994,2,0))</f>
        <v>2630.1331267169121</v>
      </c>
      <c r="H8" s="290">
        <f>+IF(ISERROR(VLOOKUP($E$2,Zn!$A$5:$H$2994,4,0)),0,VLOOKUP($E$2,Zn!$A$5:$H$2994,4,0))</f>
        <v>2247.9770313819763</v>
      </c>
      <c r="I8" s="404">
        <f>+IF(ISERROR(VLOOKUP($E$2,Zn!$A$5:$H$2994,5,0)),0,VLOOKUP($E$2,Zn!$A$5:$H$2994,5,0))</f>
        <v>2247</v>
      </c>
      <c r="J8" s="387">
        <f>+IF(ISERROR(VLOOKUP($E$2,Zn!$A$5:$H$1642,8,0)),0,VLOOKUP($E$2,Zn!$A$5:$H$1642,8,0))</f>
        <v>-10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123550</v>
      </c>
      <c r="E9" s="296">
        <f>+IF(ISERROR(VLOOKUP($E$2,Ni!$A$6:$H$2996,7,0)),0,VLOOKUP($E$2,Ni!$A$6:$H$2996,7,0))</f>
        <v>-250</v>
      </c>
      <c r="F9" s="291" t="s">
        <v>3</v>
      </c>
      <c r="G9" s="290">
        <f>+IF(ISERROR(VLOOKUP($E$2,Ni!$A$6:$H$2996,2,0)),0,VLOOKUP($E$2,Ni!$A$6:$H$2996,2,0))</f>
        <v>17405.085581460873</v>
      </c>
      <c r="H9" s="290">
        <f>+IF(ISERROR(VLOOKUP($E$2,Ni!$A$6:$H$2996,4,0)),0,VLOOKUP($E$2,Ni!$A$6:$H$2996,4,0))</f>
        <v>14876.141522616132</v>
      </c>
      <c r="I9" s="404">
        <f>+IF(ISERROR(VLOOKUP($E$2,Ni!$A$6:$H$2996,5,0)),0,VLOOKUP($E$2,Ni!$A$6:$H$2996,5,0))</f>
        <v>15780</v>
      </c>
      <c r="J9" s="387">
        <f>+IF(ISERROR(VLOOKUP($E$2,Ni!$A$5:$H$1642,8,0)),0,VLOOKUP($E$2,Ni!$A$5:$H$1642,8,0))</f>
        <v>25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1900</v>
      </c>
      <c r="E10" s="296">
        <f>+IF(ISERROR(VLOOKUP($E$2,Coke!$A$6:$H$2997,7,0)),0,VLOOKUP($E$2,Coke!$A$6:$H$2997,7,0))</f>
        <v>50</v>
      </c>
      <c r="F10" s="291" t="s">
        <v>3</v>
      </c>
      <c r="G10" s="290">
        <f>+IF(ISERROR(VLOOKUP($E$2,Coke!$A$6:$H$2997,2,0)),0,VLOOKUP($E$2,Coke!$A$6:$H$2997,2,0))</f>
        <v>267.66218215115873</v>
      </c>
      <c r="H10" s="290">
        <f>+IF(ISERROR(VLOOKUP($E$2,Coke!$A$6:$H$2997,4,0)),0,VLOOKUP($E$2,Coke!$A$6:$H$2997,4,0))</f>
        <v>228.77109585569124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3680</v>
      </c>
      <c r="E11" s="296">
        <f>+IF(ISERROR(VLOOKUP($E$2,Steel!$A$6:$H$2995,7,0)),0,VLOOKUP($E$2,Steel!$A$6:$H$2995,7,0))</f>
        <v>25</v>
      </c>
      <c r="F11" s="291" t="s">
        <v>3</v>
      </c>
      <c r="G11" s="290">
        <f>+IF(ISERROR(VLOOKUP($E$2,Steel!$A$6:$H$2995,2,0)),0,VLOOKUP($E$2,Steel!$A$6:$H$2995,2,0))</f>
        <v>518.41938437698104</v>
      </c>
      <c r="H11" s="290">
        <f>+IF(ISERROR(VLOOKUP($E$2,Steel!$A$6:$H$2995,4,0)),0,VLOOKUP($E$2,Steel!$A$6:$H$2995,4,0))</f>
        <v>443.09349092049666</v>
      </c>
      <c r="I11" s="404">
        <f>+IF(ISERROR(VLOOKUP($E$2,Steel!$A$6:$H$2995,5,0)),0,VLOOKUP($E$2,Steel!$A$6:$H$2995,5,0))</f>
        <v>443</v>
      </c>
      <c r="J11" s="387">
        <f>+IF(ISERROR(VLOOKUP($E$2,Steel!$A$5:$H$1642,8,0)),0,VLOOKUP($E$2,Steel!$A$5:$H$1642,8,0))</f>
        <v>-2.5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727</v>
      </c>
      <c r="E12" s="296">
        <f>+IF(ISERROR(VLOOKUP($E$2,'Quặng Sắt'!$A$6:$H$2995,7,0)),0,VLOOKUP($E$2,'Quặng Sắt'!$A$6:$H$2995,7,0))</f>
        <v>-12</v>
      </c>
      <c r="F12" s="291" t="s">
        <v>2</v>
      </c>
      <c r="G12" s="290">
        <f>+IF(ISERROR(VLOOKUP($E$2,'Quặng Sắt'!$A$6:$H$2995,2,0)),0,VLOOKUP($E$2,'Quặng Sắt'!$A$6:$H$2995,2,0))</f>
        <v>102.60390939242114</v>
      </c>
      <c r="H12" s="290">
        <f>+IF(ISERROR(VLOOKUP($E$2,'Quặng Sắt'!$A$6:$H$2995,4,0)),0,VLOOKUP($E$2,'Quặng Sắt'!$A$6:$H$2995,4,0))</f>
        <v>87.695649053351417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3" t="s">
        <v>1000</v>
      </c>
      <c r="F16" s="413"/>
      <c r="G16" s="413"/>
      <c r="H16" s="413"/>
      <c r="I16" s="413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23265</v>
      </c>
      <c r="E17" s="413" t="s">
        <v>1003</v>
      </c>
      <c r="F17" s="413"/>
      <c r="G17" s="413"/>
      <c r="H17" s="413"/>
      <c r="I17" s="413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7.0984999999999996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4" t="s">
        <v>17</v>
      </c>
      <c r="B19" s="414"/>
      <c r="C19" s="414"/>
      <c r="D19" s="414"/>
      <c r="E19" s="414"/>
      <c r="F19" s="414"/>
      <c r="G19" s="414"/>
      <c r="H19" s="414"/>
      <c r="I19" s="414"/>
    </row>
    <row r="20" spans="1:12" ht="15.75" customHeight="1" x14ac:dyDescent="0.25">
      <c r="A20" s="408" t="s">
        <v>656</v>
      </c>
      <c r="B20" s="409"/>
      <c r="C20" s="408" t="s">
        <v>18</v>
      </c>
      <c r="D20" s="410"/>
      <c r="E20" s="410"/>
      <c r="F20" s="410"/>
      <c r="G20" s="410"/>
      <c r="H20" s="410"/>
      <c r="I20" s="410"/>
    </row>
    <row r="35" spans="1:12" ht="15" customHeight="1" x14ac:dyDescent="0.25">
      <c r="A35" s="415" t="s">
        <v>657</v>
      </c>
      <c r="B35" s="415"/>
      <c r="C35" s="416" t="s">
        <v>4</v>
      </c>
      <c r="D35" s="416"/>
      <c r="E35" s="416"/>
      <c r="F35" s="416"/>
      <c r="G35" s="416"/>
      <c r="H35" s="416"/>
      <c r="I35" s="416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5" t="s">
        <v>705</v>
      </c>
      <c r="B50" s="415"/>
      <c r="C50" s="416" t="s">
        <v>706</v>
      </c>
      <c r="D50" s="416"/>
      <c r="E50" s="416"/>
      <c r="F50" s="416"/>
      <c r="G50" s="416"/>
      <c r="H50" s="416"/>
      <c r="I50" s="416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5" t="s">
        <v>721</v>
      </c>
      <c r="B68" s="415"/>
      <c r="C68" s="416" t="s">
        <v>722</v>
      </c>
      <c r="D68" s="416"/>
      <c r="E68" s="416"/>
      <c r="F68" s="416"/>
      <c r="G68" s="416"/>
      <c r="H68" s="416"/>
      <c r="I68" s="416"/>
    </row>
    <row r="83" spans="1:9" x14ac:dyDescent="0.25">
      <c r="A83" s="415" t="s">
        <v>759</v>
      </c>
      <c r="B83" s="415"/>
      <c r="C83" s="416" t="s">
        <v>760</v>
      </c>
      <c r="D83" s="416"/>
      <c r="E83" s="416"/>
      <c r="F83" s="416"/>
      <c r="G83" s="416"/>
      <c r="H83" s="416"/>
      <c r="I83" s="416"/>
    </row>
    <row r="101" spans="1:9" x14ac:dyDescent="0.25">
      <c r="A101" s="417" t="s">
        <v>1025</v>
      </c>
      <c r="B101" s="417"/>
      <c r="C101" s="417"/>
      <c r="D101" s="417"/>
      <c r="E101" s="417"/>
      <c r="F101" s="417"/>
      <c r="G101" s="417"/>
      <c r="H101" s="417"/>
      <c r="I101" s="417"/>
    </row>
    <row r="116" spans="1:9" x14ac:dyDescent="0.25">
      <c r="A116" s="417" t="s">
        <v>1026</v>
      </c>
      <c r="B116" s="417"/>
      <c r="C116" s="417"/>
      <c r="D116" s="417"/>
      <c r="E116" s="417"/>
      <c r="F116" s="417"/>
      <c r="G116" s="417"/>
      <c r="H116" s="417"/>
      <c r="I116" s="417"/>
    </row>
    <row r="129" spans="1:9" x14ac:dyDescent="0.25">
      <c r="A129" s="417" t="s">
        <v>1005</v>
      </c>
      <c r="B129" s="417"/>
      <c r="C129" s="417"/>
      <c r="D129" s="417"/>
      <c r="E129" s="417"/>
      <c r="F129" s="417"/>
      <c r="G129" s="417"/>
      <c r="H129" s="417"/>
      <c r="I129" s="41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5"/>
  <sheetViews>
    <sheetView workbookViewId="0">
      <pane ySplit="3" topLeftCell="A1144" activePane="bottomLeft" state="frozen"/>
      <selection pane="bottomLeft" activeCell="F1151" sqref="F115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  <row r="1155" spans="1:2" x14ac:dyDescent="0.25">
      <c r="A1155" s="205">
        <v>43700</v>
      </c>
      <c r="B1155" s="305">
        <v>7.0984999999999996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25" activePane="bottomLeft" state="frozen"/>
      <selection pane="bottomLeft" activeCell="F631" sqref="F631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350">
        <v>43700</v>
      </c>
      <c r="B636" s="297">
        <v>23265</v>
      </c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8" activePane="bottomLeft" state="frozen"/>
      <selection pane="bottomLeft" activeCell="G513" sqref="G513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271">
        <v>43700</v>
      </c>
      <c r="B516" s="272">
        <v>3300</v>
      </c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E1369" sqref="E1369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5668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9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9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9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9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205">
        <v>43700</v>
      </c>
      <c r="B1369" s="37">
        <f t="shared" si="56"/>
        <v>6522.5047545256048</v>
      </c>
      <c r="C1369" s="231">
        <v>46300</v>
      </c>
      <c r="D1369" s="37">
        <f t="shared" si="57"/>
        <v>5574.7903884834232</v>
      </c>
      <c r="E1369" s="231">
        <v>5668</v>
      </c>
      <c r="F1369" s="152">
        <f>USD_CNY!B1155</f>
        <v>7.0984999999999996</v>
      </c>
      <c r="G1369" s="144">
        <f t="shared" si="54"/>
        <v>-115</v>
      </c>
      <c r="H1369" s="385">
        <f t="shared" si="58"/>
        <v>-28.5</v>
      </c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6" activePane="bottomLeft" state="frozen"/>
      <selection pane="bottomLeft" activeCell="E1367" sqref="E1367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7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7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7" si="59">+IF(F1329=0,"",C1329/F1329)</f>
        <v>2351.2215433039687</v>
      </c>
      <c r="C1329" s="37">
        <v>16150</v>
      </c>
      <c r="D1329" s="37">
        <f t="shared" ref="D1329:D1367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205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6">
        <f>USD_CNY!B1155</f>
        <v>7.0984999999999996</v>
      </c>
      <c r="G1367" s="144">
        <f t="shared" si="56"/>
        <v>0</v>
      </c>
      <c r="H1367" s="144">
        <f t="shared" si="58"/>
        <v>-17</v>
      </c>
    </row>
    <row r="1368" spans="1:8" x14ac:dyDescent="0.25">
      <c r="A1368" s="181"/>
      <c r="B1368" s="37"/>
      <c r="C1368" s="37"/>
      <c r="D1368" s="37"/>
      <c r="E1368" s="37"/>
      <c r="F1368" s="51"/>
    </row>
    <row r="1369" spans="1:8" x14ac:dyDescent="0.25">
      <c r="A1369" s="181"/>
      <c r="B1369" s="37"/>
      <c r="C1369" s="37"/>
      <c r="D1369" s="37"/>
      <c r="E1369" s="37"/>
      <c r="F1369" s="51"/>
    </row>
    <row r="1370" spans="1:8" x14ac:dyDescent="0.25">
      <c r="A1370" s="181"/>
      <c r="B1370" s="37"/>
      <c r="C1370" s="37"/>
      <c r="D1370" s="37"/>
      <c r="E1370" s="37"/>
      <c r="F1370" s="51"/>
    </row>
    <row r="1371" spans="1:8" x14ac:dyDescent="0.25">
      <c r="A1371" s="181"/>
      <c r="B1371" s="37"/>
      <c r="C1371" s="37"/>
      <c r="D1371" s="37"/>
      <c r="E1371" s="37"/>
      <c r="F1371" s="51"/>
    </row>
    <row r="1372" spans="1:8" x14ac:dyDescent="0.25">
      <c r="A1372" s="181"/>
      <c r="B1372" s="37"/>
      <c r="C1372" s="37"/>
      <c r="D1372" s="37"/>
      <c r="E1372" s="37"/>
      <c r="F1372" s="51"/>
    </row>
    <row r="1373" spans="1:8" x14ac:dyDescent="0.25">
      <c r="A1373" s="181"/>
      <c r="B1373" s="37"/>
      <c r="C1373" s="37"/>
      <c r="D1373" s="37"/>
      <c r="E1373" s="37"/>
      <c r="F1373" s="51"/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53" activePane="bottomLeft" state="frozen"/>
      <selection pane="bottomLeft" activeCell="E1367" sqref="E1367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67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67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67" si="57">+IF(F1359=0,"",C1359/F1359)</f>
        <v>595.09888728905969</v>
      </c>
      <c r="C1359" s="221">
        <v>4224</v>
      </c>
      <c r="D1359" s="20">
        <f t="shared" ref="D1359:D1367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5">
        <v>43700</v>
      </c>
      <c r="B1367" s="20">
        <f t="shared" si="57"/>
        <v>584.06705642037059</v>
      </c>
      <c r="C1367" s="221">
        <v>4146</v>
      </c>
      <c r="D1367" s="20">
        <f t="shared" si="58"/>
        <v>499.20261232510308</v>
      </c>
      <c r="E1367" s="20">
        <v>546.4</v>
      </c>
      <c r="F1367" s="152">
        <f>USD_CNY!B1155</f>
        <v>7.0984999999999996</v>
      </c>
      <c r="G1367" s="164">
        <f t="shared" si="52"/>
        <v>0</v>
      </c>
      <c r="H1367" s="164">
        <f t="shared" si="56"/>
        <v>-2.5750000000000455</v>
      </c>
    </row>
    <row r="1368" spans="1:8" x14ac:dyDescent="0.25">
      <c r="A1368" s="204"/>
      <c r="B1368" s="20"/>
      <c r="C1368" s="221"/>
      <c r="D1368" s="20"/>
      <c r="E1368" s="20"/>
      <c r="F1368" s="47"/>
    </row>
    <row r="1369" spans="1:8" x14ac:dyDescent="0.25">
      <c r="A1369" s="204"/>
      <c r="B1369" s="20"/>
      <c r="C1369" s="221"/>
      <c r="D1369" s="20"/>
      <c r="E1369" s="20"/>
      <c r="F1369" s="47"/>
    </row>
    <row r="1370" spans="1:8" x14ac:dyDescent="0.25">
      <c r="A1370" s="204"/>
      <c r="B1370" s="20"/>
      <c r="C1370" s="221"/>
      <c r="D1370" s="20"/>
      <c r="E1370" s="20"/>
      <c r="F1370" s="47"/>
    </row>
    <row r="1371" spans="1:8" x14ac:dyDescent="0.25">
      <c r="A1371" s="204"/>
      <c r="B1371" s="20"/>
      <c r="C1371" s="221"/>
      <c r="D1371" s="20"/>
      <c r="E1371" s="20"/>
      <c r="F1371" s="47"/>
    </row>
    <row r="1372" spans="1:8" x14ac:dyDescent="0.25">
      <c r="A1372" s="204"/>
      <c r="B1372" s="20"/>
      <c r="C1372" s="221"/>
      <c r="D1372" s="20"/>
      <c r="E1372" s="20"/>
      <c r="F1372" s="47"/>
    </row>
    <row r="1373" spans="1:8" x14ac:dyDescent="0.25">
      <c r="A1373" s="204"/>
      <c r="B1373" s="20"/>
      <c r="C1373" s="221"/>
      <c r="D1373" s="20"/>
      <c r="E1373" s="20"/>
      <c r="F1373" s="47"/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4"/>
  <sheetViews>
    <sheetView zoomScale="85" zoomScaleNormal="85" workbookViewId="0">
      <pane ySplit="4" topLeftCell="A1347" activePane="bottomLeft" state="frozen"/>
      <selection pane="bottomLeft" activeCell="E1364" sqref="E1364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2247.9770313819763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64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64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64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64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  <row r="1364" spans="1:8" x14ac:dyDescent="0.25">
      <c r="A1364" s="205">
        <v>43700</v>
      </c>
      <c r="B1364" s="3">
        <f t="shared" si="40"/>
        <v>2630.1331267169121</v>
      </c>
      <c r="C1364" s="222">
        <v>18670</v>
      </c>
      <c r="D1364" s="3">
        <f t="shared" si="51"/>
        <v>2247.9770313819763</v>
      </c>
      <c r="E1364" s="222">
        <v>2247</v>
      </c>
      <c r="F1364" s="152">
        <f>USD_CNY!B1155</f>
        <v>7.0984999999999996</v>
      </c>
      <c r="G1364" s="164">
        <f t="shared" si="52"/>
        <v>-160</v>
      </c>
      <c r="H1364" s="403">
        <f t="shared" si="53"/>
        <v>-10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1"/>
  <sheetViews>
    <sheetView zoomScale="115" zoomScaleNormal="115" workbookViewId="0">
      <pane ySplit="5" topLeftCell="A899" activePane="bottomLeft" state="frozen"/>
      <selection pane="bottomLeft" activeCell="E911" sqref="E911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11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11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11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11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4">
        <v>43700</v>
      </c>
      <c r="B911" s="95">
        <f t="shared" si="28"/>
        <v>17405.085581460873</v>
      </c>
      <c r="C911" s="254">
        <v>123550</v>
      </c>
      <c r="D911" s="95">
        <f t="shared" si="45"/>
        <v>14876.141522616132</v>
      </c>
      <c r="E911" s="254">
        <v>15780</v>
      </c>
      <c r="F911" s="159">
        <f>USD_CNY!B1155</f>
        <v>7.0984999999999996</v>
      </c>
      <c r="G911" s="95">
        <f t="shared" si="48"/>
        <v>-250</v>
      </c>
      <c r="H911" s="95">
        <f t="shared" si="47"/>
        <v>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workbookViewId="0">
      <pane xSplit="1" ySplit="5" topLeftCell="B237" activePane="bottomRight" state="frozen"/>
      <selection pane="topRight" activeCell="B1" sqref="B1"/>
      <selection pane="bottomLeft" activeCell="A6" sqref="A6"/>
      <selection pane="bottomRight" activeCell="C246" sqref="C246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46" si="38">+IF(F198=0,"",C198/F198)</f>
        <v>259.72002181648185</v>
      </c>
      <c r="C198" s="333">
        <v>1800</v>
      </c>
      <c r="D198" s="1">
        <f t="shared" ref="D198:D246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46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  <row r="246" spans="1:7" x14ac:dyDescent="0.25">
      <c r="A246" s="314">
        <v>43700</v>
      </c>
      <c r="B246" s="1">
        <f t="shared" si="38"/>
        <v>267.66218215115873</v>
      </c>
      <c r="C246" s="333">
        <v>1900</v>
      </c>
      <c r="D246" s="1">
        <f t="shared" si="39"/>
        <v>228.77109585569124</v>
      </c>
      <c r="F246" s="1">
        <f>USD_CNY!B1155</f>
        <v>7.0984999999999996</v>
      </c>
      <c r="G246" s="323">
        <f t="shared" si="40"/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5" workbookViewId="0">
      <selection activeCell="K58" sqref="K58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61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61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60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>+IF(F58=0,"",C58/F58)</f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>+IF(F59=0,"",C59/F59)</f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>+IF(F60=0,"",C60/F60)</f>
        <v>104.71916417385933</v>
      </c>
      <c r="C60" s="365">
        <v>739</v>
      </c>
      <c r="D60" s="365">
        <f t="shared" si="2"/>
        <v>89.503559122956688</v>
      </c>
      <c r="E60" s="392"/>
      <c r="F60" s="360">
        <f>USD_CNY!B1153</f>
        <v>7.0569699999999997</v>
      </c>
      <c r="G60" s="393">
        <f t="shared" si="1"/>
        <v>-6</v>
      </c>
    </row>
    <row r="61" spans="1:7" ht="15.75" x14ac:dyDescent="0.25">
      <c r="A61" s="400">
        <v>43700</v>
      </c>
      <c r="B61" s="365">
        <f>+IF(F61=0,"",C61/F61)</f>
        <v>102.60390939242114</v>
      </c>
      <c r="C61" s="365">
        <v>727</v>
      </c>
      <c r="D61" s="365">
        <f t="shared" si="2"/>
        <v>87.695649053351417</v>
      </c>
      <c r="E61" s="392"/>
      <c r="F61" s="360">
        <f>USD_CNY!B1154</f>
        <v>7.0854999999999997</v>
      </c>
      <c r="G61" s="393">
        <f t="shared" si="1"/>
        <v>-12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pane xSplit="1" ySplit="5" topLeftCell="B227" activePane="bottomRight" state="frozen"/>
      <selection pane="topRight" activeCell="B1" sqref="B1"/>
      <selection pane="bottomLeft" activeCell="A6" sqref="A6"/>
      <selection pane="bottomRight" activeCell="K232" sqref="K232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33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33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33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33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  <row r="233" spans="1:8" ht="15.75" x14ac:dyDescent="0.25">
      <c r="A233" s="388">
        <v>43700</v>
      </c>
      <c r="B233" s="320">
        <f t="shared" si="37"/>
        <v>518.41938437698104</v>
      </c>
      <c r="C233" s="378">
        <v>3680</v>
      </c>
      <c r="D233" s="372">
        <f t="shared" si="35"/>
        <v>443.09349092049666</v>
      </c>
      <c r="E233" s="1">
        <v>443</v>
      </c>
      <c r="F233" s="374">
        <f>USD_CNY!B1155</f>
        <v>7.0984999999999996</v>
      </c>
      <c r="G233" s="323">
        <f t="shared" si="38"/>
        <v>25</v>
      </c>
      <c r="H233" s="362">
        <f t="shared" si="39"/>
        <v>-2.5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2019-08-23T08:06:28Z</dcterms:modified>
</cp:coreProperties>
</file>