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05" windowWidth="10200" windowHeight="775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25" i="16" l="1"/>
  <c r="D225" i="16"/>
  <c r="F225" i="16"/>
  <c r="G225" i="16"/>
  <c r="H225" i="16"/>
  <c r="B903" i="7"/>
  <c r="D903" i="7" s="1"/>
  <c r="F903" i="7"/>
  <c r="G903" i="7"/>
  <c r="H903" i="7"/>
  <c r="B1356" i="5"/>
  <c r="D1356" i="5" s="1"/>
  <c r="F1356" i="5"/>
  <c r="G1356" i="5"/>
  <c r="H1356" i="5"/>
  <c r="B1359" i="4"/>
  <c r="D1359" i="4" s="1"/>
  <c r="F1359" i="4"/>
  <c r="G1359" i="4"/>
  <c r="H1359" i="4"/>
  <c r="B1359" i="3"/>
  <c r="D1359" i="3" s="1"/>
  <c r="F1359" i="3"/>
  <c r="G1359" i="3"/>
  <c r="H1359" i="3"/>
  <c r="B1361" i="2"/>
  <c r="D1361" i="2" s="1"/>
  <c r="F1361" i="2"/>
  <c r="G1361" i="2"/>
  <c r="H1361" i="2"/>
  <c r="B53" i="17"/>
  <c r="D53" i="17" s="1"/>
  <c r="F53" i="17"/>
  <c r="G53" i="17"/>
  <c r="B238" i="15"/>
  <c r="D238" i="15" s="1"/>
  <c r="F238" i="15"/>
  <c r="G238" i="15"/>
  <c r="B224" i="16" l="1"/>
  <c r="D224" i="16" s="1"/>
  <c r="F224" i="16"/>
  <c r="G224" i="16"/>
  <c r="H224" i="16"/>
  <c r="B902" i="7"/>
  <c r="D902" i="7" s="1"/>
  <c r="F902" i="7"/>
  <c r="G902" i="7"/>
  <c r="H902" i="7"/>
  <c r="B1355" i="5"/>
  <c r="D1355" i="5" s="1"/>
  <c r="F1355" i="5"/>
  <c r="G1355" i="5"/>
  <c r="H1355" i="5"/>
  <c r="B1358" i="4"/>
  <c r="D1358" i="4" s="1"/>
  <c r="F1358" i="4"/>
  <c r="G1358" i="4"/>
  <c r="H1358" i="4"/>
  <c r="B1358" i="3"/>
  <c r="D1358" i="3"/>
  <c r="F1358" i="3"/>
  <c r="G1358" i="3"/>
  <c r="H1358" i="3"/>
  <c r="B1360" i="2"/>
  <c r="D1360" i="2" s="1"/>
  <c r="F1360" i="2"/>
  <c r="G1360" i="2"/>
  <c r="H1360" i="2"/>
  <c r="B52" i="17"/>
  <c r="D52" i="17" s="1"/>
  <c r="F52" i="17"/>
  <c r="G52" i="17"/>
  <c r="B237" i="15"/>
  <c r="D237" i="15" s="1"/>
  <c r="F237" i="15"/>
  <c r="G237" i="15"/>
  <c r="B223" i="16" l="1"/>
  <c r="D223" i="16"/>
  <c r="F223" i="16"/>
  <c r="G223" i="16"/>
  <c r="H223" i="16"/>
  <c r="B901" i="7"/>
  <c r="D901" i="7" s="1"/>
  <c r="F901" i="7"/>
  <c r="G901" i="7"/>
  <c r="H901" i="7"/>
  <c r="B1354" i="5"/>
  <c r="D1354" i="5" s="1"/>
  <c r="F1354" i="5"/>
  <c r="G1354" i="5"/>
  <c r="H1354" i="5"/>
  <c r="B1357" i="4"/>
  <c r="D1357" i="4" s="1"/>
  <c r="F1357" i="4"/>
  <c r="G1357" i="4"/>
  <c r="H1357" i="4"/>
  <c r="B1357" i="3"/>
  <c r="D1357" i="3" s="1"/>
  <c r="F1357" i="3"/>
  <c r="G1357" i="3"/>
  <c r="H1357" i="3"/>
  <c r="B1359" i="2"/>
  <c r="D1359" i="2" s="1"/>
  <c r="F1359" i="2"/>
  <c r="G1359" i="2"/>
  <c r="H1359" i="2"/>
  <c r="B51" i="17"/>
  <c r="D51" i="17" s="1"/>
  <c r="F51" i="17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B234" i="15"/>
  <c r="D234" i="15" s="1"/>
  <c r="F234" i="15"/>
  <c r="G234" i="15"/>
  <c r="H220" i="16" l="1"/>
  <c r="B220" i="16"/>
  <c r="D220" i="16" s="1"/>
  <c r="F220" i="16"/>
  <c r="G220" i="16"/>
  <c r="B898" i="7"/>
  <c r="D898" i="7" s="1"/>
  <c r="F898" i="7"/>
  <c r="G898" i="7"/>
  <c r="H898" i="7"/>
  <c r="B1351" i="5"/>
  <c r="D1351" i="5" s="1"/>
  <c r="F1351" i="5"/>
  <c r="G1351" i="5"/>
  <c r="H1351" i="5"/>
  <c r="B1354" i="4"/>
  <c r="D1354" i="4" s="1"/>
  <c r="F1354" i="4"/>
  <c r="G1354" i="4"/>
  <c r="H1354" i="4"/>
  <c r="B1354" i="3"/>
  <c r="D1354" i="3" s="1"/>
  <c r="F1354" i="3"/>
  <c r="G1354" i="3"/>
  <c r="H1354" i="3"/>
  <c r="B1356" i="2"/>
  <c r="D1356" i="2" s="1"/>
  <c r="F1356" i="2"/>
  <c r="G1356" i="2"/>
  <c r="H1356" i="2"/>
  <c r="B48" i="17"/>
  <c r="D48" i="17" s="1"/>
  <c r="F48" i="17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B47" i="17"/>
  <c r="D47" i="17" s="1"/>
  <c r="F47" i="17"/>
  <c r="G47" i="17"/>
  <c r="B46" i="17" l="1"/>
  <c r="D46" i="17" s="1"/>
  <c r="F46" i="17"/>
  <c r="G46" i="17"/>
  <c r="B218" i="16"/>
  <c r="D218" i="16" s="1"/>
  <c r="F218" i="16"/>
  <c r="G218" i="16"/>
  <c r="H218" i="16"/>
  <c r="B896" i="7"/>
  <c r="D896" i="7" s="1"/>
  <c r="F896" i="7"/>
  <c r="G896" i="7"/>
  <c r="H896" i="7"/>
  <c r="B1349" i="5"/>
  <c r="D1349" i="5" s="1"/>
  <c r="F1349" i="5"/>
  <c r="G1349" i="5"/>
  <c r="H1349" i="5"/>
  <c r="B1352" i="4"/>
  <c r="D1352" i="4" s="1"/>
  <c r="F1352" i="4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B217" i="16" l="1"/>
  <c r="D217" i="16" s="1"/>
  <c r="F217" i="16"/>
  <c r="G217" i="16"/>
  <c r="H217" i="16"/>
  <c r="B895" i="7"/>
  <c r="D895" i="7" s="1"/>
  <c r="F895" i="7"/>
  <c r="G895" i="7"/>
  <c r="H895" i="7"/>
  <c r="B1348" i="5"/>
  <c r="D1348" i="5" s="1"/>
  <c r="F1348" i="5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B230" i="15"/>
  <c r="D230" i="15" s="1"/>
  <c r="F230" i="15"/>
  <c r="G230" i="15"/>
  <c r="B216" i="16" l="1"/>
  <c r="D216" i="16" s="1"/>
  <c r="F216" i="16"/>
  <c r="G216" i="16"/>
  <c r="H216" i="16"/>
  <c r="B894" i="7"/>
  <c r="D894" i="7" s="1"/>
  <c r="F894" i="7"/>
  <c r="G894" i="7"/>
  <c r="H894" i="7"/>
  <c r="B1347" i="5"/>
  <c r="D1347" i="5" s="1"/>
  <c r="F1347" i="5"/>
  <c r="G1347" i="5"/>
  <c r="H1347" i="5"/>
  <c r="B1350" i="4"/>
  <c r="D1350" i="4" s="1"/>
  <c r="F1350" i="4"/>
  <c r="G1350" i="4"/>
  <c r="H1350" i="4"/>
  <c r="B1350" i="3"/>
  <c r="D1350" i="3" s="1"/>
  <c r="F1350" i="3"/>
  <c r="G1350" i="3"/>
  <c r="H1350" i="3"/>
  <c r="B1352" i="2"/>
  <c r="D1352" i="2" s="1"/>
  <c r="F1352" i="2"/>
  <c r="G1352" i="2"/>
  <c r="H1352" i="2"/>
  <c r="B44" i="17"/>
  <c r="D44" i="17" s="1"/>
  <c r="F44" i="17"/>
  <c r="G44" i="17"/>
  <c r="B229" i="15"/>
  <c r="D229" i="15" s="1"/>
  <c r="F229" i="15"/>
  <c r="G229" i="15"/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B1349" i="4"/>
  <c r="D1349" i="4" s="1"/>
  <c r="F1349" i="4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B1348" i="4"/>
  <c r="D1348" i="4" s="1"/>
  <c r="F1348" i="4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B1347" i="4"/>
  <c r="D1347" i="4" s="1"/>
  <c r="F1347" i="4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B1346" i="4"/>
  <c r="D1346" i="4"/>
  <c r="F1346" i="4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<sst xmlns="http://schemas.openxmlformats.org/spreadsheetml/2006/main" count="4615" uniqueCount="1039">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</sst>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61792"/>
        <c:axId val="87371776"/>
      </c:areaChart>
      <c:dateAx>
        <c:axId val="873617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371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3717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3617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6608"/>
        <c:axId val="91730688"/>
      </c:areaChart>
      <c:dateAx>
        <c:axId val="91716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30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73068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16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59904"/>
        <c:axId val="97261440"/>
      </c:areaChart>
      <c:dateAx>
        <c:axId val="9725990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61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26144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59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93824"/>
        <c:axId val="97295360"/>
      </c:areaChart>
      <c:dateAx>
        <c:axId val="97293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95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29536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93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78272"/>
        <c:axId val="97080064"/>
      </c:areaChart>
      <c:dateAx>
        <c:axId val="970782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080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080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782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00160"/>
        <c:axId val="97101696"/>
      </c:areaChart>
      <c:dateAx>
        <c:axId val="971001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1016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710169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1001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71328"/>
        <c:axId val="97172864"/>
      </c:areaChart>
      <c:dateAx>
        <c:axId val="97171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172864"/>
        <c:crosses val="autoZero"/>
        <c:auto val="1"/>
        <c:lblOffset val="100"/>
        <c:baseTimeUnit val="days"/>
      </c:dateAx>
      <c:valAx>
        <c:axId val="9717286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17132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85152"/>
        <c:axId val="98591872"/>
      </c:areaChart>
      <c:dateAx>
        <c:axId val="97185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591872"/>
        <c:crosses val="autoZero"/>
        <c:auto val="1"/>
        <c:lblOffset val="100"/>
        <c:baseTimeUnit val="days"/>
      </c:dateAx>
      <c:valAx>
        <c:axId val="985918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1851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16448"/>
        <c:axId val="98617984"/>
      </c:areaChart>
      <c:dateAx>
        <c:axId val="98616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17984"/>
        <c:crosses val="autoZero"/>
        <c:auto val="1"/>
        <c:lblOffset val="100"/>
        <c:baseTimeUnit val="days"/>
      </c:dateAx>
      <c:valAx>
        <c:axId val="986179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164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6624"/>
        <c:axId val="60281984"/>
      </c:areaChart>
      <c:dateAx>
        <c:axId val="4314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0281984"/>
        <c:crosses val="autoZero"/>
        <c:auto val="1"/>
        <c:lblOffset val="100"/>
        <c:baseTimeUnit val="days"/>
      </c:dateAx>
      <c:valAx>
        <c:axId val="6028198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14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9600"/>
        <c:axId val="99691136"/>
      </c:lineChart>
      <c:dateAx>
        <c:axId val="99689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91136"/>
        <c:crosses val="autoZero"/>
        <c:auto val="1"/>
        <c:lblOffset val="100"/>
        <c:baseTimeUnit val="days"/>
      </c:dateAx>
      <c:valAx>
        <c:axId val="99691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8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83424"/>
        <c:axId val="87385216"/>
      </c:areaChart>
      <c:dateAx>
        <c:axId val="8738342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3852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738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3834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34400"/>
        <c:axId val="109401216"/>
      </c:areaChart>
      <c:dateAx>
        <c:axId val="101334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401216"/>
        <c:crosses val="autoZero"/>
        <c:auto val="1"/>
        <c:lblOffset val="100"/>
        <c:baseTimeUnit val="days"/>
      </c:dateAx>
      <c:valAx>
        <c:axId val="1094012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344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50368"/>
        <c:axId val="109451904"/>
      </c:areaChart>
      <c:dateAx>
        <c:axId val="109450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451904"/>
        <c:crosses val="autoZero"/>
        <c:auto val="1"/>
        <c:lblOffset val="100"/>
        <c:baseTimeUnit val="days"/>
      </c:dateAx>
      <c:valAx>
        <c:axId val="10945190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50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60096"/>
        <c:axId val="109470080"/>
      </c:barChart>
      <c:dateAx>
        <c:axId val="109460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70080"/>
        <c:crosses val="autoZero"/>
        <c:auto val="1"/>
        <c:lblOffset val="100"/>
        <c:baseTimeUnit val="days"/>
      </c:dateAx>
      <c:valAx>
        <c:axId val="1094700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6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05984"/>
        <c:axId val="99707520"/>
      </c:areaChart>
      <c:dateAx>
        <c:axId val="99705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9707520"/>
        <c:crosses val="autoZero"/>
        <c:auto val="1"/>
        <c:lblOffset val="100"/>
        <c:baseTimeUnit val="days"/>
      </c:dateAx>
      <c:valAx>
        <c:axId val="9970752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059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32096"/>
        <c:axId val="109478272"/>
      </c:areaChart>
      <c:dateAx>
        <c:axId val="99732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478272"/>
        <c:crosses val="autoZero"/>
        <c:auto val="1"/>
        <c:lblOffset val="100"/>
        <c:baseTimeUnit val="days"/>
      </c:dateAx>
      <c:valAx>
        <c:axId val="10947827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320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1328"/>
        <c:axId val="100221312"/>
      </c:lineChart>
      <c:catAx>
        <c:axId val="10021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21312"/>
        <c:crosses val="autoZero"/>
        <c:auto val="1"/>
        <c:lblAlgn val="ctr"/>
        <c:lblOffset val="100"/>
        <c:noMultiLvlLbl val="0"/>
      </c:catAx>
      <c:valAx>
        <c:axId val="10022131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11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5888"/>
        <c:axId val="100247424"/>
      </c:lineChart>
      <c:dateAx>
        <c:axId val="100245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47424"/>
        <c:crosses val="autoZero"/>
        <c:auto val="1"/>
        <c:lblOffset val="100"/>
        <c:baseTimeUnit val="days"/>
      </c:dateAx>
      <c:valAx>
        <c:axId val="1002474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4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42336"/>
        <c:axId val="109785088"/>
      </c:areaChart>
      <c:dateAx>
        <c:axId val="109742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785088"/>
        <c:crosses val="autoZero"/>
        <c:auto val="1"/>
        <c:lblOffset val="100"/>
        <c:baseTimeUnit val="days"/>
      </c:dateAx>
      <c:valAx>
        <c:axId val="10978508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74233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09664"/>
        <c:axId val="109811200"/>
      </c:areaChart>
      <c:dateAx>
        <c:axId val="109809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811200"/>
        <c:crosses val="autoZero"/>
        <c:auto val="1"/>
        <c:lblOffset val="100"/>
        <c:baseTimeUnit val="days"/>
      </c:dateAx>
      <c:valAx>
        <c:axId val="1098112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096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7584"/>
        <c:axId val="109829120"/>
      </c:lineChart>
      <c:dateAx>
        <c:axId val="109827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29120"/>
        <c:crosses val="autoZero"/>
        <c:auto val="1"/>
        <c:lblOffset val="100"/>
        <c:baseTimeUnit val="days"/>
      </c:dateAx>
      <c:valAx>
        <c:axId val="1098291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27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89888"/>
        <c:axId val="89991424"/>
      </c:areaChart>
      <c:dateAx>
        <c:axId val="899898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91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99142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89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26080"/>
        <c:axId val="99727616"/>
      </c:areaChart>
      <c:dateAx>
        <c:axId val="99726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9727616"/>
        <c:crosses val="autoZero"/>
        <c:auto val="1"/>
        <c:lblOffset val="100"/>
        <c:baseTimeUnit val="days"/>
      </c:dateAx>
      <c:valAx>
        <c:axId val="99727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26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07040"/>
        <c:axId val="110412928"/>
      </c:areaChart>
      <c:dateAx>
        <c:axId val="110407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412928"/>
        <c:crosses val="autoZero"/>
        <c:auto val="1"/>
        <c:lblOffset val="100"/>
        <c:baseTimeUnit val="days"/>
      </c:dateAx>
      <c:valAx>
        <c:axId val="110412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407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91744"/>
        <c:axId val="110193280"/>
      </c:lineChart>
      <c:dateAx>
        <c:axId val="110191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193280"/>
        <c:crosses val="autoZero"/>
        <c:auto val="1"/>
        <c:lblOffset val="100"/>
        <c:baseTimeUnit val="days"/>
      </c:dateAx>
      <c:valAx>
        <c:axId val="1101932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191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35968"/>
        <c:axId val="109995136"/>
      </c:areaChart>
      <c:dateAx>
        <c:axId val="100035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995136"/>
        <c:crosses val="autoZero"/>
        <c:auto val="1"/>
        <c:lblOffset val="100"/>
        <c:baseTimeUnit val="days"/>
      </c:dateAx>
      <c:valAx>
        <c:axId val="109995136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3596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64576"/>
        <c:axId val="111066112"/>
      </c:areaChart>
      <c:dateAx>
        <c:axId val="111064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066112"/>
        <c:crosses val="autoZero"/>
        <c:auto val="1"/>
        <c:lblOffset val="100"/>
        <c:baseTimeUnit val="days"/>
      </c:dateAx>
      <c:valAx>
        <c:axId val="11106611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645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16288"/>
        <c:axId val="111117824"/>
      </c:areaChart>
      <c:dateAx>
        <c:axId val="111116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117824"/>
        <c:crosses val="autoZero"/>
        <c:auto val="1"/>
        <c:lblOffset val="100"/>
        <c:baseTimeUnit val="days"/>
      </c:dateAx>
      <c:valAx>
        <c:axId val="11111782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11628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7424"/>
        <c:axId val="90008960"/>
      </c:areaChart>
      <c:dateAx>
        <c:axId val="900074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089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00896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074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30976"/>
        <c:axId val="91232512"/>
      </c:areaChart>
      <c:dateAx>
        <c:axId val="9123097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232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23251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30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57088"/>
        <c:axId val="91262976"/>
      </c:areaChart>
      <c:catAx>
        <c:axId val="912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62976"/>
        <c:crosses val="autoZero"/>
        <c:auto val="1"/>
        <c:lblAlgn val="ctr"/>
        <c:lblOffset val="100"/>
        <c:noMultiLvlLbl val="0"/>
      </c:catAx>
      <c:valAx>
        <c:axId val="9126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570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86912"/>
        <c:axId val="91554944"/>
      </c:areaChart>
      <c:dateAx>
        <c:axId val="912869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549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55494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86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4752"/>
        <c:axId val="91596288"/>
      </c:lineChart>
      <c:dateAx>
        <c:axId val="9159475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96288"/>
        <c:crosses val="autoZero"/>
        <c:auto val="1"/>
        <c:lblOffset val="100"/>
        <c:baseTimeUnit val="days"/>
      </c:dateAx>
      <c:valAx>
        <c:axId val="915962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9475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2672"/>
        <c:axId val="91614208"/>
      </c:lineChart>
      <c:dateAx>
        <c:axId val="9161267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14208"/>
        <c:crosses val="autoZero"/>
        <c:auto val="1"/>
        <c:lblOffset val="100"/>
        <c:baseTimeUnit val="days"/>
      </c:dateAx>
      <c:valAx>
        <c:axId val="916142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1267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M9" sqref="M9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1" t="s">
        <v>1015</v>
      </c>
      <c r="B1" s="411"/>
      <c r="C1" s="411"/>
      <c r="D1" s="411"/>
      <c r="E1" s="411"/>
      <c r="F1" s="411"/>
      <c r="G1" s="411"/>
      <c r="H1" s="411"/>
      <c r="I1" s="411"/>
      <c r="J1" s="139"/>
      <c r="K1" s="302"/>
      <c r="L1" s="177"/>
      <c r="M1" s="140"/>
    </row>
    <row r="2" spans="1:13" x14ac:dyDescent="0.25">
      <c r="A2" s="412" t="s">
        <v>21</v>
      </c>
      <c r="B2" s="412"/>
      <c r="C2" s="412"/>
      <c r="D2" s="412"/>
      <c r="E2" s="394">
        <v>43690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46555</v>
      </c>
      <c r="E5" s="296">
        <f>+IF(ISERROR(VLOOKUP($E$2,Cu!$A$5:$H$1642,7,0)),0,VLOOKUP($E$2,Cu!$A$5:$H$1642,7,0))</f>
        <v>-5</v>
      </c>
      <c r="F5" s="291" t="s">
        <v>3</v>
      </c>
      <c r="G5" s="290">
        <f>+IF(ISERROR(VLOOKUP($E$2,Cu!$A$5:$H$1642,2,0)),0,VLOOKUP($E$2,Cu!$A$5:$H$1642,2,0))</f>
        <v>6558.9083091245684</v>
      </c>
      <c r="H5" s="290">
        <f>+IF(ISERROR(VLOOKUP($E$2,Cu!$A$5:$H$1642,4,0)),0,VLOOKUP($E$2,Cu!$A$5:$H$1642,4,0))</f>
        <v>5605.904537713307</v>
      </c>
      <c r="I5" s="404">
        <f>+IF(ISERROR(VLOOKUP($E$2,Cu!$A$5:$H$1999,5,0)),0,VLOOKUP($E$2,Cu!$A$5:$H$1999,5,0))</f>
        <v>5724.5</v>
      </c>
      <c r="J5" s="387">
        <f>+IF(ISERROR(VLOOKUP($E$2,Cu!$A$5:$H$1642,8,0)),0,VLOOKUP($E$2,Cu!$A$5:$H$1642,8,0))</f>
        <v>-19.5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16675</v>
      </c>
      <c r="E6" s="296">
        <f>+IF(ISERROR(VLOOKUP($E$2,Pb!$A$5:$H$1987,7,0)),0,VLOOKUP($E$2,Pb!$A$5:$H$1987,7,0))</f>
        <v>-175</v>
      </c>
      <c r="F6" s="291" t="s">
        <v>3</v>
      </c>
      <c r="G6" s="290">
        <f>+IF(ISERROR(VLOOKUP($E$2,Pb!$A$5:$H$1987,2,0)),0,VLOOKUP($E$2,Pb!$A$5:$H$1987,2,0))</f>
        <v>2349.2599302900262</v>
      </c>
      <c r="H6" s="290">
        <f>+IF(ISERROR(VLOOKUP($E$2,Pb!$A$5:$H$1987,4,0)),0,VLOOKUP($E$2,Pb!$A$5:$H$1987,4,0))</f>
        <v>2007.9144703333559</v>
      </c>
      <c r="I6" s="404">
        <f>+IF(ISERROR(VLOOKUP($E$2,Pb!$A$5:$H$1987,5,0)),0,VLOOKUP($E$2,Pb!$A$5:$H$1987,5,0))</f>
        <v>2103.5</v>
      </c>
      <c r="J6" s="387">
        <f>+IF(ISERROR(VLOOKUP($E$2,Pb!$A$5:$H$1642,8,0)),0,VLOOKUP($E$2,Pb!$A$5:$H$1642,8,0))</f>
        <v>17.5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4224</v>
      </c>
      <c r="E7" s="296">
        <f>+IF(ISERROR(VLOOKUP($E$2,Ag!$A$5:$H$1986,7,0)),0,VLOOKUP($E$2,Ag!$A$5:$H$1986,7,0))</f>
        <v>103</v>
      </c>
      <c r="F7" s="291" t="s">
        <v>6</v>
      </c>
      <c r="G7" s="290">
        <f>+IF(ISERROR(VLOOKUP($E$2,Ag!$A$5:$H$1517,2,0)),0,VLOOKUP($E$2,Ag!$A$5:$H$1517,2,0))</f>
        <v>595.09888728905969</v>
      </c>
      <c r="H7" s="290">
        <f>+IF(ISERROR(VLOOKUP($E$2,Ag!$A$5:$H$1517,4,0)),0,VLOOKUP($E$2,Ag!$A$5:$H$1517,4,0))</f>
        <v>508.63152759748692</v>
      </c>
      <c r="I7" s="404">
        <f>+IF(ISERROR(VLOOKUP($E$2,Ag!$A$5:$H$1517,5,0)),0,VLOOKUP($E$2,Ag!$A$5:$H$1517,5,0))</f>
        <v>552.51</v>
      </c>
      <c r="J7" s="387">
        <f>+IF(ISERROR(VLOOKUP($E$2,Ag!$A$5:$H$1642,8,0)),0,VLOOKUP($E$2,Ag!$A$5:$H$1642,8,0))</f>
        <v>8.3600000000000136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18980</v>
      </c>
      <c r="E8" s="296">
        <f>+IF(ISERROR(VLOOKUP($E$2,Zn!$A$5:$H$2994,7,0)),0,VLOOKUP($E$2,Zn!$A$5:$H$2994,7,0))</f>
        <v>220</v>
      </c>
      <c r="F8" s="291" t="s">
        <v>3</v>
      </c>
      <c r="G8" s="290">
        <f>+IF(ISERROR(VLOOKUP($E$2,Zn!$A$5:$H$2994,2,0)),0,VLOOKUP($E$2,Zn!$A$5:$H$2994,2,0))</f>
        <v>2674.0002085100268</v>
      </c>
      <c r="H8" s="290">
        <f>+IF(ISERROR(VLOOKUP($E$2,Zn!$A$5:$H$2994,4,0)),0,VLOOKUP($E$2,Zn!$A$5:$H$2994,4,0))</f>
        <v>2285.4702636837837</v>
      </c>
      <c r="I8" s="404">
        <f>+IF(ISERROR(VLOOKUP($E$2,Zn!$A$5:$H$2994,5,0)),0,VLOOKUP($E$2,Zn!$A$5:$H$2994,5,0))</f>
        <v>2239</v>
      </c>
      <c r="J8" s="387">
        <f>+IF(ISERROR(VLOOKUP($E$2,Zn!$A$5:$H$1642,8,0)),0,VLOOKUP($E$2,Zn!$A$5:$H$1642,8,0))</f>
        <v>-23.5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123900</v>
      </c>
      <c r="E9" s="296">
        <f>+IF(ISERROR(VLOOKUP($E$2,Ni!$A$6:$H$2996,7,0)),0,VLOOKUP($E$2,Ni!$A$6:$H$2996,7,0))</f>
        <v>650</v>
      </c>
      <c r="F9" s="291" t="s">
        <v>3</v>
      </c>
      <c r="G9" s="290">
        <f>+IF(ISERROR(VLOOKUP($E$2,Ni!$A$6:$H$2996,2,0)),0,VLOOKUP($E$2,Ni!$A$6:$H$2996,2,0))</f>
        <v>17455.670486532788</v>
      </c>
      <c r="H9" s="290">
        <f>+IF(ISERROR(VLOOKUP($E$2,Ni!$A$6:$H$2996,4,0)),0,VLOOKUP($E$2,Ni!$A$6:$H$2996,4,0))</f>
        <v>14919.37648421606</v>
      </c>
      <c r="I9" s="404">
        <f>+IF(ISERROR(VLOOKUP($E$2,Ni!$A$6:$H$2996,5,0)),0,VLOOKUP($E$2,Ni!$A$6:$H$2996,5,0))</f>
        <v>15635</v>
      </c>
      <c r="J9" s="387">
        <f>+IF(ISERROR(VLOOKUP($E$2,Ni!$A$5:$H$1642,8,0)),0,VLOOKUP($E$2,Ni!$A$5:$H$1642,8,0))</f>
        <v>15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253.59327583340612</v>
      </c>
      <c r="H10" s="290">
        <f>+IF(ISERROR(VLOOKUP($E$2,Coke!$A$6:$H$2997,4,0)),0,VLOOKUP($E$2,Coke!$A$6:$H$2997,4,0))</f>
        <v>216.74638960120183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3680</v>
      </c>
      <c r="E11" s="296">
        <f>+IF(ISERROR(VLOOKUP($E$2,Steel!$A$6:$H$2995,7,0)),0,VLOOKUP($E$2,Steel!$A$6:$H$2995,7,0))</f>
        <v>0</v>
      </c>
      <c r="F11" s="291" t="s">
        <v>3</v>
      </c>
      <c r="G11" s="290">
        <f>+IF(ISERROR(VLOOKUP($E$2,Steel!$A$6:$H$2995,2,0)),0,VLOOKUP($E$2,Steel!$A$6:$H$2995,2,0))</f>
        <v>518.45736392607478</v>
      </c>
      <c r="H11" s="290">
        <f>+IF(ISERROR(VLOOKUP($E$2,Steel!$A$6:$H$2995,4,0)),0,VLOOKUP($E$2,Steel!$A$6:$H$2995,4,0))</f>
        <v>443.12595207356821</v>
      </c>
      <c r="I11" s="404">
        <f>+IF(ISERROR(VLOOKUP($E$2,Steel!$A$6:$H$2995,5,0)),0,VLOOKUP($E$2,Steel!$A$6:$H$2995,5,0))</f>
        <v>461.5</v>
      </c>
      <c r="J11" s="387">
        <f>+IF(ISERROR(VLOOKUP($E$2,Steel!$A$5:$H$1642,8,0)),0,VLOOKUP($E$2,Steel!$A$5:$H$1642,8,0))</f>
        <v>4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738</v>
      </c>
      <c r="E12" s="296">
        <f>+IF(ISERROR(VLOOKUP($E$2,'Quặng Sắt'!$A$6:$H$2995,7,0)),0,VLOOKUP($E$2,'Quặng Sắt'!$A$6:$H$2995,7,0))</f>
        <v>-34</v>
      </c>
      <c r="F12" s="291" t="s">
        <v>2</v>
      </c>
      <c r="G12" s="290">
        <f>+IF(ISERROR(VLOOKUP($E$2,'Quặng Sắt'!$A$6:$H$2995,2,0)),0,VLOOKUP($E$2,'Quặng Sắt'!$A$6:$H$2995,2,0))</f>
        <v>103.97324309169652</v>
      </c>
      <c r="H12" s="290">
        <f>+IF(ISERROR(VLOOKUP($E$2,'Quặng Sắt'!$A$6:$H$2995,4,0)),0,VLOOKUP($E$2,'Quặng Sắt'!$A$6:$H$2995,4,0))</f>
        <v>88.86601973649276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3" t="s">
        <v>1000</v>
      </c>
      <c r="F16" s="413"/>
      <c r="G16" s="413"/>
      <c r="H16" s="413"/>
      <c r="I16" s="413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3" t="s">
        <v>1003</v>
      </c>
      <c r="F17" s="413"/>
      <c r="G17" s="413"/>
      <c r="H17" s="413"/>
      <c r="I17" s="413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7.0979799999999997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4" t="s">
        <v>17</v>
      </c>
      <c r="B19" s="414"/>
      <c r="C19" s="414"/>
      <c r="D19" s="414"/>
      <c r="E19" s="414"/>
      <c r="F19" s="414"/>
      <c r="G19" s="414"/>
      <c r="H19" s="414"/>
      <c r="I19" s="414"/>
    </row>
    <row r="20" spans="1:12" ht="15.75" customHeight="1" x14ac:dyDescent="0.25">
      <c r="A20" s="408" t="s">
        <v>656</v>
      </c>
      <c r="B20" s="409"/>
      <c r="C20" s="408" t="s">
        <v>18</v>
      </c>
      <c r="D20" s="410"/>
      <c r="E20" s="410"/>
      <c r="F20" s="410"/>
      <c r="G20" s="410"/>
      <c r="H20" s="410"/>
      <c r="I20" s="410"/>
    </row>
    <row r="35" spans="1:12" ht="15" customHeight="1" x14ac:dyDescent="0.25">
      <c r="A35" s="415" t="s">
        <v>657</v>
      </c>
      <c r="B35" s="415"/>
      <c r="C35" s="416" t="s">
        <v>4</v>
      </c>
      <c r="D35" s="416"/>
      <c r="E35" s="416"/>
      <c r="F35" s="416"/>
      <c r="G35" s="416"/>
      <c r="H35" s="416"/>
      <c r="I35" s="416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5" t="s">
        <v>705</v>
      </c>
      <c r="B50" s="415"/>
      <c r="C50" s="416" t="s">
        <v>706</v>
      </c>
      <c r="D50" s="416"/>
      <c r="E50" s="416"/>
      <c r="F50" s="416"/>
      <c r="G50" s="416"/>
      <c r="H50" s="416"/>
      <c r="I50" s="416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5" t="s">
        <v>721</v>
      </c>
      <c r="B68" s="415"/>
      <c r="C68" s="416" t="s">
        <v>722</v>
      </c>
      <c r="D68" s="416"/>
      <c r="E68" s="416"/>
      <c r="F68" s="416"/>
      <c r="G68" s="416"/>
      <c r="H68" s="416"/>
      <c r="I68" s="416"/>
    </row>
    <row r="83" spans="1:9" x14ac:dyDescent="0.25">
      <c r="A83" s="415" t="s">
        <v>759</v>
      </c>
      <c r="B83" s="415"/>
      <c r="C83" s="416" t="s">
        <v>760</v>
      </c>
      <c r="D83" s="416"/>
      <c r="E83" s="416"/>
      <c r="F83" s="416"/>
      <c r="G83" s="416"/>
      <c r="H83" s="416"/>
      <c r="I83" s="416"/>
    </row>
    <row r="101" spans="1:9" x14ac:dyDescent="0.25">
      <c r="A101" s="417" t="s">
        <v>1025</v>
      </c>
      <c r="B101" s="417"/>
      <c r="C101" s="417"/>
      <c r="D101" s="417"/>
      <c r="E101" s="417"/>
      <c r="F101" s="417"/>
      <c r="G101" s="417"/>
      <c r="H101" s="417"/>
      <c r="I101" s="417"/>
    </row>
    <row r="116" spans="1:9" x14ac:dyDescent="0.25">
      <c r="A116" s="417" t="s">
        <v>1026</v>
      </c>
      <c r="B116" s="417"/>
      <c r="C116" s="417"/>
      <c r="D116" s="417"/>
      <c r="E116" s="417"/>
      <c r="F116" s="417"/>
      <c r="G116" s="417"/>
      <c r="H116" s="417"/>
      <c r="I116" s="417"/>
    </row>
    <row r="129" spans="1:9" x14ac:dyDescent="0.25">
      <c r="A129" s="417" t="s">
        <v>1005</v>
      </c>
      <c r="B129" s="417"/>
      <c r="C129" s="417"/>
      <c r="D129" s="417"/>
      <c r="E129" s="417"/>
      <c r="F129" s="417"/>
      <c r="G129" s="417"/>
      <c r="H129" s="417"/>
      <c r="I129" s="417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7"/>
  <sheetViews>
    <sheetView workbookViewId="0">
      <pane ySplit="3" topLeftCell="A1129" activePane="bottomLeft" state="frozen"/>
      <selection pane="bottomLeft" activeCell="K1136" sqref="K1136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13" activePane="bottomLeft" state="frozen"/>
      <selection pane="bottomLeft" activeCell="F625" sqref="F625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95" activePane="bottomLeft" state="frozen"/>
      <selection pane="bottomLeft" activeCell="J506" sqref="J506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406"/>
      <c r="B509" s="407"/>
    </row>
    <row r="510" spans="1:2" x14ac:dyDescent="0.25">
      <c r="A510" s="406"/>
      <c r="B510" s="407"/>
    </row>
    <row r="511" spans="1:2" x14ac:dyDescent="0.25">
      <c r="A511" s="406"/>
      <c r="B511" s="407"/>
    </row>
    <row r="512" spans="1:2" x14ac:dyDescent="0.25">
      <c r="A512" s="406"/>
      <c r="B512" s="407"/>
    </row>
    <row r="513" spans="1:2" x14ac:dyDescent="0.25">
      <c r="A513" s="406"/>
      <c r="B513" s="407"/>
    </row>
    <row r="514" spans="1:2" x14ac:dyDescent="0.25">
      <c r="A514" s="406"/>
      <c r="B514" s="407"/>
    </row>
    <row r="515" spans="1:2" x14ac:dyDescent="0.25">
      <c r="A515" s="406"/>
      <c r="B515" s="407"/>
    </row>
    <row r="516" spans="1:2" x14ac:dyDescent="0.25">
      <c r="A516" s="406"/>
      <c r="B516" s="407"/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52" activePane="bottomLeft" state="frozen"/>
      <selection pane="bottomLeft" activeCell="L1365" sqref="L1365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5724.5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61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61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61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61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181"/>
      <c r="B1362" s="37"/>
      <c r="C1362" s="231"/>
      <c r="D1362" s="37"/>
      <c r="E1362" s="231"/>
      <c r="F1362" s="37"/>
    </row>
    <row r="1363" spans="1:8" x14ac:dyDescent="0.25">
      <c r="A1363" s="181"/>
      <c r="B1363" s="37"/>
      <c r="C1363" s="231"/>
      <c r="D1363" s="37"/>
      <c r="E1363" s="231"/>
      <c r="F1363" s="37"/>
    </row>
    <row r="1364" spans="1:8" x14ac:dyDescent="0.25">
      <c r="A1364" s="181"/>
      <c r="B1364" s="37"/>
      <c r="C1364" s="231"/>
      <c r="D1364" s="37"/>
      <c r="E1364" s="231"/>
      <c r="F1364" s="37"/>
    </row>
    <row r="1365" spans="1:8" x14ac:dyDescent="0.25">
      <c r="A1365" s="181"/>
      <c r="B1365" s="37"/>
      <c r="C1365" s="231"/>
      <c r="D1365" s="37"/>
      <c r="E1365" s="231"/>
      <c r="F1365" s="37"/>
    </row>
    <row r="1366" spans="1:8" x14ac:dyDescent="0.25">
      <c r="A1366" s="181"/>
      <c r="B1366" s="37"/>
      <c r="C1366" s="231"/>
      <c r="D1366" s="37"/>
      <c r="E1366" s="231"/>
      <c r="F1366" s="37"/>
    </row>
    <row r="1367" spans="1:8" x14ac:dyDescent="0.25">
      <c r="A1367" s="181"/>
      <c r="B1367" s="37"/>
      <c r="C1367" s="231"/>
      <c r="D1367" s="37"/>
      <c r="E1367" s="231"/>
      <c r="F1367" s="37"/>
    </row>
    <row r="1368" spans="1:8" x14ac:dyDescent="0.25">
      <c r="A1368" s="181"/>
      <c r="B1368" s="37"/>
      <c r="C1368" s="231"/>
      <c r="D1368" s="37"/>
      <c r="E1368" s="231"/>
      <c r="F1368" s="37"/>
    </row>
    <row r="1369" spans="1:8" x14ac:dyDescent="0.25">
      <c r="A1369" s="181"/>
      <c r="B1369" s="37"/>
      <c r="C1369" s="231"/>
      <c r="D1369" s="37"/>
      <c r="E1369" s="231"/>
      <c r="F1369" s="37"/>
    </row>
    <row r="1370" spans="1:8" x14ac:dyDescent="0.25">
      <c r="A1370" s="181"/>
      <c r="B1370" s="37"/>
      <c r="C1370" s="231"/>
      <c r="D1370" s="37"/>
      <c r="E1370" s="231"/>
      <c r="F1370" s="37"/>
    </row>
    <row r="1371" spans="1:8" x14ac:dyDescent="0.25">
      <c r="A1371" s="181"/>
      <c r="B1371" s="37"/>
      <c r="C1371" s="231"/>
      <c r="D1371" s="37"/>
      <c r="E1371" s="231"/>
      <c r="F1371" s="37"/>
    </row>
    <row r="1372" spans="1:8" x14ac:dyDescent="0.25">
      <c r="A1372" s="181"/>
      <c r="B1372" s="37"/>
      <c r="C1372" s="231"/>
      <c r="D1372" s="37"/>
      <c r="E1372" s="231"/>
      <c r="F1372" s="37"/>
    </row>
    <row r="1373" spans="1:8" x14ac:dyDescent="0.25">
      <c r="A1373" s="181"/>
      <c r="B1373" s="37"/>
      <c r="C1373" s="231"/>
      <c r="D1373" s="37"/>
      <c r="E1373" s="231"/>
      <c r="F1373" s="37"/>
    </row>
    <row r="1374" spans="1:8" x14ac:dyDescent="0.25">
      <c r="A1374" s="181"/>
      <c r="B1374" s="37"/>
      <c r="C1374" s="231"/>
      <c r="D1374" s="37"/>
      <c r="E1374" s="231"/>
      <c r="F1374" s="37"/>
    </row>
    <row r="1375" spans="1:8" x14ac:dyDescent="0.25">
      <c r="A1375" s="181"/>
      <c r="B1375" s="37"/>
      <c r="C1375" s="231"/>
      <c r="D1375" s="37"/>
      <c r="E1375" s="231"/>
      <c r="F1375" s="37"/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47" activePane="bottomLeft" state="frozen"/>
      <selection pane="bottomLeft" activeCell="I1357" sqref="I1357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59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59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59" si="59">+IF(F1329=0,"",C1329/F1329)</f>
        <v>2351.2215433039687</v>
      </c>
      <c r="C1329" s="37">
        <v>16150</v>
      </c>
      <c r="D1329" s="37">
        <f t="shared" ref="D1329:D1359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47" activePane="bottomLeft" state="frozen"/>
      <selection pane="bottomLeft" activeCell="J1364" sqref="J1364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59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9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9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59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si="55"/>
        <v>595.09888728905969</v>
      </c>
      <c r="C1359" s="221">
        <v>4224</v>
      </c>
      <c r="D1359" s="20">
        <f t="shared" si="54"/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6"/>
  <sheetViews>
    <sheetView zoomScale="85" zoomScaleNormal="85" workbookViewId="0">
      <pane ySplit="4" topLeftCell="A1341" activePane="bottomLeft" state="frozen"/>
      <selection pane="bottomLeft" activeCell="L1357" sqref="L1357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2285.4702636837837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56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56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56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56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3"/>
  <sheetViews>
    <sheetView zoomScale="115" zoomScaleNormal="115" workbookViewId="0">
      <pane ySplit="5" topLeftCell="A893" activePane="bottomLeft" state="frozen"/>
      <selection pane="bottomLeft" activeCell="J905" sqref="J905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03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03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03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03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workbookViewId="0">
      <pane xSplit="1" ySplit="5" topLeftCell="B228" activePane="bottomRight" state="frozen"/>
      <selection pane="topRight" activeCell="B1" sqref="B1"/>
      <selection pane="bottomLeft" activeCell="A6" sqref="A6"/>
      <selection pane="bottomRight" activeCell="J237" sqref="J237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38" si="38">+IF(F198=0,"",C198/F198)</f>
        <v>259.72002181648185</v>
      </c>
      <c r="C198" s="333">
        <v>1800</v>
      </c>
      <c r="D198" s="1">
        <f t="shared" ref="D198:D238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38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0" workbookViewId="0">
      <selection activeCell="B52" sqref="B52:B53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53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53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3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workbookViewId="0">
      <pane xSplit="1" ySplit="5" topLeftCell="B221" activePane="bottomRight" state="frozen"/>
      <selection pane="topRight" activeCell="B1" sqref="B1"/>
      <selection pane="bottomLeft" activeCell="A6" sqref="A6"/>
      <selection pane="bottomRight" activeCell="A232" sqref="A232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25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25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25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25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2019-08-13T04:15:44Z</dcterms:modified>
</cp:coreProperties>
</file>