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8175" tabRatio="666" activeTab="5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B1328" i="3"/>
  <c r="D1328" i="3" s="1"/>
  <c r="F1328" i="3"/>
  <c r="G1328" i="3"/>
  <c r="H1328" i="3"/>
  <c r="B1330" i="2"/>
  <c r="D1330" i="2" s="1"/>
  <c r="F1330" i="2"/>
  <c r="G1330" i="2"/>
  <c r="H1330" i="2"/>
  <c r="B22" i="17"/>
  <c r="D22" i="17" s="1"/>
  <c r="F22" i="17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B1326" i="3"/>
  <c r="D1326" i="3" s="1"/>
  <c r="F1326" i="3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<sst xmlns="http://schemas.openxmlformats.org/spreadsheetml/2006/main" count="4615" uniqueCount="1039">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</sst>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  <numFmt numFmtId="179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6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19" fillId="3" borderId="1" xfId="0" applyNumberFormat="1" applyFont="1" applyFill="1" applyBorder="1" applyAlignment="1">
      <alignment horizontal="center" vertical="center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167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8" fontId="48" fillId="0" borderId="0" xfId="1" applyNumberFormat="1" applyFont="1"/>
    <xf numFmtId="168" fontId="49" fillId="0" borderId="0" xfId="1" applyNumberFormat="1" applyFont="1"/>
    <xf numFmtId="43" fontId="48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4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7" fontId="28" fillId="3" borderId="1" xfId="1" applyNumberFormat="1" applyFont="1" applyFill="1" applyBorder="1" applyAlignment="1">
      <alignment horizontal="center" vertical="center" wrapText="1"/>
    </xf>
    <xf numFmtId="169" fontId="52" fillId="3" borderId="1" xfId="1" applyNumberFormat="1" applyFont="1" applyFill="1" applyBorder="1" applyAlignment="1">
      <alignment horizontal="center" vertical="center" wrapText="1"/>
    </xf>
    <xf numFmtId="169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5" fontId="27" fillId="0" borderId="0" xfId="0" applyNumberFormat="1" applyFont="1"/>
    <xf numFmtId="172" fontId="27" fillId="0" borderId="0" xfId="0" applyNumberFormat="1" applyFont="1"/>
    <xf numFmtId="173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3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8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167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4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7" fontId="22" fillId="0" borderId="0" xfId="0" quotePrefix="1" applyNumberFormat="1" applyFont="1" applyFill="1" applyBorder="1" applyAlignment="1">
      <alignment horizontal="left" vertical="center" wrapText="1"/>
    </xf>
    <xf numFmtId="167" fontId="28" fillId="3" borderId="1" xfId="0" applyNumberFormat="1" applyFont="1" applyFill="1" applyBorder="1" applyAlignment="1">
      <alignment horizontal="right" vertical="center" wrapText="1"/>
    </xf>
    <xf numFmtId="167" fontId="2" fillId="0" borderId="2" xfId="0" applyNumberFormat="1" applyFont="1" applyBorder="1" applyAlignment="1">
      <alignment horizontal="right"/>
    </xf>
    <xf numFmtId="167" fontId="27" fillId="0" borderId="13" xfId="0" applyNumberFormat="1" applyFont="1" applyBorder="1" applyAlignment="1">
      <alignment horizontal="right"/>
    </xf>
    <xf numFmtId="167" fontId="26" fillId="0" borderId="0" xfId="0" applyNumberFormat="1" applyFont="1"/>
    <xf numFmtId="167" fontId="2" fillId="0" borderId="1" xfId="0" applyNumberFormat="1" applyFont="1" applyBorder="1" applyAlignment="1">
      <alignment vertical="center"/>
    </xf>
    <xf numFmtId="167" fontId="2" fillId="0" borderId="1" xfId="0" quotePrefix="1" applyNumberFormat="1" applyFont="1" applyBorder="1" applyAlignment="1">
      <alignment horizontal="right" vertical="center"/>
    </xf>
    <xf numFmtId="167" fontId="39" fillId="0" borderId="0" xfId="2" applyNumberFormat="1" applyFont="1" applyAlignment="1" applyProtection="1"/>
    <xf numFmtId="167" fontId="18" fillId="2" borderId="3" xfId="0" applyNumberFormat="1" applyFont="1" applyFill="1" applyBorder="1"/>
    <xf numFmtId="179" fontId="27" fillId="0" borderId="0" xfId="0" applyNumberFormat="1" applyFont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rgb="FFFF0000"/>
      </font>
      <fill>
        <patternFill>
          <bgColor theme="9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45344"/>
        <c:axId val="56751232"/>
      </c:areaChart>
      <c:dateAx>
        <c:axId val="567453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751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7512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7453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89152"/>
        <c:axId val="83490688"/>
      </c:areaChart>
      <c:dateAx>
        <c:axId val="834891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90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49068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891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77024"/>
        <c:axId val="83778560"/>
      </c:areaChart>
      <c:dateAx>
        <c:axId val="8377702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78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77856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770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98656"/>
        <c:axId val="83816832"/>
      </c:areaChart>
      <c:dateAx>
        <c:axId val="837986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16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81683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98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19232"/>
        <c:axId val="83920768"/>
      </c:areaChart>
      <c:dateAx>
        <c:axId val="8391923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9207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9207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19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49056"/>
        <c:axId val="83950592"/>
      </c:areaChart>
      <c:dateAx>
        <c:axId val="8394905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9505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95059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490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60352"/>
        <c:axId val="82678528"/>
      </c:areaChart>
      <c:dateAx>
        <c:axId val="82660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678528"/>
        <c:crosses val="autoZero"/>
        <c:auto val="1"/>
        <c:lblOffset val="100"/>
        <c:baseTimeUnit val="days"/>
      </c:dateAx>
      <c:valAx>
        <c:axId val="8267852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66035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99904"/>
        <c:axId val="91101440"/>
      </c:areaChart>
      <c:dateAx>
        <c:axId val="91099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01440"/>
        <c:crosses val="autoZero"/>
        <c:auto val="1"/>
        <c:lblOffset val="100"/>
        <c:baseTimeUnit val="days"/>
      </c:dateAx>
      <c:valAx>
        <c:axId val="911014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999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17824"/>
        <c:axId val="91131904"/>
      </c:areaChart>
      <c:dateAx>
        <c:axId val="91117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31904"/>
        <c:crosses val="autoZero"/>
        <c:auto val="1"/>
        <c:lblOffset val="100"/>
        <c:baseTimeUnit val="days"/>
      </c:dateAx>
      <c:valAx>
        <c:axId val="911319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178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93504"/>
        <c:axId val="56695040"/>
      </c:areaChart>
      <c:dateAx>
        <c:axId val="56693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695040"/>
        <c:crosses val="autoZero"/>
        <c:auto val="1"/>
        <c:lblOffset val="100"/>
        <c:baseTimeUnit val="days"/>
      </c:dateAx>
      <c:valAx>
        <c:axId val="5669504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6935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6640"/>
        <c:axId val="91148288"/>
      </c:lineChart>
      <c:dateAx>
        <c:axId val="90896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48288"/>
        <c:crosses val="autoZero"/>
        <c:auto val="1"/>
        <c:lblOffset val="100"/>
        <c:baseTimeUnit val="days"/>
      </c:dateAx>
      <c:valAx>
        <c:axId val="911482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9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38720"/>
        <c:axId val="42240256"/>
      </c:areaChart>
      <c:dateAx>
        <c:axId val="4223872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24025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224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46144"/>
        <c:axId val="86247680"/>
      </c:areaChart>
      <c:dateAx>
        <c:axId val="86246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247680"/>
        <c:crosses val="autoZero"/>
        <c:auto val="1"/>
        <c:lblOffset val="100"/>
        <c:baseTimeUnit val="days"/>
      </c:dateAx>
      <c:valAx>
        <c:axId val="862476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46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96832"/>
        <c:axId val="86302720"/>
      </c:areaChart>
      <c:dateAx>
        <c:axId val="86296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302720"/>
        <c:crosses val="autoZero"/>
        <c:auto val="1"/>
        <c:lblOffset val="100"/>
        <c:baseTimeUnit val="days"/>
      </c:dateAx>
      <c:valAx>
        <c:axId val="8630272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968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41792"/>
        <c:axId val="91043328"/>
      </c:barChart>
      <c:dateAx>
        <c:axId val="91041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43328"/>
        <c:crosses val="autoZero"/>
        <c:auto val="1"/>
        <c:lblOffset val="100"/>
        <c:baseTimeUnit val="days"/>
      </c:dateAx>
      <c:valAx>
        <c:axId val="910433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4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65280"/>
        <c:axId val="91267072"/>
      </c:areaChart>
      <c:dateAx>
        <c:axId val="91265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267072"/>
        <c:crosses val="autoZero"/>
        <c:auto val="1"/>
        <c:lblOffset val="100"/>
        <c:baseTimeUnit val="days"/>
      </c:dateAx>
      <c:valAx>
        <c:axId val="9126707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6528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47008"/>
        <c:axId val="91948544"/>
      </c:areaChart>
      <c:dateAx>
        <c:axId val="91947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948544"/>
        <c:crosses val="autoZero"/>
        <c:auto val="1"/>
        <c:lblOffset val="100"/>
        <c:baseTimeUnit val="days"/>
      </c:dateAx>
      <c:valAx>
        <c:axId val="9194854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470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79776"/>
        <c:axId val="91981312"/>
      </c:lineChart>
      <c:catAx>
        <c:axId val="91979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81312"/>
        <c:crosses val="autoZero"/>
        <c:auto val="1"/>
        <c:lblAlgn val="ctr"/>
        <c:lblOffset val="100"/>
        <c:noMultiLvlLbl val="0"/>
      </c:catAx>
      <c:valAx>
        <c:axId val="9198131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79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89504"/>
        <c:axId val="91991040"/>
      </c:lineChart>
      <c:dateAx>
        <c:axId val="91989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91040"/>
        <c:crosses val="autoZero"/>
        <c:auto val="1"/>
        <c:lblOffset val="100"/>
        <c:baseTimeUnit val="days"/>
      </c:dateAx>
      <c:valAx>
        <c:axId val="919910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8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64448"/>
        <c:axId val="91866240"/>
      </c:areaChart>
      <c:dateAx>
        <c:axId val="91864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866240"/>
        <c:crosses val="autoZero"/>
        <c:auto val="1"/>
        <c:lblOffset val="100"/>
        <c:baseTimeUnit val="days"/>
      </c:dateAx>
      <c:valAx>
        <c:axId val="9186624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6444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90816"/>
        <c:axId val="91892352"/>
      </c:areaChart>
      <c:dateAx>
        <c:axId val="91890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892352"/>
        <c:crosses val="autoZero"/>
        <c:auto val="1"/>
        <c:lblOffset val="100"/>
        <c:baseTimeUnit val="days"/>
      </c:dateAx>
      <c:valAx>
        <c:axId val="918923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908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29216"/>
        <c:axId val="91935104"/>
      </c:lineChart>
      <c:dateAx>
        <c:axId val="919292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35104"/>
        <c:crosses val="autoZero"/>
        <c:auto val="1"/>
        <c:lblOffset val="100"/>
        <c:baseTimeUnit val="days"/>
      </c:dateAx>
      <c:valAx>
        <c:axId val="919351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292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84768"/>
        <c:axId val="56786304"/>
      </c:areaChart>
      <c:dateAx>
        <c:axId val="567847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786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78630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7847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21792"/>
        <c:axId val="93523328"/>
      </c:areaChart>
      <c:dateAx>
        <c:axId val="93521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523328"/>
        <c:crosses val="autoZero"/>
        <c:auto val="1"/>
        <c:lblOffset val="100"/>
        <c:baseTimeUnit val="days"/>
      </c:dateAx>
      <c:valAx>
        <c:axId val="935233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217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19168"/>
        <c:axId val="86120704"/>
      </c:areaChart>
      <c:dateAx>
        <c:axId val="86119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120704"/>
        <c:crosses val="autoZero"/>
        <c:auto val="1"/>
        <c:lblOffset val="100"/>
        <c:baseTimeUnit val="days"/>
      </c:dateAx>
      <c:valAx>
        <c:axId val="861207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19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55808"/>
        <c:axId val="92061696"/>
      </c:lineChart>
      <c:dateAx>
        <c:axId val="92055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61696"/>
        <c:crosses val="autoZero"/>
        <c:auto val="1"/>
        <c:lblOffset val="100"/>
        <c:baseTimeUnit val="days"/>
      </c:dateAx>
      <c:valAx>
        <c:axId val="9206169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55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98848"/>
        <c:axId val="93600384"/>
      </c:areaChart>
      <c:dateAx>
        <c:axId val="93598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600384"/>
        <c:crosses val="autoZero"/>
        <c:auto val="1"/>
        <c:lblOffset val="100"/>
        <c:baseTimeUnit val="days"/>
      </c:dateAx>
      <c:valAx>
        <c:axId val="9360038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9884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81696"/>
        <c:axId val="94008064"/>
      </c:areaChart>
      <c:dateAx>
        <c:axId val="93981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008064"/>
        <c:crosses val="autoZero"/>
        <c:auto val="1"/>
        <c:lblOffset val="100"/>
        <c:baseTimeUnit val="days"/>
      </c:dateAx>
      <c:valAx>
        <c:axId val="9400806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81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83552"/>
        <c:axId val="93785088"/>
      </c:areaChart>
      <c:dateAx>
        <c:axId val="93783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785088"/>
        <c:crosses val="autoZero"/>
        <c:auto val="1"/>
        <c:lblOffset val="100"/>
        <c:baseTimeUnit val="days"/>
      </c:dateAx>
      <c:valAx>
        <c:axId val="9378508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8355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32192"/>
        <c:axId val="70633728"/>
      </c:areaChart>
      <c:dateAx>
        <c:axId val="706321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6337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63372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6321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90976"/>
        <c:axId val="58992512"/>
      </c:areaChart>
      <c:dateAx>
        <c:axId val="5899097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992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99251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90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37568"/>
        <c:axId val="59039104"/>
      </c:areaChart>
      <c:catAx>
        <c:axId val="590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039104"/>
        <c:crosses val="autoZero"/>
        <c:auto val="1"/>
        <c:lblAlgn val="ctr"/>
        <c:lblOffset val="100"/>
        <c:noMultiLvlLbl val="0"/>
      </c:catAx>
      <c:valAx>
        <c:axId val="5903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037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03040"/>
        <c:axId val="83325312"/>
      </c:areaChart>
      <c:dateAx>
        <c:axId val="833030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2531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32531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030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50656"/>
        <c:axId val="83352192"/>
      </c:lineChart>
      <c:dateAx>
        <c:axId val="8335065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52192"/>
        <c:crosses val="autoZero"/>
        <c:auto val="1"/>
        <c:lblOffset val="100"/>
        <c:baseTimeUnit val="days"/>
      </c:dateAx>
      <c:valAx>
        <c:axId val="833521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5065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58688"/>
        <c:axId val="83460480"/>
      </c:lineChart>
      <c:dateAx>
        <c:axId val="8345868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60480"/>
        <c:crosses val="autoZero"/>
        <c:auto val="1"/>
        <c:lblOffset val="100"/>
        <c:baseTimeUnit val="days"/>
      </c:dateAx>
      <c:valAx>
        <c:axId val="834604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5868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J9" sqref="J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394" t="s">
        <v>1015</v>
      </c>
      <c r="B1" s="394"/>
      <c r="C1" s="394"/>
      <c r="D1" s="394"/>
      <c r="E1" s="394"/>
      <c r="F1" s="394"/>
      <c r="G1" s="394"/>
      <c r="H1" s="394"/>
      <c r="I1" s="394"/>
      <c r="J1" s="139"/>
      <c r="K1" s="302"/>
      <c r="L1" s="177"/>
      <c r="M1" s="140"/>
    </row>
    <row r="2" spans="1:13" x14ac:dyDescent="0.25">
      <c r="A2" s="395" t="s">
        <v>21</v>
      </c>
      <c r="B2" s="395"/>
      <c r="C2" s="395"/>
      <c r="D2" s="395"/>
      <c r="E2" s="416">
        <v>43647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47325</v>
      </c>
      <c r="E5" s="292">
        <f>+IF(ISERROR(VLOOKUP($E$2,Cu!$A$5:$H$1642,7,0)),0,VLOOKUP($E$2,Cu!$A$5:$H$1642,7,0))</f>
        <v>275</v>
      </c>
      <c r="F5" s="291" t="s">
        <v>3</v>
      </c>
      <c r="G5" s="290">
        <f>+IF(ISERROR(VLOOKUP($E$2,Cu!$A$5:$H$1642,2,0)),0,VLOOKUP($E$2,Cu!$A$5:$H$1642,2,0))</f>
        <v>6921.9259408773187</v>
      </c>
      <c r="H5" s="290">
        <f>+IF(ISERROR(VLOOKUP($E$2,Cu!$A$5:$H$1642,4,0)),0,VLOOKUP($E$2,Cu!$A$5:$H$1642,4,0))</f>
        <v>5916.1760178438626</v>
      </c>
      <c r="I5" s="290">
        <f>+IF(ISERROR(VLOOKUP($E$2,Cu!$A$5:$H$1999,5,0)),0,VLOOKUP($E$2,Cu!$A$5:$H$1999,5,0))</f>
        <v>5972</v>
      </c>
      <c r="J5" s="387">
        <f>+IF(ISERROR(VLOOKUP($E$2,Cu!$A$5:$H$1642,8,0)),0,VLOOKUP($E$2,Cu!$A$5:$H$1642,8,0))</f>
        <v>378.5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16075</v>
      </c>
      <c r="E6" s="292">
        <f>+IF(ISERROR(VLOOKUP($E$2,Pb!$A$5:$H$1987,7,0)),0,VLOOKUP($E$2,Pb!$A$5:$H$1987,7,0))</f>
        <v>75</v>
      </c>
      <c r="F6" s="291" t="s">
        <v>3</v>
      </c>
      <c r="G6" s="290">
        <f>+IF(ISERROR(VLOOKUP($E$2,Pb!$A$5:$H$1987,2,0)),0,VLOOKUP($E$2,Pb!$A$5:$H$1987,2,0))</f>
        <v>2351.1877337475521</v>
      </c>
      <c r="H6" s="290">
        <f>+IF(ISERROR(VLOOKUP($E$2,Pb!$A$5:$H$1987,4,0)),0,VLOOKUP($E$2,Pb!$A$5:$H$1987,4,0))</f>
        <v>2009.5621655961986</v>
      </c>
      <c r="I6" s="290">
        <f>+IF(ISERROR(VLOOKUP($E$2,Pb!$A$5:$H$1987,5,0)),0,VLOOKUP($E$2,Pb!$A$5:$H$1987,5,0))</f>
        <v>1914</v>
      </c>
      <c r="J6" s="387">
        <f>+IF(ISERROR(VLOOKUP($E$2,Pb!$A$5:$H$1642,8,0)),0,VLOOKUP($E$2,Pb!$A$5:$H$1642,8,0))</f>
        <v>1.5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3604</v>
      </c>
      <c r="E7" s="292">
        <f>+IF(ISERROR(VLOOKUP($E$2,Ag!$A$5:$H$1986,7,0)),0,VLOOKUP($E$2,Ag!$A$5:$H$1986,7,0))</f>
        <v>-35</v>
      </c>
      <c r="F7" s="291" t="s">
        <v>6</v>
      </c>
      <c r="G7" s="290">
        <f>+IF(ISERROR(VLOOKUP($E$2,Ag!$A$5:$H$1517,2,0)),0,VLOOKUP($E$2,Ag!$A$5:$H$1517,2,0))</f>
        <v>527.1340959518617</v>
      </c>
      <c r="H7" s="290">
        <f>+IF(ISERROR(VLOOKUP($E$2,Ag!$A$5:$H$1517,4,0)),0,VLOOKUP($E$2,Ag!$A$5:$H$1517,4,0))</f>
        <v>450.54196235201857</v>
      </c>
      <c r="I7" s="290">
        <f>+IF(ISERROR(VLOOKUP($E$2,Ag!$A$5:$H$1517,5,0)),0,VLOOKUP($E$2,Ag!$A$5:$H$1517,5,0))</f>
        <v>487.88499999999999</v>
      </c>
      <c r="J7" s="387">
        <f>+IF(ISERROR(VLOOKUP($E$2,Ag!$A$5:$H$1642,8,0)),0,VLOOKUP($E$2,Ag!$A$5:$H$1642,8,0))</f>
        <v>-3.0550000000000068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20080</v>
      </c>
      <c r="E8" s="292">
        <f>+IF(ISERROR(VLOOKUP($E$2,Zn!$A$5:$H$2994,7,0)),0,VLOOKUP($E$2,Zn!$A$5:$H$2994,7,0))</f>
        <v>40</v>
      </c>
      <c r="F8" s="291" t="s">
        <v>3</v>
      </c>
      <c r="G8" s="290">
        <f>+IF(ISERROR(VLOOKUP($E$2,Zn!$A$5:$H$2994,2,0)),0,VLOOKUP($E$2,Zn!$A$5:$H$2994,2,0))</f>
        <v>2936.9735423733027</v>
      </c>
      <c r="H8" s="290">
        <f>+IF(ISERROR(VLOOKUP($E$2,Zn!$A$5:$H$2994,4,0)),0,VLOOKUP($E$2,Zn!$A$5:$H$2994,4,0))</f>
        <v>2510.2337969002588</v>
      </c>
      <c r="I8" s="290">
        <f>+IF(ISERROR(VLOOKUP($E$2,Zn!$A$5:$H$2994,5,0)),0,VLOOKUP($E$2,Zn!$A$5:$H$2994,5,0))</f>
        <v>2580.5</v>
      </c>
      <c r="J8" s="387">
        <f>+IF(ISERROR(VLOOKUP($E$2,Zn!$A$5:$H$1642,8,0)),0,VLOOKUP($E$2,Zn!$A$5:$H$1642,8,0))</f>
        <v>62.5</v>
      </c>
      <c r="K8" s="222"/>
      <c r="L8" s="3"/>
      <c r="M8" s="147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100650</v>
      </c>
      <c r="E9" s="292">
        <f>+IF(ISERROR(VLOOKUP($E$2,Ni!$A$6:$H$2996,7,0)),0,VLOOKUP($E$2,Ni!$A$6:$H$2996,7,0))</f>
        <v>-1650</v>
      </c>
      <c r="F9" s="291" t="s">
        <v>3</v>
      </c>
      <c r="G9" s="290">
        <f>+IF(ISERROR(VLOOKUP($E$2,Ni!$A$6:$H$2996,2,0)),0,VLOOKUP($E$2,Ni!$A$6:$H$2996,2,0))</f>
        <v>14721.433617523551</v>
      </c>
      <c r="H9" s="290">
        <f>+IF(ISERROR(VLOOKUP($E$2,Ni!$A$6:$H$2996,4,0)),0,VLOOKUP($E$2,Ni!$A$6:$H$2996,4,0))</f>
        <v>12582.421895319276</v>
      </c>
      <c r="I9" s="290">
        <f>+IF(ISERROR(VLOOKUP($E$2,Ni!$A$6:$H$2996,5,0)),0,VLOOKUP($E$2,Ni!$A$6:$H$2996,5,0))</f>
        <v>12665</v>
      </c>
      <c r="J9" s="387">
        <f>+IF(ISERROR(VLOOKUP($E$2,Ni!$A$5:$H$1642,8,0)),0,VLOOKUP($E$2,Ni!$A$5:$H$1642,8,0))</f>
        <v>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2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263.27452073067457</v>
      </c>
      <c r="H10" s="290">
        <f>+IF(ISERROR(VLOOKUP($E$2,Coke!$A$6:$H$2997,4,0)),0,VLOOKUP($E$2,Coke!$A$6:$H$2997,4,0))</f>
        <v>225.02095788946545</v>
      </c>
      <c r="I10" s="319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4065</v>
      </c>
      <c r="E11" s="292">
        <f>+IF(ISERROR(VLOOKUP($E$2,Steel!$A$6:$H$2995,7,0)),0,VLOOKUP($E$2,Steel!$A$6:$H$2995,7,0))</f>
        <v>0</v>
      </c>
      <c r="F11" s="291" t="s">
        <v>3</v>
      </c>
      <c r="G11" s="290">
        <f>+IF(ISERROR(VLOOKUP($E$2,Steel!$A$6:$H$2995,2,0)),0,VLOOKUP($E$2,Steel!$A$6:$H$2995,2,0))</f>
        <v>594.56162598344008</v>
      </c>
      <c r="H11" s="290">
        <f>+IF(ISERROR(VLOOKUP($E$2,Steel!$A$6:$H$2995,4,0)),0,VLOOKUP($E$2,Steel!$A$6:$H$2995,4,0))</f>
        <v>508.17232990037616</v>
      </c>
      <c r="I11" s="319">
        <f>+IF(ISERROR(VLOOKUP($E$2,Steel!$A$6:$H$2995,5,0)),0,VLOOKUP($E$2,Steel!$A$6:$H$2995,5,0))</f>
        <v>482.5</v>
      </c>
      <c r="J11" s="387">
        <f>+IF(ISERROR(VLOOKUP($E$2,Steel!$A$5:$H$1642,8,0)),0,VLOOKUP($E$2,Steel!$A$5:$H$1642,8,0))</f>
        <v>3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877</v>
      </c>
      <c r="E12" s="292">
        <f>+IF(ISERROR(VLOOKUP($E$2,'Quặng Sắt'!$A$6:$H$2995,7,0)),0,VLOOKUP($E$2,'Quặng Sắt'!$A$6:$H$2995,7,0))</f>
        <v>1</v>
      </c>
      <c r="F12" s="291" t="s">
        <v>2</v>
      </c>
      <c r="G12" s="290">
        <f>+IF(ISERROR(VLOOKUP($E$2,'Quặng Sắt'!$A$6:$H$2995,2,0)),0,VLOOKUP($E$2,'Quặng Sắt'!$A$6:$H$2995,2,0))</f>
        <v>128.27319704488977</v>
      </c>
      <c r="H12" s="290">
        <f>+IF(ISERROR(VLOOKUP($E$2,'Quặng Sắt'!$A$6:$H$2995,4,0)),0,VLOOKUP($E$2,'Quặng Sắt'!$A$6:$H$2995,4,0))</f>
        <v>109.63521114947844</v>
      </c>
      <c r="I12" s="319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3431</v>
      </c>
      <c r="E16" s="396" t="s">
        <v>1000</v>
      </c>
      <c r="F16" s="396"/>
      <c r="G16" s="396"/>
      <c r="H16" s="396"/>
      <c r="I16" s="396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23340</v>
      </c>
      <c r="E17" s="396" t="s">
        <v>1003</v>
      </c>
      <c r="F17" s="396"/>
      <c r="G17" s="396"/>
      <c r="H17" s="396"/>
      <c r="I17" s="396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6.83697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397" t="s">
        <v>17</v>
      </c>
      <c r="B19" s="397"/>
      <c r="C19" s="397"/>
      <c r="D19" s="397"/>
      <c r="E19" s="397"/>
      <c r="F19" s="397"/>
      <c r="G19" s="397"/>
      <c r="H19" s="397"/>
      <c r="I19" s="397"/>
    </row>
    <row r="20" spans="1:12" ht="15.75" customHeight="1" x14ac:dyDescent="0.25">
      <c r="A20" s="391" t="s">
        <v>656</v>
      </c>
      <c r="B20" s="392"/>
      <c r="C20" s="391" t="s">
        <v>18</v>
      </c>
      <c r="D20" s="393"/>
      <c r="E20" s="393"/>
      <c r="F20" s="393"/>
      <c r="G20" s="393"/>
      <c r="H20" s="393"/>
      <c r="I20" s="393"/>
    </row>
    <row r="35" spans="1:12" ht="15" customHeight="1" x14ac:dyDescent="0.25">
      <c r="A35" s="389" t="s">
        <v>657</v>
      </c>
      <c r="B35" s="389"/>
      <c r="C35" s="390" t="s">
        <v>4</v>
      </c>
      <c r="D35" s="390"/>
      <c r="E35" s="390"/>
      <c r="F35" s="390"/>
      <c r="G35" s="390"/>
      <c r="H35" s="390"/>
      <c r="I35" s="390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389" t="s">
        <v>705</v>
      </c>
      <c r="B50" s="389"/>
      <c r="C50" s="390" t="s">
        <v>706</v>
      </c>
      <c r="D50" s="390"/>
      <c r="E50" s="390"/>
      <c r="F50" s="390"/>
      <c r="G50" s="390"/>
      <c r="H50" s="390"/>
      <c r="I50" s="390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389" t="s">
        <v>721</v>
      </c>
      <c r="B68" s="389"/>
      <c r="C68" s="390" t="s">
        <v>722</v>
      </c>
      <c r="D68" s="390"/>
      <c r="E68" s="390"/>
      <c r="F68" s="390"/>
      <c r="G68" s="390"/>
      <c r="H68" s="390"/>
      <c r="I68" s="390"/>
    </row>
    <row r="83" spans="1:9" x14ac:dyDescent="0.25">
      <c r="A83" s="389" t="s">
        <v>759</v>
      </c>
      <c r="B83" s="389"/>
      <c r="C83" s="390" t="s">
        <v>760</v>
      </c>
      <c r="D83" s="390"/>
      <c r="E83" s="390"/>
      <c r="F83" s="390"/>
      <c r="G83" s="390"/>
      <c r="H83" s="390"/>
      <c r="I83" s="390"/>
    </row>
    <row r="101" spans="1:9" x14ac:dyDescent="0.25">
      <c r="A101" s="388" t="s">
        <v>1025</v>
      </c>
      <c r="B101" s="388"/>
      <c r="C101" s="388"/>
      <c r="D101" s="388"/>
      <c r="E101" s="388"/>
      <c r="F101" s="388"/>
      <c r="G101" s="388"/>
      <c r="H101" s="388"/>
      <c r="I101" s="388"/>
    </row>
    <row r="116" spans="1:9" x14ac:dyDescent="0.25">
      <c r="A116" s="388" t="s">
        <v>1026</v>
      </c>
      <c r="B116" s="388"/>
      <c r="C116" s="388"/>
      <c r="D116" s="388"/>
      <c r="E116" s="388"/>
      <c r="F116" s="388"/>
      <c r="G116" s="388"/>
      <c r="H116" s="388"/>
      <c r="I116" s="388"/>
    </row>
    <row r="129" spans="1:9" x14ac:dyDescent="0.25">
      <c r="A129" s="388" t="s">
        <v>1005</v>
      </c>
      <c r="B129" s="388"/>
      <c r="C129" s="388"/>
      <c r="D129" s="388"/>
      <c r="E129" s="388"/>
      <c r="F129" s="388"/>
      <c r="G129" s="388"/>
      <c r="H129" s="388"/>
      <c r="I129" s="38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6"/>
  <sheetViews>
    <sheetView workbookViewId="0">
      <pane ySplit="3" topLeftCell="A1102" activePane="bottomLeft" state="frozen"/>
      <selection pane="bottomLeft" activeCell="A1117" sqref="A1117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06" t="s">
        <v>1016</v>
      </c>
      <c r="B1" s="407"/>
      <c r="C1" s="407"/>
      <c r="D1" s="407"/>
      <c r="E1" s="407"/>
      <c r="F1" s="407"/>
      <c r="G1" s="40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24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11" activePane="bottomLeft" state="frozen"/>
      <selection pane="bottomLeft" activeCell="A598" sqref="A598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133"/>
      <c r="B598" s="297"/>
    </row>
    <row r="599" spans="1:2" ht="15.75" x14ac:dyDescent="0.25">
      <c r="A599" s="133"/>
      <c r="B599" s="297"/>
    </row>
    <row r="600" spans="1:2" ht="15.75" x14ac:dyDescent="0.25">
      <c r="A600" s="133"/>
      <c r="B600" s="297"/>
    </row>
    <row r="601" spans="1:2" ht="15.75" x14ac:dyDescent="0.25">
      <c r="A601" s="133"/>
      <c r="B601" s="297"/>
    </row>
    <row r="602" spans="1:2" ht="15.75" x14ac:dyDescent="0.25">
      <c r="A602" s="133"/>
      <c r="B602" s="297"/>
    </row>
    <row r="603" spans="1:2" ht="15.75" x14ac:dyDescent="0.25">
      <c r="A603" s="133"/>
      <c r="B603" s="297"/>
    </row>
    <row r="604" spans="1:2" ht="15.75" x14ac:dyDescent="0.25">
      <c r="A604" s="133"/>
      <c r="B604" s="297"/>
    </row>
    <row r="605" spans="1:2" ht="15.75" x14ac:dyDescent="0.25">
      <c r="A605" s="133"/>
      <c r="B605" s="297"/>
    </row>
    <row r="606" spans="1:2" ht="15.75" x14ac:dyDescent="0.25">
      <c r="A606" s="133"/>
      <c r="B606" s="297"/>
    </row>
    <row r="607" spans="1:2" ht="15.75" x14ac:dyDescent="0.25">
      <c r="A607" s="133"/>
      <c r="B607" s="297"/>
    </row>
    <row r="608" spans="1:2" ht="15.75" x14ac:dyDescent="0.25">
      <c r="A608" s="133"/>
      <c r="B608" s="297"/>
    </row>
    <row r="609" spans="1:2" ht="15.75" x14ac:dyDescent="0.25">
      <c r="A609" s="133"/>
      <c r="B609" s="297"/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7"/>
  <sheetViews>
    <sheetView workbookViewId="0">
      <pane ySplit="3" topLeftCell="A423" activePane="bottomLeft" state="frozen"/>
      <selection pane="bottomLeft" activeCell="F348" sqref="F348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08" t="s">
        <v>1014</v>
      </c>
      <c r="B1" s="409"/>
      <c r="C1" s="409"/>
      <c r="D1" s="409"/>
      <c r="E1" s="409"/>
      <c r="F1" s="409"/>
      <c r="G1" s="40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19" activePane="bottomLeft" state="frozen"/>
      <selection pane="bottomLeft" activeCell="J1331" sqref="J1331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398" t="s">
        <v>749</v>
      </c>
      <c r="B1" s="398"/>
      <c r="C1" s="398"/>
      <c r="D1" s="398"/>
      <c r="E1" s="398"/>
      <c r="F1" s="39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399" t="s">
        <v>750</v>
      </c>
      <c r="C3" s="40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5972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30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30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30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>E1327-E1326</f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>E1328-E1327</f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>E1329-E1328</f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>E1330-E1329</f>
        <v>378.5</v>
      </c>
    </row>
    <row r="1331" spans="1:8" x14ac:dyDescent="0.25">
      <c r="A1331" s="181"/>
      <c r="B1331" s="37"/>
      <c r="C1331" s="231"/>
      <c r="D1331" s="37"/>
      <c r="E1331" s="231"/>
      <c r="F1331" s="37"/>
      <c r="H1331" s="144"/>
    </row>
    <row r="1332" spans="1:8" x14ac:dyDescent="0.25">
      <c r="A1332" s="181"/>
      <c r="B1332" s="37"/>
      <c r="C1332" s="231"/>
      <c r="D1332" s="37"/>
      <c r="E1332" s="231"/>
      <c r="F1332" s="37"/>
    </row>
    <row r="1333" spans="1:8" x14ac:dyDescent="0.25">
      <c r="A1333" s="181"/>
      <c r="B1333" s="37"/>
      <c r="C1333" s="231"/>
      <c r="D1333" s="37"/>
      <c r="E1333" s="231"/>
      <c r="F1333" s="37"/>
    </row>
    <row r="1334" spans="1:8" x14ac:dyDescent="0.25">
      <c r="A1334" s="181"/>
      <c r="B1334" s="37"/>
      <c r="C1334" s="231"/>
      <c r="D1334" s="37"/>
      <c r="E1334" s="231"/>
      <c r="F1334" s="37"/>
    </row>
    <row r="1335" spans="1:8" x14ac:dyDescent="0.25">
      <c r="A1335" s="181"/>
      <c r="B1335" s="37"/>
      <c r="C1335" s="231"/>
      <c r="D1335" s="37"/>
      <c r="E1335" s="231"/>
      <c r="F1335" s="37"/>
    </row>
    <row r="1336" spans="1:8" x14ac:dyDescent="0.25">
      <c r="A1336" s="181"/>
      <c r="B1336" s="37"/>
      <c r="C1336" s="231"/>
      <c r="D1336" s="37"/>
      <c r="E1336" s="231"/>
      <c r="F1336" s="37"/>
    </row>
    <row r="1337" spans="1:8" x14ac:dyDescent="0.25">
      <c r="A1337" s="181"/>
      <c r="B1337" s="37"/>
      <c r="C1337" s="231"/>
      <c r="D1337" s="37"/>
      <c r="E1337" s="231"/>
      <c r="F1337" s="37"/>
    </row>
    <row r="1338" spans="1:8" x14ac:dyDescent="0.25">
      <c r="A1338" s="181"/>
      <c r="B1338" s="37"/>
      <c r="C1338" s="231"/>
      <c r="D1338" s="37"/>
      <c r="E1338" s="231"/>
      <c r="F1338" s="37"/>
    </row>
    <row r="1339" spans="1:8" x14ac:dyDescent="0.25">
      <c r="A1339" s="181"/>
      <c r="B1339" s="37"/>
      <c r="C1339" s="231"/>
      <c r="D1339" s="37"/>
      <c r="E1339" s="231"/>
      <c r="F1339" s="37"/>
    </row>
    <row r="1340" spans="1:8" x14ac:dyDescent="0.25">
      <c r="A1340" s="181"/>
      <c r="B1340" s="37"/>
      <c r="C1340" s="231"/>
      <c r="D1340" s="37"/>
      <c r="E1340" s="231"/>
      <c r="F1340" s="37"/>
    </row>
    <row r="1341" spans="1:8" x14ac:dyDescent="0.25">
      <c r="A1341" s="181"/>
      <c r="B1341" s="37"/>
      <c r="C1341" s="231"/>
      <c r="D1341" s="37"/>
      <c r="E1341" s="231"/>
      <c r="F1341" s="37"/>
    </row>
    <row r="1342" spans="1:8" x14ac:dyDescent="0.25">
      <c r="A1342" s="181"/>
      <c r="B1342" s="37"/>
      <c r="C1342" s="231"/>
      <c r="D1342" s="37"/>
      <c r="E1342" s="231"/>
      <c r="F1342" s="37"/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6" activePane="bottomLeft" state="frozen"/>
      <selection pane="bottomLeft" activeCell="D1334" sqref="D1334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01" t="s">
        <v>749</v>
      </c>
      <c r="B1" s="401"/>
      <c r="C1" s="401"/>
      <c r="D1" s="401"/>
      <c r="E1" s="401"/>
      <c r="F1" s="40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399" t="s">
        <v>659</v>
      </c>
      <c r="C3" s="40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28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>E1325-E1324</f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>E1326-E1325</f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>E1327-E1326</f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>E1328-E1327</f>
        <v>1.5</v>
      </c>
    </row>
    <row r="1329" spans="1:6" x14ac:dyDescent="0.25">
      <c r="A1329" s="181"/>
      <c r="B1329" s="37"/>
      <c r="C1329" s="37"/>
      <c r="D1329" s="37"/>
      <c r="E1329" s="37"/>
      <c r="F1329" s="51"/>
    </row>
    <row r="1330" spans="1:6" x14ac:dyDescent="0.25">
      <c r="A1330" s="181"/>
      <c r="B1330" s="37"/>
      <c r="C1330" s="37"/>
      <c r="D1330" s="37"/>
      <c r="E1330" s="37"/>
      <c r="F1330" s="51"/>
    </row>
    <row r="1331" spans="1:6" x14ac:dyDescent="0.25">
      <c r="A1331" s="181"/>
      <c r="B1331" s="37"/>
      <c r="C1331" s="37"/>
      <c r="D1331" s="37"/>
      <c r="E1331" s="37"/>
      <c r="F1331" s="51"/>
    </row>
    <row r="1332" spans="1:6" x14ac:dyDescent="0.25">
      <c r="A1332" s="181"/>
      <c r="B1332" s="37"/>
      <c r="C1332" s="37"/>
      <c r="D1332" s="37"/>
      <c r="E1332" s="37"/>
      <c r="F1332" s="51"/>
    </row>
    <row r="1333" spans="1:6" x14ac:dyDescent="0.25">
      <c r="A1333" s="181"/>
      <c r="B1333" s="37"/>
      <c r="C1333" s="37"/>
      <c r="D1333" s="37"/>
      <c r="E1333" s="37"/>
      <c r="F1333" s="51"/>
    </row>
    <row r="1334" spans="1:6" x14ac:dyDescent="0.25">
      <c r="A1334" s="181"/>
      <c r="B1334" s="37"/>
      <c r="C1334" s="37"/>
      <c r="D1334" s="37"/>
      <c r="E1334" s="37"/>
      <c r="F1334" s="51"/>
    </row>
    <row r="1335" spans="1:6" x14ac:dyDescent="0.25">
      <c r="A1335" s="181"/>
      <c r="B1335" s="37"/>
      <c r="C1335" s="37"/>
      <c r="D1335" s="37"/>
      <c r="E1335" s="37"/>
      <c r="F1335" s="51"/>
    </row>
    <row r="1336" spans="1:6" x14ac:dyDescent="0.25">
      <c r="A1336" s="181"/>
      <c r="B1336" s="37"/>
      <c r="C1336" s="37"/>
      <c r="D1336" s="37"/>
      <c r="E1336" s="37"/>
      <c r="F1336" s="51"/>
    </row>
    <row r="1337" spans="1:6" x14ac:dyDescent="0.25">
      <c r="A1337" s="181"/>
      <c r="B1337" s="37"/>
      <c r="C1337" s="37"/>
      <c r="D1337" s="37"/>
      <c r="E1337" s="37"/>
      <c r="F1337" s="51"/>
    </row>
    <row r="1338" spans="1:6" x14ac:dyDescent="0.25">
      <c r="A1338" s="181"/>
      <c r="B1338" s="37"/>
      <c r="C1338" s="37"/>
      <c r="D1338" s="37"/>
      <c r="E1338" s="37"/>
      <c r="F1338" s="51"/>
    </row>
    <row r="1339" spans="1:6" x14ac:dyDescent="0.25">
      <c r="A1339" s="181"/>
      <c r="B1339" s="37"/>
      <c r="C1339" s="37"/>
      <c r="D1339" s="37"/>
      <c r="E1339" s="37"/>
      <c r="F1339" s="51"/>
    </row>
    <row r="1340" spans="1:6" x14ac:dyDescent="0.25">
      <c r="A1340" s="181"/>
      <c r="B1340" s="37"/>
      <c r="C1340" s="37"/>
      <c r="D1340" s="37"/>
      <c r="E1340" s="37"/>
      <c r="F1340" s="51"/>
    </row>
    <row r="1341" spans="1:6" x14ac:dyDescent="0.25">
      <c r="A1341" s="181"/>
      <c r="B1341" s="37"/>
      <c r="C1341" s="37"/>
      <c r="D1341" s="37"/>
      <c r="E1341" s="37"/>
      <c r="F1341" s="51"/>
    </row>
    <row r="1342" spans="1:6" x14ac:dyDescent="0.25">
      <c r="A1342" s="181"/>
      <c r="B1342" s="37"/>
      <c r="C1342" s="37"/>
      <c r="D1342" s="37"/>
      <c r="E1342" s="37"/>
      <c r="F1342" s="51"/>
    </row>
    <row r="1343" spans="1:6" x14ac:dyDescent="0.25">
      <c r="A1343" s="181"/>
      <c r="B1343" s="37"/>
      <c r="C1343" s="37"/>
      <c r="D1343" s="37"/>
      <c r="E1343" s="37"/>
      <c r="F1343" s="51"/>
    </row>
    <row r="1344" spans="1:6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0" activePane="bottomLeft" state="frozen"/>
      <selection pane="bottomLeft" activeCell="C1336" sqref="C1336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02" t="s">
        <v>749</v>
      </c>
      <c r="B1" s="402"/>
      <c r="C1" s="402"/>
      <c r="D1" s="402"/>
      <c r="E1" s="402"/>
      <c r="F1" s="40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03" t="s">
        <v>752</v>
      </c>
      <c r="C3" s="40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28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28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28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>E1325-E1324</f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>E1326-E1325</f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>E1327-E1326</f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>E1328-E1327</f>
        <v>-3.0550000000000068</v>
      </c>
    </row>
    <row r="1329" spans="1:6" x14ac:dyDescent="0.25">
      <c r="A1329" s="204"/>
      <c r="B1329" s="20"/>
      <c r="C1329" s="221"/>
      <c r="D1329" s="20"/>
      <c r="E1329" s="20"/>
      <c r="F1329" s="47"/>
    </row>
    <row r="1330" spans="1:6" x14ac:dyDescent="0.25">
      <c r="A1330" s="204"/>
      <c r="B1330" s="20"/>
      <c r="C1330" s="221"/>
      <c r="D1330" s="20"/>
      <c r="E1330" s="20"/>
      <c r="F1330" s="47"/>
    </row>
    <row r="1331" spans="1:6" x14ac:dyDescent="0.25">
      <c r="A1331" s="204"/>
      <c r="B1331" s="20"/>
      <c r="C1331" s="221"/>
      <c r="D1331" s="20"/>
      <c r="E1331" s="20"/>
      <c r="F1331" s="47"/>
    </row>
    <row r="1332" spans="1:6" x14ac:dyDescent="0.25">
      <c r="A1332" s="204"/>
      <c r="B1332" s="20"/>
      <c r="C1332" s="221"/>
      <c r="D1332" s="20"/>
      <c r="E1332" s="20"/>
      <c r="F1332" s="47"/>
    </row>
    <row r="1333" spans="1:6" x14ac:dyDescent="0.25">
      <c r="A1333" s="204"/>
      <c r="B1333" s="20"/>
      <c r="C1333" s="221"/>
      <c r="D1333" s="20"/>
      <c r="E1333" s="20"/>
      <c r="F1333" s="47"/>
    </row>
    <row r="1334" spans="1:6" x14ac:dyDescent="0.25">
      <c r="A1334" s="204"/>
      <c r="B1334" s="20"/>
      <c r="C1334" s="221"/>
      <c r="D1334" s="20"/>
      <c r="E1334" s="20"/>
      <c r="F1334" s="47"/>
    </row>
    <row r="1335" spans="1:6" x14ac:dyDescent="0.25">
      <c r="A1335" s="204"/>
      <c r="B1335" s="20"/>
      <c r="C1335" s="221"/>
      <c r="D1335" s="20"/>
      <c r="E1335" s="20"/>
      <c r="F1335" s="47"/>
    </row>
    <row r="1336" spans="1:6" x14ac:dyDescent="0.25">
      <c r="A1336" s="204"/>
      <c r="B1336" s="20"/>
      <c r="C1336" s="221"/>
      <c r="D1336" s="20"/>
      <c r="E1336" s="20"/>
      <c r="F1336" s="47"/>
    </row>
    <row r="1337" spans="1:6" x14ac:dyDescent="0.25">
      <c r="A1337" s="204"/>
      <c r="B1337" s="20"/>
      <c r="C1337" s="221"/>
      <c r="D1337" s="20"/>
      <c r="E1337" s="20"/>
      <c r="F1337" s="47"/>
    </row>
    <row r="1338" spans="1:6" x14ac:dyDescent="0.25">
      <c r="A1338" s="204"/>
      <c r="B1338" s="20"/>
      <c r="C1338" s="221"/>
      <c r="D1338" s="20"/>
      <c r="E1338" s="20"/>
      <c r="F1338" s="47"/>
    </row>
    <row r="1339" spans="1:6" x14ac:dyDescent="0.25">
      <c r="A1339" s="204"/>
      <c r="B1339" s="20"/>
      <c r="C1339" s="221"/>
      <c r="D1339" s="20"/>
      <c r="E1339" s="20"/>
      <c r="F1339" s="47"/>
    </row>
    <row r="1340" spans="1:6" x14ac:dyDescent="0.25">
      <c r="A1340" s="204"/>
      <c r="B1340" s="20"/>
      <c r="C1340" s="221"/>
      <c r="D1340" s="20"/>
      <c r="E1340" s="20"/>
      <c r="F1340" s="47"/>
    </row>
    <row r="1341" spans="1:6" x14ac:dyDescent="0.25">
      <c r="A1341" s="204"/>
      <c r="B1341" s="20"/>
      <c r="C1341" s="221"/>
      <c r="D1341" s="20"/>
      <c r="E1341" s="20"/>
      <c r="F1341" s="47"/>
    </row>
    <row r="1342" spans="1:6" x14ac:dyDescent="0.25">
      <c r="A1342" s="204"/>
      <c r="B1342" s="20"/>
      <c r="C1342" s="221"/>
      <c r="D1342" s="20"/>
      <c r="E1342" s="20"/>
      <c r="F1342" s="47"/>
    </row>
    <row r="1343" spans="1:6" x14ac:dyDescent="0.25">
      <c r="A1343" s="204"/>
      <c r="B1343" s="20"/>
      <c r="C1343" s="221"/>
      <c r="D1343" s="20"/>
      <c r="E1343" s="20"/>
      <c r="F1343" s="47"/>
    </row>
    <row r="1344" spans="1:6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5"/>
  <sheetViews>
    <sheetView zoomScale="85" zoomScaleNormal="85" workbookViewId="0">
      <pane ySplit="4" topLeftCell="A1317" activePane="bottomLeft" state="frozen"/>
      <selection pane="bottomLeft" activeCell="L1328" sqref="L1328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05" t="s">
        <v>749</v>
      </c>
      <c r="B1" s="405"/>
      <c r="C1" s="405"/>
      <c r="D1" s="405"/>
      <c r="E1" s="405"/>
      <c r="F1" s="405"/>
    </row>
    <row r="2" spans="1:6" s="89" customFormat="1" ht="31.5" x14ac:dyDescent="0.25">
      <c r="A2" s="417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417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417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418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2510.2337969002588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419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25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25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25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>E1322-E1321</f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>E1323-E1322</f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>E1324-E1323</f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25">
        <f>E1325-E1324</f>
        <v>62.5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"/>
  <sheetViews>
    <sheetView tabSelected="1" zoomScale="115" zoomScaleNormal="115" workbookViewId="0">
      <pane ySplit="5" topLeftCell="A866" activePane="bottomLeft" state="frozen"/>
      <selection pane="bottomLeft" activeCell="E872" sqref="E872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72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72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72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>E869-E868</f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>E870-E869</f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>E871-E870</f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>E872-E871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pane xSplit="1" ySplit="5" topLeftCell="B204" activePane="bottomRight" state="frozen"/>
      <selection pane="topRight" activeCell="B1" sqref="B1"/>
      <selection pane="bottomLeft" activeCell="A6" sqref="A6"/>
      <selection pane="bottomRight" activeCell="H207" sqref="H207"/>
    </sheetView>
  </sheetViews>
  <sheetFormatPr defaultColWidth="8.7109375" defaultRowHeight="15" x14ac:dyDescent="0.25"/>
  <cols>
    <col min="1" max="1" width="12.42578125" style="420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420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7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07" si="38">+IF(F198=0,"",C198/F198)</f>
        <v>259.72002181648185</v>
      </c>
      <c r="C198" s="333">
        <v>1800</v>
      </c>
      <c r="D198" s="1">
        <f t="shared" ref="D198:D207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>C207-C206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7" workbookViewId="0">
      <selection activeCell="H22" sqref="H22"/>
    </sheetView>
  </sheetViews>
  <sheetFormatPr defaultRowHeight="15" x14ac:dyDescent="0.25"/>
  <cols>
    <col min="1" max="1" width="13.28515625" style="420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398" t="s">
        <v>1035</v>
      </c>
      <c r="B1" s="398"/>
      <c r="C1" s="398"/>
      <c r="D1" s="398"/>
      <c r="E1" s="398"/>
      <c r="F1" s="39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399" t="s">
        <v>1034</v>
      </c>
      <c r="C3" s="40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421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421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421">
        <v>43623</v>
      </c>
      <c r="B7" s="365">
        <f t="shared" ref="B7:B22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22" si="1">C7-C6</f>
        <v>-4</v>
      </c>
    </row>
    <row r="8" spans="1:7" ht="15.75" x14ac:dyDescent="0.25">
      <c r="A8" s="421">
        <v>43626</v>
      </c>
      <c r="B8" s="365">
        <f t="shared" si="0"/>
        <v>111.65387299371947</v>
      </c>
      <c r="C8" s="357">
        <v>776</v>
      </c>
      <c r="D8" s="365">
        <f t="shared" ref="D8:D22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421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421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421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421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421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421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421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421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421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421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421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421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421">
        <v>43644</v>
      </c>
      <c r="B21" s="411">
        <f t="shared" si="0"/>
        <v>127.41595783055423</v>
      </c>
      <c r="C21" s="411">
        <v>876</v>
      </c>
      <c r="D21" s="411">
        <f t="shared" si="2"/>
        <v>108.90252806030277</v>
      </c>
      <c r="E21" s="412"/>
      <c r="F21" s="413">
        <f>USD_CNY!B1115</f>
        <v>6.8751199999999999</v>
      </c>
      <c r="G21" s="362">
        <f t="shared" si="1"/>
        <v>15</v>
      </c>
    </row>
    <row r="22" spans="1:7" ht="15.75" x14ac:dyDescent="0.25">
      <c r="A22" s="422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414"/>
      <c r="F22" s="360">
        <f>USD_CNY!B1116</f>
        <v>6.83697</v>
      </c>
      <c r="G22" s="415">
        <f t="shared" si="1"/>
        <v>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1" ySplit="5" topLeftCell="B188" activePane="bottomRight" state="frozen"/>
      <selection pane="topRight" activeCell="B1" sqref="B1"/>
      <selection pane="bottomLeft" activeCell="A6" sqref="A6"/>
      <selection pane="bottomRight" activeCell="N197" sqref="N197"/>
    </sheetView>
  </sheetViews>
  <sheetFormatPr defaultColWidth="8.7109375" defaultRowHeight="15" x14ac:dyDescent="0.25"/>
  <cols>
    <col min="1" max="1" width="12.85546875" style="420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23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194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194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194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>E191-E190</f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>E192-E191</f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>E193-E192</f>
        <v>6</v>
      </c>
    </row>
    <row r="194" spans="1:14" ht="15.75" x14ac:dyDescent="0.25">
      <c r="A194" s="410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>E194-E193</f>
        <v>3</v>
      </c>
    </row>
    <row r="197" spans="1:14" x14ac:dyDescent="0.25">
      <c r="N197" s="1" t="s">
        <v>1038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2019-07-01T06:32:20Z</dcterms:modified>
</cp:coreProperties>
</file>