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HUY\New folder\Soạn thảo Văn bản Công ty\HÀNH CHÍNH TGG\Cập nhật giá quặng\"/>
    </mc:Choice>
  </mc:AlternateContent>
  <bookViews>
    <workbookView xWindow="0" yWindow="0" windowWidth="28800" windowHeight="1243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52511"/>
  <fileRecoveryPr autoRecover="0"/>
</workbook>
</file>

<file path=xl/calcChain.xml><?xml version="1.0" encoding="utf-8"?>
<calcChain xmlns="http://schemas.openxmlformats.org/spreadsheetml/2006/main">
  <c r="D15" i="17" l="1"/>
  <c r="B187" i="16"/>
  <c r="D187" i="16" s="1"/>
  <c r="B188" i="16"/>
  <c r="F187" i="16"/>
  <c r="G187" i="16"/>
  <c r="B865" i="7"/>
  <c r="D865" i="7" s="1"/>
  <c r="F865" i="7"/>
  <c r="G865" i="7"/>
  <c r="F1318" i="5"/>
  <c r="G1318" i="5"/>
  <c r="B1318" i="5"/>
  <c r="D1318" i="5" s="1"/>
  <c r="B1321" i="4"/>
  <c r="D1321" i="4" s="1"/>
  <c r="F1321" i="4"/>
  <c r="G1321" i="4"/>
  <c r="D1321" i="3"/>
  <c r="F1321" i="3"/>
  <c r="B1321" i="3" s="1"/>
  <c r="G1321" i="3"/>
  <c r="B1323" i="2"/>
  <c r="D1323" i="2" s="1"/>
  <c r="F1323" i="2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B1316" i="5"/>
  <c r="D1316" i="5" s="1"/>
  <c r="F1316" i="5"/>
  <c r="G1316" i="5"/>
  <c r="F1319" i="4"/>
  <c r="B1319" i="4" s="1"/>
  <c r="D1319" i="4" s="1"/>
  <c r="G1319" i="4"/>
  <c r="B1319" i="3"/>
  <c r="D1319" i="3" s="1"/>
  <c r="F1319" i="3"/>
  <c r="G1319" i="3"/>
  <c r="B1321" i="2"/>
  <c r="D1321" i="2" s="1"/>
  <c r="F1321" i="2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H12" i="1" s="1"/>
  <c r="F14" i="17"/>
  <c r="B14" i="17" s="1"/>
  <c r="D14" i="17" s="1"/>
  <c r="F15" i="17"/>
  <c r="B15" i="17" s="1"/>
  <c r="F16" i="17"/>
  <c r="B16" i="17" s="1"/>
  <c r="F17" i="17"/>
  <c r="B17" i="17" s="1"/>
  <c r="F18" i="17"/>
  <c r="B18" i="17" s="1"/>
  <c r="F19" i="17"/>
  <c r="B19" i="17" s="1"/>
  <c r="F20" i="17"/>
  <c r="B20" i="17" s="1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G12" i="1" l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54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<sst xmlns="http://schemas.openxmlformats.org/spreadsheetml/2006/main" count="4677" uniqueCount="1037">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</sst>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167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8" fontId="48" fillId="0" borderId="0" xfId="1" applyNumberFormat="1" applyFont="1"/>
    <xf numFmtId="168" fontId="49" fillId="0" borderId="0" xfId="1" applyNumberFormat="1" applyFont="1"/>
    <xf numFmtId="43" fontId="48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174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7" fontId="28" fillId="3" borderId="1" xfId="1" applyNumberFormat="1" applyFont="1" applyFill="1" applyBorder="1" applyAlignment="1">
      <alignment horizontal="center" vertical="center" wrapText="1"/>
    </xf>
    <xf numFmtId="169" fontId="52" fillId="3" borderId="1" xfId="1" applyNumberFormat="1" applyFont="1" applyFill="1" applyBorder="1" applyAlignment="1">
      <alignment horizontal="center" vertical="center" wrapText="1"/>
    </xf>
    <xf numFmtId="169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5" fontId="27" fillId="0" borderId="0" xfId="0" applyNumberFormat="1" applyFont="1"/>
    <xf numFmtId="172" fontId="27" fillId="0" borderId="0" xfId="0" applyNumberFormat="1" applyFont="1"/>
    <xf numFmtId="173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3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52480"/>
        <c:axId val="237851392"/>
      </c:areaChart>
      <c:dateAx>
        <c:axId val="2378524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7851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378513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52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903824"/>
        <c:axId val="363898384"/>
      </c:areaChart>
      <c:dateAx>
        <c:axId val="3639038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8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6389838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903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97296"/>
        <c:axId val="363898928"/>
      </c:areaChart>
      <c:dateAx>
        <c:axId val="36389729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8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6389892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72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95664"/>
        <c:axId val="363906000"/>
      </c:areaChart>
      <c:dateAx>
        <c:axId val="3638956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906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6390600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56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92400"/>
        <c:axId val="363892944"/>
      </c:areaChart>
      <c:dateAx>
        <c:axId val="36389240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63892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638929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24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44320"/>
        <c:axId val="364753888"/>
      </c:areaChart>
      <c:dateAx>
        <c:axId val="23784432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647538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36475388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443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41920"/>
        <c:axId val="364752256"/>
      </c:areaChart>
      <c:dateAx>
        <c:axId val="364741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4752256"/>
        <c:crosses val="autoZero"/>
        <c:auto val="1"/>
        <c:lblOffset val="100"/>
        <c:baseTimeUnit val="days"/>
      </c:dateAx>
      <c:valAx>
        <c:axId val="36475225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192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48992"/>
        <c:axId val="364747904"/>
      </c:areaChart>
      <c:dateAx>
        <c:axId val="364748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7904"/>
        <c:crosses val="autoZero"/>
        <c:auto val="1"/>
        <c:lblOffset val="100"/>
        <c:baseTimeUnit val="days"/>
      </c:dateAx>
      <c:valAx>
        <c:axId val="3647479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89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50080"/>
        <c:axId val="364742464"/>
      </c:areaChart>
      <c:dateAx>
        <c:axId val="364750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2464"/>
        <c:crosses val="autoZero"/>
        <c:auto val="1"/>
        <c:lblOffset val="100"/>
        <c:baseTimeUnit val="days"/>
      </c:dateAx>
      <c:valAx>
        <c:axId val="3647424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500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51712"/>
        <c:axId val="364740832"/>
      </c:areaChart>
      <c:dateAx>
        <c:axId val="364751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0832"/>
        <c:crosses val="autoZero"/>
        <c:auto val="1"/>
        <c:lblOffset val="100"/>
        <c:baseTimeUnit val="days"/>
      </c:dateAx>
      <c:valAx>
        <c:axId val="36474083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517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744096"/>
        <c:axId val="364753344"/>
      </c:lineChart>
      <c:dateAx>
        <c:axId val="364744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53344"/>
        <c:crosses val="autoZero"/>
        <c:auto val="1"/>
        <c:lblOffset val="100"/>
        <c:baseTimeUnit val="days"/>
      </c:dateAx>
      <c:valAx>
        <c:axId val="364753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46496"/>
        <c:axId val="237843232"/>
      </c:areaChart>
      <c:dateAx>
        <c:axId val="23784649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78432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23784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464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44640"/>
        <c:axId val="364739744"/>
      </c:areaChart>
      <c:dateAx>
        <c:axId val="364744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4739744"/>
        <c:crosses val="autoZero"/>
        <c:auto val="1"/>
        <c:lblOffset val="100"/>
        <c:baseTimeUnit val="days"/>
      </c:dateAx>
      <c:valAx>
        <c:axId val="3647397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46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45184"/>
        <c:axId val="364745728"/>
      </c:areaChart>
      <c:dateAx>
        <c:axId val="364745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4745728"/>
        <c:crosses val="autoZero"/>
        <c:auto val="1"/>
        <c:lblOffset val="100"/>
        <c:baseTimeUnit val="days"/>
      </c:dateAx>
      <c:valAx>
        <c:axId val="36474572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4745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78976"/>
        <c:axId val="365179520"/>
      </c:barChart>
      <c:dateAx>
        <c:axId val="365178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179520"/>
        <c:crosses val="autoZero"/>
        <c:auto val="1"/>
        <c:lblOffset val="100"/>
        <c:baseTimeUnit val="days"/>
      </c:dateAx>
      <c:valAx>
        <c:axId val="3651795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17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180608"/>
        <c:axId val="365181152"/>
      </c:areaChart>
      <c:dateAx>
        <c:axId val="365180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365181152"/>
        <c:crosses val="autoZero"/>
        <c:auto val="1"/>
        <c:lblOffset val="100"/>
        <c:baseTimeUnit val="days"/>
      </c:dateAx>
      <c:valAx>
        <c:axId val="36518115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18060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182784"/>
        <c:axId val="365175712"/>
      </c:areaChart>
      <c:dateAx>
        <c:axId val="365182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5175712"/>
        <c:crosses val="autoZero"/>
        <c:auto val="1"/>
        <c:lblOffset val="100"/>
        <c:baseTimeUnit val="days"/>
      </c:dateAx>
      <c:valAx>
        <c:axId val="36517571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1827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86800"/>
        <c:axId val="365583536"/>
      </c:lineChart>
      <c:catAx>
        <c:axId val="365586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3536"/>
        <c:crosses val="autoZero"/>
        <c:auto val="1"/>
        <c:lblAlgn val="ctr"/>
        <c:lblOffset val="100"/>
        <c:noMultiLvlLbl val="0"/>
      </c:catAx>
      <c:valAx>
        <c:axId val="36558353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6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81904"/>
        <c:axId val="365587344"/>
      </c:lineChart>
      <c:dateAx>
        <c:axId val="365581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7344"/>
        <c:crosses val="autoZero"/>
        <c:auto val="1"/>
        <c:lblOffset val="100"/>
        <c:baseTimeUnit val="days"/>
      </c:dateAx>
      <c:valAx>
        <c:axId val="3655873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82448"/>
        <c:axId val="365584624"/>
      </c:areaChart>
      <c:dateAx>
        <c:axId val="365582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5584624"/>
        <c:crosses val="autoZero"/>
        <c:auto val="1"/>
        <c:lblOffset val="100"/>
        <c:baseTimeUnit val="days"/>
      </c:dateAx>
      <c:valAx>
        <c:axId val="36558462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244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78640"/>
        <c:axId val="365577552"/>
      </c:areaChart>
      <c:dateAx>
        <c:axId val="365578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5577552"/>
        <c:crosses val="autoZero"/>
        <c:auto val="1"/>
        <c:lblOffset val="100"/>
        <c:baseTimeUnit val="days"/>
      </c:dateAx>
      <c:valAx>
        <c:axId val="3655775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786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80272"/>
        <c:axId val="365576464"/>
      </c:lineChart>
      <c:dateAx>
        <c:axId val="365580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76464"/>
        <c:crosses val="autoZero"/>
        <c:auto val="1"/>
        <c:lblOffset val="100"/>
        <c:baseTimeUnit val="days"/>
      </c:dateAx>
      <c:valAx>
        <c:axId val="3655764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0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49760"/>
        <c:axId val="237847584"/>
      </c:areaChart>
      <c:dateAx>
        <c:axId val="2378497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47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378475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49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88976"/>
        <c:axId val="365575376"/>
      </c:areaChart>
      <c:dateAx>
        <c:axId val="365588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365575376"/>
        <c:crosses val="autoZero"/>
        <c:auto val="1"/>
        <c:lblOffset val="100"/>
        <c:baseTimeUnit val="days"/>
      </c:dateAx>
      <c:valAx>
        <c:axId val="3655753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89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77008"/>
        <c:axId val="365578096"/>
      </c:areaChart>
      <c:dateAx>
        <c:axId val="365577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5578096"/>
        <c:crosses val="autoZero"/>
        <c:auto val="1"/>
        <c:lblOffset val="100"/>
        <c:baseTimeUnit val="days"/>
      </c:dateAx>
      <c:valAx>
        <c:axId val="3655780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770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81360"/>
        <c:axId val="366544096"/>
      </c:lineChart>
      <c:dateAx>
        <c:axId val="365581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6544096"/>
        <c:crosses val="autoZero"/>
        <c:auto val="1"/>
        <c:lblOffset val="100"/>
        <c:baseTimeUnit val="days"/>
      </c:dateAx>
      <c:valAx>
        <c:axId val="36654409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55813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539744"/>
        <c:axId val="366543008"/>
      </c:areaChart>
      <c:dateAx>
        <c:axId val="366539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6543008"/>
        <c:crosses val="autoZero"/>
        <c:auto val="1"/>
        <c:lblOffset val="100"/>
        <c:baseTimeUnit val="days"/>
      </c:dateAx>
      <c:valAx>
        <c:axId val="36654300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653974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540288"/>
        <c:axId val="366542464"/>
      </c:areaChart>
      <c:dateAx>
        <c:axId val="366540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6542464"/>
        <c:crosses val="autoZero"/>
        <c:auto val="1"/>
        <c:lblOffset val="100"/>
        <c:baseTimeUnit val="days"/>
      </c:dateAx>
      <c:valAx>
        <c:axId val="36654246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65402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538112"/>
        <c:axId val="366550080"/>
      </c:areaChart>
      <c:dateAx>
        <c:axId val="366538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66550080"/>
        <c:crosses val="autoZero"/>
        <c:auto val="1"/>
        <c:lblOffset val="100"/>
        <c:baseTimeUnit val="days"/>
      </c:dateAx>
      <c:valAx>
        <c:axId val="36655008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6653811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48672"/>
        <c:axId val="237854656"/>
      </c:areaChart>
      <c:dateAx>
        <c:axId val="2378486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54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3785465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486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50304"/>
        <c:axId val="237843776"/>
      </c:areaChart>
      <c:dateAx>
        <c:axId val="23785030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7843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3784377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50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41056"/>
        <c:axId val="237841600"/>
      </c:areaChart>
      <c:catAx>
        <c:axId val="2378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41600"/>
        <c:crosses val="autoZero"/>
        <c:auto val="1"/>
        <c:lblAlgn val="ctr"/>
        <c:lblOffset val="100"/>
        <c:noMultiLvlLbl val="0"/>
      </c:catAx>
      <c:valAx>
        <c:axId val="23784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8410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94032"/>
        <c:axId val="363900016"/>
      </c:areaChart>
      <c:dateAx>
        <c:axId val="3638940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639000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36390001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40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891312"/>
        <c:axId val="363894576"/>
      </c:lineChart>
      <c:dateAx>
        <c:axId val="36389131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4576"/>
        <c:crosses val="autoZero"/>
        <c:auto val="1"/>
        <c:lblOffset val="100"/>
        <c:baseTimeUnit val="days"/>
      </c:dateAx>
      <c:valAx>
        <c:axId val="3638945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9131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904912"/>
        <c:axId val="363902192"/>
      </c:lineChart>
      <c:dateAx>
        <c:axId val="36390491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902192"/>
        <c:crosses val="autoZero"/>
        <c:auto val="1"/>
        <c:lblOffset val="100"/>
        <c:baseTimeUnit val="days"/>
      </c:dateAx>
      <c:valAx>
        <c:axId val="3639021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90491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A4" sqref="A4:I1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05" t="s">
        <v>1015</v>
      </c>
      <c r="B1" s="405"/>
      <c r="C1" s="405"/>
      <c r="D1" s="405"/>
      <c r="E1" s="405"/>
      <c r="F1" s="405"/>
      <c r="G1" s="405"/>
      <c r="H1" s="405"/>
      <c r="I1" s="405"/>
      <c r="J1" s="157"/>
      <c r="K1" s="337"/>
      <c r="L1" s="196"/>
      <c r="M1" s="158"/>
    </row>
    <row r="2" spans="1:13" x14ac:dyDescent="0.25">
      <c r="A2" s="406" t="s">
        <v>21</v>
      </c>
      <c r="B2" s="406"/>
      <c r="C2" s="406"/>
      <c r="D2" s="406"/>
      <c r="E2" s="181">
        <v>43635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46880</v>
      </c>
      <c r="E5" s="327">
        <f>+IF(ISERROR(VLOOKUP($E$2,Cu!$A$5:$H$1642,7,0)),0,VLOOKUP($E$2,Cu!$A$5:$H$1642,7,0))</f>
        <v>500</v>
      </c>
      <c r="F5" s="326" t="s">
        <v>3</v>
      </c>
      <c r="G5" s="325">
        <f>+IF(ISERROR(VLOOKUP($E$2,Cu!$A$5:$H$1642,2,0)),0,VLOOKUP($E$2,Cu!$A$5:$H$1642,2,0))</f>
        <v>6787.5825462990451</v>
      </c>
      <c r="H5" s="325">
        <f>+IF(ISERROR(VLOOKUP($E$2,Cu!$A$5:$H$1642,4,0)),0,VLOOKUP($E$2,Cu!$A$5:$H$1642,4,0))</f>
        <v>5801.3526036743979</v>
      </c>
      <c r="I5" s="325">
        <f>+IF(ISERROR(VLOOKUP($E$2,Cu!$A$5:$H$1999,5,0)),0,VLOOKUP($E$2,Cu!$A$5:$H$1999,5,0))</f>
        <v>5848.5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16200</v>
      </c>
      <c r="E6" s="327">
        <f>+IF(ISERROR(VLOOKUP($E$2,Pb!$A$5:$H$1987,7,0)),0,VLOOKUP($E$2,Pb!$A$5:$H$1987,7,0))</f>
        <v>50</v>
      </c>
      <c r="F6" s="326" t="s">
        <v>3</v>
      </c>
      <c r="G6" s="325">
        <f>+IF(ISERROR(VLOOKUP($E$2,Pb!$A$5:$H$1987,2,0)),0,VLOOKUP($E$2,Pb!$A$5:$H$1987,2,0))</f>
        <v>2345.5383372449774</v>
      </c>
      <c r="H6" s="325">
        <f>+IF(ISERROR(VLOOKUP($E$2,Pb!$A$5:$H$1987,4,0)),0,VLOOKUP($E$2,Pb!$A$5:$H$1987,4,0))</f>
        <v>2004.7336215769039</v>
      </c>
      <c r="I6" s="325">
        <f>+IF(ISERROR(VLOOKUP($E$2,Pb!$A$5:$H$1987,5,0)),0,VLOOKUP($E$2,Pb!$A$5:$H$1987,5,0))</f>
        <v>1886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3574</v>
      </c>
      <c r="E7" s="327">
        <f>+IF(ISERROR(VLOOKUP($E$2,Ag!$A$5:$H$1986,7,0)),0,VLOOKUP($E$2,Ag!$A$5:$H$1986,7,0))</f>
        <v>3</v>
      </c>
      <c r="F7" s="326" t="s">
        <v>6</v>
      </c>
      <c r="G7" s="325">
        <f>+IF(ISERROR(VLOOKUP($E$2,Ag!$A$5:$H$1517,2,0)),0,VLOOKUP($E$2,Ag!$A$5:$H$1517,2,0))</f>
        <v>517.46629736503382</v>
      </c>
      <c r="H7" s="325">
        <f>+IF(ISERROR(VLOOKUP($E$2,Ag!$A$5:$H$1517,4,0)),0,VLOOKUP($E$2,Ag!$A$5:$H$1517,4,0))</f>
        <v>442.27888663678107</v>
      </c>
      <c r="I7" s="325">
        <f>+IF(ISERROR(VLOOKUP($E$2,Ag!$A$5:$H$1517,5,0)),0,VLOOKUP($E$2,Ag!$A$5:$H$1517,5,0))</f>
        <v>480.65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20410</v>
      </c>
      <c r="E8" s="327">
        <f>+IF(ISERROR(VLOOKUP($E$2,Zn!$A$5:$H$2994,7,0)),0,VLOOKUP($E$2,Zn!$A$5:$H$2994,7,0))</f>
        <v>10</v>
      </c>
      <c r="F8" s="326" t="s">
        <v>3</v>
      </c>
      <c r="G8" s="325">
        <f>+IF(ISERROR(VLOOKUP($E$2,Zn!$A$5:$H$2994,2,0)),0,VLOOKUP($E$2,Zn!$A$5:$H$2994,2,0))</f>
        <v>2955.0887322944436</v>
      </c>
      <c r="H8" s="325">
        <f>+IF(ISERROR(VLOOKUP($E$2,Zn!$A$5:$H$2994,4,0)),0,VLOOKUP($E$2,Zn!$A$5:$H$2994,4,0))</f>
        <v>2525.7168652089263</v>
      </c>
      <c r="I8" s="325">
        <f>+IF(ISERROR(VLOOKUP($E$2,Zn!$A$5:$H$2994,5,0)),0,VLOOKUP($E$2,Zn!$A$5:$H$2994,5,0))</f>
        <v>2589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100300</v>
      </c>
      <c r="E9" s="327">
        <f>+IF(ISERROR(VLOOKUP($E$2,Ni!$A$6:$H$2996,7,0)),0,VLOOKUP($E$2,Ni!$A$6:$H$2996,7,0))</f>
        <v>1050</v>
      </c>
      <c r="F9" s="326" t="s">
        <v>3</v>
      </c>
      <c r="G9" s="325">
        <f>+IF(ISERROR(VLOOKUP($E$2,Ni!$A$6:$H$2996,2,0)),0,VLOOKUP($E$2,Ni!$A$6:$H$2996,2,0))</f>
        <v>14522.067606522915</v>
      </c>
      <c r="H9" s="325">
        <f>+IF(ISERROR(VLOOKUP($E$2,Ni!$A$6:$H$2996,4,0)),0,VLOOKUP($E$2,Ni!$A$6:$H$2996,4,0))</f>
        <v>12412.023595318731</v>
      </c>
      <c r="I9" s="325">
        <f>+IF(ISERROR(VLOOKUP($E$2,Ni!$A$6:$H$2996,5,0)),0,VLOOKUP($E$2,Ni!$A$6:$H$2996,5,0))</f>
        <v>11705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260.61537080499744</v>
      </c>
      <c r="H10" s="325">
        <f>+IF(ISERROR(VLOOKUP($E$2,Coke!$A$6:$H$2997,4,0)),0,VLOOKUP($E$2,Coke!$A$6:$H$2997,4,0))</f>
        <v>222.7481801752115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3905</v>
      </c>
      <c r="E11" s="327">
        <f>+IF(ISERROR(VLOOKUP($E$2,Steel!$A$6:$H$2995,7,0)),0,VLOOKUP($E$2,Steel!$A$6:$H$2995,7,0))</f>
        <v>0</v>
      </c>
      <c r="F11" s="326" t="s">
        <v>3</v>
      </c>
      <c r="G11" s="325">
        <f>+IF(ISERROR(VLOOKUP($E$2,Steel!$A$6:$H$2995,2,0)),0,VLOOKUP($E$2,Steel!$A$6:$H$2995,2,0))</f>
        <v>565.39056832973063</v>
      </c>
      <c r="H11" s="325">
        <f>+IF(ISERROR(VLOOKUP($E$2,Steel!$A$6:$H$2995,4,0)),0,VLOOKUP($E$2,Steel!$A$6:$H$2995,4,0))</f>
        <v>483.23980199122281</v>
      </c>
      <c r="I11" s="354">
        <f>+IF(ISERROR(VLOOKUP($E$2,Steel!$A$6:$H$2995,5,0)),0,VLOOKUP($E$2,Steel!$A$6:$H$2995,5,0))</f>
        <v>469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827</v>
      </c>
      <c r="E12" s="327">
        <f>+IF(ISERROR(VLOOKUP($E$2,'Quặng Sắt'!$A$6:$H$2995,7,0)),0,VLOOKUP($E$2,'Quặng Sắt'!$A$6:$H$2995,7,0))</f>
        <v>-7</v>
      </c>
      <c r="F12" s="326" t="s">
        <v>2</v>
      </c>
      <c r="G12" s="325">
        <f>+IF(ISERROR(VLOOKUP($E$2,'Quặng Sắt'!$A$6:$H$2995,2,0)),0,VLOOKUP($E$2,'Quặng Sắt'!$A$6:$H$2995,2,0))</f>
        <v>119.73828425318494</v>
      </c>
      <c r="H12" s="325">
        <f>+IF(ISERROR(VLOOKUP($E$2,'Quặng Sắt'!$A$6:$H$2995,4,0)),0,VLOOKUP($E$2,'Quặng Sắt'!$A$6:$H$2995,4,0))</f>
        <v>102.34041389161106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43635</v>
      </c>
      <c r="C16" s="182" t="s">
        <v>1002</v>
      </c>
      <c r="D16" s="191">
        <f>+IF(ISERROR(VLOOKUP($E$2,'CNY-VND'!$A$4:$B$500,2,0)),0,VLOOKUP($E$2,'CNY-VND'!$A$4:$B$500,2,0))</f>
        <v>3406</v>
      </c>
      <c r="E16" s="407" t="s">
        <v>1000</v>
      </c>
      <c r="F16" s="407"/>
      <c r="G16" s="407"/>
      <c r="H16" s="407"/>
      <c r="I16" s="407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23375</v>
      </c>
      <c r="E17" s="407" t="s">
        <v>1003</v>
      </c>
      <c r="F17" s="407"/>
      <c r="G17" s="407"/>
      <c r="H17" s="407"/>
      <c r="I17" s="407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6.9067299999999996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08" t="s">
        <v>17</v>
      </c>
      <c r="B19" s="408"/>
      <c r="C19" s="408"/>
      <c r="D19" s="408"/>
      <c r="E19" s="408"/>
      <c r="F19" s="408"/>
      <c r="G19" s="408"/>
      <c r="H19" s="408"/>
      <c r="I19" s="408"/>
    </row>
    <row r="20" spans="1:12" ht="15.75" customHeight="1" x14ac:dyDescent="0.25">
      <c r="A20" s="402" t="s">
        <v>656</v>
      </c>
      <c r="B20" s="403"/>
      <c r="C20" s="402" t="s">
        <v>18</v>
      </c>
      <c r="D20" s="404"/>
      <c r="E20" s="404"/>
      <c r="F20" s="404"/>
      <c r="G20" s="404"/>
      <c r="H20" s="404"/>
      <c r="I20" s="404"/>
    </row>
    <row r="35" spans="1:12" ht="15" customHeight="1" x14ac:dyDescent="0.25">
      <c r="A35" s="409" t="s">
        <v>657</v>
      </c>
      <c r="B35" s="409"/>
      <c r="C35" s="410" t="s">
        <v>4</v>
      </c>
      <c r="D35" s="410"/>
      <c r="E35" s="410"/>
      <c r="F35" s="410"/>
      <c r="G35" s="410"/>
      <c r="H35" s="410"/>
      <c r="I35" s="410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09" t="s">
        <v>705</v>
      </c>
      <c r="B50" s="409"/>
      <c r="C50" s="410" t="s">
        <v>706</v>
      </c>
      <c r="D50" s="410"/>
      <c r="E50" s="410"/>
      <c r="F50" s="410"/>
      <c r="G50" s="410"/>
      <c r="H50" s="410"/>
      <c r="I50" s="410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09" t="s">
        <v>721</v>
      </c>
      <c r="B68" s="409"/>
      <c r="C68" s="410" t="s">
        <v>722</v>
      </c>
      <c r="D68" s="410"/>
      <c r="E68" s="410"/>
      <c r="F68" s="410"/>
      <c r="G68" s="410"/>
      <c r="H68" s="410"/>
      <c r="I68" s="410"/>
    </row>
    <row r="83" spans="1:9" x14ac:dyDescent="0.25">
      <c r="A83" s="409" t="s">
        <v>759</v>
      </c>
      <c r="B83" s="409"/>
      <c r="C83" s="410" t="s">
        <v>760</v>
      </c>
      <c r="D83" s="410"/>
      <c r="E83" s="410"/>
      <c r="F83" s="410"/>
      <c r="G83" s="410"/>
      <c r="H83" s="410"/>
      <c r="I83" s="410"/>
    </row>
    <row r="101" spans="1:9" x14ac:dyDescent="0.25">
      <c r="A101" s="411" t="s">
        <v>1025</v>
      </c>
      <c r="B101" s="411"/>
      <c r="C101" s="411"/>
      <c r="D101" s="411"/>
      <c r="E101" s="411"/>
      <c r="F101" s="411"/>
      <c r="G101" s="411"/>
      <c r="H101" s="411"/>
      <c r="I101" s="411"/>
    </row>
    <row r="116" spans="1:9" x14ac:dyDescent="0.25">
      <c r="A116" s="411" t="s">
        <v>1026</v>
      </c>
      <c r="B116" s="411"/>
      <c r="C116" s="411"/>
      <c r="D116" s="411"/>
      <c r="E116" s="411"/>
      <c r="F116" s="411"/>
      <c r="G116" s="411"/>
      <c r="H116" s="411"/>
      <c r="I116" s="411"/>
    </row>
    <row r="129" spans="1:9" x14ac:dyDescent="0.25">
      <c r="A129" s="411" t="s">
        <v>1005</v>
      </c>
      <c r="B129" s="411"/>
      <c r="C129" s="411"/>
      <c r="D129" s="411"/>
      <c r="E129" s="411"/>
      <c r="F129" s="411"/>
      <c r="G129" s="411"/>
      <c r="H129" s="411"/>
      <c r="I129" s="411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3" activePane="bottomLeft" state="frozen"/>
      <selection pane="bottomLeft" activeCell="G1118" sqref="G1118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20" t="s">
        <v>1016</v>
      </c>
      <c r="B1" s="421"/>
      <c r="C1" s="421"/>
      <c r="D1" s="421"/>
      <c r="E1" s="421"/>
      <c r="F1" s="421"/>
      <c r="G1" s="421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5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2" x14ac:dyDescent="0.25">
      <c r="A1105" s="224">
        <v>43629</v>
      </c>
      <c r="B1105" s="340">
        <v>6.9309099999999999</v>
      </c>
    </row>
    <row r="1106" spans="1:2" x14ac:dyDescent="0.25">
      <c r="A1106" s="224">
        <v>43630</v>
      </c>
      <c r="B1106" s="340">
        <v>6.9351000000000003</v>
      </c>
    </row>
    <row r="1107" spans="1:2" x14ac:dyDescent="0.25">
      <c r="A1107" s="224">
        <v>43633</v>
      </c>
      <c r="B1107" s="340">
        <v>6.9305399999999997</v>
      </c>
    </row>
    <row r="1108" spans="1:2" x14ac:dyDescent="0.25">
      <c r="A1108" s="224">
        <v>43634</v>
      </c>
      <c r="B1108" s="424">
        <v>6.9341799999999996</v>
      </c>
    </row>
    <row r="1109" spans="1:2" x14ac:dyDescent="0.25">
      <c r="A1109" s="224">
        <v>43635</v>
      </c>
      <c r="B1109" s="425">
        <v>6.9067299999999996</v>
      </c>
    </row>
    <row r="1110" spans="1:2" x14ac:dyDescent="0.25">
      <c r="A1110" s="125"/>
    </row>
    <row r="1111" spans="1:2" x14ac:dyDescent="0.25">
      <c r="A1111" s="125"/>
    </row>
    <row r="1112" spans="1:2" x14ac:dyDescent="0.25">
      <c r="A1112" s="125"/>
    </row>
    <row r="1113" spans="1:2" x14ac:dyDescent="0.25">
      <c r="A1113" s="125"/>
    </row>
    <row r="1114" spans="1:2" x14ac:dyDescent="0.25">
      <c r="A1114" s="125"/>
    </row>
    <row r="1115" spans="1:2" x14ac:dyDescent="0.25">
      <c r="A1115" s="125"/>
    </row>
    <row r="1116" spans="1:2" x14ac:dyDescent="0.25">
      <c r="A1116" s="125"/>
    </row>
    <row r="1117" spans="1:2" x14ac:dyDescent="0.25">
      <c r="A1117" s="125"/>
    </row>
    <row r="1118" spans="1:2" x14ac:dyDescent="0.25">
      <c r="A1118" s="125"/>
    </row>
    <row r="1119" spans="1:2" x14ac:dyDescent="0.25">
      <c r="A1119" s="125"/>
    </row>
    <row r="1120" spans="1:2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74" activePane="bottomLeft" state="frozen"/>
      <selection pane="bottomLeft" activeCell="H601" sqref="H601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4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6">
        <v>43587</v>
      </c>
      <c r="B559" s="332">
        <v>23330</v>
      </c>
    </row>
    <row r="560" spans="1:2" ht="15.75" x14ac:dyDescent="0.25">
      <c r="A560" s="386">
        <v>43588</v>
      </c>
      <c r="B560" s="332">
        <v>23310</v>
      </c>
    </row>
    <row r="561" spans="1:2" ht="15.75" x14ac:dyDescent="0.25">
      <c r="A561" s="386">
        <v>43591</v>
      </c>
      <c r="B561" s="332">
        <v>23335</v>
      </c>
    </row>
    <row r="562" spans="1:2" ht="15.75" x14ac:dyDescent="0.25">
      <c r="A562" s="386">
        <v>43592</v>
      </c>
      <c r="B562" s="332">
        <v>23350</v>
      </c>
    </row>
    <row r="563" spans="1:2" ht="15.75" x14ac:dyDescent="0.25">
      <c r="A563" s="386">
        <v>43593</v>
      </c>
      <c r="B563" s="332">
        <v>23420</v>
      </c>
    </row>
    <row r="564" spans="1:2" ht="15.75" x14ac:dyDescent="0.25">
      <c r="A564" s="386">
        <v>43594</v>
      </c>
      <c r="B564" s="332">
        <v>23460</v>
      </c>
    </row>
    <row r="565" spans="1:2" ht="15.75" x14ac:dyDescent="0.25">
      <c r="A565" s="386">
        <v>43595</v>
      </c>
      <c r="B565" s="332">
        <v>23405</v>
      </c>
    </row>
    <row r="566" spans="1:2" ht="15.75" x14ac:dyDescent="0.25">
      <c r="A566" s="386">
        <v>43598</v>
      </c>
      <c r="B566" s="332">
        <v>23375</v>
      </c>
    </row>
    <row r="567" spans="1:2" ht="15.75" x14ac:dyDescent="0.25">
      <c r="A567" s="386">
        <v>43599</v>
      </c>
      <c r="B567" s="332">
        <v>23430</v>
      </c>
    </row>
    <row r="568" spans="1:2" ht="15.75" x14ac:dyDescent="0.25">
      <c r="A568" s="386">
        <v>43600</v>
      </c>
      <c r="B568" s="332">
        <v>23400</v>
      </c>
    </row>
    <row r="569" spans="1:2" ht="15.75" x14ac:dyDescent="0.25">
      <c r="A569" s="386">
        <v>43601</v>
      </c>
      <c r="B569" s="332">
        <v>23345</v>
      </c>
    </row>
    <row r="570" spans="1:2" ht="15.75" x14ac:dyDescent="0.25">
      <c r="A570" s="386">
        <v>43602</v>
      </c>
      <c r="B570" s="332">
        <v>23450</v>
      </c>
    </row>
    <row r="571" spans="1:2" ht="15.75" x14ac:dyDescent="0.25">
      <c r="A571" s="386">
        <v>43605</v>
      </c>
      <c r="B571" s="332">
        <v>23495</v>
      </c>
    </row>
    <row r="572" spans="1:2" ht="15.75" x14ac:dyDescent="0.25">
      <c r="A572" s="386">
        <v>43606</v>
      </c>
      <c r="B572" s="332">
        <v>23465</v>
      </c>
    </row>
    <row r="573" spans="1:2" ht="15.75" x14ac:dyDescent="0.25">
      <c r="A573" s="386">
        <v>43608</v>
      </c>
      <c r="B573" s="332">
        <v>23440</v>
      </c>
    </row>
    <row r="574" spans="1:2" ht="15.75" x14ac:dyDescent="0.25">
      <c r="A574" s="386">
        <v>43609</v>
      </c>
      <c r="B574" s="332">
        <v>23455</v>
      </c>
    </row>
    <row r="575" spans="1:2" ht="15.75" x14ac:dyDescent="0.25">
      <c r="A575" s="386">
        <v>43612</v>
      </c>
      <c r="B575" s="332">
        <v>23450</v>
      </c>
    </row>
    <row r="576" spans="1:2" ht="15.75" x14ac:dyDescent="0.25">
      <c r="A576" s="386">
        <v>43613</v>
      </c>
      <c r="B576" s="332">
        <v>23450</v>
      </c>
    </row>
    <row r="577" spans="1:5" ht="15.75" x14ac:dyDescent="0.25">
      <c r="A577" s="386">
        <v>43614</v>
      </c>
      <c r="B577" s="332">
        <v>23465</v>
      </c>
    </row>
    <row r="578" spans="1:5" ht="15.75" x14ac:dyDescent="0.25">
      <c r="A578" s="386">
        <v>43615</v>
      </c>
      <c r="B578" s="332">
        <v>23470</v>
      </c>
    </row>
    <row r="579" spans="1:5" ht="15.75" x14ac:dyDescent="0.25">
      <c r="A579" s="386">
        <v>43620</v>
      </c>
      <c r="B579" s="332">
        <v>23460</v>
      </c>
    </row>
    <row r="580" spans="1:5" ht="15.75" x14ac:dyDescent="0.25">
      <c r="A580" s="386">
        <v>43621</v>
      </c>
      <c r="B580" s="332">
        <v>23475</v>
      </c>
    </row>
    <row r="581" spans="1:5" ht="15.75" x14ac:dyDescent="0.25">
      <c r="A581" s="386">
        <v>43622</v>
      </c>
      <c r="B581" s="332">
        <v>23475</v>
      </c>
    </row>
    <row r="582" spans="1:5" ht="15.75" x14ac:dyDescent="0.25">
      <c r="A582" s="386">
        <v>43623</v>
      </c>
      <c r="B582" s="332">
        <v>23460</v>
      </c>
    </row>
    <row r="583" spans="1:5" ht="15.75" x14ac:dyDescent="0.25">
      <c r="A583" s="386">
        <v>43626</v>
      </c>
      <c r="B583" s="332">
        <v>23440</v>
      </c>
    </row>
    <row r="584" spans="1:5" ht="15.75" x14ac:dyDescent="0.25">
      <c r="A584" s="386">
        <v>43627</v>
      </c>
      <c r="B584" s="332">
        <v>23400</v>
      </c>
      <c r="E584" s="400"/>
    </row>
    <row r="585" spans="1:5" ht="15.75" x14ac:dyDescent="0.25">
      <c r="A585" s="386">
        <v>43628</v>
      </c>
      <c r="B585" s="332">
        <v>23385</v>
      </c>
    </row>
    <row r="586" spans="1:5" ht="15.75" x14ac:dyDescent="0.25">
      <c r="A586" s="386">
        <v>43629</v>
      </c>
      <c r="B586" s="332">
        <v>23390</v>
      </c>
    </row>
    <row r="587" spans="1:5" ht="15.75" x14ac:dyDescent="0.25">
      <c r="A587" s="386">
        <v>43630</v>
      </c>
      <c r="B587" s="332">
        <v>23385</v>
      </c>
    </row>
    <row r="588" spans="1:5" ht="15.75" x14ac:dyDescent="0.25">
      <c r="A588" s="386">
        <v>43633</v>
      </c>
      <c r="B588" s="332">
        <v>23415</v>
      </c>
    </row>
    <row r="589" spans="1:5" ht="15.75" x14ac:dyDescent="0.25">
      <c r="A589" s="386">
        <v>43634</v>
      </c>
      <c r="B589" s="332">
        <v>23395</v>
      </c>
    </row>
    <row r="590" spans="1:5" ht="15.75" x14ac:dyDescent="0.25">
      <c r="A590" s="386">
        <v>43635</v>
      </c>
      <c r="B590" s="332">
        <v>23375</v>
      </c>
    </row>
    <row r="591" spans="1:5" ht="15.75" x14ac:dyDescent="0.25">
      <c r="A591" s="231"/>
      <c r="B591" s="332"/>
    </row>
    <row r="592" spans="1:5" ht="15.75" x14ac:dyDescent="0.25">
      <c r="A592" s="231"/>
      <c r="B592" s="332"/>
    </row>
    <row r="593" spans="1:2" ht="15.75" x14ac:dyDescent="0.25">
      <c r="A593" s="231"/>
      <c r="B593" s="332"/>
    </row>
    <row r="594" spans="1:2" ht="15.75" x14ac:dyDescent="0.25">
      <c r="A594" s="231"/>
      <c r="B594" s="332"/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59" activePane="bottomLeft" state="frozen"/>
      <selection pane="bottomLeft" activeCell="J482" sqref="J482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22" t="s">
        <v>1014</v>
      </c>
      <c r="B1" s="423"/>
      <c r="C1" s="423"/>
      <c r="D1" s="423"/>
      <c r="E1" s="423"/>
      <c r="F1" s="423"/>
      <c r="G1" s="423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3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2" x14ac:dyDescent="0.25">
      <c r="A465" s="306">
        <v>43628</v>
      </c>
      <c r="B465" s="307">
        <v>3403</v>
      </c>
    </row>
    <row r="466" spans="1:2" x14ac:dyDescent="0.25">
      <c r="A466" s="306">
        <v>43629</v>
      </c>
      <c r="B466" s="307">
        <v>3398</v>
      </c>
    </row>
    <row r="467" spans="1:2" x14ac:dyDescent="0.25">
      <c r="A467" s="306">
        <v>43630</v>
      </c>
      <c r="B467" s="307">
        <v>3399</v>
      </c>
    </row>
    <row r="468" spans="1:2" x14ac:dyDescent="0.25">
      <c r="A468" s="306">
        <v>43634</v>
      </c>
      <c r="B468" s="307">
        <v>3403</v>
      </c>
    </row>
    <row r="469" spans="1:2" x14ac:dyDescent="0.25">
      <c r="A469" s="306">
        <v>43634</v>
      </c>
      <c r="B469" s="307">
        <v>3397</v>
      </c>
    </row>
    <row r="470" spans="1:2" x14ac:dyDescent="0.25">
      <c r="A470" s="306">
        <v>43635</v>
      </c>
      <c r="B470" s="307">
        <v>3406</v>
      </c>
    </row>
    <row r="471" spans="1:2" x14ac:dyDescent="0.25">
      <c r="A471" s="393"/>
      <c r="B471" s="392"/>
    </row>
    <row r="472" spans="1:2" x14ac:dyDescent="0.25">
      <c r="A472" s="393"/>
      <c r="B472" s="392"/>
    </row>
    <row r="473" spans="1:2" x14ac:dyDescent="0.25">
      <c r="A473" s="393"/>
      <c r="B473" s="392"/>
    </row>
    <row r="474" spans="1:2" x14ac:dyDescent="0.25">
      <c r="A474" s="393"/>
      <c r="B474" s="392"/>
    </row>
    <row r="475" spans="1:2" x14ac:dyDescent="0.25">
      <c r="A475" s="393"/>
      <c r="B475" s="392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11" activePane="bottomLeft" state="frozen"/>
      <selection pane="bottomLeft" activeCell="E1323" sqref="E1323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2" t="s">
        <v>749</v>
      </c>
      <c r="B1" s="412"/>
      <c r="C1" s="412"/>
      <c r="D1" s="412"/>
      <c r="E1" s="412"/>
      <c r="F1" s="412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13" t="s">
        <v>750</v>
      </c>
      <c r="C3" s="414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5848.5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23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1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1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1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1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1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1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1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1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1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1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1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1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1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1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1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1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1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1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1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1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23" si="56">+IF(F1309=0,"",C1309/F1309)</f>
        <v>6825.1050571962014</v>
      </c>
      <c r="C1309" s="391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1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 t="shared" ref="D1314:D1323" si="57"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 t="shared" si="57"/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 t="shared" si="57"/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 t="shared" si="57"/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7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 t="shared" si="57"/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7" x14ac:dyDescent="0.25">
      <c r="A1319" s="224">
        <v>43629</v>
      </c>
      <c r="B1319" s="47">
        <f t="shared" si="56"/>
        <v>6685.9907284901983</v>
      </c>
      <c r="C1319" s="266">
        <v>46340</v>
      </c>
      <c r="D1319" s="47">
        <f t="shared" si="57"/>
        <v>5714.5219901625633</v>
      </c>
      <c r="E1319" s="266">
        <v>5828.5</v>
      </c>
      <c r="F1319" s="170">
        <f>USD_CNY!B1105</f>
        <v>6.9309099999999999</v>
      </c>
      <c r="G1319" s="162">
        <f t="shared" si="54"/>
        <v>-285</v>
      </c>
    </row>
    <row r="1320" spans="1:7" x14ac:dyDescent="0.25">
      <c r="A1320" s="224">
        <v>43630</v>
      </c>
      <c r="B1320" s="47">
        <f t="shared" si="56"/>
        <v>6703.5803377024122</v>
      </c>
      <c r="C1320" s="266">
        <v>46490</v>
      </c>
      <c r="D1320" s="47">
        <f t="shared" si="57"/>
        <v>5729.5558441900966</v>
      </c>
      <c r="E1320" s="266">
        <v>5798</v>
      </c>
      <c r="F1320" s="170">
        <f>USD_CNY!B1106</f>
        <v>6.9351000000000003</v>
      </c>
      <c r="G1320" s="162">
        <f t="shared" si="54"/>
        <v>150</v>
      </c>
    </row>
    <row r="1321" spans="1:7" x14ac:dyDescent="0.25">
      <c r="A1321" s="224">
        <v>43633</v>
      </c>
      <c r="B1321" s="47">
        <f t="shared" si="56"/>
        <v>6658.9327815725765</v>
      </c>
      <c r="C1321" s="266">
        <v>46150</v>
      </c>
      <c r="D1321" s="47">
        <f t="shared" si="57"/>
        <v>5691.3955398056214</v>
      </c>
      <c r="E1321" s="266">
        <v>5805.5</v>
      </c>
      <c r="F1321" s="170">
        <f>USD_CNY!B1107</f>
        <v>6.9305399999999997</v>
      </c>
      <c r="G1321" s="162">
        <f t="shared" si="54"/>
        <v>-340</v>
      </c>
    </row>
    <row r="1322" spans="1:7" x14ac:dyDescent="0.25">
      <c r="A1322" s="224">
        <v>43634</v>
      </c>
      <c r="B1322" s="47">
        <f t="shared" si="56"/>
        <v>6688.6062951927988</v>
      </c>
      <c r="C1322" s="266">
        <v>46380</v>
      </c>
      <c r="D1322" s="47">
        <f t="shared" si="57"/>
        <v>5716.7575172588031</v>
      </c>
      <c r="E1322" s="266">
        <v>5756</v>
      </c>
      <c r="F1322" s="170">
        <f>USD_CNY!B1108</f>
        <v>6.9341799999999996</v>
      </c>
      <c r="G1322" s="162">
        <f t="shared" si="54"/>
        <v>230</v>
      </c>
    </row>
    <row r="1323" spans="1:7" x14ac:dyDescent="0.25">
      <c r="A1323" s="224">
        <v>43635</v>
      </c>
      <c r="B1323" s="47">
        <f t="shared" si="56"/>
        <v>6787.5825462990451</v>
      </c>
      <c r="C1323" s="266">
        <v>46880</v>
      </c>
      <c r="D1323" s="47">
        <f t="shared" si="57"/>
        <v>5801.3526036743979</v>
      </c>
      <c r="E1323" s="266">
        <v>5848.5</v>
      </c>
      <c r="F1323" s="170">
        <f>USD_CNY!B1109</f>
        <v>6.9067299999999996</v>
      </c>
      <c r="G1323" s="162">
        <f t="shared" si="54"/>
        <v>500</v>
      </c>
    </row>
    <row r="1324" spans="1:7" x14ac:dyDescent="0.25">
      <c r="A1324" s="46"/>
      <c r="B1324" s="47"/>
      <c r="C1324" s="266"/>
      <c r="D1324" s="47"/>
      <c r="E1324" s="266"/>
      <c r="F1324" s="47"/>
    </row>
    <row r="1325" spans="1:7" x14ac:dyDescent="0.25">
      <c r="A1325" s="46"/>
      <c r="B1325" s="47"/>
      <c r="C1325" s="266"/>
      <c r="D1325" s="47"/>
      <c r="E1325" s="266"/>
      <c r="F1325" s="47"/>
    </row>
    <row r="1326" spans="1:7" x14ac:dyDescent="0.25">
      <c r="A1326" s="46"/>
      <c r="B1326" s="47"/>
      <c r="C1326" s="266"/>
      <c r="D1326" s="47"/>
      <c r="E1326" s="266"/>
      <c r="F1326" s="47"/>
    </row>
    <row r="1327" spans="1:7" x14ac:dyDescent="0.25">
      <c r="A1327" s="46"/>
      <c r="B1327" s="47"/>
      <c r="C1327" s="266"/>
      <c r="D1327" s="47"/>
      <c r="E1327" s="266"/>
      <c r="F1327" s="47"/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2" activePane="bottomLeft" state="frozen"/>
      <selection pane="bottomLeft" activeCell="E1322" sqref="E1322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5" t="s">
        <v>749</v>
      </c>
      <c r="B1" s="415"/>
      <c r="C1" s="415"/>
      <c r="D1" s="415"/>
      <c r="E1" s="415"/>
      <c r="F1" s="415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13" t="s">
        <v>659</v>
      </c>
      <c r="C3" s="414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7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8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1">
        <v>16800</v>
      </c>
      <c r="D1247" s="47">
        <f t="shared" ref="D1247:D1283" si="51">+B1247/1.17</f>
        <v>2116.0357687129072</v>
      </c>
      <c r="E1247" s="381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1">
        <v>16925</v>
      </c>
      <c r="D1248" s="47">
        <f t="shared" si="51"/>
        <v>2139.1219173104569</v>
      </c>
      <c r="E1248" s="381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1">
        <v>16850</v>
      </c>
      <c r="D1249" s="47">
        <f t="shared" si="51"/>
        <v>2124.1396635569513</v>
      </c>
      <c r="E1249" s="381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1">
        <v>16800</v>
      </c>
      <c r="D1250" s="47">
        <f t="shared" si="51"/>
        <v>2141.4876287406914</v>
      </c>
      <c r="E1250" s="381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1">
        <v>17100</v>
      </c>
      <c r="D1251" s="47">
        <f t="shared" si="51"/>
        <v>2186.1547597364142</v>
      </c>
      <c r="E1251" s="381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1">
        <v>17100</v>
      </c>
      <c r="D1252" s="47">
        <f t="shared" si="51"/>
        <v>2184.436076904567</v>
      </c>
      <c r="E1252" s="381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1">
        <v>17100</v>
      </c>
      <c r="D1253" s="47">
        <f t="shared" si="51"/>
        <v>2186.1547597364142</v>
      </c>
      <c r="E1253" s="381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21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1">
        <v>16575</v>
      </c>
      <c r="D1286" s="47">
        <f t="shared" si="54"/>
        <v>2110.3331843686378</v>
      </c>
      <c r="E1286" s="390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1">
        <v>16500</v>
      </c>
      <c r="D1287" s="47">
        <f t="shared" si="54"/>
        <v>2096.7393606202995</v>
      </c>
      <c r="E1287" s="390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1">
        <v>16575</v>
      </c>
      <c r="D1288" s="47">
        <f t="shared" si="54"/>
        <v>2103.6084061181846</v>
      </c>
      <c r="E1288" s="390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1">
        <v>16650</v>
      </c>
      <c r="D1289" s="47">
        <f t="shared" si="54"/>
        <v>2112.4306380545363</v>
      </c>
      <c r="E1289" s="390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1">
        <v>16725</v>
      </c>
      <c r="D1290" s="47">
        <f t="shared" si="54"/>
        <v>2122.0311404549002</v>
      </c>
      <c r="E1290" s="390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1">
        <v>16725</v>
      </c>
      <c r="D1291" s="47">
        <f t="shared" si="54"/>
        <v>2120.0232833696132</v>
      </c>
      <c r="E1291" s="390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1">
        <v>16485</v>
      </c>
      <c r="D1292" s="47">
        <f t="shared" si="54"/>
        <v>2072.362446424057</v>
      </c>
      <c r="E1292" s="390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1">
        <v>16450</v>
      </c>
      <c r="D1293" s="47">
        <f t="shared" si="54"/>
        <v>2070.9384676090181</v>
      </c>
      <c r="E1293" s="390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1">
        <v>16425</v>
      </c>
      <c r="D1294" s="47">
        <f t="shared" si="54"/>
        <v>2069.0498038994274</v>
      </c>
      <c r="E1294" s="390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394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394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394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394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394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394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394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394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394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394">
        <f>USD_CNY!B1097</f>
        <v>6.9296899999999999</v>
      </c>
      <c r="G1309" s="162">
        <f t="shared" ref="G1309:G1321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394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394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 t="shared" ref="B1312:B1321" si="57"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394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 t="shared" si="57"/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394">
        <f>USD_CNY!B1101</f>
        <v>6.9389799999999999</v>
      </c>
      <c r="G1313" s="162">
        <f t="shared" si="56"/>
        <v>0</v>
      </c>
    </row>
    <row r="1314" spans="1:7" x14ac:dyDescent="0.25">
      <c r="A1314" s="224">
        <v>43626</v>
      </c>
      <c r="B1314" s="47">
        <f t="shared" si="57"/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394">
        <f>USD_CNY!B1102</f>
        <v>6.9500500000000001</v>
      </c>
      <c r="G1314" s="162">
        <f t="shared" si="56"/>
        <v>50</v>
      </c>
    </row>
    <row r="1315" spans="1:7" x14ac:dyDescent="0.25">
      <c r="A1315" s="224">
        <v>43627</v>
      </c>
      <c r="B1315" s="47">
        <f t="shared" si="57"/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394">
        <f>USD_CNY!B1103</f>
        <v>6.9292800000000003</v>
      </c>
      <c r="G1315" s="162">
        <f t="shared" si="56"/>
        <v>75</v>
      </c>
    </row>
    <row r="1316" spans="1:7" x14ac:dyDescent="0.25">
      <c r="A1316" s="224">
        <v>43628</v>
      </c>
      <c r="B1316" s="47">
        <f t="shared" si="57"/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394">
        <f>USD_CNY!B1104</f>
        <v>6.92638</v>
      </c>
      <c r="G1316" s="162">
        <f t="shared" si="56"/>
        <v>-125</v>
      </c>
    </row>
    <row r="1317" spans="1:7" x14ac:dyDescent="0.25">
      <c r="A1317" s="224">
        <v>43629</v>
      </c>
      <c r="B1317" s="47">
        <f t="shared" si="57"/>
        <v>2326.5343223328537</v>
      </c>
      <c r="C1317" s="47">
        <v>16125</v>
      </c>
      <c r="D1317" s="47">
        <f t="shared" si="54"/>
        <v>1988.490873788764</v>
      </c>
      <c r="E1317" s="47">
        <v>1918</v>
      </c>
      <c r="F1317" s="394">
        <f>USD_CNY!B1105</f>
        <v>6.9309099999999999</v>
      </c>
      <c r="G1317" s="162">
        <f t="shared" si="56"/>
        <v>0</v>
      </c>
    </row>
    <row r="1318" spans="1:7" x14ac:dyDescent="0.25">
      <c r="A1318" s="224">
        <v>43630</v>
      </c>
      <c r="B1318" s="47">
        <f t="shared" si="57"/>
        <v>2325.128693169529</v>
      </c>
      <c r="C1318" s="47">
        <v>16125</v>
      </c>
      <c r="D1318" s="47">
        <f t="shared" si="54"/>
        <v>1987.289481341478</v>
      </c>
      <c r="E1318" s="47">
        <v>1903</v>
      </c>
      <c r="F1318" s="394">
        <f>USD_CNY!B1106</f>
        <v>6.9351000000000003</v>
      </c>
      <c r="G1318" s="162">
        <f t="shared" si="56"/>
        <v>0</v>
      </c>
    </row>
    <row r="1319" spans="1:7" x14ac:dyDescent="0.25">
      <c r="A1319" s="224">
        <v>43633</v>
      </c>
      <c r="B1319" s="47">
        <f t="shared" si="57"/>
        <v>2315.8368611969631</v>
      </c>
      <c r="C1319" s="47">
        <v>16050</v>
      </c>
      <c r="D1319" s="47">
        <f t="shared" si="54"/>
        <v>1979.347744612789</v>
      </c>
      <c r="E1319" s="47">
        <v>1882</v>
      </c>
      <c r="F1319" s="394">
        <f>USD_CNY!B1107</f>
        <v>6.9305399999999997</v>
      </c>
      <c r="G1319" s="162">
        <f t="shared" si="56"/>
        <v>-75</v>
      </c>
    </row>
    <row r="1320" spans="1:7" x14ac:dyDescent="0.25">
      <c r="A1320" s="224">
        <v>43634</v>
      </c>
      <c r="B1320" s="47">
        <f t="shared" si="57"/>
        <v>2329.042511154888</v>
      </c>
      <c r="C1320" s="47">
        <v>16150</v>
      </c>
      <c r="D1320" s="47">
        <f t="shared" si="54"/>
        <v>1990.6346249187077</v>
      </c>
      <c r="E1320" s="320" t="s">
        <v>1036</v>
      </c>
      <c r="F1320" s="394">
        <f>USD_CNY!B1108</f>
        <v>6.9341799999999996</v>
      </c>
      <c r="G1320" s="162">
        <f t="shared" si="56"/>
        <v>100</v>
      </c>
    </row>
    <row r="1321" spans="1:7" x14ac:dyDescent="0.25">
      <c r="A1321" s="224">
        <v>43635</v>
      </c>
      <c r="B1321" s="47">
        <f t="shared" si="57"/>
        <v>2345.5383372449774</v>
      </c>
      <c r="C1321" s="47">
        <v>16200</v>
      </c>
      <c r="D1321" s="47">
        <f t="shared" si="54"/>
        <v>2004.7336215769039</v>
      </c>
      <c r="E1321" s="47">
        <v>1886</v>
      </c>
      <c r="F1321" s="394">
        <f>USD_CNY!B1109</f>
        <v>6.9067299999999996</v>
      </c>
      <c r="G1321" s="162">
        <f t="shared" si="56"/>
        <v>50</v>
      </c>
    </row>
    <row r="1322" spans="1:7" x14ac:dyDescent="0.25">
      <c r="A1322" s="200"/>
      <c r="B1322" s="47"/>
      <c r="C1322" s="47"/>
      <c r="D1322" s="47"/>
      <c r="E1322" s="47"/>
      <c r="F1322" s="62"/>
    </row>
    <row r="1323" spans="1:7" x14ac:dyDescent="0.25">
      <c r="A1323" s="200"/>
      <c r="B1323" s="47"/>
      <c r="C1323" s="47"/>
      <c r="D1323" s="47"/>
      <c r="E1323" s="47"/>
      <c r="F1323" s="62"/>
    </row>
    <row r="1324" spans="1:7" x14ac:dyDescent="0.25">
      <c r="A1324" s="200"/>
      <c r="B1324" s="47"/>
      <c r="C1324" s="47"/>
      <c r="D1324" s="47"/>
      <c r="E1324" s="47"/>
      <c r="F1324" s="62"/>
    </row>
    <row r="1325" spans="1:7" x14ac:dyDescent="0.25">
      <c r="A1325" s="200"/>
      <c r="B1325" s="47"/>
      <c r="C1325" s="47"/>
      <c r="D1325" s="47"/>
      <c r="E1325" s="47"/>
      <c r="F1325" s="62"/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9" activePane="bottomLeft" state="frozen"/>
      <selection pane="bottomLeft" activeCell="E1321" sqref="E1321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6" t="s">
        <v>749</v>
      </c>
      <c r="B1" s="416"/>
      <c r="C1" s="416"/>
      <c r="D1" s="416"/>
      <c r="E1" s="416"/>
      <c r="F1" s="416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17" t="s">
        <v>752</v>
      </c>
      <c r="C3" s="418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2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2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2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2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2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2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2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2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2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21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2">
        <v>3676</v>
      </c>
      <c r="D1247" s="20">
        <f t="shared" si="41"/>
        <v>463.56622327868916</v>
      </c>
      <c r="E1247" s="384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2">
        <v>3666</v>
      </c>
      <c r="D1248" s="20">
        <f t="shared" si="41"/>
        <v>461.74923381556653</v>
      </c>
      <c r="E1248" s="384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2">
        <v>3701</v>
      </c>
      <c r="D1249" s="20">
        <f t="shared" si="41"/>
        <v>467.76308513831623</v>
      </c>
      <c r="E1249" s="384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2">
        <v>3706</v>
      </c>
      <c r="D1250" s="20">
        <f t="shared" si="41"/>
        <v>467.18466428142801</v>
      </c>
      <c r="E1250" s="384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2">
        <v>3716</v>
      </c>
      <c r="D1251" s="20">
        <f t="shared" si="41"/>
        <v>473.67666835716722</v>
      </c>
      <c r="E1251" s="384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2">
        <v>3701</v>
      </c>
      <c r="D1252" s="20">
        <f t="shared" si="41"/>
        <v>473.15548337920876</v>
      </c>
      <c r="E1252" s="384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2">
        <v>3691</v>
      </c>
      <c r="D1253" s="20">
        <f t="shared" si="41"/>
        <v>471.50605613185706</v>
      </c>
      <c r="E1253" s="384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2">
        <v>3686</v>
      </c>
      <c r="D1254" s="20">
        <f t="shared" si="41"/>
        <v>471.23780376540486</v>
      </c>
      <c r="E1254" s="384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2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2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2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2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2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2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2">
        <v>3514</v>
      </c>
      <c r="D1285" s="20">
        <f t="shared" si="41"/>
        <v>448.20924907718836</v>
      </c>
      <c r="E1285" s="387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2">
        <v>3519</v>
      </c>
      <c r="D1286" s="20">
        <f t="shared" si="41"/>
        <v>448.36189662357123</v>
      </c>
      <c r="E1286" s="387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2">
        <v>3479</v>
      </c>
      <c r="D1287" s="20">
        <f t="shared" si="41"/>
        <v>442.94715827562544</v>
      </c>
      <c r="E1287" s="387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2">
        <v>3499</v>
      </c>
      <c r="D1288" s="20">
        <f t="shared" si="41"/>
        <v>444.63581956426833</v>
      </c>
      <c r="E1288" s="387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2">
        <v>3514</v>
      </c>
      <c r="D1289" s="20">
        <f t="shared" si="41"/>
        <v>445.97767355048563</v>
      </c>
      <c r="E1289" s="387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2">
        <v>3506</v>
      </c>
      <c r="D1290" s="20">
        <f t="shared" si="41"/>
        <v>444.81572474589814</v>
      </c>
      <c r="E1290" s="387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2">
        <v>3506</v>
      </c>
      <c r="D1291" s="20">
        <f t="shared" si="41"/>
        <v>444.83355326964903</v>
      </c>
      <c r="E1291" s="387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2">
        <v>3516</v>
      </c>
      <c r="D1292" s="20">
        <f t="shared" si="41"/>
        <v>445.68023105097524</v>
      </c>
      <c r="E1292" s="387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2">
        <v>3510</v>
      </c>
      <c r="D1293" s="20">
        <f t="shared" si="41"/>
        <v>441.249146918316</v>
      </c>
      <c r="E1293" s="387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2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2">
        <v>3511</v>
      </c>
      <c r="D1295" s="20">
        <f t="shared" ref="D1295:D1321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2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2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 t="shared" ref="B1312:B1321" si="55"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 t="shared" si="55"/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4">
        <v>43626</v>
      </c>
      <c r="B1314" s="20">
        <f t="shared" si="55"/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 x14ac:dyDescent="0.25">
      <c r="A1315" s="224">
        <v>43627</v>
      </c>
      <c r="B1315" s="20">
        <f t="shared" si="55"/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7" x14ac:dyDescent="0.25">
      <c r="A1316" s="224">
        <v>43628</v>
      </c>
      <c r="B1316" s="20">
        <f t="shared" si="55"/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7" x14ac:dyDescent="0.25">
      <c r="A1317" s="224">
        <v>43629</v>
      </c>
      <c r="B1317" s="20">
        <f t="shared" si="55"/>
        <v>512.77537870207516</v>
      </c>
      <c r="C1317" s="256">
        <v>3554</v>
      </c>
      <c r="D1317" s="20">
        <f t="shared" si="54"/>
        <v>438.26955444621814</v>
      </c>
      <c r="E1317" s="20">
        <v>474.87</v>
      </c>
      <c r="F1317" s="170">
        <f>USD_CNY!B1105</f>
        <v>6.9309099999999999</v>
      </c>
      <c r="G1317" s="183">
        <f t="shared" si="52"/>
        <v>3</v>
      </c>
    </row>
    <row r="1318" spans="1:7" x14ac:dyDescent="0.25">
      <c r="A1318" s="224">
        <v>43630</v>
      </c>
      <c r="B1318" s="20">
        <f t="shared" si="55"/>
        <v>515.63784228057273</v>
      </c>
      <c r="C1318" s="256">
        <v>3576</v>
      </c>
      <c r="D1318" s="20">
        <f t="shared" si="54"/>
        <v>440.71610451331003</v>
      </c>
      <c r="E1318" s="20">
        <v>480.01</v>
      </c>
      <c r="F1318" s="170">
        <f>USD_CNY!B1106</f>
        <v>6.9351000000000003</v>
      </c>
      <c r="G1318" s="183">
        <f t="shared" si="52"/>
        <v>22</v>
      </c>
    </row>
    <row r="1319" spans="1:7" x14ac:dyDescent="0.25">
      <c r="A1319" s="224">
        <v>43633</v>
      </c>
      <c r="B1319" s="20">
        <f t="shared" si="55"/>
        <v>515.2556655036982</v>
      </c>
      <c r="C1319" s="256">
        <v>3571</v>
      </c>
      <c r="D1319" s="20">
        <f t="shared" si="54"/>
        <v>440.38945769546859</v>
      </c>
      <c r="E1319" s="20">
        <v>476.47</v>
      </c>
      <c r="F1319" s="170">
        <f>USD_CNY!B1107</f>
        <v>6.9305399999999997</v>
      </c>
      <c r="G1319" s="183">
        <f t="shared" si="52"/>
        <v>-5</v>
      </c>
    </row>
    <row r="1320" spans="1:7" x14ac:dyDescent="0.25">
      <c r="A1320" s="224">
        <v>43634</v>
      </c>
      <c r="B1320" s="20">
        <f t="shared" si="55"/>
        <v>514.98518930861326</v>
      </c>
      <c r="C1320" s="256">
        <v>3571</v>
      </c>
      <c r="D1320" s="20">
        <f t="shared" si="54"/>
        <v>440.15828146035324</v>
      </c>
      <c r="E1320" s="20">
        <v>476.63499999999999</v>
      </c>
      <c r="F1320" s="170">
        <f>USD_CNY!B1108</f>
        <v>6.9341799999999996</v>
      </c>
      <c r="G1320" s="183">
        <f t="shared" si="52"/>
        <v>0</v>
      </c>
    </row>
    <row r="1321" spans="1:7" x14ac:dyDescent="0.25">
      <c r="A1321" s="224">
        <v>43635</v>
      </c>
      <c r="B1321" s="20">
        <f t="shared" si="55"/>
        <v>517.46629736503382</v>
      </c>
      <c r="C1321" s="256">
        <v>3574</v>
      </c>
      <c r="D1321" s="20">
        <f t="shared" si="54"/>
        <v>442.27888663678107</v>
      </c>
      <c r="E1321" s="20">
        <v>480.65</v>
      </c>
      <c r="F1321" s="170">
        <f>USD_CNY!B1109</f>
        <v>6.9067299999999996</v>
      </c>
      <c r="G1321" s="183">
        <f t="shared" si="52"/>
        <v>3</v>
      </c>
    </row>
    <row r="1322" spans="1:7" x14ac:dyDescent="0.25">
      <c r="A1322" s="223"/>
      <c r="B1322" s="20"/>
      <c r="C1322" s="256"/>
      <c r="D1322" s="20"/>
      <c r="E1322" s="20"/>
      <c r="F1322" s="58"/>
    </row>
    <row r="1323" spans="1:7" x14ac:dyDescent="0.25">
      <c r="A1323" s="223"/>
      <c r="B1323" s="20"/>
      <c r="C1323" s="256"/>
      <c r="D1323" s="20"/>
      <c r="E1323" s="20"/>
      <c r="F1323" s="58"/>
    </row>
    <row r="1324" spans="1:7" x14ac:dyDescent="0.25">
      <c r="A1324" s="223"/>
      <c r="B1324" s="20"/>
      <c r="C1324" s="256"/>
      <c r="D1324" s="20"/>
      <c r="E1324" s="20"/>
      <c r="F1324" s="58"/>
    </row>
    <row r="1325" spans="1:7" x14ac:dyDescent="0.25">
      <c r="A1325" s="223"/>
      <c r="B1325" s="20"/>
      <c r="C1325" s="256"/>
      <c r="D1325" s="20"/>
      <c r="E1325" s="20"/>
      <c r="F1325" s="58"/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8"/>
  <sheetViews>
    <sheetView zoomScale="85" zoomScaleNormal="85" workbookViewId="0">
      <pane ySplit="4" topLeftCell="A1301" activePane="bottomLeft" state="frozen"/>
      <selection pane="bottomLeft" activeCell="F1318" sqref="F1318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2525.7168652089263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1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18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7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3">
        <v>21540</v>
      </c>
      <c r="D1244" s="3">
        <f t="shared" si="38"/>
        <v>2716.3265640432437</v>
      </c>
      <c r="E1244" s="383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3">
        <v>21390</v>
      </c>
      <c r="D1245" s="3">
        <f t="shared" si="38"/>
        <v>2694.1669698076835</v>
      </c>
      <c r="E1245" s="383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3">
        <v>21620</v>
      </c>
      <c r="D1246" s="3">
        <f t="shared" si="38"/>
        <v>2732.5149691138604</v>
      </c>
      <c r="E1246" s="383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3">
        <v>21590</v>
      </c>
      <c r="D1247" s="3">
        <f t="shared" si="38"/>
        <v>2721.6721267771263</v>
      </c>
      <c r="E1247" s="383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3">
        <v>21810</v>
      </c>
      <c r="D1248" s="3">
        <f t="shared" si="38"/>
        <v>2780.1098323115762</v>
      </c>
      <c r="E1248" s="383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3">
        <v>21930</v>
      </c>
      <c r="D1249" s="3">
        <f t="shared" si="38"/>
        <v>2803.647595381261</v>
      </c>
      <c r="E1249" s="383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3">
        <v>21810</v>
      </c>
      <c r="D1250" s="3">
        <f t="shared" si="38"/>
        <v>2786.1140840519652</v>
      </c>
      <c r="E1250" s="383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3">
        <v>21870</v>
      </c>
      <c r="D1251" s="3">
        <f t="shared" si="38"/>
        <v>2795.9768769260454</v>
      </c>
      <c r="E1251" s="383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18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3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3">
        <v>21920</v>
      </c>
      <c r="D1283" s="3">
        <f t="shared" si="51"/>
        <v>2792.865238416789</v>
      </c>
      <c r="E1283" s="388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3">
        <v>21760</v>
      </c>
      <c r="D1284" s="3">
        <f t="shared" si="51"/>
        <v>2770.4886933249813</v>
      </c>
      <c r="E1284" s="388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3">
        <v>21730</v>
      </c>
      <c r="D1285" s="3">
        <f t="shared" si="51"/>
        <v>2761.3422003805517</v>
      </c>
      <c r="E1285" s="388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3">
        <v>21750</v>
      </c>
      <c r="D1286" s="3">
        <f t="shared" si="51"/>
        <v>2760.3911211505583</v>
      </c>
      <c r="E1286" s="388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3">
        <v>21950</v>
      </c>
      <c r="D1287" s="3">
        <f t="shared" si="51"/>
        <v>2784.8560063241484</v>
      </c>
      <c r="E1287" s="388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3">
        <v>21950</v>
      </c>
      <c r="D1288" s="3">
        <f t="shared" si="51"/>
        <v>2784.967625290587</v>
      </c>
      <c r="E1288" s="388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3">
        <v>21650</v>
      </c>
      <c r="D1289" s="3">
        <f t="shared" si="51"/>
        <v>2744.3051769777057</v>
      </c>
      <c r="E1289" s="388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3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7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  <row r="1314" spans="1:7" x14ac:dyDescent="0.25">
      <c r="A1314" s="224">
        <v>43629</v>
      </c>
      <c r="B1314" s="3">
        <f t="shared" si="40"/>
        <v>3054.4329676766833</v>
      </c>
      <c r="C1314" s="257">
        <v>21170</v>
      </c>
      <c r="D1314" s="3">
        <f t="shared" si="51"/>
        <v>2610.6264680997297</v>
      </c>
      <c r="E1314" s="257">
        <v>2640.5</v>
      </c>
      <c r="F1314" s="170">
        <f>USD_CNY!B1105</f>
        <v>6.9309099999999999</v>
      </c>
      <c r="G1314" s="183">
        <f t="shared" si="50"/>
        <v>-10</v>
      </c>
    </row>
    <row r="1315" spans="1:7" x14ac:dyDescent="0.25">
      <c r="A1315" s="224">
        <v>43630</v>
      </c>
      <c r="B1315" s="3">
        <f t="shared" si="40"/>
        <v>3023.7487563265126</v>
      </c>
      <c r="C1315" s="257">
        <v>20970</v>
      </c>
      <c r="D1315" s="3">
        <f t="shared" si="51"/>
        <v>2584.4006464329168</v>
      </c>
      <c r="E1315" s="257">
        <v>2604</v>
      </c>
      <c r="F1315" s="170">
        <f>USD_CNY!B1106</f>
        <v>6.9351000000000003</v>
      </c>
      <c r="G1315" s="183">
        <f t="shared" si="50"/>
        <v>-200</v>
      </c>
    </row>
    <row r="1316" spans="1:7" x14ac:dyDescent="0.25">
      <c r="A1316" s="224">
        <v>43633</v>
      </c>
      <c r="B1316" s="3">
        <f t="shared" si="40"/>
        <v>2976.6800278189003</v>
      </c>
      <c r="C1316" s="257">
        <v>20630</v>
      </c>
      <c r="D1316" s="3">
        <f t="shared" si="51"/>
        <v>2544.1709639477781</v>
      </c>
      <c r="E1316" s="257">
        <v>2575</v>
      </c>
      <c r="F1316" s="170">
        <f>USD_CNY!B1107</f>
        <v>6.9305399999999997</v>
      </c>
      <c r="G1316" s="183">
        <f t="shared" si="50"/>
        <v>-340</v>
      </c>
    </row>
    <row r="1317" spans="1:7" x14ac:dyDescent="0.25">
      <c r="A1317" s="224">
        <v>43634</v>
      </c>
      <c r="B1317" s="3">
        <f t="shared" si="40"/>
        <v>2941.9484351430165</v>
      </c>
      <c r="C1317" s="257">
        <v>20400</v>
      </c>
      <c r="D1317" s="3">
        <f t="shared" si="51"/>
        <v>2514.4858420025785</v>
      </c>
      <c r="E1317" s="257">
        <v>2549</v>
      </c>
      <c r="F1317" s="170">
        <f>USD_CNY!B1108</f>
        <v>6.9341799999999996</v>
      </c>
      <c r="G1317" s="183">
        <f t="shared" si="50"/>
        <v>-230</v>
      </c>
    </row>
    <row r="1318" spans="1:7" x14ac:dyDescent="0.25">
      <c r="A1318" s="224">
        <v>43635</v>
      </c>
      <c r="B1318" s="3">
        <f t="shared" si="40"/>
        <v>2955.0887322944436</v>
      </c>
      <c r="C1318" s="257">
        <v>20410</v>
      </c>
      <c r="D1318" s="3">
        <f t="shared" si="51"/>
        <v>2525.7168652089263</v>
      </c>
      <c r="E1318" s="257">
        <v>2589</v>
      </c>
      <c r="F1318" s="170">
        <f>USD_CNY!B1109</f>
        <v>6.9067299999999996</v>
      </c>
      <c r="G1318" s="183">
        <f t="shared" ref="G1318" si="52">+C1318-C1317</f>
        <v>10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5"/>
  <sheetViews>
    <sheetView zoomScale="115" zoomScaleNormal="115" workbookViewId="0">
      <pane ySplit="5" topLeftCell="A852" activePane="bottomLeft" state="frozen"/>
      <selection pane="bottomLeft" activeCell="E865" sqref="E865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65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5">
        <v>98825</v>
      </c>
      <c r="D790" s="106">
        <f t="shared" si="29"/>
        <v>12485.91063059591</v>
      </c>
      <c r="E790" s="385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5">
        <v>99200</v>
      </c>
      <c r="D791" s="106">
        <f t="shared" si="29"/>
        <v>12509.73050849999</v>
      </c>
      <c r="E791" s="385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5">
        <v>97750</v>
      </c>
      <c r="D792" s="106">
        <f t="shared" si="29"/>
        <v>12312.053356648017</v>
      </c>
      <c r="E792" s="385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5">
        <v>98950</v>
      </c>
      <c r="D793" s="106">
        <f t="shared" si="29"/>
        <v>12506.121933108994</v>
      </c>
      <c r="E793" s="385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5">
        <v>99600</v>
      </c>
      <c r="D794" s="106">
        <f t="shared" si="29"/>
        <v>12555.745429689754</v>
      </c>
      <c r="E794" s="385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5">
        <v>101900</v>
      </c>
      <c r="D795" s="106">
        <f t="shared" si="29"/>
        <v>12989.14222432598</v>
      </c>
      <c r="E795" s="385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5">
        <v>103325</v>
      </c>
      <c r="D796" s="106">
        <f t="shared" si="29"/>
        <v>13209.616406419007</v>
      </c>
      <c r="E796" s="385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5">
        <v>102150</v>
      </c>
      <c r="D797" s="106">
        <f t="shared" si="29"/>
        <v>13049.13130150886</v>
      </c>
      <c r="E797" s="385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5">
        <v>102425</v>
      </c>
      <c r="D798" s="106">
        <f t="shared" si="29"/>
        <v>13094.555629590774</v>
      </c>
      <c r="E798" s="385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5">
        <v>101450</v>
      </c>
      <c r="D829" s="106">
        <f t="shared" si="29"/>
        <v>12939.905611519851</v>
      </c>
      <c r="E829" s="389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5">
        <v>100200</v>
      </c>
      <c r="D830" s="106">
        <f t="shared" si="29"/>
        <v>12766.655879989155</v>
      </c>
      <c r="E830" s="389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5">
        <v>99675</v>
      </c>
      <c r="D831" s="106">
        <f t="shared" si="29"/>
        <v>12690.646163013213</v>
      </c>
      <c r="E831" s="389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5">
        <v>99875</v>
      </c>
      <c r="D832" s="106">
        <f t="shared" si="29"/>
        <v>12691.626887391056</v>
      </c>
      <c r="E832" s="389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5">
        <v>100000</v>
      </c>
      <c r="D833" s="106">
        <f t="shared" si="29"/>
        <v>12691.453430577281</v>
      </c>
      <c r="E833" s="389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5">
        <v>99575</v>
      </c>
      <c r="D834" s="106">
        <f t="shared" si="29"/>
        <v>12633.35019725408</v>
      </c>
      <c r="E834" s="389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5">
        <v>99575</v>
      </c>
      <c r="D835" s="106">
        <f t="shared" si="29"/>
        <v>12633.856550720282</v>
      </c>
      <c r="E835" s="389">
        <v>12125</v>
      </c>
      <c r="F835" s="177">
        <f>USD_CNY!B1078</f>
        <v>6.7364100000000002</v>
      </c>
      <c r="G835" s="106">
        <f t="shared" ref="G835:G864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5">
        <v>98100</v>
      </c>
      <c r="D836" s="106">
        <f t="shared" si="29"/>
        <v>12434.93477420383</v>
      </c>
      <c r="E836" s="389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5">
        <v>98485</v>
      </c>
      <c r="D837" s="106">
        <f t="shared" si="29"/>
        <v>12380.747075285</v>
      </c>
      <c r="E837" s="389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5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 t="shared" ref="D856:D865" si="45"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 t="shared" si="45"/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 t="shared" si="45"/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 t="shared" si="45"/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 t="shared" si="45"/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  <row r="861" spans="1:7" x14ac:dyDescent="0.2">
      <c r="A861" s="349">
        <v>43629</v>
      </c>
      <c r="B861" s="106">
        <f t="shared" si="28"/>
        <v>14258.589420436854</v>
      </c>
      <c r="C861" s="289">
        <v>98825</v>
      </c>
      <c r="D861" s="106">
        <f t="shared" si="45"/>
        <v>12186.828564475945</v>
      </c>
      <c r="E861" s="289">
        <v>11745</v>
      </c>
      <c r="F861" s="177">
        <f>USD_CNY!B1105</f>
        <v>6.9309099999999999</v>
      </c>
      <c r="G861" s="106">
        <f t="shared" si="44"/>
        <v>125</v>
      </c>
    </row>
    <row r="862" spans="1:7" x14ac:dyDescent="0.2">
      <c r="A862" s="349">
        <v>43630</v>
      </c>
      <c r="B862" s="106">
        <f t="shared" si="28"/>
        <v>14448.24155383484</v>
      </c>
      <c r="C862" s="289">
        <v>100200</v>
      </c>
      <c r="D862" s="106">
        <f t="shared" si="45"/>
        <v>12348.924404987043</v>
      </c>
      <c r="E862" s="289">
        <v>11920</v>
      </c>
      <c r="F862" s="177">
        <f>USD_CNY!B1106</f>
        <v>6.9351000000000003</v>
      </c>
      <c r="G862" s="106">
        <f t="shared" si="44"/>
        <v>1375</v>
      </c>
    </row>
    <row r="863" spans="1:7" x14ac:dyDescent="0.2">
      <c r="A863" s="349">
        <v>43633</v>
      </c>
      <c r="B863" s="106">
        <f t="shared" si="28"/>
        <v>14457.74788111749</v>
      </c>
      <c r="C863" s="289">
        <v>100200</v>
      </c>
      <c r="D863" s="106">
        <f t="shared" si="45"/>
        <v>12357.049471040591</v>
      </c>
      <c r="E863" s="289">
        <v>11895</v>
      </c>
      <c r="F863" s="177">
        <f>USD_CNY!B1107</f>
        <v>6.9305399999999997</v>
      </c>
      <c r="G863" s="106">
        <f t="shared" si="44"/>
        <v>0</v>
      </c>
    </row>
    <row r="864" spans="1:7" x14ac:dyDescent="0.2">
      <c r="A864" s="349">
        <v>43634</v>
      </c>
      <c r="B864" s="106">
        <f t="shared" si="28"/>
        <v>14313.155989605117</v>
      </c>
      <c r="C864" s="289">
        <v>99250</v>
      </c>
      <c r="D864" s="106">
        <f t="shared" si="45"/>
        <v>12233.466657782152</v>
      </c>
      <c r="E864" s="289">
        <v>11745</v>
      </c>
      <c r="F864" s="177">
        <f>USD_CNY!B1108</f>
        <v>6.9341799999999996</v>
      </c>
      <c r="G864" s="106">
        <f t="shared" si="44"/>
        <v>-950</v>
      </c>
    </row>
    <row r="865" spans="1:7" x14ac:dyDescent="0.2">
      <c r="A865" s="349">
        <v>43635</v>
      </c>
      <c r="B865" s="106">
        <f t="shared" si="28"/>
        <v>14522.067606522915</v>
      </c>
      <c r="C865" s="289">
        <v>100300</v>
      </c>
      <c r="D865" s="106">
        <f t="shared" si="45"/>
        <v>12412.023595318731</v>
      </c>
      <c r="E865" s="289">
        <v>11705</v>
      </c>
      <c r="F865" s="177">
        <f>USD_CNY!B1109</f>
        <v>6.9067299999999996</v>
      </c>
      <c r="G865" s="106">
        <f t="shared" ref="G865" si="46">+C865-C864</f>
        <v>1050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workbookViewId="0">
      <pane xSplit="1" ySplit="5" topLeftCell="B190" activePane="bottomRight" state="frozen"/>
      <selection pane="topRight" activeCell="B1" sqref="B1"/>
      <selection pane="bottomLeft" activeCell="A6" sqref="A6"/>
      <selection pane="bottomRight" activeCell="I204" sqref="I204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0" t="s">
        <v>751</v>
      </c>
      <c r="B3" s="361" t="s">
        <v>1019</v>
      </c>
      <c r="C3" s="362"/>
      <c r="D3" s="361"/>
      <c r="E3" s="362"/>
      <c r="F3" s="363" t="s">
        <v>753</v>
      </c>
      <c r="G3" s="364"/>
    </row>
    <row r="4" spans="1:7" ht="71.25" x14ac:dyDescent="0.25">
      <c r="A4" s="360" t="s">
        <v>21</v>
      </c>
      <c r="B4" s="361" t="s">
        <v>1020</v>
      </c>
      <c r="C4" s="361" t="s">
        <v>1020</v>
      </c>
      <c r="D4" s="361" t="s">
        <v>11</v>
      </c>
      <c r="E4" s="365" t="s">
        <v>1</v>
      </c>
      <c r="F4" s="366" t="s">
        <v>660</v>
      </c>
      <c r="G4" s="299"/>
    </row>
    <row r="5" spans="1:7" ht="42.75" x14ac:dyDescent="0.25">
      <c r="A5" s="367"/>
      <c r="B5" s="361" t="s">
        <v>3</v>
      </c>
      <c r="C5" s="362" t="s">
        <v>2</v>
      </c>
      <c r="D5" s="361" t="s">
        <v>3</v>
      </c>
      <c r="E5" s="362" t="s">
        <v>3</v>
      </c>
      <c r="F5" s="366" t="s">
        <v>23</v>
      </c>
      <c r="G5" s="299"/>
    </row>
    <row r="6" spans="1:7" ht="18.600000000000001" customHeight="1" x14ac:dyDescent="0.25">
      <c r="A6" s="368">
        <v>43332</v>
      </c>
      <c r="B6" s="356">
        <f t="shared" ref="B6:B34" si="0">+IF(F6=0,"",C6/F6)</f>
        <v>389.98375982091909</v>
      </c>
      <c r="C6" s="369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8">
        <v>43333</v>
      </c>
      <c r="B7" s="356">
        <f t="shared" si="0"/>
        <v>379.85815312263594</v>
      </c>
      <c r="C7" s="369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59">
        <f t="shared" ref="G7:G19" si="2">C7-C6</f>
        <v>-69.5</v>
      </c>
    </row>
    <row r="8" spans="1:7" ht="18.600000000000001" customHeight="1" x14ac:dyDescent="0.25">
      <c r="A8" s="368">
        <v>43334</v>
      </c>
      <c r="B8" s="356">
        <f t="shared" si="0"/>
        <v>385.93525954329289</v>
      </c>
      <c r="C8" s="369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59">
        <f t="shared" si="2"/>
        <v>39</v>
      </c>
    </row>
    <row r="9" spans="1:7" ht="18.600000000000001" customHeight="1" x14ac:dyDescent="0.25">
      <c r="A9" s="368">
        <v>43335</v>
      </c>
      <c r="B9" s="356">
        <f t="shared" si="0"/>
        <v>374.39013701831783</v>
      </c>
      <c r="C9" s="369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59">
        <f t="shared" si="2"/>
        <v>-72</v>
      </c>
    </row>
    <row r="10" spans="1:7" ht="18.600000000000001" customHeight="1" x14ac:dyDescent="0.25">
      <c r="A10" s="368">
        <v>43336</v>
      </c>
      <c r="B10" s="356">
        <f t="shared" si="0"/>
        <v>364.57857299333079</v>
      </c>
      <c r="C10" s="369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59">
        <f t="shared" si="2"/>
        <v>-50</v>
      </c>
    </row>
    <row r="11" spans="1:7" ht="18.600000000000001" customHeight="1" x14ac:dyDescent="0.25">
      <c r="A11" s="368">
        <v>43339</v>
      </c>
      <c r="B11" s="356">
        <f t="shared" si="0"/>
        <v>369.49181456143344</v>
      </c>
      <c r="C11" s="369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59">
        <f t="shared" si="2"/>
        <v>-0.5</v>
      </c>
    </row>
    <row r="12" spans="1:7" ht="18.600000000000001" customHeight="1" x14ac:dyDescent="0.25">
      <c r="A12" s="368">
        <v>43340</v>
      </c>
      <c r="B12" s="356">
        <f t="shared" si="0"/>
        <v>377.37821143190263</v>
      </c>
      <c r="C12" s="369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59">
        <f t="shared" si="2"/>
        <v>51</v>
      </c>
    </row>
    <row r="13" spans="1:7" ht="18.600000000000001" customHeight="1" x14ac:dyDescent="0.25">
      <c r="A13" s="368">
        <v>43341</v>
      </c>
      <c r="B13" s="356">
        <f t="shared" si="0"/>
        <v>380.92716790210613</v>
      </c>
      <c r="C13" s="369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59">
        <f t="shared" si="2"/>
        <v>26.5</v>
      </c>
    </row>
    <row r="14" spans="1:7" ht="18.600000000000001" customHeight="1" x14ac:dyDescent="0.25">
      <c r="A14" s="368">
        <v>43342</v>
      </c>
      <c r="B14" s="356">
        <f t="shared" si="0"/>
        <v>353.89370130152787</v>
      </c>
      <c r="C14" s="369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59">
        <f t="shared" si="2"/>
        <v>-151</v>
      </c>
    </row>
    <row r="15" spans="1:7" ht="18.600000000000001" customHeight="1" x14ac:dyDescent="0.25">
      <c r="A15" s="368">
        <v>43343</v>
      </c>
      <c r="B15" s="356">
        <f t="shared" si="0"/>
        <v>351.23006989645887</v>
      </c>
      <c r="C15" s="369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0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69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0">
        <v>-27.5</v>
      </c>
    </row>
    <row r="17" spans="1:7" x14ac:dyDescent="0.25">
      <c r="A17" s="349">
        <v>43348</v>
      </c>
      <c r="B17" s="356">
        <f t="shared" si="0"/>
        <v>348.24127206623155</v>
      </c>
      <c r="C17" s="369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59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69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59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69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59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69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59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69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59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69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59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69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59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69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59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69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59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69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59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69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59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69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59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69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59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69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59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69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59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69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59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69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59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69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59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69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59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69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59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69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59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69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59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69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59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69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59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69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59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69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59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69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59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69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59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69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59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69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59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69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59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69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59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69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59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69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59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69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59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69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59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69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59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69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59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69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59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69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59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69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59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69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59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69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59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69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59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69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59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69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59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69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59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69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59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69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59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69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59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69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59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69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59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69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59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69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59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69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59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69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59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69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59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69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59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69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59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69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59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69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59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69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59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69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59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69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59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69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59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69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59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69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59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69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59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69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59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69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59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69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59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69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59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69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59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69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59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69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59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69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59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69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59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69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59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69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59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69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59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69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59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69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59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69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59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69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59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69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59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69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59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69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59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69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59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79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59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79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59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79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59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79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59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79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59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69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59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69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59">
        <f t="shared" ref="G111:G174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69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59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69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59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69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59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69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59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0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59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0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59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0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59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0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59">
        <f t="shared" si="34"/>
        <v>76.5</v>
      </c>
    </row>
    <row r="120" spans="1:7" x14ac:dyDescent="0.25">
      <c r="A120" s="349">
        <v>43521</v>
      </c>
      <c r="B120" s="356">
        <f t="shared" ref="B120:B130" si="36">+IF(F120=0,"",C120/F120)</f>
        <v>321.89402925466277</v>
      </c>
      <c r="C120" s="369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59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69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59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69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59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69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59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69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59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69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59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69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59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69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59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69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59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69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59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69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59">
        <f t="shared" si="34"/>
        <v>-45.5</v>
      </c>
    </row>
    <row r="131" spans="1:7" x14ac:dyDescent="0.25">
      <c r="A131" s="349">
        <v>43536</v>
      </c>
      <c r="B131" s="356">
        <f>+IF(F131=0,"",C131/F131)</f>
        <v>298.19948846058793</v>
      </c>
      <c r="C131" s="369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59">
        <f t="shared" si="34"/>
        <v>10</v>
      </c>
    </row>
    <row r="132" spans="1:7" x14ac:dyDescent="0.25">
      <c r="A132" s="349">
        <v>43537</v>
      </c>
      <c r="C132" s="369"/>
      <c r="G132" s="359">
        <f t="shared" si="34"/>
        <v>-2003</v>
      </c>
    </row>
    <row r="133" spans="1:7" x14ac:dyDescent="0.25">
      <c r="A133" s="349">
        <v>43538</v>
      </c>
      <c r="C133" s="369"/>
      <c r="G133" s="359">
        <f t="shared" si="34"/>
        <v>0</v>
      </c>
    </row>
    <row r="134" spans="1:7" x14ac:dyDescent="0.25">
      <c r="A134" s="349">
        <v>43539</v>
      </c>
      <c r="C134" s="369"/>
      <c r="G134" s="359">
        <f t="shared" si="34"/>
        <v>0</v>
      </c>
    </row>
    <row r="135" spans="1:7" x14ac:dyDescent="0.25">
      <c r="A135" s="349">
        <v>43542</v>
      </c>
      <c r="C135" s="369"/>
      <c r="G135" s="359">
        <f t="shared" si="34"/>
        <v>0</v>
      </c>
    </row>
    <row r="136" spans="1:7" x14ac:dyDescent="0.25">
      <c r="A136" s="349">
        <v>43543</v>
      </c>
      <c r="C136" s="369"/>
      <c r="G136" s="359">
        <f t="shared" si="34"/>
        <v>0</v>
      </c>
    </row>
    <row r="137" spans="1:7" x14ac:dyDescent="0.25">
      <c r="A137" s="349">
        <v>43549</v>
      </c>
      <c r="C137" s="369"/>
      <c r="G137" s="359">
        <f t="shared" si="34"/>
        <v>0</v>
      </c>
    </row>
    <row r="138" spans="1:7" x14ac:dyDescent="0.25">
      <c r="A138" s="349">
        <v>43550</v>
      </c>
      <c r="C138" s="369"/>
      <c r="G138" s="359">
        <f t="shared" si="34"/>
        <v>0</v>
      </c>
    </row>
    <row r="139" spans="1:7" x14ac:dyDescent="0.25">
      <c r="A139" s="349">
        <v>43551</v>
      </c>
      <c r="C139" s="369"/>
      <c r="G139" s="359">
        <f t="shared" si="34"/>
        <v>0</v>
      </c>
    </row>
    <row r="140" spans="1:7" x14ac:dyDescent="0.25">
      <c r="A140" s="349">
        <v>43552</v>
      </c>
      <c r="C140" s="369"/>
      <c r="G140" s="359">
        <f t="shared" si="34"/>
        <v>0</v>
      </c>
    </row>
    <row r="141" spans="1:7" x14ac:dyDescent="0.25">
      <c r="A141" s="349">
        <v>43553</v>
      </c>
      <c r="C141" s="369"/>
      <c r="G141" s="359">
        <f t="shared" si="34"/>
        <v>0</v>
      </c>
    </row>
    <row r="142" spans="1:7" x14ac:dyDescent="0.25">
      <c r="A142" s="349">
        <v>43556</v>
      </c>
      <c r="C142" s="369"/>
      <c r="G142" s="359">
        <f t="shared" si="34"/>
        <v>0</v>
      </c>
    </row>
    <row r="143" spans="1:7" x14ac:dyDescent="0.25">
      <c r="A143" s="349">
        <v>43557</v>
      </c>
      <c r="C143" s="369"/>
      <c r="G143" s="359">
        <f t="shared" si="34"/>
        <v>0</v>
      </c>
    </row>
    <row r="144" spans="1:7" x14ac:dyDescent="0.25">
      <c r="A144" s="349">
        <v>43559</v>
      </c>
      <c r="C144" s="369"/>
      <c r="G144" s="359">
        <f t="shared" si="34"/>
        <v>0</v>
      </c>
    </row>
    <row r="145" spans="1:7" x14ac:dyDescent="0.25">
      <c r="A145" s="349">
        <v>43560</v>
      </c>
      <c r="C145" s="369"/>
      <c r="G145" s="359">
        <f t="shared" si="34"/>
        <v>0</v>
      </c>
    </row>
    <row r="146" spans="1:7" x14ac:dyDescent="0.25">
      <c r="A146" s="349">
        <v>43563</v>
      </c>
      <c r="C146" s="369"/>
      <c r="G146" s="359">
        <f t="shared" si="34"/>
        <v>0</v>
      </c>
    </row>
    <row r="147" spans="1:7" x14ac:dyDescent="0.25">
      <c r="A147" s="349">
        <v>43564</v>
      </c>
      <c r="C147" s="369"/>
      <c r="G147" s="359">
        <f t="shared" si="34"/>
        <v>0</v>
      </c>
    </row>
    <row r="148" spans="1:7" x14ac:dyDescent="0.25">
      <c r="A148" s="349">
        <v>43565</v>
      </c>
      <c r="C148" s="369"/>
      <c r="G148" s="359">
        <f t="shared" si="34"/>
        <v>0</v>
      </c>
    </row>
    <row r="149" spans="1:7" x14ac:dyDescent="0.25">
      <c r="A149" s="349">
        <v>43566</v>
      </c>
      <c r="C149" s="369"/>
      <c r="G149" s="359">
        <f t="shared" si="34"/>
        <v>0</v>
      </c>
    </row>
    <row r="150" spans="1:7" x14ac:dyDescent="0.25">
      <c r="A150" s="349">
        <v>43567</v>
      </c>
      <c r="C150" s="369"/>
      <c r="G150" s="359">
        <f t="shared" si="34"/>
        <v>0</v>
      </c>
    </row>
    <row r="151" spans="1:7" x14ac:dyDescent="0.25">
      <c r="A151" s="349">
        <v>43571</v>
      </c>
      <c r="C151" s="369"/>
      <c r="G151" s="359">
        <f t="shared" si="34"/>
        <v>0</v>
      </c>
    </row>
    <row r="152" spans="1:7" x14ac:dyDescent="0.25">
      <c r="A152" s="349">
        <v>43572</v>
      </c>
      <c r="C152" s="369"/>
      <c r="G152" s="359">
        <f t="shared" si="34"/>
        <v>0</v>
      </c>
    </row>
    <row r="153" spans="1:7" x14ac:dyDescent="0.25">
      <c r="A153" s="349">
        <v>43573</v>
      </c>
      <c r="C153" s="369"/>
      <c r="G153" s="359">
        <f t="shared" si="34"/>
        <v>0</v>
      </c>
    </row>
    <row r="154" spans="1:7" x14ac:dyDescent="0.25">
      <c r="A154" s="349">
        <v>43574</v>
      </c>
      <c r="C154" s="369"/>
      <c r="G154" s="359">
        <f t="shared" si="34"/>
        <v>0</v>
      </c>
    </row>
    <row r="155" spans="1:7" x14ac:dyDescent="0.25">
      <c r="A155" s="349">
        <v>43577</v>
      </c>
      <c r="C155" s="369"/>
      <c r="G155" s="359">
        <f t="shared" si="34"/>
        <v>0</v>
      </c>
    </row>
    <row r="156" spans="1:7" x14ac:dyDescent="0.25">
      <c r="A156" s="349">
        <v>43578</v>
      </c>
      <c r="C156" s="369"/>
      <c r="G156" s="359">
        <f t="shared" si="34"/>
        <v>0</v>
      </c>
    </row>
    <row r="157" spans="1:7" x14ac:dyDescent="0.25">
      <c r="A157" s="349">
        <v>43579</v>
      </c>
      <c r="C157" s="369"/>
      <c r="G157" s="359">
        <f t="shared" si="34"/>
        <v>0</v>
      </c>
    </row>
    <row r="158" spans="1:7" x14ac:dyDescent="0.25">
      <c r="A158" s="349">
        <v>43580</v>
      </c>
      <c r="C158" s="369"/>
      <c r="G158" s="359">
        <f t="shared" si="34"/>
        <v>0</v>
      </c>
    </row>
    <row r="159" spans="1:7" x14ac:dyDescent="0.25">
      <c r="A159" s="349">
        <v>43581</v>
      </c>
      <c r="C159" s="369"/>
      <c r="G159" s="359">
        <f t="shared" si="34"/>
        <v>0</v>
      </c>
    </row>
    <row r="160" spans="1:7" x14ac:dyDescent="0.25">
      <c r="A160" s="349">
        <v>43587</v>
      </c>
      <c r="C160" s="369"/>
      <c r="G160" s="359">
        <f t="shared" si="34"/>
        <v>0</v>
      </c>
    </row>
    <row r="161" spans="1:7" x14ac:dyDescent="0.25">
      <c r="A161" s="349">
        <v>43588</v>
      </c>
      <c r="C161" s="369"/>
      <c r="G161" s="359">
        <f t="shared" si="34"/>
        <v>0</v>
      </c>
    </row>
    <row r="162" spans="1:7" x14ac:dyDescent="0.25">
      <c r="A162" s="349">
        <v>43589</v>
      </c>
      <c r="C162" s="369"/>
      <c r="G162" s="359">
        <f t="shared" si="34"/>
        <v>0</v>
      </c>
    </row>
    <row r="163" spans="1:7" x14ac:dyDescent="0.25">
      <c r="A163" s="349">
        <v>43590</v>
      </c>
      <c r="C163" s="369"/>
      <c r="G163" s="359">
        <f t="shared" si="34"/>
        <v>0</v>
      </c>
    </row>
    <row r="164" spans="1:7" x14ac:dyDescent="0.25">
      <c r="A164" s="349">
        <v>43591</v>
      </c>
      <c r="C164" s="369"/>
      <c r="G164" s="359">
        <f t="shared" si="34"/>
        <v>0</v>
      </c>
    </row>
    <row r="165" spans="1:7" x14ac:dyDescent="0.25">
      <c r="A165" s="349">
        <v>43592</v>
      </c>
      <c r="C165" s="369"/>
      <c r="G165" s="359">
        <f t="shared" si="34"/>
        <v>0</v>
      </c>
    </row>
    <row r="166" spans="1:7" x14ac:dyDescent="0.25">
      <c r="A166" s="349">
        <v>43593</v>
      </c>
      <c r="C166" s="369"/>
      <c r="G166" s="359">
        <f t="shared" si="34"/>
        <v>0</v>
      </c>
    </row>
    <row r="167" spans="1:7" x14ac:dyDescent="0.25">
      <c r="A167" s="349">
        <v>43594</v>
      </c>
      <c r="C167" s="369"/>
      <c r="G167" s="359">
        <f t="shared" si="34"/>
        <v>0</v>
      </c>
    </row>
    <row r="168" spans="1:7" x14ac:dyDescent="0.25">
      <c r="A168" s="349">
        <v>43595</v>
      </c>
      <c r="C168" s="369"/>
      <c r="G168" s="359">
        <f t="shared" si="34"/>
        <v>0</v>
      </c>
    </row>
    <row r="169" spans="1:7" x14ac:dyDescent="0.25">
      <c r="A169" s="349">
        <v>43596</v>
      </c>
      <c r="C169" s="369"/>
      <c r="G169" s="359">
        <f t="shared" si="34"/>
        <v>0</v>
      </c>
    </row>
    <row r="170" spans="1:7" x14ac:dyDescent="0.25">
      <c r="A170" s="349">
        <v>43597</v>
      </c>
      <c r="C170" s="369"/>
      <c r="G170" s="359">
        <f t="shared" si="34"/>
        <v>0</v>
      </c>
    </row>
    <row r="171" spans="1:7" x14ac:dyDescent="0.25">
      <c r="A171" s="349">
        <v>43598</v>
      </c>
      <c r="C171" s="369"/>
      <c r="G171" s="359">
        <f t="shared" si="34"/>
        <v>0</v>
      </c>
    </row>
    <row r="172" spans="1:7" x14ac:dyDescent="0.25">
      <c r="A172" s="349">
        <v>43599</v>
      </c>
      <c r="C172" s="369"/>
      <c r="G172" s="359">
        <f t="shared" si="34"/>
        <v>0</v>
      </c>
    </row>
    <row r="173" spans="1:7" x14ac:dyDescent="0.25">
      <c r="A173" s="349">
        <v>43600</v>
      </c>
      <c r="C173" s="369"/>
      <c r="G173" s="359">
        <f t="shared" si="34"/>
        <v>0</v>
      </c>
    </row>
    <row r="174" spans="1:7" x14ac:dyDescent="0.25">
      <c r="A174" s="349">
        <v>43601</v>
      </c>
      <c r="C174" s="369"/>
      <c r="G174" s="359">
        <f t="shared" si="34"/>
        <v>0</v>
      </c>
    </row>
    <row r="175" spans="1:7" x14ac:dyDescent="0.25">
      <c r="A175" s="349">
        <v>43602</v>
      </c>
      <c r="C175" s="369"/>
      <c r="G175" s="359">
        <f t="shared" ref="G175:G200" si="37">C175-C174</f>
        <v>0</v>
      </c>
    </row>
    <row r="176" spans="1:7" x14ac:dyDescent="0.25">
      <c r="A176" s="349">
        <v>43603</v>
      </c>
      <c r="C176" s="369"/>
      <c r="G176" s="359">
        <f t="shared" si="37"/>
        <v>0</v>
      </c>
    </row>
    <row r="177" spans="1:7" x14ac:dyDescent="0.25">
      <c r="A177" s="349">
        <v>43604</v>
      </c>
      <c r="C177" s="369"/>
      <c r="G177" s="359">
        <f t="shared" si="37"/>
        <v>0</v>
      </c>
    </row>
    <row r="178" spans="1:7" x14ac:dyDescent="0.25">
      <c r="A178" s="349">
        <v>43605</v>
      </c>
      <c r="C178" s="369"/>
      <c r="G178" s="359">
        <f t="shared" si="37"/>
        <v>0</v>
      </c>
    </row>
    <row r="179" spans="1:7" x14ac:dyDescent="0.25">
      <c r="A179" s="349">
        <v>43606</v>
      </c>
      <c r="C179" s="369"/>
      <c r="G179" s="359">
        <f t="shared" si="37"/>
        <v>0</v>
      </c>
    </row>
    <row r="180" spans="1:7" x14ac:dyDescent="0.25">
      <c r="A180" s="349">
        <v>43607</v>
      </c>
      <c r="C180" s="369"/>
      <c r="G180" s="359">
        <f t="shared" si="37"/>
        <v>0</v>
      </c>
    </row>
    <row r="181" spans="1:7" x14ac:dyDescent="0.25">
      <c r="A181" s="349">
        <v>43608</v>
      </c>
      <c r="C181" s="369"/>
      <c r="G181" s="359">
        <f t="shared" si="37"/>
        <v>0</v>
      </c>
    </row>
    <row r="182" spans="1:7" x14ac:dyDescent="0.25">
      <c r="A182" s="349">
        <v>43609</v>
      </c>
      <c r="C182" s="369"/>
      <c r="G182" s="359">
        <f t="shared" si="37"/>
        <v>0</v>
      </c>
    </row>
    <row r="183" spans="1:7" x14ac:dyDescent="0.25">
      <c r="A183" s="349">
        <v>43610</v>
      </c>
      <c r="C183" s="369"/>
      <c r="G183" s="359">
        <f t="shared" si="37"/>
        <v>0</v>
      </c>
    </row>
    <row r="184" spans="1:7" x14ac:dyDescent="0.25">
      <c r="A184" s="349">
        <v>43611</v>
      </c>
      <c r="C184" s="369"/>
      <c r="G184" s="359">
        <f t="shared" si="37"/>
        <v>0</v>
      </c>
    </row>
    <row r="185" spans="1:7" x14ac:dyDescent="0.25">
      <c r="A185" s="349">
        <v>43612</v>
      </c>
      <c r="C185" s="369"/>
      <c r="G185" s="359">
        <f t="shared" si="37"/>
        <v>0</v>
      </c>
    </row>
    <row r="186" spans="1:7" x14ac:dyDescent="0.25">
      <c r="A186" s="349">
        <v>43613</v>
      </c>
      <c r="C186" s="369"/>
      <c r="G186" s="359">
        <f t="shared" si="37"/>
        <v>0</v>
      </c>
    </row>
    <row r="187" spans="1:7" x14ac:dyDescent="0.25">
      <c r="A187" s="349">
        <v>43614</v>
      </c>
      <c r="C187" s="369"/>
      <c r="G187" s="359">
        <f t="shared" si="37"/>
        <v>0</v>
      </c>
    </row>
    <row r="188" spans="1:7" x14ac:dyDescent="0.25">
      <c r="A188" s="349">
        <v>43615</v>
      </c>
      <c r="C188" s="369"/>
      <c r="G188" s="359">
        <f t="shared" si="37"/>
        <v>0</v>
      </c>
    </row>
    <row r="189" spans="1:7" x14ac:dyDescent="0.25">
      <c r="A189" s="349">
        <v>43620</v>
      </c>
      <c r="C189" s="369">
        <v>1950</v>
      </c>
      <c r="G189" s="359"/>
    </row>
    <row r="190" spans="1:7" x14ac:dyDescent="0.25">
      <c r="A190" s="349">
        <v>43621</v>
      </c>
      <c r="C190" s="369">
        <v>1950</v>
      </c>
      <c r="G190" s="359">
        <f t="shared" si="37"/>
        <v>0</v>
      </c>
    </row>
    <row r="191" spans="1:7" x14ac:dyDescent="0.25">
      <c r="A191" s="349">
        <v>43622</v>
      </c>
      <c r="C191" s="369">
        <v>1800</v>
      </c>
      <c r="G191" s="359">
        <f t="shared" si="37"/>
        <v>-150</v>
      </c>
    </row>
    <row r="192" spans="1:7" x14ac:dyDescent="0.25">
      <c r="A192" s="349">
        <v>43623</v>
      </c>
      <c r="C192" s="369">
        <v>1800</v>
      </c>
      <c r="G192" s="359">
        <f t="shared" si="37"/>
        <v>0</v>
      </c>
    </row>
    <row r="193" spans="1:7" x14ac:dyDescent="0.25">
      <c r="A193" s="349">
        <v>43626</v>
      </c>
      <c r="C193" s="369">
        <v>1800</v>
      </c>
      <c r="G193" s="359">
        <f t="shared" si="37"/>
        <v>0</v>
      </c>
    </row>
    <row r="194" spans="1:7" x14ac:dyDescent="0.25">
      <c r="A194" s="349">
        <v>43627</v>
      </c>
      <c r="C194" s="369">
        <v>1800</v>
      </c>
      <c r="G194" s="359">
        <f t="shared" si="37"/>
        <v>0</v>
      </c>
    </row>
    <row r="195" spans="1:7" x14ac:dyDescent="0.25">
      <c r="A195" s="349">
        <v>43628</v>
      </c>
      <c r="C195" s="369">
        <v>1800</v>
      </c>
      <c r="G195" s="359">
        <f t="shared" si="37"/>
        <v>0</v>
      </c>
    </row>
    <row r="196" spans="1:7" x14ac:dyDescent="0.25">
      <c r="A196" s="349">
        <v>43629</v>
      </c>
      <c r="C196" s="369">
        <v>1800</v>
      </c>
      <c r="G196" s="359">
        <f t="shared" si="37"/>
        <v>0</v>
      </c>
    </row>
    <row r="197" spans="1:7" x14ac:dyDescent="0.25">
      <c r="A197" s="349">
        <v>43630</v>
      </c>
      <c r="C197" s="369">
        <v>1800</v>
      </c>
      <c r="G197" s="359">
        <f t="shared" si="37"/>
        <v>0</v>
      </c>
    </row>
    <row r="198" spans="1:7" x14ac:dyDescent="0.25">
      <c r="A198" s="349">
        <v>43633</v>
      </c>
      <c r="B198" s="1">
        <f>+IF(F198=0,"",C198/F198)</f>
        <v>259.72002181648185</v>
      </c>
      <c r="C198" s="369">
        <v>1800</v>
      </c>
      <c r="D198" s="1">
        <f>B198/1.17</f>
        <v>221.98292462947168</v>
      </c>
      <c r="F198" s="1">
        <f>USD_CNY!B1107</f>
        <v>6.9305399999999997</v>
      </c>
      <c r="G198" s="359">
        <f t="shared" si="37"/>
        <v>0</v>
      </c>
    </row>
    <row r="199" spans="1:7" x14ac:dyDescent="0.25">
      <c r="A199" s="349">
        <v>43634</v>
      </c>
      <c r="B199" s="1">
        <f>+IF(F199=0,"",C199/F199)</f>
        <v>259.58368545379557</v>
      </c>
      <c r="C199" s="369">
        <v>1800</v>
      </c>
      <c r="D199" s="1">
        <f>B199/1.17</f>
        <v>221.8663978237569</v>
      </c>
      <c r="F199" s="1">
        <f>USD_CNY!B1108</f>
        <v>6.9341799999999996</v>
      </c>
      <c r="G199" s="359">
        <f t="shared" si="37"/>
        <v>0</v>
      </c>
    </row>
    <row r="200" spans="1:7" x14ac:dyDescent="0.25">
      <c r="A200" s="349">
        <v>43635</v>
      </c>
      <c r="B200" s="1">
        <f>+IF(F200=0,"",C200/F200)</f>
        <v>260.61537080499744</v>
      </c>
      <c r="C200" s="1">
        <v>1800</v>
      </c>
      <c r="D200" s="1">
        <f>B200/1.17</f>
        <v>222.7481801752115</v>
      </c>
      <c r="F200" s="1">
        <f>USD_CNY!B1109</f>
        <v>6.9067299999999996</v>
      </c>
      <c r="G200" s="359">
        <f t="shared" si="37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9" sqref="J29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2" t="s">
        <v>1035</v>
      </c>
      <c r="B1" s="412"/>
      <c r="C1" s="412"/>
      <c r="D1" s="412"/>
      <c r="E1" s="412"/>
      <c r="F1" s="412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13" t="s">
        <v>1034</v>
      </c>
      <c r="C3" s="414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395">
        <v>43621</v>
      </c>
      <c r="B5" s="396"/>
      <c r="C5" s="396">
        <v>769</v>
      </c>
      <c r="D5" s="397">
        <f>C5/1.17</f>
        <v>657.26495726495727</v>
      </c>
      <c r="E5" s="398"/>
      <c r="F5" s="399">
        <f>USD_CNY!B1099</f>
        <v>6.9275799999999998</v>
      </c>
      <c r="G5" s="25"/>
    </row>
    <row r="6" spans="1:7" ht="15.75" x14ac:dyDescent="0.25">
      <c r="A6" s="395">
        <v>43622</v>
      </c>
      <c r="B6" s="426">
        <f>+IF(F6=0,"",C6/F6)</f>
        <v>112.5661326029042</v>
      </c>
      <c r="C6" s="396">
        <v>780</v>
      </c>
      <c r="D6" s="426">
        <f>B6/1.17</f>
        <v>96.210369746071976</v>
      </c>
      <c r="E6" s="427"/>
      <c r="F6" s="399">
        <f>USD_CNY!B1100</f>
        <v>6.9292600000000002</v>
      </c>
      <c r="G6" s="401">
        <f>C6-C5</f>
        <v>11</v>
      </c>
    </row>
    <row r="7" spans="1:7" ht="15.75" x14ac:dyDescent="0.25">
      <c r="A7" s="395">
        <v>43623</v>
      </c>
      <c r="B7" s="426">
        <f t="shared" ref="B7:B21" si="0">+IF(F7=0,"",C7/F7)</f>
        <v>111.83199836287177</v>
      </c>
      <c r="C7" s="396">
        <v>776</v>
      </c>
      <c r="D7" s="426">
        <f>B7/1.17</f>
        <v>95.5829045836511</v>
      </c>
      <c r="E7" s="427"/>
      <c r="F7" s="399">
        <f>USD_CNY!B1101</f>
        <v>6.9389799999999999</v>
      </c>
      <c r="G7" s="401">
        <f t="shared" ref="G7:G15" si="1">C7-C6</f>
        <v>-4</v>
      </c>
    </row>
    <row r="8" spans="1:7" ht="15.75" x14ac:dyDescent="0.25">
      <c r="A8" s="395">
        <v>43626</v>
      </c>
      <c r="B8" s="426">
        <f t="shared" si="0"/>
        <v>111.65387299371947</v>
      </c>
      <c r="C8" s="396">
        <v>776</v>
      </c>
      <c r="D8" s="426">
        <f t="shared" ref="D8:D15" si="2">B8/1.17</f>
        <v>95.430660678392712</v>
      </c>
      <c r="E8" s="427"/>
      <c r="F8" s="399">
        <f>USD_CNY!B1102</f>
        <v>6.9500500000000001</v>
      </c>
      <c r="G8" s="401">
        <f t="shared" si="1"/>
        <v>0</v>
      </c>
    </row>
    <row r="9" spans="1:7" ht="15.75" x14ac:dyDescent="0.25">
      <c r="A9" s="395">
        <v>43627</v>
      </c>
      <c r="B9" s="426">
        <f t="shared" si="0"/>
        <v>110.6897109079154</v>
      </c>
      <c r="C9" s="396">
        <v>767</v>
      </c>
      <c r="D9" s="426">
        <f t="shared" si="2"/>
        <v>94.606590519585822</v>
      </c>
      <c r="E9" s="427"/>
      <c r="F9" s="399">
        <f>USD_CNY!B1103</f>
        <v>6.9292800000000003</v>
      </c>
      <c r="G9" s="401">
        <f t="shared" si="1"/>
        <v>-9</v>
      </c>
    </row>
    <row r="10" spans="1:7" ht="15.75" x14ac:dyDescent="0.25">
      <c r="A10" s="395">
        <v>43628</v>
      </c>
      <c r="B10" s="426">
        <f t="shared" si="0"/>
        <v>113.76794227287559</v>
      </c>
      <c r="C10" s="396">
        <v>788</v>
      </c>
      <c r="D10" s="426">
        <f t="shared" si="2"/>
        <v>97.237557498184273</v>
      </c>
      <c r="E10" s="427"/>
      <c r="F10" s="399">
        <f>USD_CNY!B1104</f>
        <v>6.92638</v>
      </c>
      <c r="G10" s="401">
        <f t="shared" si="1"/>
        <v>21</v>
      </c>
    </row>
    <row r="11" spans="1:7" ht="15.75" x14ac:dyDescent="0.25">
      <c r="A11" s="395">
        <v>43629</v>
      </c>
      <c r="B11" s="426">
        <f t="shared" si="0"/>
        <v>114.41499023937693</v>
      </c>
      <c r="C11" s="396">
        <v>793</v>
      </c>
      <c r="D11" s="426">
        <f t="shared" si="2"/>
        <v>97.790589948185414</v>
      </c>
      <c r="E11" s="427"/>
      <c r="F11" s="399">
        <f>USD_CNY!B1105</f>
        <v>6.9309099999999999</v>
      </c>
      <c r="G11" s="401">
        <f t="shared" si="1"/>
        <v>5</v>
      </c>
    </row>
    <row r="12" spans="1:7" ht="15.75" x14ac:dyDescent="0.25">
      <c r="A12" s="395">
        <v>43630</v>
      </c>
      <c r="B12" s="426">
        <f t="shared" si="0"/>
        <v>116.36458017908897</v>
      </c>
      <c r="C12" s="396">
        <v>807</v>
      </c>
      <c r="D12" s="426">
        <f t="shared" si="2"/>
        <v>99.456906135973483</v>
      </c>
      <c r="E12" s="427"/>
      <c r="F12" s="399">
        <f>USD_CNY!B1106</f>
        <v>6.9351000000000003</v>
      </c>
      <c r="G12" s="401">
        <f t="shared" si="1"/>
        <v>14</v>
      </c>
    </row>
    <row r="13" spans="1:7" ht="15.75" x14ac:dyDescent="0.25">
      <c r="A13" s="395">
        <v>43633</v>
      </c>
      <c r="B13" s="426">
        <f t="shared" si="0"/>
        <v>118.89405443154502</v>
      </c>
      <c r="C13" s="396">
        <v>824</v>
      </c>
      <c r="D13" s="426">
        <f t="shared" si="2"/>
        <v>101.61884994149148</v>
      </c>
      <c r="E13" s="427"/>
      <c r="F13" s="399">
        <f>USD_CNY!B1107</f>
        <v>6.9305399999999997</v>
      </c>
      <c r="G13" s="401">
        <f t="shared" si="1"/>
        <v>17</v>
      </c>
    </row>
    <row r="14" spans="1:7" ht="15.75" x14ac:dyDescent="0.25">
      <c r="A14" s="395">
        <v>43634</v>
      </c>
      <c r="B14" s="426">
        <f t="shared" si="0"/>
        <v>120.27377426025861</v>
      </c>
      <c r="C14" s="396">
        <v>834</v>
      </c>
      <c r="D14" s="426">
        <f t="shared" si="2"/>
        <v>102.79809765834069</v>
      </c>
      <c r="E14" s="427"/>
      <c r="F14" s="399">
        <f>USD_CNY!B1108</f>
        <v>6.9341799999999996</v>
      </c>
      <c r="G14" s="401">
        <f t="shared" si="1"/>
        <v>10</v>
      </c>
    </row>
    <row r="15" spans="1:7" ht="15.75" x14ac:dyDescent="0.25">
      <c r="A15" s="395">
        <v>43635</v>
      </c>
      <c r="B15" s="426">
        <f t="shared" si="0"/>
        <v>119.73828425318494</v>
      </c>
      <c r="C15" s="426">
        <v>827</v>
      </c>
      <c r="D15" s="426">
        <f t="shared" si="2"/>
        <v>102.34041389161106</v>
      </c>
      <c r="E15" s="427"/>
      <c r="F15" s="399">
        <f>USD_CNY!B1109</f>
        <v>6.9067299999999996</v>
      </c>
      <c r="G15" s="401">
        <f t="shared" si="1"/>
        <v>-7</v>
      </c>
    </row>
    <row r="16" spans="1:7" ht="15.75" x14ac:dyDescent="0.25">
      <c r="A16" s="427"/>
      <c r="B16" s="426" t="str">
        <f t="shared" si="0"/>
        <v/>
      </c>
      <c r="C16" s="427"/>
      <c r="D16" s="426"/>
      <c r="E16" s="427"/>
      <c r="F16" s="399">
        <f>USD_CNY!B1110</f>
        <v>0</v>
      </c>
    </row>
    <row r="17" spans="1:6" ht="15.75" x14ac:dyDescent="0.25">
      <c r="A17" s="427"/>
      <c r="B17" s="426" t="str">
        <f t="shared" si="0"/>
        <v/>
      </c>
      <c r="C17" s="427"/>
      <c r="D17" s="426"/>
      <c r="E17" s="427"/>
      <c r="F17" s="399">
        <f>USD_CNY!B1111</f>
        <v>0</v>
      </c>
    </row>
    <row r="18" spans="1:6" ht="15.75" x14ac:dyDescent="0.25">
      <c r="A18" s="427"/>
      <c r="B18" s="426" t="str">
        <f t="shared" si="0"/>
        <v/>
      </c>
      <c r="C18" s="427"/>
      <c r="D18" s="426"/>
      <c r="E18" s="427"/>
      <c r="F18" s="399">
        <f>USD_CNY!B1112</f>
        <v>0</v>
      </c>
    </row>
    <row r="19" spans="1:6" ht="15.75" x14ac:dyDescent="0.25">
      <c r="A19" s="427"/>
      <c r="B19" s="426" t="str">
        <f t="shared" si="0"/>
        <v/>
      </c>
      <c r="C19" s="427"/>
      <c r="D19" s="426"/>
      <c r="E19" s="427"/>
      <c r="F19" s="399">
        <f>USD_CNY!B1113</f>
        <v>0</v>
      </c>
    </row>
    <row r="20" spans="1:6" ht="15.75" x14ac:dyDescent="0.25">
      <c r="A20" s="427"/>
      <c r="B20" s="426" t="str">
        <f t="shared" si="0"/>
        <v/>
      </c>
      <c r="C20" s="427"/>
      <c r="D20" s="426"/>
      <c r="E20" s="427"/>
      <c r="F20" s="399">
        <f>USD_CNY!B1114</f>
        <v>0</v>
      </c>
    </row>
    <row r="21" spans="1:6" ht="15.75" x14ac:dyDescent="0.25">
      <c r="A21" s="427"/>
      <c r="B21" s="426" t="str">
        <f t="shared" si="0"/>
        <v/>
      </c>
      <c r="C21" s="427"/>
      <c r="D21" s="426"/>
      <c r="E21" s="427"/>
      <c r="F21" s="399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workbookViewId="0">
      <pane xSplit="1" ySplit="5" topLeftCell="B180" activePane="bottomRight" state="frozen"/>
      <selection pane="topRight" activeCell="B1" sqref="B1"/>
      <selection pane="bottomLeft" activeCell="A6" sqref="A6"/>
      <selection pane="bottomRight" activeCell="K197" sqref="K197"/>
    </sheetView>
  </sheetViews>
  <sheetFormatPr defaultColWidth="8.7109375" defaultRowHeight="15" x14ac:dyDescent="0.25"/>
  <cols>
    <col min="1" max="1" width="12.85546875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7.25" x14ac:dyDescent="0.25">
      <c r="A3" s="428" t="s">
        <v>751</v>
      </c>
      <c r="B3" s="5" t="s">
        <v>1022</v>
      </c>
      <c r="C3" s="268"/>
      <c r="D3" s="5"/>
      <c r="E3" s="5" t="s">
        <v>1022</v>
      </c>
      <c r="F3" s="429" t="s">
        <v>753</v>
      </c>
    </row>
    <row r="4" spans="1:7" ht="78.75" x14ac:dyDescent="0.25">
      <c r="A4" s="428" t="s">
        <v>21</v>
      </c>
      <c r="B4" s="5" t="s">
        <v>1023</v>
      </c>
      <c r="C4" s="5" t="s">
        <v>1023</v>
      </c>
      <c r="D4" s="5" t="s">
        <v>11</v>
      </c>
      <c r="E4" s="274" t="s">
        <v>1</v>
      </c>
      <c r="F4" s="430" t="s">
        <v>660</v>
      </c>
    </row>
    <row r="5" spans="1:7" ht="47.25" x14ac:dyDescent="0.25">
      <c r="A5" s="431"/>
      <c r="B5" s="5" t="s">
        <v>3</v>
      </c>
      <c r="C5" s="268" t="s">
        <v>2</v>
      </c>
      <c r="D5" s="5" t="s">
        <v>3</v>
      </c>
      <c r="E5" s="268" t="s">
        <v>3</v>
      </c>
      <c r="F5" s="430" t="s">
        <v>23</v>
      </c>
    </row>
    <row r="6" spans="1:7" ht="18" customHeight="1" x14ac:dyDescent="0.25">
      <c r="A6" s="432">
        <v>43333</v>
      </c>
      <c r="B6" s="433">
        <f t="shared" ref="B6:B33" si="0">+IF(F6=0,"",C6/F6)</f>
        <v>656.19101961989202</v>
      </c>
      <c r="C6" s="257">
        <v>4485</v>
      </c>
      <c r="D6" s="434">
        <f t="shared" ref="D6:D33" si="1">+IF(ISERROR(B6/1.17),0,B6/1.17)</f>
        <v>560.8470253161471</v>
      </c>
      <c r="E6" s="2"/>
      <c r="F6" s="435">
        <f>USD_CNY!B924</f>
        <v>6.8349000000000002</v>
      </c>
    </row>
    <row r="7" spans="1:7" ht="18" customHeight="1" x14ac:dyDescent="0.25">
      <c r="A7" s="432">
        <v>43334</v>
      </c>
      <c r="B7" s="433">
        <f t="shared" si="0"/>
        <v>658.3601486326761</v>
      </c>
      <c r="C7" s="257">
        <v>4495</v>
      </c>
      <c r="D7" s="434">
        <f t="shared" si="1"/>
        <v>562.70098173733004</v>
      </c>
      <c r="E7" s="436">
        <v>510</v>
      </c>
      <c r="F7" s="435">
        <f>USD_CNY!B926</f>
        <v>6.8275699999999997</v>
      </c>
      <c r="G7" s="359">
        <f t="shared" ref="G7:G20" si="2">C7-C6</f>
        <v>10</v>
      </c>
    </row>
    <row r="8" spans="1:7" ht="18" customHeight="1" x14ac:dyDescent="0.25">
      <c r="A8" s="432">
        <v>43335</v>
      </c>
      <c r="B8" s="433">
        <f t="shared" si="0"/>
        <v>655.87659586899997</v>
      </c>
      <c r="C8" s="257">
        <v>4490</v>
      </c>
      <c r="D8" s="434">
        <f t="shared" si="1"/>
        <v>560.57828706752139</v>
      </c>
      <c r="E8" s="2">
        <v>507.5</v>
      </c>
      <c r="F8" s="435">
        <f>USD_CNY!B927</f>
        <v>6.8457999999999997</v>
      </c>
      <c r="G8" s="359">
        <f t="shared" si="2"/>
        <v>-5</v>
      </c>
    </row>
    <row r="9" spans="1:7" ht="18" customHeight="1" x14ac:dyDescent="0.25">
      <c r="A9" s="432">
        <v>43336</v>
      </c>
      <c r="B9" s="433">
        <f t="shared" si="0"/>
        <v>651.39585863114019</v>
      </c>
      <c r="C9" s="257">
        <v>4490</v>
      </c>
      <c r="D9" s="434">
        <f t="shared" si="1"/>
        <v>556.74859712063267</v>
      </c>
      <c r="E9" s="436">
        <v>506</v>
      </c>
      <c r="F9" s="435">
        <f>USD_CNY!B928</f>
        <v>6.8928900000000004</v>
      </c>
      <c r="G9" s="359">
        <f t="shared" si="2"/>
        <v>0</v>
      </c>
    </row>
    <row r="10" spans="1:7" ht="18" customHeight="1" x14ac:dyDescent="0.25">
      <c r="A10" s="432">
        <v>43339</v>
      </c>
      <c r="B10" s="433">
        <f t="shared" si="0"/>
        <v>660.30577010182537</v>
      </c>
      <c r="C10" s="257">
        <v>4490</v>
      </c>
      <c r="D10" s="434">
        <f t="shared" si="1"/>
        <v>564.36390606993621</v>
      </c>
      <c r="E10" s="436">
        <v>506</v>
      </c>
      <c r="F10" s="435">
        <f>USD_CNY!B929</f>
        <v>6.7998799999999999</v>
      </c>
      <c r="G10" s="359">
        <f t="shared" si="2"/>
        <v>0</v>
      </c>
    </row>
    <row r="11" spans="1:7" ht="18" customHeight="1" x14ac:dyDescent="0.25">
      <c r="A11" s="432">
        <v>43340</v>
      </c>
      <c r="B11" s="433">
        <f t="shared" si="0"/>
        <v>658.77413542335262</v>
      </c>
      <c r="C11" s="257">
        <v>4475</v>
      </c>
      <c r="D11" s="434">
        <f t="shared" si="1"/>
        <v>563.05481660115606</v>
      </c>
      <c r="E11" s="436">
        <v>506</v>
      </c>
      <c r="F11" s="435">
        <f>USD_CNY!B930</f>
        <v>6.7929199999999996</v>
      </c>
      <c r="G11" s="359">
        <f t="shared" si="2"/>
        <v>-15</v>
      </c>
    </row>
    <row r="12" spans="1:7" ht="18" customHeight="1" x14ac:dyDescent="0.25">
      <c r="A12" s="432">
        <v>43341</v>
      </c>
      <c r="B12" s="433">
        <f t="shared" si="0"/>
        <v>658.16566654900578</v>
      </c>
      <c r="C12" s="257">
        <v>4475</v>
      </c>
      <c r="D12" s="434">
        <f t="shared" si="1"/>
        <v>562.53475773419302</v>
      </c>
      <c r="E12" s="436">
        <v>506</v>
      </c>
      <c r="F12" s="435">
        <f>USD_CNY!B931</f>
        <v>6.7991999999999999</v>
      </c>
      <c r="G12" s="359">
        <f t="shared" si="2"/>
        <v>0</v>
      </c>
    </row>
    <row r="13" spans="1:7" ht="18" customHeight="1" x14ac:dyDescent="0.25">
      <c r="A13" s="432">
        <v>43342</v>
      </c>
      <c r="B13" s="433">
        <f t="shared" si="0"/>
        <v>645.68551487978641</v>
      </c>
      <c r="C13" s="257">
        <v>4450</v>
      </c>
      <c r="D13" s="434">
        <f t="shared" si="1"/>
        <v>551.86796143571496</v>
      </c>
      <c r="E13" s="436">
        <v>508</v>
      </c>
      <c r="F13" s="435">
        <f>USD_CNY!B932</f>
        <v>6.8918999999999997</v>
      </c>
      <c r="G13" s="359">
        <f t="shared" si="2"/>
        <v>-25</v>
      </c>
    </row>
    <row r="14" spans="1:7" ht="18" customHeight="1" x14ac:dyDescent="0.25">
      <c r="A14" s="432">
        <v>43343</v>
      </c>
      <c r="B14" s="433">
        <f t="shared" si="0"/>
        <v>645.22048917325844</v>
      </c>
      <c r="C14" s="257">
        <v>4430</v>
      </c>
      <c r="D14" s="434">
        <f t="shared" si="1"/>
        <v>551.4705035668876</v>
      </c>
      <c r="E14" s="436">
        <v>501</v>
      </c>
      <c r="F14" s="435">
        <f>USD_CNY!B933</f>
        <v>6.8658700000000001</v>
      </c>
      <c r="G14" s="359">
        <f t="shared" si="2"/>
        <v>-20</v>
      </c>
    </row>
    <row r="15" spans="1:7" ht="15.75" x14ac:dyDescent="0.25">
      <c r="A15" s="432">
        <v>43347</v>
      </c>
      <c r="B15" s="433">
        <f t="shared" si="0"/>
        <v>654.78158827333732</v>
      </c>
      <c r="C15" s="257">
        <v>4475</v>
      </c>
      <c r="D15" s="434">
        <f t="shared" si="1"/>
        <v>559.64238313960459</v>
      </c>
      <c r="E15" s="436">
        <v>514</v>
      </c>
      <c r="F15" s="435">
        <f>USD_CNY!B934</f>
        <v>6.8343400000000001</v>
      </c>
      <c r="G15" s="359">
        <v>10</v>
      </c>
    </row>
    <row r="16" spans="1:7" ht="15.75" x14ac:dyDescent="0.25">
      <c r="A16" s="432">
        <v>43348</v>
      </c>
      <c r="B16" s="433">
        <f t="shared" si="0"/>
        <v>651.94854497933909</v>
      </c>
      <c r="C16" s="257">
        <v>4465</v>
      </c>
      <c r="D16" s="434">
        <f t="shared" si="1"/>
        <v>557.22097861481973</v>
      </c>
      <c r="E16" s="436">
        <v>516</v>
      </c>
      <c r="F16" s="435">
        <f>USD_CNY!B935</f>
        <v>6.8487</v>
      </c>
      <c r="G16" s="359">
        <f t="shared" si="2"/>
        <v>-10</v>
      </c>
    </row>
    <row r="17" spans="1:7" ht="15.75" x14ac:dyDescent="0.25">
      <c r="A17" s="432">
        <v>43349</v>
      </c>
      <c r="B17" s="433">
        <f t="shared" si="0"/>
        <v>654.04852382344347</v>
      </c>
      <c r="C17" s="257">
        <v>4475</v>
      </c>
      <c r="D17" s="434">
        <f t="shared" si="1"/>
        <v>559.01583232772953</v>
      </c>
      <c r="E17" s="436">
        <v>516</v>
      </c>
      <c r="F17" s="435">
        <f>USD_CNY!B936</f>
        <v>6.8419999999999996</v>
      </c>
      <c r="G17" s="359">
        <f t="shared" si="2"/>
        <v>10</v>
      </c>
    </row>
    <row r="18" spans="1:7" ht="15.75" x14ac:dyDescent="0.25">
      <c r="A18" s="432">
        <v>43350</v>
      </c>
      <c r="B18" s="433">
        <f t="shared" si="0"/>
        <v>664.82269690075725</v>
      </c>
      <c r="C18" s="257">
        <v>4550</v>
      </c>
      <c r="D18" s="434">
        <f t="shared" si="1"/>
        <v>568.22452726560448</v>
      </c>
      <c r="E18" s="436">
        <v>517</v>
      </c>
      <c r="F18" s="435">
        <f>USD_CNY!B937</f>
        <v>6.8439300000000003</v>
      </c>
      <c r="G18" s="359">
        <f t="shared" si="2"/>
        <v>75</v>
      </c>
    </row>
    <row r="19" spans="1:7" ht="15.75" x14ac:dyDescent="0.25">
      <c r="A19" s="432">
        <v>43353</v>
      </c>
      <c r="B19" s="433">
        <f t="shared" si="0"/>
        <v>669.13230013863722</v>
      </c>
      <c r="C19" s="257">
        <v>4590</v>
      </c>
      <c r="D19" s="434">
        <f t="shared" si="1"/>
        <v>571.90794883644207</v>
      </c>
      <c r="E19" s="437">
        <v>514</v>
      </c>
      <c r="F19" s="435">
        <f>USD_CNY!B938</f>
        <v>6.8596300000000001</v>
      </c>
      <c r="G19" s="359">
        <f t="shared" si="2"/>
        <v>40</v>
      </c>
    </row>
    <row r="20" spans="1:7" ht="15.75" x14ac:dyDescent="0.25">
      <c r="A20" s="432">
        <v>43354</v>
      </c>
      <c r="B20" s="433">
        <f t="shared" si="0"/>
        <v>663.49316405396507</v>
      </c>
      <c r="C20" s="257">
        <v>4555</v>
      </c>
      <c r="D20" s="434">
        <f t="shared" si="1"/>
        <v>567.08817440509836</v>
      </c>
      <c r="E20" s="437">
        <v>514</v>
      </c>
      <c r="F20" s="435">
        <f>USD_CNY!B939</f>
        <v>6.8651799999999996</v>
      </c>
      <c r="G20" s="359">
        <f t="shared" si="2"/>
        <v>-35</v>
      </c>
    </row>
    <row r="21" spans="1:7" ht="15.75" x14ac:dyDescent="0.25">
      <c r="A21" s="432">
        <v>43355</v>
      </c>
      <c r="B21" s="433">
        <f t="shared" si="0"/>
        <v>647.23506995956598</v>
      </c>
      <c r="C21" s="257">
        <v>4450</v>
      </c>
      <c r="D21" s="434">
        <f t="shared" si="1"/>
        <v>553.19236748680851</v>
      </c>
      <c r="E21" s="437">
        <v>514</v>
      </c>
      <c r="F21" s="435">
        <f>USD_CNY!B940</f>
        <v>6.8754</v>
      </c>
      <c r="G21" s="359">
        <f t="shared" ref="G21:G39" si="3">C21-C20</f>
        <v>-105</v>
      </c>
    </row>
    <row r="22" spans="1:7" ht="15.75" x14ac:dyDescent="0.25">
      <c r="A22" s="432">
        <v>43356</v>
      </c>
      <c r="B22" s="433">
        <f t="shared" si="0"/>
        <v>659.261860859894</v>
      </c>
      <c r="C22" s="257">
        <v>4505</v>
      </c>
      <c r="D22" s="434">
        <f t="shared" si="1"/>
        <v>563.47167594862742</v>
      </c>
      <c r="E22" s="437">
        <v>514</v>
      </c>
      <c r="F22" s="435">
        <f>USD_CNY!B941</f>
        <v>6.8334000000000001</v>
      </c>
      <c r="G22" s="359">
        <f t="shared" si="3"/>
        <v>55</v>
      </c>
    </row>
    <row r="23" spans="1:7" ht="15.75" x14ac:dyDescent="0.25">
      <c r="A23" s="432">
        <v>43357</v>
      </c>
      <c r="B23" s="433">
        <f t="shared" si="0"/>
        <v>659.01276672847655</v>
      </c>
      <c r="C23" s="257">
        <v>4510</v>
      </c>
      <c r="D23" s="434">
        <f t="shared" si="1"/>
        <v>563.25877498160389</v>
      </c>
      <c r="E23" s="437">
        <v>511</v>
      </c>
      <c r="F23" s="435">
        <f>USD_CNY!B942</f>
        <v>6.8435699999999997</v>
      </c>
      <c r="G23" s="359">
        <f t="shared" si="3"/>
        <v>5</v>
      </c>
    </row>
    <row r="24" spans="1:7" ht="15.75" x14ac:dyDescent="0.25">
      <c r="A24" s="432">
        <v>43360</v>
      </c>
      <c r="B24" s="433">
        <f t="shared" si="0"/>
        <v>662.95450910835518</v>
      </c>
      <c r="C24" s="257">
        <v>4560</v>
      </c>
      <c r="D24" s="434">
        <f t="shared" si="1"/>
        <v>566.62778556269677</v>
      </c>
      <c r="E24" s="437">
        <v>511</v>
      </c>
      <c r="F24" s="435">
        <f>USD_CNY!B943</f>
        <v>6.8783000000000003</v>
      </c>
      <c r="G24" s="359">
        <f t="shared" si="3"/>
        <v>50</v>
      </c>
    </row>
    <row r="25" spans="1:7" ht="15.75" x14ac:dyDescent="0.25">
      <c r="A25" s="432">
        <v>43361</v>
      </c>
      <c r="B25" s="433">
        <f t="shared" si="0"/>
        <v>663.87141858839971</v>
      </c>
      <c r="C25" s="257">
        <v>4560</v>
      </c>
      <c r="D25" s="434">
        <f t="shared" si="1"/>
        <v>567.41146887897412</v>
      </c>
      <c r="E25" s="437">
        <v>516.5</v>
      </c>
      <c r="F25" s="435">
        <f>USD_CNY!B944</f>
        <v>6.8688000000000002</v>
      </c>
      <c r="G25" s="359">
        <f t="shared" si="3"/>
        <v>0</v>
      </c>
    </row>
    <row r="26" spans="1:7" ht="15.75" x14ac:dyDescent="0.25">
      <c r="A26" s="432">
        <v>43362</v>
      </c>
      <c r="B26" s="433">
        <f t="shared" si="0"/>
        <v>672.13119534377836</v>
      </c>
      <c r="C26" s="257">
        <v>4610</v>
      </c>
      <c r="D26" s="434">
        <f t="shared" si="1"/>
        <v>574.47110713143456</v>
      </c>
      <c r="E26" s="437">
        <v>517.5</v>
      </c>
      <c r="F26" s="435">
        <f>USD_CNY!B945</f>
        <v>6.8587800000000003</v>
      </c>
      <c r="G26" s="359">
        <f t="shared" si="3"/>
        <v>50</v>
      </c>
    </row>
    <row r="27" spans="1:7" ht="15.75" x14ac:dyDescent="0.25">
      <c r="A27" s="432">
        <v>43363</v>
      </c>
      <c r="B27" s="433">
        <f t="shared" si="0"/>
        <v>671.40444674084233</v>
      </c>
      <c r="C27" s="257">
        <v>4600</v>
      </c>
      <c r="D27" s="434">
        <f t="shared" si="1"/>
        <v>573.8499544793525</v>
      </c>
      <c r="E27" s="437">
        <v>513</v>
      </c>
      <c r="F27" s="435">
        <f>USD_CNY!B946</f>
        <v>6.8513099999999998</v>
      </c>
      <c r="G27" s="359">
        <f t="shared" si="3"/>
        <v>-10</v>
      </c>
    </row>
    <row r="28" spans="1:7" ht="15.75" x14ac:dyDescent="0.25">
      <c r="A28" s="432">
        <v>43364</v>
      </c>
      <c r="B28" s="433">
        <f t="shared" si="0"/>
        <v>670.95433559423725</v>
      </c>
      <c r="C28" s="257">
        <v>4585</v>
      </c>
      <c r="D28" s="434">
        <f t="shared" si="1"/>
        <v>573.46524409763867</v>
      </c>
      <c r="E28" s="437">
        <v>508.5</v>
      </c>
      <c r="F28" s="435">
        <f>USD_CNY!B947</f>
        <v>6.8335499999999998</v>
      </c>
      <c r="G28" s="359">
        <f t="shared" si="3"/>
        <v>-15</v>
      </c>
    </row>
    <row r="29" spans="1:7" ht="15.75" x14ac:dyDescent="0.25">
      <c r="A29" s="432">
        <v>43368</v>
      </c>
      <c r="B29" s="433">
        <f t="shared" si="0"/>
        <v>667.00550934899968</v>
      </c>
      <c r="C29" s="257">
        <v>4580</v>
      </c>
      <c r="D29" s="434">
        <f t="shared" si="1"/>
        <v>570.09017893076896</v>
      </c>
      <c r="E29" s="437">
        <v>502</v>
      </c>
      <c r="F29" s="435">
        <f>USD_CNY!B948</f>
        <v>6.8665099999999999</v>
      </c>
      <c r="G29" s="359">
        <f t="shared" si="3"/>
        <v>-5</v>
      </c>
    </row>
    <row r="30" spans="1:7" ht="15.75" x14ac:dyDescent="0.25">
      <c r="A30" s="432">
        <v>43369</v>
      </c>
      <c r="B30" s="433">
        <f t="shared" si="0"/>
        <v>668.32072405779877</v>
      </c>
      <c r="C30" s="257">
        <v>4590</v>
      </c>
      <c r="D30" s="434">
        <f t="shared" si="1"/>
        <v>571.21429406649474</v>
      </c>
      <c r="E30" s="437">
        <v>504</v>
      </c>
      <c r="F30" s="435">
        <f>USD_CNY!B949</f>
        <v>6.8679600000000001</v>
      </c>
      <c r="G30" s="359">
        <f t="shared" si="3"/>
        <v>10</v>
      </c>
    </row>
    <row r="31" spans="1:7" ht="15.75" x14ac:dyDescent="0.25">
      <c r="A31" s="432">
        <v>43370</v>
      </c>
      <c r="B31" s="433">
        <f t="shared" si="0"/>
        <v>647.41303933507049</v>
      </c>
      <c r="C31" s="257">
        <v>4450</v>
      </c>
      <c r="D31" s="434">
        <f t="shared" si="1"/>
        <v>553.3444780641629</v>
      </c>
      <c r="E31" s="437">
        <v>502</v>
      </c>
      <c r="F31" s="435">
        <f>USD_CNY!B950</f>
        <v>6.8735099999999996</v>
      </c>
      <c r="G31" s="359">
        <f t="shared" si="3"/>
        <v>-140</v>
      </c>
    </row>
    <row r="32" spans="1:7" ht="15.75" x14ac:dyDescent="0.25">
      <c r="A32" s="432">
        <v>43371</v>
      </c>
      <c r="B32" s="433">
        <f t="shared" si="0"/>
        <v>659.24842775058335</v>
      </c>
      <c r="C32" s="257">
        <v>4540</v>
      </c>
      <c r="D32" s="434">
        <f t="shared" si="1"/>
        <v>563.46019465861832</v>
      </c>
      <c r="E32" s="437">
        <v>500</v>
      </c>
      <c r="F32" s="435">
        <f>USD_CNY!B951</f>
        <v>6.8866300000000003</v>
      </c>
      <c r="G32" s="359">
        <f t="shared" si="3"/>
        <v>90</v>
      </c>
    </row>
    <row r="33" spans="1:7" ht="15.75" x14ac:dyDescent="0.25">
      <c r="A33" s="432">
        <v>43374</v>
      </c>
      <c r="B33" s="433">
        <f t="shared" si="0"/>
        <v>664.95107336870956</v>
      </c>
      <c r="C33" s="257">
        <v>4540</v>
      </c>
      <c r="D33" s="434">
        <f t="shared" si="1"/>
        <v>568.3342507424868</v>
      </c>
      <c r="E33" s="437">
        <v>500</v>
      </c>
      <c r="F33" s="435">
        <f>USD_CNY!B952</f>
        <v>6.8275699999999997</v>
      </c>
      <c r="G33" s="359">
        <f t="shared" si="3"/>
        <v>0</v>
      </c>
    </row>
    <row r="34" spans="1:7" ht="15.75" x14ac:dyDescent="0.25">
      <c r="A34" s="432">
        <v>43375</v>
      </c>
      <c r="B34" s="433">
        <f t="shared" ref="B34:B51" si="4">+IF(F34=0,"",C34/F34)</f>
        <v>659.25608613892302</v>
      </c>
      <c r="C34" s="257">
        <v>4540</v>
      </c>
      <c r="D34" s="434">
        <f t="shared" ref="D34:D39" si="5">+IF(ISERROR(B34/1.17),0,B34/1.17)</f>
        <v>563.46674028967789</v>
      </c>
      <c r="E34" s="437">
        <v>496</v>
      </c>
      <c r="F34" s="435">
        <f>USD_CNY!B953</f>
        <v>6.8865499999999997</v>
      </c>
      <c r="G34" s="359">
        <f t="shared" si="3"/>
        <v>0</v>
      </c>
    </row>
    <row r="35" spans="1:7" ht="15.75" x14ac:dyDescent="0.25">
      <c r="A35" s="432">
        <v>43376</v>
      </c>
      <c r="B35" s="433">
        <f t="shared" si="4"/>
        <v>659.50220657236071</v>
      </c>
      <c r="C35" s="257">
        <v>4540</v>
      </c>
      <c r="D35" s="434">
        <f t="shared" si="5"/>
        <v>563.67709963449636</v>
      </c>
      <c r="E35" s="437">
        <v>494</v>
      </c>
      <c r="F35" s="435">
        <f>USD_CNY!B954</f>
        <v>6.8839800000000002</v>
      </c>
      <c r="G35" s="359">
        <f t="shared" si="3"/>
        <v>0</v>
      </c>
    </row>
    <row r="36" spans="1:7" ht="15.75" x14ac:dyDescent="0.25">
      <c r="A36" s="432">
        <v>43377</v>
      </c>
      <c r="B36" s="433">
        <f t="shared" si="4"/>
        <v>659.01780219014552</v>
      </c>
      <c r="C36" s="257">
        <v>4540</v>
      </c>
      <c r="D36" s="434">
        <f t="shared" si="5"/>
        <v>563.2630787949962</v>
      </c>
      <c r="E36" s="437">
        <v>495</v>
      </c>
      <c r="F36" s="435">
        <f>USD_CNY!B955</f>
        <v>6.8890399999999996</v>
      </c>
      <c r="G36" s="359">
        <f t="shared" si="3"/>
        <v>0</v>
      </c>
    </row>
    <row r="37" spans="1:7" ht="15.75" x14ac:dyDescent="0.25">
      <c r="A37" s="432">
        <v>43378</v>
      </c>
      <c r="B37" s="433">
        <f t="shared" si="4"/>
        <v>658.62868864706934</v>
      </c>
      <c r="C37" s="257">
        <v>4540</v>
      </c>
      <c r="D37" s="434">
        <f t="shared" si="5"/>
        <v>562.93050311715331</v>
      </c>
      <c r="E37" s="437">
        <v>492</v>
      </c>
      <c r="F37" s="435">
        <f>USD_CNY!B956</f>
        <v>6.8931100000000001</v>
      </c>
      <c r="G37" s="359">
        <f t="shared" si="3"/>
        <v>0</v>
      </c>
    </row>
    <row r="38" spans="1:7" ht="15.75" x14ac:dyDescent="0.25">
      <c r="A38" s="432">
        <v>43381</v>
      </c>
      <c r="B38" s="433">
        <f t="shared" si="4"/>
        <v>658.08525425692119</v>
      </c>
      <c r="C38" s="257">
        <v>4545</v>
      </c>
      <c r="D38" s="434">
        <f t="shared" si="5"/>
        <v>562.4660292794199</v>
      </c>
      <c r="E38" s="437">
        <v>491.5</v>
      </c>
      <c r="F38" s="435">
        <f>USD_CNY!B957</f>
        <v>6.9063999999999997</v>
      </c>
      <c r="G38" s="359">
        <f t="shared" si="3"/>
        <v>5</v>
      </c>
    </row>
    <row r="39" spans="1:7" ht="15.75" x14ac:dyDescent="0.25">
      <c r="A39" s="432">
        <v>43382</v>
      </c>
      <c r="B39" s="433">
        <f t="shared" si="4"/>
        <v>657.70284826484851</v>
      </c>
      <c r="C39" s="257">
        <v>4555</v>
      </c>
      <c r="D39" s="434">
        <f t="shared" si="5"/>
        <v>562.13918655115265</v>
      </c>
      <c r="E39" s="437">
        <v>492</v>
      </c>
      <c r="F39" s="435">
        <f>USD_CNY!B958</f>
        <v>6.9256200000000003</v>
      </c>
      <c r="G39" s="359">
        <f t="shared" si="3"/>
        <v>10</v>
      </c>
    </row>
    <row r="40" spans="1:7" ht="15.75" x14ac:dyDescent="0.25">
      <c r="A40" s="432">
        <v>43383</v>
      </c>
      <c r="B40" s="433">
        <f t="shared" si="4"/>
        <v>658.61865040290695</v>
      </c>
      <c r="C40" s="257">
        <v>4555</v>
      </c>
      <c r="D40" s="434">
        <f t="shared" ref="D40:D51" si="6">+IF(ISERROR(B40/1.17),0,B40/1.17)</f>
        <v>562.92192342128806</v>
      </c>
      <c r="E40" s="437">
        <v>495</v>
      </c>
      <c r="F40" s="435">
        <f>USD_CNY!B959</f>
        <v>6.9159899999999999</v>
      </c>
      <c r="G40" s="359">
        <f t="shared" ref="G40:G51" si="7">C40-C39</f>
        <v>0</v>
      </c>
    </row>
    <row r="41" spans="1:7" ht="15.75" x14ac:dyDescent="0.25">
      <c r="A41" s="432">
        <v>43385</v>
      </c>
      <c r="B41" s="433">
        <f t="shared" si="4"/>
        <v>662.32387710293278</v>
      </c>
      <c r="C41" s="257">
        <v>4555</v>
      </c>
      <c r="D41" s="434">
        <f t="shared" si="6"/>
        <v>566.08878384866057</v>
      </c>
      <c r="E41" s="437">
        <v>495</v>
      </c>
      <c r="F41" s="435">
        <f>USD_CNY!B960</f>
        <v>6.8773</v>
      </c>
      <c r="G41" s="359">
        <f t="shared" si="7"/>
        <v>0</v>
      </c>
    </row>
    <row r="42" spans="1:7" ht="15.75" x14ac:dyDescent="0.25">
      <c r="A42" s="432">
        <v>43388</v>
      </c>
      <c r="B42" s="433">
        <f t="shared" si="4"/>
        <v>659.30252732635472</v>
      </c>
      <c r="C42" s="257">
        <v>4560</v>
      </c>
      <c r="D42" s="434">
        <f t="shared" si="6"/>
        <v>563.50643361226901</v>
      </c>
      <c r="E42" s="437">
        <v>500</v>
      </c>
      <c r="F42" s="435">
        <f>USD_CNY!B961</f>
        <v>6.9164000000000003</v>
      </c>
      <c r="G42" s="359">
        <f t="shared" si="7"/>
        <v>5</v>
      </c>
    </row>
    <row r="43" spans="1:7" ht="15.75" x14ac:dyDescent="0.25">
      <c r="A43" s="432">
        <v>43389</v>
      </c>
      <c r="B43" s="433">
        <f t="shared" si="4"/>
        <v>660.31206608322248</v>
      </c>
      <c r="C43" s="257">
        <v>4570</v>
      </c>
      <c r="D43" s="434">
        <f t="shared" si="6"/>
        <v>564.3692872506175</v>
      </c>
      <c r="E43" s="437">
        <v>500</v>
      </c>
      <c r="F43" s="435">
        <f>USD_CNY!B962</f>
        <v>6.9209699999999996</v>
      </c>
      <c r="G43" s="359">
        <f t="shared" si="7"/>
        <v>10</v>
      </c>
    </row>
    <row r="44" spans="1:7" ht="15.75" x14ac:dyDescent="0.25">
      <c r="A44" s="432">
        <v>43390</v>
      </c>
      <c r="B44" s="433">
        <f t="shared" si="4"/>
        <v>661.34216280594308</v>
      </c>
      <c r="C44" s="257">
        <v>4570</v>
      </c>
      <c r="D44" s="434">
        <f t="shared" si="6"/>
        <v>565.24971179995134</v>
      </c>
      <c r="E44" s="437">
        <v>500</v>
      </c>
      <c r="F44" s="435">
        <f>USD_CNY!B963</f>
        <v>6.9101900000000001</v>
      </c>
      <c r="G44" s="359">
        <f t="shared" si="7"/>
        <v>0</v>
      </c>
    </row>
    <row r="45" spans="1:7" ht="15.75" x14ac:dyDescent="0.25">
      <c r="A45" s="432">
        <v>43391</v>
      </c>
      <c r="B45" s="433">
        <f t="shared" si="4"/>
        <v>664.67288856300752</v>
      </c>
      <c r="C45" s="257">
        <v>4605</v>
      </c>
      <c r="D45" s="434">
        <f t="shared" si="6"/>
        <v>568.09648595128851</v>
      </c>
      <c r="E45" s="437">
        <v>504</v>
      </c>
      <c r="F45" s="435">
        <f>USD_CNY!B964</f>
        <v>6.9282199999999996</v>
      </c>
      <c r="G45" s="359">
        <f t="shared" si="7"/>
        <v>35</v>
      </c>
    </row>
    <row r="46" spans="1:7" ht="15.75" x14ac:dyDescent="0.25">
      <c r="A46" s="432">
        <v>43392</v>
      </c>
      <c r="B46" s="433">
        <f t="shared" si="4"/>
        <v>661.79046762200949</v>
      </c>
      <c r="C46" s="257">
        <v>4590</v>
      </c>
      <c r="D46" s="434">
        <f t="shared" si="6"/>
        <v>565.63287830940988</v>
      </c>
      <c r="E46" s="437">
        <v>502.5</v>
      </c>
      <c r="F46" s="435">
        <f>USD_CNY!B965</f>
        <v>6.9357300000000004</v>
      </c>
      <c r="G46" s="359">
        <f t="shared" si="7"/>
        <v>-15</v>
      </c>
    </row>
    <row r="47" spans="1:7" ht="15.75" x14ac:dyDescent="0.25">
      <c r="A47" s="432">
        <v>43395</v>
      </c>
      <c r="B47" s="433">
        <f t="shared" si="4"/>
        <v>668.81090183414358</v>
      </c>
      <c r="C47" s="257">
        <v>4635</v>
      </c>
      <c r="D47" s="434">
        <f t="shared" si="6"/>
        <v>571.63324943089196</v>
      </c>
      <c r="E47" s="437">
        <v>501</v>
      </c>
      <c r="F47" s="435">
        <f>USD_CNY!B966</f>
        <v>6.9302099999999998</v>
      </c>
      <c r="G47" s="359">
        <f t="shared" si="7"/>
        <v>45</v>
      </c>
    </row>
    <row r="48" spans="1:7" ht="15.75" x14ac:dyDescent="0.25">
      <c r="A48" s="432">
        <v>43396</v>
      </c>
      <c r="B48" s="433">
        <f t="shared" si="4"/>
        <v>668.1427793009799</v>
      </c>
      <c r="C48" s="257">
        <v>4635</v>
      </c>
      <c r="D48" s="434">
        <f t="shared" si="6"/>
        <v>571.06220453075207</v>
      </c>
      <c r="E48" s="437">
        <v>505</v>
      </c>
      <c r="F48" s="435">
        <f>USD_CNY!B967</f>
        <v>6.9371400000000003</v>
      </c>
      <c r="G48" s="359">
        <f t="shared" si="7"/>
        <v>0</v>
      </c>
    </row>
    <row r="49" spans="1:7" ht="15.75" x14ac:dyDescent="0.25">
      <c r="A49" s="432">
        <v>43397</v>
      </c>
      <c r="B49" s="433">
        <f t="shared" si="4"/>
        <v>668.03877651616699</v>
      </c>
      <c r="C49" s="257">
        <v>4635</v>
      </c>
      <c r="D49" s="434">
        <f t="shared" si="6"/>
        <v>570.97331326168126</v>
      </c>
      <c r="E49" s="437">
        <v>509</v>
      </c>
      <c r="F49" s="435">
        <f>USD_CNY!B968</f>
        <v>6.9382200000000003</v>
      </c>
      <c r="G49" s="359">
        <f t="shared" si="7"/>
        <v>0</v>
      </c>
    </row>
    <row r="50" spans="1:7" ht="15.75" x14ac:dyDescent="0.25">
      <c r="A50" s="432">
        <v>43398</v>
      </c>
      <c r="B50" s="433">
        <f t="shared" si="4"/>
        <v>668.18544450172658</v>
      </c>
      <c r="C50" s="257">
        <v>4640</v>
      </c>
      <c r="D50" s="434">
        <f t="shared" si="6"/>
        <v>571.09867051429626</v>
      </c>
      <c r="E50" s="437">
        <v>511.5</v>
      </c>
      <c r="F50" s="435">
        <f>USD_CNY!B969</f>
        <v>6.9441800000000002</v>
      </c>
      <c r="G50" s="359">
        <f t="shared" si="7"/>
        <v>5</v>
      </c>
    </row>
    <row r="51" spans="1:7" ht="15.75" x14ac:dyDescent="0.25">
      <c r="A51" s="432">
        <v>43399</v>
      </c>
      <c r="B51" s="433">
        <f t="shared" si="4"/>
        <v>669.93487542949151</v>
      </c>
      <c r="C51" s="257">
        <v>4660</v>
      </c>
      <c r="D51" s="434">
        <f t="shared" si="6"/>
        <v>572.5939106234971</v>
      </c>
      <c r="E51" s="437">
        <v>514</v>
      </c>
      <c r="F51" s="435">
        <f>USD_CNY!B970</f>
        <v>6.9558999999999997</v>
      </c>
      <c r="G51" s="359">
        <f t="shared" si="7"/>
        <v>20</v>
      </c>
    </row>
    <row r="52" spans="1:7" ht="15.75" x14ac:dyDescent="0.25">
      <c r="A52" s="432">
        <v>43402</v>
      </c>
      <c r="B52" s="433">
        <f t="shared" ref="B52" si="8">+IF(F52=0,"",C52/F52)</f>
        <v>672.40548567812266</v>
      </c>
      <c r="C52" s="257">
        <v>4675</v>
      </c>
      <c r="D52" s="434">
        <f t="shared" ref="D52" si="9">+IF(ISERROR(B52/1.17),0,B52/1.17)</f>
        <v>574.70554331463484</v>
      </c>
      <c r="E52" s="437">
        <v>520</v>
      </c>
      <c r="F52" s="435">
        <f>USD_CNY!B971</f>
        <v>6.9526500000000002</v>
      </c>
      <c r="G52" s="359">
        <f t="shared" ref="G52" si="10">C52-C51</f>
        <v>15</v>
      </c>
    </row>
    <row r="53" spans="1:7" ht="15.75" x14ac:dyDescent="0.25">
      <c r="A53" s="432">
        <v>43403</v>
      </c>
      <c r="B53" s="433">
        <f t="shared" ref="B53" si="11">+IF(F53=0,"",C53/F53)</f>
        <v>673.13758100590701</v>
      </c>
      <c r="C53" s="257">
        <v>4695</v>
      </c>
      <c r="D53" s="434">
        <f t="shared" ref="D53" si="12">+IF(ISERROR(B53/1.17),0,B53/1.17)</f>
        <v>575.33126581701458</v>
      </c>
      <c r="E53" s="437">
        <v>522.5</v>
      </c>
      <c r="F53" s="435">
        <f>USD_CNY!B972</f>
        <v>6.9748000000000001</v>
      </c>
      <c r="G53" s="359">
        <f t="shared" ref="G53" si="13">C53-C52</f>
        <v>20</v>
      </c>
    </row>
    <row r="54" spans="1:7" ht="15.75" x14ac:dyDescent="0.25">
      <c r="A54" s="432">
        <v>43404</v>
      </c>
      <c r="B54" s="433">
        <f t="shared" ref="B54:B163" si="14">+IF(F54=0,"",C54/F54)</f>
        <v>672.94171664705709</v>
      </c>
      <c r="C54" s="257">
        <v>4690</v>
      </c>
      <c r="D54" s="434">
        <f t="shared" ref="D54:D163" si="15">+IF(ISERROR(B54/1.17),0,B54/1.17)</f>
        <v>575.1638603821001</v>
      </c>
      <c r="E54" s="437">
        <v>523.5</v>
      </c>
      <c r="F54" s="435">
        <f>USD_CNY!B973</f>
        <v>6.9694000000000003</v>
      </c>
      <c r="G54" s="359">
        <f t="shared" ref="G54" si="16">C54-C53</f>
        <v>-5</v>
      </c>
    </row>
    <row r="55" spans="1:7" ht="15.75" x14ac:dyDescent="0.25">
      <c r="A55" s="432">
        <v>43405</v>
      </c>
      <c r="B55" s="433">
        <f t="shared" si="14"/>
        <v>672.47952808856655</v>
      </c>
      <c r="C55" s="257">
        <v>4690</v>
      </c>
      <c r="D55" s="433">
        <f t="shared" si="15"/>
        <v>574.76882742612531</v>
      </c>
      <c r="E55" s="437">
        <v>522</v>
      </c>
      <c r="F55" s="435">
        <f>USD_CNY!B974</f>
        <v>6.9741900000000001</v>
      </c>
      <c r="G55" s="359">
        <f t="shared" ref="G55:G56" si="17">C55-C54</f>
        <v>0</v>
      </c>
    </row>
    <row r="56" spans="1:7" ht="15.75" x14ac:dyDescent="0.25">
      <c r="A56" s="432">
        <v>43406</v>
      </c>
      <c r="B56" s="433">
        <f t="shared" si="14"/>
        <v>673.78332227229805</v>
      </c>
      <c r="C56" s="257">
        <v>4660</v>
      </c>
      <c r="D56" s="433">
        <f t="shared" si="15"/>
        <v>575.88318142931462</v>
      </c>
      <c r="E56" s="437">
        <v>513</v>
      </c>
      <c r="F56" s="435">
        <f>USD_CNY!B975</f>
        <v>6.9161700000000002</v>
      </c>
      <c r="G56" s="359">
        <f t="shared" si="17"/>
        <v>-30</v>
      </c>
    </row>
    <row r="57" spans="1:7" ht="15.75" x14ac:dyDescent="0.25">
      <c r="A57" s="432">
        <v>43409</v>
      </c>
      <c r="B57" s="433">
        <f t="shared" si="14"/>
        <v>683.2622508486379</v>
      </c>
      <c r="C57" s="257">
        <v>4710</v>
      </c>
      <c r="D57" s="433">
        <f t="shared" si="15"/>
        <v>583.98482978516063</v>
      </c>
      <c r="E57" s="437">
        <v>516.5</v>
      </c>
      <c r="F57" s="435">
        <f>USD_CNY!B976</f>
        <v>6.8933999999999997</v>
      </c>
      <c r="G57" s="359">
        <f t="shared" ref="G57:G61" si="18">C57-C56</f>
        <v>50</v>
      </c>
    </row>
    <row r="58" spans="1:7" ht="15.75" x14ac:dyDescent="0.25">
      <c r="A58" s="432">
        <v>43410</v>
      </c>
      <c r="B58" s="433">
        <f t="shared" si="14"/>
        <v>676.56550746031053</v>
      </c>
      <c r="C58" s="257">
        <v>4675</v>
      </c>
      <c r="D58" s="433">
        <f t="shared" si="15"/>
        <v>578.26111748744495</v>
      </c>
      <c r="E58" s="437">
        <v>524.5</v>
      </c>
      <c r="F58" s="435">
        <f>USD_CNY!B977</f>
        <v>6.9099000000000004</v>
      </c>
      <c r="G58" s="359">
        <f t="shared" si="18"/>
        <v>-35</v>
      </c>
    </row>
    <row r="59" spans="1:7" ht="15.75" x14ac:dyDescent="0.25">
      <c r="A59" s="432">
        <v>43411</v>
      </c>
      <c r="B59" s="433">
        <f t="shared" si="14"/>
        <v>667.54999039132599</v>
      </c>
      <c r="C59" s="257">
        <f>C60+80</f>
        <v>4620</v>
      </c>
      <c r="D59" s="433">
        <f t="shared" si="15"/>
        <v>570.5555473430137</v>
      </c>
      <c r="E59" s="437">
        <v>516.5</v>
      </c>
      <c r="F59" s="435">
        <f>USD_CNY!B978</f>
        <v>6.9208299999999996</v>
      </c>
      <c r="G59" s="359">
        <f t="shared" si="18"/>
        <v>-55</v>
      </c>
    </row>
    <row r="60" spans="1:7" ht="15.75" x14ac:dyDescent="0.25">
      <c r="A60" s="432">
        <v>43412</v>
      </c>
      <c r="B60" s="433">
        <f t="shared" si="14"/>
        <v>656.32829136350028</v>
      </c>
      <c r="C60" s="257">
        <v>4540</v>
      </c>
      <c r="D60" s="433">
        <f t="shared" si="15"/>
        <v>560.96435159273528</v>
      </c>
      <c r="E60" s="437">
        <v>516.5</v>
      </c>
      <c r="F60" s="435">
        <f>USD_CNY!B979</f>
        <v>6.9172700000000003</v>
      </c>
      <c r="G60" s="359">
        <f t="shared" si="18"/>
        <v>-80</v>
      </c>
    </row>
    <row r="61" spans="1:7" ht="15.75" x14ac:dyDescent="0.25">
      <c r="A61" s="432">
        <v>43413</v>
      </c>
      <c r="B61" s="433">
        <f t="shared" si="14"/>
        <v>653.51291983526869</v>
      </c>
      <c r="C61" s="257">
        <v>4540</v>
      </c>
      <c r="D61" s="433">
        <f t="shared" si="15"/>
        <v>558.55805114125531</v>
      </c>
      <c r="E61" s="437">
        <v>516.5</v>
      </c>
      <c r="F61" s="435">
        <f>USD_CNY!B980</f>
        <v>6.9470700000000001</v>
      </c>
      <c r="G61" s="359">
        <f t="shared" si="18"/>
        <v>0</v>
      </c>
    </row>
    <row r="62" spans="1:7" ht="15.75" x14ac:dyDescent="0.25">
      <c r="A62" s="432">
        <v>43416</v>
      </c>
      <c r="B62" s="433">
        <f t="shared" si="14"/>
        <v>636.95917847380258</v>
      </c>
      <c r="C62" s="257">
        <v>4425</v>
      </c>
      <c r="D62" s="433">
        <f t="shared" si="15"/>
        <v>544.40955425111338</v>
      </c>
      <c r="E62" s="437">
        <v>516.5</v>
      </c>
      <c r="F62" s="435">
        <f>USD_CNY!B981</f>
        <v>6.9470700000000001</v>
      </c>
      <c r="G62" s="359">
        <f t="shared" ref="G62:G63" si="19">C62-C61</f>
        <v>-115</v>
      </c>
    </row>
    <row r="63" spans="1:7" ht="15.75" x14ac:dyDescent="0.25">
      <c r="A63" s="432">
        <v>43417</v>
      </c>
      <c r="B63" s="433">
        <f t="shared" si="14"/>
        <v>635.70553257757399</v>
      </c>
      <c r="C63" s="257">
        <v>4425</v>
      </c>
      <c r="D63" s="433">
        <f t="shared" si="15"/>
        <v>543.33806203211452</v>
      </c>
      <c r="E63" s="437">
        <v>508</v>
      </c>
      <c r="F63" s="435">
        <f>USD_CNY!B982</f>
        <v>6.9607700000000001</v>
      </c>
      <c r="G63" s="359">
        <f t="shared" si="19"/>
        <v>0</v>
      </c>
    </row>
    <row r="64" spans="1:7" ht="15.75" x14ac:dyDescent="0.25">
      <c r="A64" s="432">
        <v>43418</v>
      </c>
      <c r="B64" s="433">
        <f t="shared" si="14"/>
        <v>634.93617523662533</v>
      </c>
      <c r="C64" s="257">
        <v>4410</v>
      </c>
      <c r="D64" s="433">
        <f t="shared" si="15"/>
        <v>542.68049165523541</v>
      </c>
      <c r="E64" s="437">
        <v>504</v>
      </c>
      <c r="F64" s="435">
        <f>USD_CNY!B983</f>
        <v>6.9455799999999996</v>
      </c>
      <c r="G64" s="359">
        <f t="shared" ref="G64:G66" si="20">C64-C63</f>
        <v>-15</v>
      </c>
    </row>
    <row r="65" spans="1:7" ht="15.75" x14ac:dyDescent="0.25">
      <c r="A65" s="432">
        <v>43419</v>
      </c>
      <c r="B65" s="433">
        <f t="shared" si="14"/>
        <v>635.21877597230957</v>
      </c>
      <c r="C65" s="257">
        <v>4410</v>
      </c>
      <c r="D65" s="433">
        <f t="shared" si="15"/>
        <v>542.9220307455638</v>
      </c>
      <c r="E65" s="437">
        <v>506</v>
      </c>
      <c r="F65" s="435">
        <f>USD_CNY!B984</f>
        <v>6.9424900000000003</v>
      </c>
      <c r="G65" s="359">
        <f t="shared" si="20"/>
        <v>0</v>
      </c>
    </row>
    <row r="66" spans="1:7" ht="15.75" x14ac:dyDescent="0.25">
      <c r="A66" s="432">
        <v>43423</v>
      </c>
      <c r="B66" s="433">
        <f t="shared" si="14"/>
        <v>617.9004681589746</v>
      </c>
      <c r="C66" s="257">
        <f>C67+150</f>
        <v>4275</v>
      </c>
      <c r="D66" s="433">
        <f t="shared" si="15"/>
        <v>528.12005825553388</v>
      </c>
      <c r="E66" s="437"/>
      <c r="F66" s="435">
        <f>USD_CNY!B986</f>
        <v>6.91859</v>
      </c>
      <c r="G66" s="359">
        <f t="shared" si="20"/>
        <v>-135</v>
      </c>
    </row>
    <row r="67" spans="1:7" ht="15.75" x14ac:dyDescent="0.25">
      <c r="A67" s="432">
        <v>43424</v>
      </c>
      <c r="B67" s="433">
        <f t="shared" si="14"/>
        <v>595.04318210340909</v>
      </c>
      <c r="C67" s="257">
        <v>4125</v>
      </c>
      <c r="D67" s="433">
        <f t="shared" si="15"/>
        <v>508.58391632770014</v>
      </c>
      <c r="E67" s="437">
        <v>490</v>
      </c>
      <c r="F67" s="435">
        <f>USD_CNY!B987</f>
        <v>6.9322699999999999</v>
      </c>
      <c r="G67" s="359">
        <f t="shared" ref="G67" si="21">C67-C66</f>
        <v>-150</v>
      </c>
    </row>
    <row r="68" spans="1:7" ht="15.75" x14ac:dyDescent="0.25">
      <c r="A68" s="432">
        <v>43425</v>
      </c>
      <c r="B68" s="433">
        <f t="shared" si="14"/>
        <v>579.63709677419354</v>
      </c>
      <c r="C68" s="257">
        <v>4025</v>
      </c>
      <c r="D68" s="433">
        <f t="shared" si="15"/>
        <v>495.41632202922528</v>
      </c>
      <c r="E68" s="437">
        <v>487</v>
      </c>
      <c r="F68" s="435">
        <f>USD_CNY!B988</f>
        <v>6.944</v>
      </c>
      <c r="G68" s="359">
        <f t="shared" ref="G68:G71" si="22">C68-C67</f>
        <v>-100</v>
      </c>
    </row>
    <row r="69" spans="1:7" ht="15.75" x14ac:dyDescent="0.25">
      <c r="A69" s="432">
        <v>43426</v>
      </c>
      <c r="B69" s="433">
        <f t="shared" si="14"/>
        <v>577.16034222213227</v>
      </c>
      <c r="C69" s="257">
        <v>3995</v>
      </c>
      <c r="D69" s="433">
        <f t="shared" si="15"/>
        <v>493.29943779669429</v>
      </c>
      <c r="E69" s="437">
        <v>488</v>
      </c>
      <c r="F69" s="435">
        <f>USD_CNY!B989</f>
        <v>6.9218200000000003</v>
      </c>
      <c r="G69" s="359">
        <f t="shared" si="22"/>
        <v>-30</v>
      </c>
    </row>
    <row r="70" spans="1:7" ht="15.75" x14ac:dyDescent="0.25">
      <c r="A70" s="432">
        <v>43427</v>
      </c>
      <c r="B70" s="433">
        <f t="shared" si="14"/>
        <v>577.16034222213227</v>
      </c>
      <c r="C70" s="257">
        <v>3995</v>
      </c>
      <c r="D70" s="433">
        <f t="shared" si="15"/>
        <v>493.29943779669429</v>
      </c>
      <c r="E70" s="437">
        <v>471</v>
      </c>
      <c r="F70" s="435">
        <f>USD_CNY!B990</f>
        <v>6.9218200000000003</v>
      </c>
      <c r="G70" s="359">
        <f t="shared" si="22"/>
        <v>0</v>
      </c>
    </row>
    <row r="71" spans="1:7" ht="15.75" x14ac:dyDescent="0.25">
      <c r="A71" s="432">
        <v>43430</v>
      </c>
      <c r="B71" s="433">
        <f t="shared" si="14"/>
        <v>556.85624752368255</v>
      </c>
      <c r="C71" s="257">
        <f>C72+65</f>
        <v>3865</v>
      </c>
      <c r="D71" s="433">
        <f t="shared" si="15"/>
        <v>475.94551070400223</v>
      </c>
      <c r="E71" s="437">
        <v>471</v>
      </c>
      <c r="F71" s="435">
        <f>USD_CNY!B991</f>
        <v>6.9407500000000004</v>
      </c>
      <c r="G71" s="359">
        <f t="shared" si="22"/>
        <v>-130</v>
      </c>
    </row>
    <row r="72" spans="1:7" ht="15.75" x14ac:dyDescent="0.25">
      <c r="A72" s="432">
        <v>43431</v>
      </c>
      <c r="B72" s="433">
        <f t="shared" si="14"/>
        <v>546.76573678121895</v>
      </c>
      <c r="C72" s="257">
        <v>3800</v>
      </c>
      <c r="D72" s="433">
        <f t="shared" si="15"/>
        <v>467.32114254805043</v>
      </c>
      <c r="E72" s="437">
        <v>469</v>
      </c>
      <c r="F72" s="435">
        <f>USD_CNY!B992</f>
        <v>6.9499599999999999</v>
      </c>
      <c r="G72" s="359">
        <f t="shared" ref="G72:G75" si="23">C72-C71</f>
        <v>-65</v>
      </c>
    </row>
    <row r="73" spans="1:7" ht="15.75" x14ac:dyDescent="0.25">
      <c r="A73" s="432">
        <v>43432</v>
      </c>
      <c r="B73" s="433">
        <f t="shared" si="14"/>
        <v>546.72325731961735</v>
      </c>
      <c r="C73" s="257">
        <v>3800</v>
      </c>
      <c r="D73" s="433">
        <f t="shared" si="15"/>
        <v>467.28483531591229</v>
      </c>
      <c r="E73" s="437">
        <v>471</v>
      </c>
      <c r="F73" s="435">
        <f>USD_CNY!B993</f>
        <v>6.9504999999999999</v>
      </c>
      <c r="G73" s="359">
        <f t="shared" si="23"/>
        <v>0</v>
      </c>
    </row>
    <row r="74" spans="1:7" ht="15.75" x14ac:dyDescent="0.25">
      <c r="A74" s="432">
        <v>43433</v>
      </c>
      <c r="B74" s="433">
        <f t="shared" si="14"/>
        <v>555.62842223147868</v>
      </c>
      <c r="C74" s="257">
        <v>3855</v>
      </c>
      <c r="D74" s="433">
        <f t="shared" si="15"/>
        <v>474.89608737733221</v>
      </c>
      <c r="E74" s="437">
        <v>471</v>
      </c>
      <c r="F74" s="435">
        <f>USD_CNY!B994</f>
        <v>6.9380899999999999</v>
      </c>
      <c r="G74" s="359">
        <f t="shared" si="23"/>
        <v>55</v>
      </c>
    </row>
    <row r="75" spans="1:7" ht="15.75" x14ac:dyDescent="0.25">
      <c r="A75" s="432">
        <v>43434</v>
      </c>
      <c r="B75" s="433">
        <f t="shared" si="14"/>
        <v>555.89603085907925</v>
      </c>
      <c r="C75" s="257">
        <v>3855</v>
      </c>
      <c r="D75" s="433">
        <f t="shared" si="15"/>
        <v>475.12481270006776</v>
      </c>
      <c r="E75" s="437">
        <v>472</v>
      </c>
      <c r="F75" s="435">
        <f>USD_CNY!B995</f>
        <v>6.9347500000000002</v>
      </c>
      <c r="G75" s="359">
        <f t="shared" si="23"/>
        <v>0</v>
      </c>
    </row>
    <row r="76" spans="1:7" ht="15.75" x14ac:dyDescent="0.25">
      <c r="A76" s="432">
        <v>43437</v>
      </c>
      <c r="B76" s="433">
        <f t="shared" si="14"/>
        <v>576.06767674869434</v>
      </c>
      <c r="C76" s="257">
        <v>3985</v>
      </c>
      <c r="D76" s="433">
        <f t="shared" si="15"/>
        <v>492.36553568264475</v>
      </c>
      <c r="E76" s="437">
        <v>461</v>
      </c>
      <c r="F76" s="435">
        <f>USD_CNY!B996</f>
        <v>6.9175899999999997</v>
      </c>
      <c r="G76" s="359">
        <f t="shared" ref="G76:G82" si="24">C76-C75</f>
        <v>130</v>
      </c>
    </row>
    <row r="77" spans="1:7" ht="15.75" x14ac:dyDescent="0.25">
      <c r="A77" s="432">
        <v>43438</v>
      </c>
      <c r="B77" s="433">
        <f t="shared" si="14"/>
        <v>577.67553260374518</v>
      </c>
      <c r="C77" s="257">
        <v>3970</v>
      </c>
      <c r="D77" s="433">
        <f t="shared" si="15"/>
        <v>493.7397714561925</v>
      </c>
      <c r="E77" s="437">
        <v>458</v>
      </c>
      <c r="F77" s="435">
        <f>USD_CNY!B997</f>
        <v>6.8723700000000001</v>
      </c>
      <c r="G77" s="359">
        <f t="shared" si="24"/>
        <v>-15</v>
      </c>
    </row>
    <row r="78" spans="1:7" ht="15.75" x14ac:dyDescent="0.25">
      <c r="A78" s="432">
        <v>43439</v>
      </c>
      <c r="B78" s="433">
        <f t="shared" si="14"/>
        <v>575.3412255352207</v>
      </c>
      <c r="C78" s="257">
        <v>3940</v>
      </c>
      <c r="D78" s="433">
        <f t="shared" si="15"/>
        <v>491.74463720959039</v>
      </c>
      <c r="E78" s="437">
        <v>462</v>
      </c>
      <c r="F78" s="435">
        <f>USD_CNY!B998</f>
        <v>6.8481100000000001</v>
      </c>
      <c r="G78" s="359">
        <f t="shared" si="24"/>
        <v>-30</v>
      </c>
    </row>
    <row r="79" spans="1:7" ht="15.75" x14ac:dyDescent="0.25">
      <c r="A79" s="432">
        <v>43440</v>
      </c>
      <c r="B79" s="433">
        <f t="shared" si="14"/>
        <v>570.24516166669093</v>
      </c>
      <c r="C79" s="257">
        <v>3910</v>
      </c>
      <c r="D79" s="433">
        <f t="shared" si="15"/>
        <v>487.38902706554785</v>
      </c>
      <c r="E79" s="437">
        <v>456</v>
      </c>
      <c r="F79" s="435">
        <f>USD_CNY!B999</f>
        <v>6.8567</v>
      </c>
      <c r="G79" s="359">
        <f t="shared" si="24"/>
        <v>-30</v>
      </c>
    </row>
    <row r="80" spans="1:7" ht="15.75" x14ac:dyDescent="0.25">
      <c r="A80" s="432">
        <v>43445</v>
      </c>
      <c r="B80" s="433">
        <f t="shared" si="14"/>
        <v>554.21543786637187</v>
      </c>
      <c r="C80" s="257">
        <v>3830</v>
      </c>
      <c r="D80" s="433">
        <f t="shared" si="15"/>
        <v>473.68840843279651</v>
      </c>
      <c r="E80" s="437">
        <v>467</v>
      </c>
      <c r="F80" s="435">
        <f>USD_CNY!B1000</f>
        <v>6.9106699999999996</v>
      </c>
      <c r="G80" s="359">
        <f t="shared" si="24"/>
        <v>-80</v>
      </c>
    </row>
    <row r="81" spans="1:7" ht="15.75" x14ac:dyDescent="0.25">
      <c r="A81" s="432">
        <v>43446</v>
      </c>
      <c r="B81" s="433">
        <f t="shared" si="14"/>
        <v>554.83846667564831</v>
      </c>
      <c r="C81" s="257">
        <f>C82-25</f>
        <v>3830</v>
      </c>
      <c r="D81" s="433">
        <f t="shared" si="15"/>
        <v>474.22091168858833</v>
      </c>
      <c r="E81" s="437">
        <v>467</v>
      </c>
      <c r="F81" s="435">
        <f>USD_CNY!B1001</f>
        <v>6.9029100000000003</v>
      </c>
      <c r="G81" s="359">
        <f t="shared" si="24"/>
        <v>0</v>
      </c>
    </row>
    <row r="82" spans="1:7" ht="15.75" x14ac:dyDescent="0.25">
      <c r="A82" s="432">
        <v>43447</v>
      </c>
      <c r="B82" s="433">
        <f t="shared" si="14"/>
        <v>561.34046063408903</v>
      </c>
      <c r="C82" s="257">
        <v>3855</v>
      </c>
      <c r="D82" s="433">
        <f t="shared" si="15"/>
        <v>479.77817148212739</v>
      </c>
      <c r="E82" s="437">
        <v>470</v>
      </c>
      <c r="F82" s="435">
        <f>USD_CNY!B1002</f>
        <v>6.8674900000000001</v>
      </c>
      <c r="G82" s="359">
        <f t="shared" si="24"/>
        <v>25</v>
      </c>
    </row>
    <row r="83" spans="1:7" ht="15.75" x14ac:dyDescent="0.25">
      <c r="A83" s="432">
        <v>43448</v>
      </c>
      <c r="B83" s="433">
        <f t="shared" si="14"/>
        <v>564.22165767741353</v>
      </c>
      <c r="C83" s="257">
        <v>3880</v>
      </c>
      <c r="D83" s="433">
        <f t="shared" si="15"/>
        <v>482.24073305761846</v>
      </c>
      <c r="E83" s="437">
        <v>471</v>
      </c>
      <c r="F83" s="435">
        <f>USD_CNY!B1003</f>
        <v>6.8767300000000002</v>
      </c>
      <c r="G83" s="359">
        <f t="shared" ref="G83" si="25">C83-C82</f>
        <v>25</v>
      </c>
    </row>
    <row r="84" spans="1:7" ht="15.75" x14ac:dyDescent="0.25">
      <c r="A84" s="432">
        <v>43451</v>
      </c>
      <c r="B84" s="433">
        <f t="shared" si="14"/>
        <v>563.83430518655086</v>
      </c>
      <c r="C84" s="257">
        <v>3890</v>
      </c>
      <c r="D84" s="433">
        <f t="shared" si="15"/>
        <v>481.90966255260759</v>
      </c>
      <c r="E84" s="437">
        <v>470</v>
      </c>
      <c r="F84" s="435">
        <f>USD_CNY!B1004</f>
        <v>6.8991899999999999</v>
      </c>
      <c r="G84" s="359">
        <f t="shared" ref="G84:G88" si="26">C84-C83</f>
        <v>10</v>
      </c>
    </row>
    <row r="85" spans="1:7" ht="15.75" x14ac:dyDescent="0.25">
      <c r="A85" s="432">
        <v>43452</v>
      </c>
      <c r="B85" s="433">
        <f t="shared" si="14"/>
        <v>563.78364041908401</v>
      </c>
      <c r="C85" s="257">
        <f>C86+10</f>
        <v>3890</v>
      </c>
      <c r="D85" s="433">
        <f t="shared" si="15"/>
        <v>481.86635933255047</v>
      </c>
      <c r="E85" s="437"/>
      <c r="F85" s="435">
        <f>USD_CNY!B1005</f>
        <v>6.8998100000000004</v>
      </c>
      <c r="G85" s="359">
        <f t="shared" si="26"/>
        <v>0</v>
      </c>
    </row>
    <row r="86" spans="1:7" ht="15.75" x14ac:dyDescent="0.25">
      <c r="A86" s="432">
        <v>43453</v>
      </c>
      <c r="B86" s="433">
        <f t="shared" si="14"/>
        <v>563.60778708408509</v>
      </c>
      <c r="C86" s="257">
        <v>3880</v>
      </c>
      <c r="D86" s="433">
        <f t="shared" si="15"/>
        <v>481.71605733682492</v>
      </c>
      <c r="E86" s="437">
        <v>465.5</v>
      </c>
      <c r="F86" s="435">
        <f>USD_CNY!B1006</f>
        <v>6.88422</v>
      </c>
      <c r="G86" s="359">
        <f t="shared" si="26"/>
        <v>-10</v>
      </c>
    </row>
    <row r="87" spans="1:7" ht="15.75" x14ac:dyDescent="0.25">
      <c r="A87" s="432">
        <v>43454</v>
      </c>
      <c r="B87" s="433">
        <f t="shared" si="14"/>
        <v>561.9816515887569</v>
      </c>
      <c r="C87" s="257">
        <v>3880</v>
      </c>
      <c r="D87" s="433">
        <f t="shared" si="15"/>
        <v>480.32619793910851</v>
      </c>
      <c r="E87" s="437">
        <v>464</v>
      </c>
      <c r="F87" s="435">
        <f>USD_CNY!B1007</f>
        <v>6.9041399999999999</v>
      </c>
      <c r="G87" s="359">
        <f t="shared" si="26"/>
        <v>0</v>
      </c>
    </row>
    <row r="88" spans="1:7" ht="15.75" x14ac:dyDescent="0.25">
      <c r="A88" s="432">
        <v>43459</v>
      </c>
      <c r="B88" s="433">
        <f t="shared" si="14"/>
        <v>563.69949375867861</v>
      </c>
      <c r="C88" s="257">
        <f>C89+35</f>
        <v>3885</v>
      </c>
      <c r="D88" s="433">
        <f t="shared" si="15"/>
        <v>481.79443910998174</v>
      </c>
      <c r="E88" s="437"/>
      <c r="F88" s="435">
        <f>USD_CNY!B1008</f>
        <v>6.8919699999999997</v>
      </c>
      <c r="G88" s="359">
        <f t="shared" si="26"/>
        <v>5</v>
      </c>
    </row>
    <row r="89" spans="1:7" ht="15.75" x14ac:dyDescent="0.25">
      <c r="A89" s="432">
        <v>43460</v>
      </c>
      <c r="B89" s="433">
        <f t="shared" si="14"/>
        <v>556.43879173290941</v>
      </c>
      <c r="C89" s="257">
        <v>3850</v>
      </c>
      <c r="D89" s="433">
        <f t="shared" si="15"/>
        <v>475.58871088282859</v>
      </c>
      <c r="E89" s="437">
        <v>453</v>
      </c>
      <c r="F89" s="435">
        <f>USD_CNY!B1009</f>
        <v>6.9189999999999996</v>
      </c>
      <c r="G89" s="359">
        <f t="shared" ref="G89" si="27">C89-C88</f>
        <v>-35</v>
      </c>
    </row>
    <row r="90" spans="1:7" ht="15.75" x14ac:dyDescent="0.25">
      <c r="A90" s="432">
        <v>43461</v>
      </c>
      <c r="B90" s="433">
        <f t="shared" si="14"/>
        <v>558.73380760400437</v>
      </c>
      <c r="C90" s="257">
        <v>3850</v>
      </c>
      <c r="D90" s="433">
        <f t="shared" si="15"/>
        <v>477.55026290940549</v>
      </c>
      <c r="E90" s="437"/>
      <c r="F90" s="435">
        <f>USD_CNY!B1010</f>
        <v>6.8905799999999999</v>
      </c>
      <c r="G90" s="359">
        <f t="shared" ref="G90:G91" si="28">C90-C89</f>
        <v>0</v>
      </c>
    </row>
    <row r="91" spans="1:7" ht="15.75" x14ac:dyDescent="0.25">
      <c r="A91" s="432">
        <v>43462</v>
      </c>
      <c r="B91" s="433">
        <f t="shared" si="14"/>
        <v>560.28605149683699</v>
      </c>
      <c r="C91" s="257">
        <v>3850</v>
      </c>
      <c r="D91" s="433">
        <f t="shared" si="15"/>
        <v>478.8769670913137</v>
      </c>
      <c r="E91" s="437">
        <v>451</v>
      </c>
      <c r="F91" s="435">
        <f>USD_CNY!B1011</f>
        <v>6.8714899999999997</v>
      </c>
      <c r="G91" s="359">
        <f t="shared" si="28"/>
        <v>0</v>
      </c>
    </row>
    <row r="92" spans="1:7" ht="15.75" x14ac:dyDescent="0.25">
      <c r="A92" s="432">
        <v>43467</v>
      </c>
      <c r="B92" s="433">
        <f t="shared" si="14"/>
        <v>560.49731398040444</v>
      </c>
      <c r="C92" s="257">
        <v>3850</v>
      </c>
      <c r="D92" s="433">
        <f t="shared" si="15"/>
        <v>479.05753331658502</v>
      </c>
      <c r="E92" s="437">
        <v>451</v>
      </c>
      <c r="F92" s="435">
        <f>USD_CNY!B1012</f>
        <v>6.8689</v>
      </c>
      <c r="G92" s="359">
        <f t="shared" ref="G92:G97" si="29">C92-C91</f>
        <v>0</v>
      </c>
    </row>
    <row r="93" spans="1:7" ht="15.75" x14ac:dyDescent="0.25">
      <c r="A93" s="432">
        <v>43468</v>
      </c>
      <c r="B93" s="433">
        <f t="shared" si="14"/>
        <v>557.02852189645671</v>
      </c>
      <c r="C93" s="257">
        <v>3830</v>
      </c>
      <c r="D93" s="433">
        <f t="shared" si="15"/>
        <v>476.09275375765532</v>
      </c>
      <c r="E93" s="437">
        <v>453</v>
      </c>
      <c r="F93" s="435">
        <f>USD_CNY!B1013</f>
        <v>6.8757700000000002</v>
      </c>
      <c r="G93" s="359">
        <f t="shared" si="29"/>
        <v>-20</v>
      </c>
    </row>
    <row r="94" spans="1:7" ht="15.75" x14ac:dyDescent="0.25">
      <c r="A94" s="432">
        <v>43469</v>
      </c>
      <c r="B94" s="433">
        <f t="shared" si="14"/>
        <v>555.51192896427563</v>
      </c>
      <c r="C94" s="257">
        <v>3820</v>
      </c>
      <c r="D94" s="433">
        <f t="shared" si="15"/>
        <v>474.79652048228689</v>
      </c>
      <c r="E94" s="437">
        <v>455</v>
      </c>
      <c r="F94" s="435">
        <f>USD_CNY!B1014</f>
        <v>6.8765400000000003</v>
      </c>
      <c r="G94" s="359">
        <f t="shared" si="29"/>
        <v>-10</v>
      </c>
    </row>
    <row r="95" spans="1:7" ht="15.75" x14ac:dyDescent="0.25">
      <c r="A95" s="432">
        <v>43472</v>
      </c>
      <c r="B95" s="433">
        <f t="shared" si="14"/>
        <v>556.51707720727495</v>
      </c>
      <c r="C95" s="257">
        <f>C96-15</f>
        <v>3820</v>
      </c>
      <c r="D95" s="433">
        <f t="shared" si="15"/>
        <v>475.65562154467949</v>
      </c>
      <c r="E95" s="437"/>
      <c r="F95" s="435">
        <f>USD_CNY!B1015</f>
        <v>6.8641199999999998</v>
      </c>
      <c r="G95" s="359">
        <f t="shared" si="29"/>
        <v>0</v>
      </c>
    </row>
    <row r="96" spans="1:7" ht="15.75" x14ac:dyDescent="0.25">
      <c r="A96" s="432">
        <v>43473</v>
      </c>
      <c r="B96" s="433">
        <f t="shared" si="14"/>
        <v>560.27606196784734</v>
      </c>
      <c r="C96" s="257">
        <v>3835</v>
      </c>
      <c r="D96" s="433">
        <f t="shared" si="15"/>
        <v>478.86842903234816</v>
      </c>
      <c r="E96" s="437">
        <v>452</v>
      </c>
      <c r="F96" s="435">
        <f>USD_CNY!B1016</f>
        <v>6.8448399999999996</v>
      </c>
      <c r="G96" s="359">
        <f t="shared" si="29"/>
        <v>15</v>
      </c>
    </row>
    <row r="97" spans="1:7" ht="15.75" x14ac:dyDescent="0.25">
      <c r="A97" s="432">
        <v>43474</v>
      </c>
      <c r="B97" s="433">
        <f t="shared" si="14"/>
        <v>558.16681964572092</v>
      </c>
      <c r="C97" s="257">
        <v>3825</v>
      </c>
      <c r="D97" s="433">
        <f t="shared" si="15"/>
        <v>477.06565781685549</v>
      </c>
      <c r="E97" s="437">
        <v>461.5</v>
      </c>
      <c r="F97" s="435">
        <f>USD_CNY!B1017</f>
        <v>6.8527899999999997</v>
      </c>
      <c r="G97" s="359">
        <f t="shared" si="29"/>
        <v>-10</v>
      </c>
    </row>
    <row r="98" spans="1:7" ht="15.75" x14ac:dyDescent="0.25">
      <c r="A98" s="432">
        <v>43475</v>
      </c>
      <c r="B98" s="433">
        <f t="shared" si="14"/>
        <v>561.59071855715968</v>
      </c>
      <c r="C98" s="257">
        <v>3825</v>
      </c>
      <c r="D98" s="433">
        <f t="shared" si="15"/>
        <v>479.99206714287152</v>
      </c>
      <c r="E98" s="437">
        <v>460</v>
      </c>
      <c r="F98" s="435">
        <f>USD_CNY!B1018</f>
        <v>6.8110099999999996</v>
      </c>
      <c r="G98" s="359">
        <f t="shared" ref="G98:G103" si="30">C98-C97</f>
        <v>0</v>
      </c>
    </row>
    <row r="99" spans="1:7" ht="15.75" x14ac:dyDescent="0.25">
      <c r="A99" s="432">
        <v>43480</v>
      </c>
      <c r="B99" s="433">
        <f t="shared" si="14"/>
        <v>559.01365146829812</v>
      </c>
      <c r="C99" s="257">
        <f>C100+20</f>
        <v>3780</v>
      </c>
      <c r="D99" s="433">
        <f t="shared" si="15"/>
        <v>477.78944569940012</v>
      </c>
      <c r="E99" s="437"/>
      <c r="F99" s="435">
        <f>USD_CNY!B1019</f>
        <v>6.7619100000000003</v>
      </c>
      <c r="G99" s="359">
        <f t="shared" si="30"/>
        <v>-45</v>
      </c>
    </row>
    <row r="100" spans="1:7" ht="15.75" x14ac:dyDescent="0.25">
      <c r="A100" s="432">
        <v>43481</v>
      </c>
      <c r="B100" s="433">
        <f t="shared" si="14"/>
        <v>555.15772532980941</v>
      </c>
      <c r="C100" s="257">
        <v>3760</v>
      </c>
      <c r="D100" s="433">
        <f t="shared" si="15"/>
        <v>474.49378233317049</v>
      </c>
      <c r="E100" s="437">
        <v>463.5</v>
      </c>
      <c r="F100" s="435">
        <f>USD_CNY!B1020</f>
        <v>6.77285</v>
      </c>
      <c r="G100" s="359">
        <f t="shared" si="30"/>
        <v>-20</v>
      </c>
    </row>
    <row r="101" spans="1:7" ht="15.75" x14ac:dyDescent="0.25">
      <c r="A101" s="432">
        <v>43482</v>
      </c>
      <c r="B101" s="433">
        <f t="shared" si="14"/>
        <v>556.2541608107108</v>
      </c>
      <c r="C101" s="257">
        <v>3760</v>
      </c>
      <c r="D101" s="433">
        <f t="shared" si="15"/>
        <v>475.43090667582123</v>
      </c>
      <c r="E101" s="437">
        <v>462</v>
      </c>
      <c r="F101" s="435">
        <f>USD_CNY!B1021</f>
        <v>6.7595000000000001</v>
      </c>
      <c r="G101" s="359">
        <f t="shared" si="30"/>
        <v>0</v>
      </c>
    </row>
    <row r="102" spans="1:7" ht="15.75" x14ac:dyDescent="0.25">
      <c r="A102" s="432">
        <v>43483</v>
      </c>
      <c r="B102" s="433">
        <f t="shared" si="14"/>
        <v>555.0069449672236</v>
      </c>
      <c r="C102" s="257">
        <v>3760</v>
      </c>
      <c r="D102" s="433">
        <f t="shared" si="15"/>
        <v>474.3649102283963</v>
      </c>
      <c r="E102" s="437">
        <v>464</v>
      </c>
      <c r="F102" s="435">
        <f>USD_CNY!B1022</f>
        <v>6.7746899999999997</v>
      </c>
      <c r="G102" s="359">
        <f t="shared" si="30"/>
        <v>0</v>
      </c>
    </row>
    <row r="103" spans="1:7" ht="15.75" x14ac:dyDescent="0.25">
      <c r="A103" s="432">
        <v>43486</v>
      </c>
      <c r="B103" s="433">
        <f t="shared" si="14"/>
        <v>560.19443599006649</v>
      </c>
      <c r="C103" s="257">
        <f>C104-30</f>
        <v>3810</v>
      </c>
      <c r="D103" s="433">
        <f t="shared" si="15"/>
        <v>478.79866323937313</v>
      </c>
      <c r="E103" s="437"/>
      <c r="F103" s="435">
        <f>USD_CNY!B1023</f>
        <v>6.8012100000000002</v>
      </c>
      <c r="G103" s="359">
        <f t="shared" si="30"/>
        <v>50</v>
      </c>
    </row>
    <row r="104" spans="1:7" ht="15.75" x14ac:dyDescent="0.25">
      <c r="A104" s="432">
        <v>43487</v>
      </c>
      <c r="B104" s="433">
        <f t="shared" si="14"/>
        <v>564.72249183799522</v>
      </c>
      <c r="C104" s="257">
        <v>3840</v>
      </c>
      <c r="D104" s="433">
        <f t="shared" si="15"/>
        <v>482.66879644273098</v>
      </c>
      <c r="E104" s="437">
        <v>463</v>
      </c>
      <c r="F104" s="435">
        <f>USD_CNY!B1024</f>
        <v>6.7998000000000003</v>
      </c>
      <c r="G104" s="359">
        <f t="shared" ref="G104" si="31">C104-C103</f>
        <v>30</v>
      </c>
    </row>
    <row r="105" spans="1:7" ht="15.75" x14ac:dyDescent="0.25">
      <c r="A105" s="432">
        <v>43489</v>
      </c>
      <c r="B105" s="433">
        <f t="shared" si="14"/>
        <v>562.40071492614447</v>
      </c>
      <c r="C105" s="257">
        <v>3820</v>
      </c>
      <c r="D105" s="433">
        <f t="shared" si="15"/>
        <v>480.68437173174743</v>
      </c>
      <c r="E105" s="437"/>
      <c r="F105" s="435">
        <f>USD_CNY!B1025</f>
        <v>6.7923099999999996</v>
      </c>
      <c r="G105" s="359">
        <f t="shared" ref="G105:G106" si="32">C105-C104</f>
        <v>-20</v>
      </c>
    </row>
    <row r="106" spans="1:7" ht="15.75" x14ac:dyDescent="0.25">
      <c r="A106" s="432">
        <v>43490</v>
      </c>
      <c r="B106" s="433">
        <f t="shared" si="14"/>
        <v>562.29226833411349</v>
      </c>
      <c r="C106" s="257">
        <v>3820</v>
      </c>
      <c r="D106" s="433">
        <f t="shared" si="15"/>
        <v>480.59168233684915</v>
      </c>
      <c r="E106" s="437">
        <v>466</v>
      </c>
      <c r="F106" s="435">
        <f>USD_CNY!B1026</f>
        <v>6.7936199999999998</v>
      </c>
      <c r="G106" s="359">
        <f t="shared" si="32"/>
        <v>0</v>
      </c>
    </row>
    <row r="107" spans="1:7" ht="15.75" x14ac:dyDescent="0.25">
      <c r="A107" s="432">
        <v>43493</v>
      </c>
      <c r="B107" s="433">
        <f t="shared" si="14"/>
        <v>567.28134488632156</v>
      </c>
      <c r="C107" s="257">
        <v>3830</v>
      </c>
      <c r="D107" s="433">
        <f t="shared" si="15"/>
        <v>484.85585033018941</v>
      </c>
      <c r="E107" s="437">
        <v>473</v>
      </c>
      <c r="F107" s="435">
        <f>USD_CNY!B1027</f>
        <v>6.7515000000000001</v>
      </c>
      <c r="G107" s="359">
        <f t="shared" ref="G107:G170" si="33">C107-C106</f>
        <v>10</v>
      </c>
    </row>
    <row r="108" spans="1:7" ht="15.75" x14ac:dyDescent="0.25">
      <c r="A108" s="432">
        <v>43494</v>
      </c>
      <c r="B108" s="433">
        <f t="shared" si="14"/>
        <v>567.00420441759934</v>
      </c>
      <c r="C108" s="257">
        <v>3830</v>
      </c>
      <c r="D108" s="433">
        <f t="shared" si="15"/>
        <v>484.61897813470034</v>
      </c>
      <c r="E108" s="437">
        <v>474</v>
      </c>
      <c r="F108" s="435">
        <f>USD_CNY!B1028</f>
        <v>6.7548000000000004</v>
      </c>
      <c r="G108" s="359">
        <f t="shared" si="33"/>
        <v>0</v>
      </c>
    </row>
    <row r="109" spans="1:7" ht="15.75" x14ac:dyDescent="0.25">
      <c r="A109" s="432">
        <v>43495</v>
      </c>
      <c r="B109" s="433">
        <f t="shared" si="14"/>
        <v>579.42334006355827</v>
      </c>
      <c r="C109" s="257">
        <v>3900</v>
      </c>
      <c r="D109" s="433">
        <f t="shared" si="15"/>
        <v>495.23362398594725</v>
      </c>
      <c r="E109" s="437">
        <v>474</v>
      </c>
      <c r="F109" s="435">
        <f>USD_CNY!B1029</f>
        <v>6.7308300000000001</v>
      </c>
      <c r="G109" s="359">
        <f t="shared" si="33"/>
        <v>70</v>
      </c>
    </row>
    <row r="110" spans="1:7" ht="15.75" x14ac:dyDescent="0.25">
      <c r="A110" s="432">
        <v>43496</v>
      </c>
      <c r="B110" s="433">
        <f t="shared" si="14"/>
        <v>573.35265358032677</v>
      </c>
      <c r="C110" s="257">
        <v>3850</v>
      </c>
      <c r="D110" s="433">
        <f t="shared" si="15"/>
        <v>490.0450030601084</v>
      </c>
      <c r="E110" s="437">
        <v>480</v>
      </c>
      <c r="F110" s="435">
        <f>USD_CNY!B1030</f>
        <v>6.7148899999999996</v>
      </c>
      <c r="G110" s="359">
        <f t="shared" si="33"/>
        <v>-50</v>
      </c>
    </row>
    <row r="111" spans="1:7" ht="15.75" x14ac:dyDescent="0.25">
      <c r="A111" s="432">
        <v>43497</v>
      </c>
      <c r="B111" s="433">
        <f t="shared" si="14"/>
        <v>571.0573311895198</v>
      </c>
      <c r="C111" s="257">
        <v>3850</v>
      </c>
      <c r="D111" s="433">
        <f t="shared" si="15"/>
        <v>488.08318905087168</v>
      </c>
      <c r="E111" s="437">
        <v>484</v>
      </c>
      <c r="F111" s="435">
        <f>USD_CNY!B1031</f>
        <v>6.7418800000000001</v>
      </c>
      <c r="G111" s="359">
        <f t="shared" si="33"/>
        <v>0</v>
      </c>
    </row>
    <row r="112" spans="1:7" ht="15.75" x14ac:dyDescent="0.25">
      <c r="A112" s="432">
        <v>43508</v>
      </c>
      <c r="B112" s="433">
        <f t="shared" si="14"/>
        <v>574.68469703064829</v>
      </c>
      <c r="C112" s="257">
        <v>3900</v>
      </c>
      <c r="D112" s="433">
        <f t="shared" si="15"/>
        <v>491.18350173559685</v>
      </c>
      <c r="E112" s="437">
        <v>496</v>
      </c>
      <c r="F112" s="435">
        <f>USD_CNY!B1032</f>
        <v>6.7863300000000004</v>
      </c>
      <c r="G112" s="359">
        <f t="shared" si="33"/>
        <v>50</v>
      </c>
    </row>
    <row r="113" spans="1:7" ht="15.75" x14ac:dyDescent="0.25">
      <c r="A113" s="432">
        <v>43509</v>
      </c>
      <c r="B113" s="433">
        <f t="shared" si="14"/>
        <v>578.72337909411681</v>
      </c>
      <c r="C113" s="257">
        <v>3915</v>
      </c>
      <c r="D113" s="433">
        <f t="shared" si="15"/>
        <v>494.63536674710843</v>
      </c>
      <c r="E113" s="437">
        <v>472.5</v>
      </c>
      <c r="F113" s="435">
        <f>USD_CNY!B1033</f>
        <v>6.7648900000000003</v>
      </c>
      <c r="G113" s="359">
        <f t="shared" si="33"/>
        <v>15</v>
      </c>
    </row>
    <row r="114" spans="1:7" ht="15.75" x14ac:dyDescent="0.25">
      <c r="A114" s="432">
        <v>43510</v>
      </c>
      <c r="B114" s="433">
        <f t="shared" si="14"/>
        <v>577.63554516844385</v>
      </c>
      <c r="C114" s="257">
        <v>3915</v>
      </c>
      <c r="D114" s="433">
        <f t="shared" si="15"/>
        <v>493.70559416106317</v>
      </c>
      <c r="E114" s="437">
        <v>474</v>
      </c>
      <c r="F114" s="435">
        <f>USD_CNY!B1034</f>
        <v>6.7776300000000003</v>
      </c>
      <c r="G114" s="359">
        <f t="shared" si="33"/>
        <v>0</v>
      </c>
    </row>
    <row r="115" spans="1:7" ht="15.75" x14ac:dyDescent="0.25">
      <c r="A115" s="432">
        <v>43511</v>
      </c>
      <c r="B115" s="433">
        <f t="shared" si="14"/>
        <v>576.94093097487541</v>
      </c>
      <c r="C115" s="257">
        <v>3915</v>
      </c>
      <c r="D115" s="433">
        <f t="shared" si="15"/>
        <v>493.11190681613289</v>
      </c>
      <c r="E115" s="437">
        <v>480</v>
      </c>
      <c r="F115" s="435">
        <f>USD_CNY!B1035</f>
        <v>6.7857900000000004</v>
      </c>
      <c r="G115" s="359">
        <f t="shared" si="33"/>
        <v>0</v>
      </c>
    </row>
    <row r="116" spans="1:7" ht="15.75" x14ac:dyDescent="0.25">
      <c r="A116" s="432">
        <v>43514</v>
      </c>
      <c r="B116" s="433">
        <f t="shared" si="14"/>
        <v>578.92791127541591</v>
      </c>
      <c r="C116" s="257">
        <v>3915</v>
      </c>
      <c r="D116" s="433">
        <f t="shared" si="15"/>
        <v>494.81018057727857</v>
      </c>
      <c r="E116" s="437">
        <v>484</v>
      </c>
      <c r="F116" s="435">
        <f>USD_CNY!B1036</f>
        <v>6.7625000000000002</v>
      </c>
      <c r="G116" s="359">
        <f t="shared" si="33"/>
        <v>0</v>
      </c>
    </row>
    <row r="117" spans="1:7" ht="15.75" x14ac:dyDescent="0.25">
      <c r="A117" s="432">
        <v>43515</v>
      </c>
      <c r="B117" s="433">
        <f t="shared" si="14"/>
        <v>577.43192497957227</v>
      </c>
      <c r="C117" s="257">
        <v>3915</v>
      </c>
      <c r="D117" s="433">
        <f t="shared" si="15"/>
        <v>493.53155981160029</v>
      </c>
      <c r="E117" s="437">
        <v>482</v>
      </c>
      <c r="F117" s="435">
        <f>USD_CNY!B1037</f>
        <v>6.7800200000000004</v>
      </c>
      <c r="G117" s="359">
        <f t="shared" si="33"/>
        <v>0</v>
      </c>
    </row>
    <row r="118" spans="1:7" ht="15.75" x14ac:dyDescent="0.25">
      <c r="A118" s="432">
        <v>43517</v>
      </c>
      <c r="B118" s="433">
        <f t="shared" si="14"/>
        <v>568.22079777603449</v>
      </c>
      <c r="C118" s="257">
        <v>3810</v>
      </c>
      <c r="D118" s="433">
        <f t="shared" si="15"/>
        <v>485.65880151797825</v>
      </c>
      <c r="E118" s="437">
        <v>479</v>
      </c>
      <c r="F118" s="435">
        <f>USD_CNY!B1038</f>
        <v>6.7051400000000001</v>
      </c>
      <c r="G118" s="359">
        <f t="shared" si="33"/>
        <v>-105</v>
      </c>
    </row>
    <row r="119" spans="1:7" ht="15.75" x14ac:dyDescent="0.25">
      <c r="A119" s="432">
        <v>43521</v>
      </c>
      <c r="B119" s="433">
        <f t="shared" si="14"/>
        <v>572.13971277838527</v>
      </c>
      <c r="C119" s="257">
        <v>3825</v>
      </c>
      <c r="D119" s="433">
        <f t="shared" si="15"/>
        <v>489.00830151998747</v>
      </c>
      <c r="E119" s="437">
        <v>485.5</v>
      </c>
      <c r="F119" s="435">
        <f>USD_CNY!B1039</f>
        <v>6.6854300000000002</v>
      </c>
      <c r="G119" s="359">
        <f t="shared" si="33"/>
        <v>15</v>
      </c>
    </row>
    <row r="120" spans="1:7" ht="15.75" x14ac:dyDescent="0.25">
      <c r="A120" s="432">
        <v>43522</v>
      </c>
      <c r="B120" s="433">
        <f t="shared" si="14"/>
        <v>571.68991538989258</v>
      </c>
      <c r="C120" s="257">
        <v>3825</v>
      </c>
      <c r="D120" s="433">
        <f t="shared" si="15"/>
        <v>488.62385930760053</v>
      </c>
      <c r="E120" s="437">
        <v>483</v>
      </c>
      <c r="F120" s="435">
        <f>USD_CNY!B1040</f>
        <v>6.69069</v>
      </c>
      <c r="G120" s="359">
        <f t="shared" si="33"/>
        <v>0</v>
      </c>
    </row>
    <row r="121" spans="1:7" ht="15.75" x14ac:dyDescent="0.25">
      <c r="A121" s="432">
        <v>43523</v>
      </c>
      <c r="B121" s="433">
        <f t="shared" si="14"/>
        <v>572.13971277838527</v>
      </c>
      <c r="C121" s="257">
        <v>3825</v>
      </c>
      <c r="D121" s="433">
        <f t="shared" si="15"/>
        <v>489.00830151998747</v>
      </c>
      <c r="E121" s="437">
        <v>483</v>
      </c>
      <c r="F121" s="435">
        <f>USD_CNY!B1041</f>
        <v>6.6854300000000002</v>
      </c>
      <c r="G121" s="359">
        <f t="shared" si="33"/>
        <v>0</v>
      </c>
    </row>
    <row r="122" spans="1:7" ht="15.75" x14ac:dyDescent="0.25">
      <c r="A122" s="432">
        <v>43524</v>
      </c>
      <c r="B122" s="433">
        <f t="shared" si="14"/>
        <v>572.43939999371435</v>
      </c>
      <c r="C122" s="257">
        <v>3825</v>
      </c>
      <c r="D122" s="433">
        <f t="shared" si="15"/>
        <v>489.26444443907212</v>
      </c>
      <c r="E122" s="437">
        <v>480</v>
      </c>
      <c r="F122" s="435">
        <f>USD_CNY!B1042</f>
        <v>6.6819300000000004</v>
      </c>
      <c r="G122" s="359">
        <f t="shared" si="33"/>
        <v>0</v>
      </c>
    </row>
    <row r="123" spans="1:7" ht="15.75" x14ac:dyDescent="0.25">
      <c r="A123" s="432">
        <v>43526</v>
      </c>
      <c r="B123" s="433">
        <f t="shared" si="14"/>
        <v>570.94153857176548</v>
      </c>
      <c r="C123" s="257">
        <v>3825</v>
      </c>
      <c r="D123" s="433">
        <f t="shared" si="15"/>
        <v>487.98422100150896</v>
      </c>
      <c r="E123" s="437">
        <v>479</v>
      </c>
      <c r="F123" s="435">
        <f>USD_CNY!B1043</f>
        <v>6.6994600000000002</v>
      </c>
      <c r="G123" s="359">
        <f t="shared" si="33"/>
        <v>0</v>
      </c>
    </row>
    <row r="124" spans="1:7" ht="15.75" x14ac:dyDescent="0.25">
      <c r="A124" s="432">
        <v>43528</v>
      </c>
      <c r="B124" s="433">
        <f>+IF(F124=0,"",C124/F124)</f>
        <v>570.64341723656412</v>
      </c>
      <c r="C124" s="257">
        <v>3825</v>
      </c>
      <c r="D124" s="433">
        <f t="shared" si="15"/>
        <v>487.72941644150785</v>
      </c>
      <c r="E124" s="437">
        <v>485</v>
      </c>
      <c r="F124" s="435">
        <f>USD_CNY!B1044</f>
        <v>6.70296</v>
      </c>
      <c r="G124" s="359">
        <f t="shared" si="33"/>
        <v>0</v>
      </c>
    </row>
    <row r="125" spans="1:7" ht="15.75" x14ac:dyDescent="0.25">
      <c r="A125" s="432">
        <v>43529</v>
      </c>
      <c r="B125" s="433">
        <f t="shared" si="14"/>
        <v>582.50196902074038</v>
      </c>
      <c r="C125" s="257">
        <v>3905</v>
      </c>
      <c r="D125" s="433">
        <f t="shared" si="15"/>
        <v>497.86493078695764</v>
      </c>
      <c r="E125" s="437">
        <v>487</v>
      </c>
      <c r="F125" s="435">
        <f>USD_CNY!B1045</f>
        <v>6.7038399999999996</v>
      </c>
      <c r="G125" s="359">
        <f t="shared" si="33"/>
        <v>80</v>
      </c>
    </row>
    <row r="126" spans="1:7" ht="15.75" x14ac:dyDescent="0.25">
      <c r="A126" s="432">
        <v>43530</v>
      </c>
      <c r="B126" s="433">
        <f t="shared" si="14"/>
        <v>576.8718972692252</v>
      </c>
      <c r="C126" s="257">
        <v>3880</v>
      </c>
      <c r="D126" s="433">
        <f t="shared" si="15"/>
        <v>493.05290364891044</v>
      </c>
      <c r="E126" s="437">
        <v>482</v>
      </c>
      <c r="F126" s="435">
        <f>USD_CNY!B1046</f>
        <v>6.72593</v>
      </c>
      <c r="G126" s="359">
        <f t="shared" si="33"/>
        <v>-25</v>
      </c>
    </row>
    <row r="127" spans="1:7" ht="15.75" x14ac:dyDescent="0.25">
      <c r="A127" s="432">
        <v>43531</v>
      </c>
      <c r="B127" s="433">
        <f t="shared" si="14"/>
        <v>574.21784231129016</v>
      </c>
      <c r="C127" s="257">
        <v>3855</v>
      </c>
      <c r="D127" s="433">
        <f t="shared" si="15"/>
        <v>490.78448060794034</v>
      </c>
      <c r="E127" s="437">
        <v>482</v>
      </c>
      <c r="F127" s="435">
        <f>USD_CNY!B1047</f>
        <v>6.7134799999999997</v>
      </c>
      <c r="G127" s="359">
        <f t="shared" si="33"/>
        <v>-25</v>
      </c>
    </row>
    <row r="128" spans="1:7" ht="15.75" x14ac:dyDescent="0.25">
      <c r="A128" s="432">
        <v>43532</v>
      </c>
      <c r="B128" s="433">
        <f t="shared" si="14"/>
        <v>574.98246823481861</v>
      </c>
      <c r="C128" s="257">
        <v>3870</v>
      </c>
      <c r="D128" s="433">
        <f t="shared" si="15"/>
        <v>491.43800703830652</v>
      </c>
      <c r="E128" s="437">
        <v>480</v>
      </c>
      <c r="F128" s="435">
        <f>USD_CNY!B1048</f>
        <v>6.7306400000000002</v>
      </c>
      <c r="G128" s="359">
        <f t="shared" si="33"/>
        <v>15</v>
      </c>
    </row>
    <row r="129" spans="1:7" ht="15.75" x14ac:dyDescent="0.25">
      <c r="A129" s="432">
        <v>43535</v>
      </c>
      <c r="B129" s="433">
        <f t="shared" si="14"/>
        <v>576.28669371847502</v>
      </c>
      <c r="C129" s="257">
        <v>3880</v>
      </c>
      <c r="D129" s="433">
        <f t="shared" si="15"/>
        <v>492.55272967391028</v>
      </c>
      <c r="E129" s="437">
        <v>480</v>
      </c>
      <c r="F129" s="435">
        <f>USD_CNY!B1049</f>
        <v>6.7327599999999999</v>
      </c>
      <c r="G129" s="359">
        <f t="shared" si="33"/>
        <v>10</v>
      </c>
    </row>
    <row r="130" spans="1:7" ht="15.75" x14ac:dyDescent="0.25">
      <c r="A130" s="432">
        <v>43536</v>
      </c>
      <c r="B130" s="433">
        <f t="shared" si="14"/>
        <v>573.9186360537027</v>
      </c>
      <c r="C130" s="438">
        <v>3855</v>
      </c>
      <c r="D130" s="433">
        <f t="shared" si="15"/>
        <v>490.52874876384851</v>
      </c>
      <c r="E130" s="437">
        <v>478</v>
      </c>
      <c r="F130" s="435">
        <f>USD_CNY!B1050</f>
        <v>6.7169800000000004</v>
      </c>
      <c r="G130" s="359">
        <f t="shared" si="33"/>
        <v>-25</v>
      </c>
    </row>
    <row r="131" spans="1:7" ht="15.75" x14ac:dyDescent="0.25">
      <c r="A131" s="432">
        <v>43537</v>
      </c>
      <c r="B131" s="433">
        <f t="shared" si="14"/>
        <v>575.55735246596169</v>
      </c>
      <c r="C131" s="439">
        <v>3865</v>
      </c>
      <c r="D131" s="433">
        <f t="shared" si="15"/>
        <v>491.92936108201854</v>
      </c>
      <c r="E131" s="437">
        <v>477</v>
      </c>
      <c r="F131" s="435">
        <f>USD_CNY!B1051</f>
        <v>6.71523</v>
      </c>
      <c r="G131" s="359">
        <f t="shared" si="33"/>
        <v>10</v>
      </c>
    </row>
    <row r="132" spans="1:7" ht="15.75" x14ac:dyDescent="0.25">
      <c r="A132" s="432">
        <v>43538</v>
      </c>
      <c r="B132" s="433">
        <f t="shared" si="14"/>
        <v>581.56592396006931</v>
      </c>
      <c r="C132" s="439">
        <v>3905</v>
      </c>
      <c r="D132" s="433">
        <f t="shared" si="15"/>
        <v>497.06489227356354</v>
      </c>
      <c r="E132" s="437">
        <v>477</v>
      </c>
      <c r="F132" s="435">
        <f>USD_CNY!B1052</f>
        <v>6.7146299999999997</v>
      </c>
      <c r="G132" s="359">
        <f t="shared" si="33"/>
        <v>40</v>
      </c>
    </row>
    <row r="133" spans="1:7" ht="15.75" x14ac:dyDescent="0.25">
      <c r="A133" s="432">
        <v>43539</v>
      </c>
      <c r="B133" s="433">
        <f t="shared" si="14"/>
        <v>580.75550267697793</v>
      </c>
      <c r="C133" s="439">
        <v>3905</v>
      </c>
      <c r="D133" s="433">
        <f t="shared" si="15"/>
        <v>496.37222451023757</v>
      </c>
      <c r="E133" s="437">
        <v>483.5</v>
      </c>
      <c r="F133" s="435">
        <f>USD_CNY!B1053</f>
        <v>6.7240000000000002</v>
      </c>
      <c r="G133" s="359">
        <f t="shared" si="33"/>
        <v>0</v>
      </c>
    </row>
    <row r="134" spans="1:7" ht="15.75" x14ac:dyDescent="0.25">
      <c r="A134" s="432">
        <v>43542</v>
      </c>
      <c r="B134" s="433">
        <f t="shared" si="14"/>
        <v>582.50228680565283</v>
      </c>
      <c r="C134" s="439">
        <v>3910</v>
      </c>
      <c r="D134" s="433">
        <f t="shared" si="15"/>
        <v>497.86520239799393</v>
      </c>
      <c r="E134" s="437">
        <v>480</v>
      </c>
      <c r="F134" s="435">
        <f>USD_CNY!B1054</f>
        <v>6.7124199999999998</v>
      </c>
      <c r="G134" s="359">
        <f t="shared" si="33"/>
        <v>5</v>
      </c>
    </row>
    <row r="135" spans="1:7" ht="15.75" x14ac:dyDescent="0.25">
      <c r="A135" s="432">
        <v>43543</v>
      </c>
      <c r="B135" s="433">
        <f t="shared" si="14"/>
        <v>587.24057958933349</v>
      </c>
      <c r="C135" s="439">
        <v>3945</v>
      </c>
      <c r="D135" s="433">
        <f t="shared" si="15"/>
        <v>501.91502529002867</v>
      </c>
      <c r="E135" s="437">
        <v>480</v>
      </c>
      <c r="F135" s="435">
        <f>USD_CNY!B1055</f>
        <v>6.7178599999999999</v>
      </c>
      <c r="G135" s="359">
        <f t="shared" si="33"/>
        <v>35</v>
      </c>
    </row>
    <row r="136" spans="1:7" ht="15.75" x14ac:dyDescent="0.25">
      <c r="A136" s="432">
        <v>43549</v>
      </c>
      <c r="B136" s="433">
        <f t="shared" si="14"/>
        <v>588.00061926141166</v>
      </c>
      <c r="C136" s="439">
        <v>3950</v>
      </c>
      <c r="D136" s="433">
        <f t="shared" si="15"/>
        <v>502.56463184736043</v>
      </c>
      <c r="E136" s="437">
        <v>476</v>
      </c>
      <c r="F136" s="435">
        <f>USD_CNY!B1056</f>
        <v>6.7176799999999997</v>
      </c>
      <c r="G136" s="359">
        <f t="shared" si="33"/>
        <v>5</v>
      </c>
    </row>
    <row r="137" spans="1:7" ht="15.75" x14ac:dyDescent="0.25">
      <c r="A137" s="432">
        <v>43550</v>
      </c>
      <c r="B137" s="433">
        <f t="shared" si="14"/>
        <v>580.9787555435056</v>
      </c>
      <c r="C137" s="439">
        <v>3900</v>
      </c>
      <c r="D137" s="433">
        <f t="shared" si="15"/>
        <v>496.5630389260732</v>
      </c>
      <c r="E137" s="437">
        <v>479</v>
      </c>
      <c r="F137" s="435">
        <f>USD_CNY!B1057</f>
        <v>6.7128100000000002</v>
      </c>
      <c r="G137" s="359">
        <f t="shared" si="33"/>
        <v>-50</v>
      </c>
    </row>
    <row r="138" spans="1:7" ht="15.75" x14ac:dyDescent="0.25">
      <c r="A138" s="432">
        <v>43551</v>
      </c>
      <c r="B138" s="433">
        <f t="shared" si="14"/>
        <v>578.56684975555925</v>
      </c>
      <c r="C138" s="439">
        <v>3890</v>
      </c>
      <c r="D138" s="433">
        <f t="shared" si="15"/>
        <v>494.50158098765752</v>
      </c>
      <c r="E138" s="437">
        <v>480</v>
      </c>
      <c r="F138" s="435">
        <f>USD_CNY!B1058</f>
        <v>6.7235100000000001</v>
      </c>
      <c r="G138" s="359">
        <f t="shared" si="33"/>
        <v>-10</v>
      </c>
    </row>
    <row r="139" spans="1:7" ht="15.75" x14ac:dyDescent="0.25">
      <c r="A139" s="432">
        <v>43552</v>
      </c>
      <c r="B139" s="433">
        <f t="shared" si="14"/>
        <v>580.33481311289518</v>
      </c>
      <c r="C139" s="439">
        <v>3910</v>
      </c>
      <c r="D139" s="433">
        <f t="shared" si="15"/>
        <v>496.0126607802523</v>
      </c>
      <c r="E139" s="437">
        <v>479</v>
      </c>
      <c r="F139" s="435">
        <f>USD_CNY!B1059</f>
        <v>6.7374900000000002</v>
      </c>
      <c r="G139" s="359">
        <f t="shared" si="33"/>
        <v>20</v>
      </c>
    </row>
    <row r="140" spans="1:7" ht="15.75" x14ac:dyDescent="0.25">
      <c r="A140" s="432">
        <v>43553</v>
      </c>
      <c r="B140" s="433">
        <f t="shared" si="14"/>
        <v>570.24988528176141</v>
      </c>
      <c r="C140" s="439">
        <v>3840</v>
      </c>
      <c r="D140" s="433">
        <f t="shared" si="15"/>
        <v>487.39306434338584</v>
      </c>
      <c r="E140" s="437">
        <v>477</v>
      </c>
      <c r="F140" s="435">
        <f>USD_CNY!B1060</f>
        <v>6.7338899999999997</v>
      </c>
      <c r="G140" s="359">
        <f t="shared" si="33"/>
        <v>-70</v>
      </c>
    </row>
    <row r="141" spans="1:7" ht="15.75" x14ac:dyDescent="0.25">
      <c r="A141" s="432">
        <v>43556</v>
      </c>
      <c r="B141" s="433">
        <f t="shared" si="14"/>
        <v>572.40643241728424</v>
      </c>
      <c r="C141" s="439">
        <v>3840</v>
      </c>
      <c r="D141" s="433">
        <f t="shared" si="15"/>
        <v>489.2362670233199</v>
      </c>
      <c r="E141" s="437">
        <v>472</v>
      </c>
      <c r="F141" s="435">
        <f>USD_CNY!B1061</f>
        <v>6.70852</v>
      </c>
      <c r="G141" s="359">
        <f t="shared" si="33"/>
        <v>0</v>
      </c>
    </row>
    <row r="142" spans="1:7" ht="15.75" x14ac:dyDescent="0.25">
      <c r="A142" s="432">
        <v>43557</v>
      </c>
      <c r="B142" s="433">
        <f t="shared" si="14"/>
        <v>575.53229301285944</v>
      </c>
      <c r="C142" s="439">
        <v>3870</v>
      </c>
      <c r="D142" s="433">
        <f t="shared" si="15"/>
        <v>491.90794274603377</v>
      </c>
      <c r="E142" s="437">
        <v>474</v>
      </c>
      <c r="F142" s="435">
        <f>USD_CNY!B1062</f>
        <v>6.7242100000000002</v>
      </c>
      <c r="G142" s="359">
        <f t="shared" si="33"/>
        <v>30</v>
      </c>
    </row>
    <row r="143" spans="1:7" ht="15.75" x14ac:dyDescent="0.25">
      <c r="A143" s="432">
        <v>43559</v>
      </c>
      <c r="B143" s="433">
        <f t="shared" si="14"/>
        <v>592.27953212893237</v>
      </c>
      <c r="C143" s="439">
        <v>3980</v>
      </c>
      <c r="D143" s="433">
        <f t="shared" si="15"/>
        <v>506.22182233242086</v>
      </c>
      <c r="E143" s="437">
        <v>485</v>
      </c>
      <c r="F143" s="435">
        <f>USD_CNY!B1063</f>
        <v>6.7198000000000002</v>
      </c>
      <c r="G143" s="359">
        <f t="shared" si="33"/>
        <v>110</v>
      </c>
    </row>
    <row r="144" spans="1:7" ht="15.75" x14ac:dyDescent="0.25">
      <c r="A144" s="432">
        <v>43560</v>
      </c>
      <c r="B144" s="433">
        <f t="shared" si="14"/>
        <v>591.45327668094899</v>
      </c>
      <c r="C144" s="439">
        <v>3970</v>
      </c>
      <c r="D144" s="433">
        <f t="shared" si="15"/>
        <v>505.51562109482825</v>
      </c>
      <c r="E144" s="437">
        <v>485</v>
      </c>
      <c r="F144" s="435">
        <f>USD_CNY!B1064</f>
        <v>6.7122799999999998</v>
      </c>
      <c r="G144" s="359">
        <f t="shared" si="33"/>
        <v>-10</v>
      </c>
    </row>
    <row r="145" spans="1:7" ht="15.75" x14ac:dyDescent="0.25">
      <c r="A145" s="432">
        <v>43563</v>
      </c>
      <c r="B145" s="433">
        <f t="shared" si="14"/>
        <v>590.7913926009702</v>
      </c>
      <c r="C145" s="439">
        <v>3970</v>
      </c>
      <c r="D145" s="433">
        <f t="shared" si="15"/>
        <v>504.94990820595746</v>
      </c>
      <c r="E145" s="437">
        <v>482</v>
      </c>
      <c r="F145" s="435">
        <f>USD_CNY!B1065</f>
        <v>6.7198000000000002</v>
      </c>
      <c r="G145" s="359">
        <f t="shared" si="33"/>
        <v>0</v>
      </c>
    </row>
    <row r="146" spans="1:7" ht="15.75" x14ac:dyDescent="0.25">
      <c r="A146" s="432">
        <v>43564</v>
      </c>
      <c r="B146" s="433">
        <f t="shared" si="14"/>
        <v>607.24587206758292</v>
      </c>
      <c r="C146" s="439">
        <v>4080</v>
      </c>
      <c r="D146" s="433">
        <f t="shared" si="15"/>
        <v>519.01356586972906</v>
      </c>
      <c r="E146" s="437">
        <v>486</v>
      </c>
      <c r="F146" s="435">
        <f>USD_CNY!B1066</f>
        <v>6.7188600000000003</v>
      </c>
      <c r="G146" s="359">
        <f t="shared" si="33"/>
        <v>110</v>
      </c>
    </row>
    <row r="147" spans="1:7" ht="15.75" x14ac:dyDescent="0.25">
      <c r="A147" s="432">
        <v>43565</v>
      </c>
      <c r="B147" s="433">
        <f t="shared" si="14"/>
        <v>607.93304253745441</v>
      </c>
      <c r="C147" s="439">
        <v>4085</v>
      </c>
      <c r="D147" s="433">
        <f t="shared" si="15"/>
        <v>519.60089105765337</v>
      </c>
      <c r="E147" s="437">
        <v>484</v>
      </c>
      <c r="F147" s="435">
        <f>USD_CNY!B1067</f>
        <v>6.7194900000000004</v>
      </c>
      <c r="G147" s="359">
        <f t="shared" si="33"/>
        <v>5</v>
      </c>
    </row>
    <row r="148" spans="1:7" ht="15.75" x14ac:dyDescent="0.25">
      <c r="A148" s="432">
        <v>43567</v>
      </c>
      <c r="B148" s="433">
        <f t="shared" si="14"/>
        <v>606.5534532663944</v>
      </c>
      <c r="C148" s="439">
        <v>4080</v>
      </c>
      <c r="D148" s="433">
        <f t="shared" si="15"/>
        <v>518.42175492854221</v>
      </c>
      <c r="E148" s="437">
        <v>478</v>
      </c>
      <c r="F148" s="435">
        <f>USD_CNY!B1068</f>
        <v>6.7265300000000003</v>
      </c>
      <c r="G148" s="359">
        <f t="shared" si="33"/>
        <v>-5</v>
      </c>
    </row>
    <row r="149" spans="1:7" ht="15.75" x14ac:dyDescent="0.25">
      <c r="A149" s="432">
        <v>43571</v>
      </c>
      <c r="B149" s="433">
        <f t="shared" si="14"/>
        <v>619.90367650565065</v>
      </c>
      <c r="C149" s="439">
        <v>4160</v>
      </c>
      <c r="D149" s="433">
        <f t="shared" si="15"/>
        <v>529.83220214158177</v>
      </c>
      <c r="E149" s="437">
        <v>475</v>
      </c>
      <c r="F149" s="435">
        <f>USD_CNY!B1069</f>
        <v>6.7107200000000002</v>
      </c>
      <c r="G149" s="359">
        <f t="shared" si="33"/>
        <v>80</v>
      </c>
    </row>
    <row r="150" spans="1:7" ht="15.75" x14ac:dyDescent="0.25">
      <c r="A150" s="432">
        <v>43572</v>
      </c>
      <c r="B150" s="433">
        <f t="shared" si="14"/>
        <v>617.25541999460268</v>
      </c>
      <c r="C150" s="439">
        <v>4140</v>
      </c>
      <c r="D150" s="433">
        <f t="shared" si="15"/>
        <v>527.56873503812199</v>
      </c>
      <c r="E150" s="437">
        <v>479</v>
      </c>
      <c r="F150" s="435">
        <f>USD_CNY!B1070</f>
        <v>6.7071100000000001</v>
      </c>
      <c r="G150" s="359">
        <f t="shared" si="33"/>
        <v>-20</v>
      </c>
    </row>
    <row r="151" spans="1:7" ht="15.75" x14ac:dyDescent="0.25">
      <c r="A151" s="432">
        <v>43573</v>
      </c>
      <c r="B151" s="433">
        <f t="shared" si="14"/>
        <v>618.57888225485453</v>
      </c>
      <c r="C151" s="439">
        <v>4140</v>
      </c>
      <c r="D151" s="433">
        <f t="shared" si="15"/>
        <v>528.69989936312356</v>
      </c>
      <c r="E151" s="437">
        <v>478</v>
      </c>
      <c r="F151" s="435">
        <f>USD_CNY!B1071</f>
        <v>6.6927599999999998</v>
      </c>
      <c r="G151" s="359">
        <f t="shared" si="33"/>
        <v>0</v>
      </c>
    </row>
    <row r="152" spans="1:7" ht="15.75" x14ac:dyDescent="0.25">
      <c r="A152" s="432">
        <v>43577</v>
      </c>
      <c r="B152" s="433">
        <f t="shared" si="14"/>
        <v>611.85536932933189</v>
      </c>
      <c r="C152" s="439">
        <v>4100</v>
      </c>
      <c r="D152" s="433">
        <f t="shared" si="15"/>
        <v>522.95330711908707</v>
      </c>
      <c r="E152" s="437">
        <v>474</v>
      </c>
      <c r="F152" s="435">
        <f>USD_CNY!B1072</f>
        <v>6.7009299999999996</v>
      </c>
      <c r="G152" s="359">
        <f t="shared" si="33"/>
        <v>-40</v>
      </c>
    </row>
    <row r="153" spans="1:7" ht="15.75" x14ac:dyDescent="0.25">
      <c r="A153" s="432">
        <v>43578</v>
      </c>
      <c r="B153" s="433">
        <f t="shared" si="14"/>
        <v>623.11983280114725</v>
      </c>
      <c r="C153" s="439">
        <v>4180</v>
      </c>
      <c r="D153" s="433">
        <f t="shared" si="15"/>
        <v>532.5810536761943</v>
      </c>
      <c r="E153" s="437">
        <v>474</v>
      </c>
      <c r="F153" s="435">
        <f>USD_CNY!B1073</f>
        <v>6.7081799999999996</v>
      </c>
      <c r="G153" s="359">
        <f t="shared" si="33"/>
        <v>80</v>
      </c>
    </row>
    <row r="154" spans="1:7" ht="15.75" x14ac:dyDescent="0.25">
      <c r="A154" s="432">
        <v>43579</v>
      </c>
      <c r="B154" s="433">
        <f t="shared" si="14"/>
        <v>622.67242663488753</v>
      </c>
      <c r="C154" s="439">
        <v>4180</v>
      </c>
      <c r="D154" s="433">
        <f t="shared" si="15"/>
        <v>532.19865524349359</v>
      </c>
      <c r="E154" s="440">
        <v>478</v>
      </c>
      <c r="F154" s="435">
        <f>USD_CNY!B1074</f>
        <v>6.7130000000000001</v>
      </c>
      <c r="G154" s="359">
        <f t="shared" si="33"/>
        <v>0</v>
      </c>
    </row>
    <row r="155" spans="1:7" ht="15.75" x14ac:dyDescent="0.25">
      <c r="A155" s="432">
        <v>43580</v>
      </c>
      <c r="B155" s="433">
        <f t="shared" si="14"/>
        <v>615.52643121046094</v>
      </c>
      <c r="C155" s="441">
        <v>4140</v>
      </c>
      <c r="D155" s="433">
        <f t="shared" si="15"/>
        <v>526.09096684654787</v>
      </c>
      <c r="E155" s="440">
        <v>479</v>
      </c>
      <c r="F155" s="435">
        <f>USD_CNY!B1075</f>
        <v>6.7259500000000001</v>
      </c>
      <c r="G155" s="359">
        <f t="shared" si="33"/>
        <v>-40</v>
      </c>
    </row>
    <row r="156" spans="1:7" ht="15.75" x14ac:dyDescent="0.25">
      <c r="A156" s="432">
        <v>43587</v>
      </c>
      <c r="B156" s="433">
        <f t="shared" si="14"/>
        <v>623.65802157856751</v>
      </c>
      <c r="C156" s="441">
        <v>4200</v>
      </c>
      <c r="D156" s="433">
        <f t="shared" si="15"/>
        <v>533.04104408424575</v>
      </c>
      <c r="E156" s="442">
        <v>470.5</v>
      </c>
      <c r="F156" s="435">
        <f>USD_CNY!B1076</f>
        <v>6.7344600000000003</v>
      </c>
      <c r="G156" s="359">
        <f t="shared" si="33"/>
        <v>60</v>
      </c>
    </row>
    <row r="157" spans="1:7" ht="15.75" x14ac:dyDescent="0.25">
      <c r="A157" s="432">
        <v>43588</v>
      </c>
      <c r="B157" s="433">
        <f t="shared" si="14"/>
        <v>623.45250182582515</v>
      </c>
      <c r="C157" s="441">
        <v>4200</v>
      </c>
      <c r="D157" s="433">
        <f t="shared" si="15"/>
        <v>532.86538617591896</v>
      </c>
      <c r="E157" s="440">
        <v>474</v>
      </c>
      <c r="F157" s="435">
        <f>USD_CNY!B1077</f>
        <v>6.7366799999999998</v>
      </c>
      <c r="G157" s="359">
        <f t="shared" si="33"/>
        <v>0</v>
      </c>
    </row>
    <row r="158" spans="1:7" ht="15.75" x14ac:dyDescent="0.25">
      <c r="A158" s="432">
        <v>43591</v>
      </c>
      <c r="B158" s="433">
        <f t="shared" si="14"/>
        <v>628.67313598786291</v>
      </c>
      <c r="C158" s="441">
        <v>4235</v>
      </c>
      <c r="D158" s="433">
        <f t="shared" si="15"/>
        <v>537.32746665629315</v>
      </c>
      <c r="E158" s="442">
        <v>468.5</v>
      </c>
      <c r="F158" s="435">
        <f>USD_CNY!B1078</f>
        <v>6.7364100000000002</v>
      </c>
      <c r="G158" s="359">
        <f t="shared" si="33"/>
        <v>35</v>
      </c>
    </row>
    <row r="159" spans="1:7" ht="15.75" x14ac:dyDescent="0.25">
      <c r="A159" s="432">
        <v>43592</v>
      </c>
      <c r="B159" s="433">
        <f t="shared" si="14"/>
        <v>616.21376314552288</v>
      </c>
      <c r="C159" s="441">
        <v>4155</v>
      </c>
      <c r="D159" s="433">
        <f t="shared" si="15"/>
        <v>526.67843003890846</v>
      </c>
      <c r="E159" s="442">
        <v>468.5</v>
      </c>
      <c r="F159" s="435">
        <f>USD_CNY!B1079</f>
        <v>6.7427900000000003</v>
      </c>
      <c r="G159" s="359">
        <f t="shared" si="33"/>
        <v>-80</v>
      </c>
    </row>
    <row r="160" spans="1:7" ht="15.75" x14ac:dyDescent="0.25">
      <c r="A160" s="432">
        <v>43593</v>
      </c>
      <c r="B160" s="433">
        <f t="shared" si="14"/>
        <v>619.21963617537006</v>
      </c>
      <c r="C160" s="441">
        <v>4210</v>
      </c>
      <c r="D160" s="433">
        <f t="shared" si="15"/>
        <v>529.24755228664105</v>
      </c>
      <c r="E160" s="442">
        <v>468.5</v>
      </c>
      <c r="F160" s="435">
        <f>USD_CNY!B1080</f>
        <v>6.7988799999999996</v>
      </c>
      <c r="G160" s="359">
        <f t="shared" si="33"/>
        <v>55</v>
      </c>
    </row>
    <row r="161" spans="1:7" ht="15.75" x14ac:dyDescent="0.25">
      <c r="A161" s="432">
        <v>43594</v>
      </c>
      <c r="B161" s="433">
        <f t="shared" si="14"/>
        <v>612.74600058034116</v>
      </c>
      <c r="C161" s="439">
        <v>4160</v>
      </c>
      <c r="D161" s="433">
        <f t="shared" si="15"/>
        <v>523.71453041054804</v>
      </c>
      <c r="E161" s="440">
        <v>468</v>
      </c>
      <c r="F161" s="435">
        <f>USD_CNY!B1081</f>
        <v>6.78911</v>
      </c>
      <c r="G161" s="359">
        <f t="shared" si="33"/>
        <v>-50</v>
      </c>
    </row>
    <row r="162" spans="1:7" ht="15.75" x14ac:dyDescent="0.25">
      <c r="A162" s="432">
        <v>43595</v>
      </c>
      <c r="B162" s="433">
        <f t="shared" si="14"/>
        <v>609.43436826637662</v>
      </c>
      <c r="C162" s="439">
        <v>4135</v>
      </c>
      <c r="D162" s="433">
        <f t="shared" si="15"/>
        <v>520.88407544134759</v>
      </c>
      <c r="E162" s="442">
        <v>461.5</v>
      </c>
      <c r="F162" s="435">
        <f>USD_CNY!B1082</f>
        <v>6.78498</v>
      </c>
      <c r="G162" s="359">
        <f t="shared" si="33"/>
        <v>-25</v>
      </c>
    </row>
    <row r="163" spans="1:7" ht="15.75" x14ac:dyDescent="0.25">
      <c r="A163" s="432">
        <v>43598</v>
      </c>
      <c r="B163" s="433">
        <f t="shared" si="14"/>
        <v>609.30508462163766</v>
      </c>
      <c r="C163" s="439">
        <v>4160</v>
      </c>
      <c r="D163" s="433">
        <f t="shared" si="15"/>
        <v>520.77357659969039</v>
      </c>
      <c r="E163" s="440">
        <v>465</v>
      </c>
      <c r="F163" s="435">
        <f>USD_CNY!B1083</f>
        <v>6.8274499999999998</v>
      </c>
      <c r="G163" s="359">
        <f t="shared" si="33"/>
        <v>25</v>
      </c>
    </row>
    <row r="164" spans="1:7" ht="15.75" x14ac:dyDescent="0.25">
      <c r="A164" s="432">
        <v>43599</v>
      </c>
      <c r="B164" s="433">
        <f t="shared" ref="B164:B177" si="34">+IF(F164=0,"",C164/F164)</f>
        <v>599.6598027558025</v>
      </c>
      <c r="C164" s="439">
        <v>4100</v>
      </c>
      <c r="D164" s="433">
        <f t="shared" ref="D164:D188" si="35">+IF(ISERROR(B164/1.17),0,B164/1.17)</f>
        <v>512.52974594513034</v>
      </c>
      <c r="E164" s="2">
        <v>464.5</v>
      </c>
      <c r="F164" s="435">
        <f>USD_CNY!B1084</f>
        <v>6.8372099999999998</v>
      </c>
      <c r="G164" s="359">
        <f t="shared" si="33"/>
        <v>-60</v>
      </c>
    </row>
    <row r="165" spans="1:7" ht="15.75" x14ac:dyDescent="0.25">
      <c r="A165" s="432">
        <v>43600</v>
      </c>
      <c r="B165" s="433">
        <f t="shared" si="34"/>
        <v>589.78188289325965</v>
      </c>
      <c r="C165" s="439">
        <v>4040</v>
      </c>
      <c r="D165" s="433">
        <f t="shared" si="35"/>
        <v>504.08707939594842</v>
      </c>
      <c r="E165" s="2">
        <v>467</v>
      </c>
      <c r="F165" s="435">
        <f>USD_CNY!B1085</f>
        <v>6.84999</v>
      </c>
      <c r="G165" s="359">
        <f t="shared" si="33"/>
        <v>-60</v>
      </c>
    </row>
    <row r="166" spans="1:7" ht="15.75" x14ac:dyDescent="0.25">
      <c r="A166" s="432">
        <v>43601</v>
      </c>
      <c r="B166" s="433">
        <f t="shared" si="34"/>
        <v>585.98027683216742</v>
      </c>
      <c r="C166" s="439">
        <v>4040</v>
      </c>
      <c r="D166" s="433">
        <f t="shared" si="35"/>
        <v>500.83784344629697</v>
      </c>
      <c r="E166" s="2">
        <v>468</v>
      </c>
      <c r="F166" s="435">
        <f>USD_CNY!B1086</f>
        <v>6.8944299999999998</v>
      </c>
      <c r="G166" s="359">
        <f t="shared" si="33"/>
        <v>0</v>
      </c>
    </row>
    <row r="167" spans="1:7" ht="15.75" x14ac:dyDescent="0.25">
      <c r="A167" s="432">
        <v>43602</v>
      </c>
      <c r="B167" s="433">
        <f t="shared" si="34"/>
        <v>696.43131491450049</v>
      </c>
      <c r="C167" s="439">
        <v>4805</v>
      </c>
      <c r="D167" s="433">
        <f t="shared" si="35"/>
        <v>595.24044009786371</v>
      </c>
      <c r="E167" s="2">
        <v>478</v>
      </c>
      <c r="F167" s="435">
        <f>USD_CNY!B1087</f>
        <v>6.8994600000000004</v>
      </c>
      <c r="G167" s="359">
        <f t="shared" si="33"/>
        <v>765</v>
      </c>
    </row>
    <row r="168" spans="1:7" ht="15.75" x14ac:dyDescent="0.25">
      <c r="A168" s="432">
        <v>43605</v>
      </c>
      <c r="B168" s="433">
        <f t="shared" si="34"/>
        <v>593.43573235758993</v>
      </c>
      <c r="C168" s="439">
        <v>4100</v>
      </c>
      <c r="D168" s="433">
        <f t="shared" si="35"/>
        <v>507.21002765605982</v>
      </c>
      <c r="E168" s="2">
        <v>486</v>
      </c>
      <c r="F168" s="435">
        <f>USD_CNY!B1088</f>
        <v>6.9089200000000002</v>
      </c>
      <c r="G168" s="359">
        <f t="shared" si="33"/>
        <v>-705</v>
      </c>
    </row>
    <row r="169" spans="1:7" ht="15.75" x14ac:dyDescent="0.25">
      <c r="A169" s="432">
        <v>43606</v>
      </c>
      <c r="B169" s="433">
        <f t="shared" si="34"/>
        <v>590.87430662341274</v>
      </c>
      <c r="C169" s="2">
        <v>4100</v>
      </c>
      <c r="D169" s="433">
        <f t="shared" si="35"/>
        <v>505.02077489180579</v>
      </c>
      <c r="E169" s="2">
        <v>485</v>
      </c>
      <c r="F169" s="435">
        <f>USD_CNY!B1089</f>
        <v>6.9388699999999996</v>
      </c>
      <c r="G169" s="359">
        <f t="shared" si="33"/>
        <v>0</v>
      </c>
    </row>
    <row r="170" spans="1:7" ht="15.75" x14ac:dyDescent="0.25">
      <c r="A170" s="432">
        <v>43608</v>
      </c>
      <c r="B170" s="433">
        <f t="shared" si="34"/>
        <v>599.09854053539664</v>
      </c>
      <c r="C170" s="439">
        <v>4155</v>
      </c>
      <c r="D170" s="433">
        <f t="shared" si="35"/>
        <v>512.05003464563822</v>
      </c>
      <c r="E170" s="2">
        <v>483</v>
      </c>
      <c r="F170" s="435">
        <f>USD_CNY!B1090</f>
        <v>6.9354199999999997</v>
      </c>
      <c r="G170" s="359">
        <f t="shared" si="33"/>
        <v>55</v>
      </c>
    </row>
    <row r="171" spans="1:7" ht="15.75" x14ac:dyDescent="0.25">
      <c r="A171" s="432">
        <v>43609</v>
      </c>
      <c r="B171" s="433">
        <f t="shared" si="34"/>
        <v>598.07402827416638</v>
      </c>
      <c r="C171" s="439">
        <v>4140</v>
      </c>
      <c r="D171" s="433">
        <f t="shared" si="35"/>
        <v>511.17438314031318</v>
      </c>
      <c r="E171" s="2">
        <v>485</v>
      </c>
      <c r="F171" s="435">
        <f>USD_CNY!B1091</f>
        <v>6.9222200000000003</v>
      </c>
      <c r="G171" s="359">
        <f t="shared" ref="G171:G186" si="36">C171-C170</f>
        <v>-15</v>
      </c>
    </row>
    <row r="172" spans="1:7" ht="15.75" x14ac:dyDescent="0.25">
      <c r="A172" s="432">
        <v>43612</v>
      </c>
      <c r="B172" s="433">
        <f t="shared" si="34"/>
        <v>593.05228083727741</v>
      </c>
      <c r="C172" s="439">
        <v>4115</v>
      </c>
      <c r="D172" s="433">
        <f t="shared" si="35"/>
        <v>506.88229131391233</v>
      </c>
      <c r="E172" s="2">
        <v>484</v>
      </c>
      <c r="F172" s="435">
        <f>USD_CNY!B1092</f>
        <v>6.9386799999999997</v>
      </c>
      <c r="G172" s="359">
        <f t="shared" si="36"/>
        <v>-25</v>
      </c>
    </row>
    <row r="173" spans="1:7" ht="15.75" x14ac:dyDescent="0.25">
      <c r="A173" s="432">
        <v>43613</v>
      </c>
      <c r="B173" s="433">
        <f t="shared" si="34"/>
        <v>593.6160667273507</v>
      </c>
      <c r="C173" s="439">
        <v>4115</v>
      </c>
      <c r="D173" s="433">
        <f t="shared" si="35"/>
        <v>507.36415959602624</v>
      </c>
      <c r="E173" s="2">
        <v>484</v>
      </c>
      <c r="F173" s="435">
        <f>USD_CNY!B1093</f>
        <v>6.9320899999999996</v>
      </c>
      <c r="G173" s="359">
        <f t="shared" si="36"/>
        <v>0</v>
      </c>
    </row>
    <row r="174" spans="1:7" ht="15.75" x14ac:dyDescent="0.25">
      <c r="A174" s="432">
        <v>43614</v>
      </c>
      <c r="B174" s="433">
        <f t="shared" si="34"/>
        <v>594.4855491496902</v>
      </c>
      <c r="C174" s="439">
        <v>4105</v>
      </c>
      <c r="D174" s="433">
        <f t="shared" si="35"/>
        <v>508.1073069655472</v>
      </c>
      <c r="E174" s="2">
        <v>479.5</v>
      </c>
      <c r="F174" s="435">
        <f>USD_CNY!B1094</f>
        <v>6.9051299999999998</v>
      </c>
      <c r="G174" s="359">
        <f t="shared" si="36"/>
        <v>-10</v>
      </c>
    </row>
    <row r="175" spans="1:7" ht="15.75" x14ac:dyDescent="0.25">
      <c r="A175" s="432">
        <v>43615</v>
      </c>
      <c r="B175" s="433">
        <f t="shared" si="34"/>
        <v>589.59196767648746</v>
      </c>
      <c r="C175" s="439">
        <v>4080</v>
      </c>
      <c r="D175" s="433">
        <f t="shared" si="35"/>
        <v>503.92475869785255</v>
      </c>
      <c r="E175" s="2">
        <v>477.5</v>
      </c>
      <c r="F175" s="435">
        <f>USD_CNY!B1095</f>
        <v>6.9200400000000002</v>
      </c>
      <c r="G175" s="359">
        <f t="shared" si="36"/>
        <v>-25</v>
      </c>
    </row>
    <row r="176" spans="1:7" ht="15.75" x14ac:dyDescent="0.25">
      <c r="A176" s="432">
        <v>43620</v>
      </c>
      <c r="B176" s="433">
        <f t="shared" si="34"/>
        <v>581.26117809957884</v>
      </c>
      <c r="C176" s="439">
        <v>4030</v>
      </c>
      <c r="D176" s="433">
        <f t="shared" si="35"/>
        <v>496.80442572613578</v>
      </c>
      <c r="E176" s="2">
        <v>471</v>
      </c>
      <c r="F176" s="435">
        <f>USD_CNY!B1096</f>
        <v>6.9332000000000003</v>
      </c>
      <c r="G176" s="359">
        <f t="shared" si="36"/>
        <v>-50</v>
      </c>
    </row>
    <row r="177" spans="1:7" ht="15.75" x14ac:dyDescent="0.25">
      <c r="A177" s="432">
        <v>43621</v>
      </c>
      <c r="B177" s="433">
        <f t="shared" si="34"/>
        <v>585.1632612714277</v>
      </c>
      <c r="C177" s="439">
        <v>4055</v>
      </c>
      <c r="D177" s="433">
        <f t="shared" si="35"/>
        <v>500.13953954822881</v>
      </c>
      <c r="E177" s="2">
        <v>476</v>
      </c>
      <c r="F177" s="435">
        <f>USD_CNY!B1097</f>
        <v>6.9296899999999999</v>
      </c>
      <c r="G177" s="359">
        <f t="shared" si="36"/>
        <v>25</v>
      </c>
    </row>
    <row r="178" spans="1:7" ht="15.75" x14ac:dyDescent="0.25">
      <c r="A178" s="432">
        <v>43622</v>
      </c>
      <c r="B178" s="433">
        <f t="shared" ref="B178:B188" si="37">+IF(F178=0,"",C178/F178)</f>
        <v>577.98379624952736</v>
      </c>
      <c r="C178" s="439">
        <v>4005</v>
      </c>
      <c r="D178" s="433">
        <f t="shared" si="35"/>
        <v>494.0032446577157</v>
      </c>
      <c r="E178" s="2">
        <v>478</v>
      </c>
      <c r="F178" s="435">
        <f>USD_CNY!B1100</f>
        <v>6.9292600000000002</v>
      </c>
      <c r="G178" s="359">
        <f t="shared" si="36"/>
        <v>-50</v>
      </c>
    </row>
    <row r="179" spans="1:7" ht="15.75" x14ac:dyDescent="0.25">
      <c r="A179" s="432">
        <v>43623</v>
      </c>
      <c r="B179" s="433">
        <f t="shared" si="37"/>
        <v>577.17416680837823</v>
      </c>
      <c r="C179" s="439">
        <v>4005</v>
      </c>
      <c r="D179" s="433">
        <f t="shared" si="35"/>
        <v>493.31125368237457</v>
      </c>
      <c r="E179" s="2">
        <v>472.5</v>
      </c>
      <c r="F179" s="435">
        <f>USD_CNY!B1101</f>
        <v>6.9389799999999999</v>
      </c>
      <c r="G179" s="359">
        <f t="shared" si="36"/>
        <v>0</v>
      </c>
    </row>
    <row r="180" spans="1:7" ht="15.75" x14ac:dyDescent="0.25">
      <c r="A180" s="432">
        <v>43626</v>
      </c>
      <c r="B180" s="433">
        <f t="shared" si="37"/>
        <v>574.81600851792427</v>
      </c>
      <c r="C180" s="439">
        <v>3995</v>
      </c>
      <c r="D180" s="433">
        <f t="shared" si="35"/>
        <v>491.29573377600366</v>
      </c>
      <c r="E180" s="2">
        <v>458.5</v>
      </c>
      <c r="F180" s="435">
        <f>USD_CNY!B1102</f>
        <v>6.9500500000000001</v>
      </c>
      <c r="G180" s="359">
        <f t="shared" si="36"/>
        <v>-10</v>
      </c>
    </row>
    <row r="181" spans="1:7" ht="15.75" x14ac:dyDescent="0.25">
      <c r="A181" s="432">
        <v>43627</v>
      </c>
      <c r="B181" s="433">
        <f t="shared" si="37"/>
        <v>575.0958252516856</v>
      </c>
      <c r="C181" s="439">
        <v>3985</v>
      </c>
      <c r="D181" s="433">
        <f t="shared" si="35"/>
        <v>491.53489337750909</v>
      </c>
      <c r="E181" s="2">
        <v>470.5</v>
      </c>
      <c r="F181" s="435">
        <f>USD_CNY!B1103</f>
        <v>6.9292800000000003</v>
      </c>
      <c r="G181" s="359">
        <f t="shared" si="36"/>
        <v>-10</v>
      </c>
    </row>
    <row r="182" spans="1:7" ht="15.75" x14ac:dyDescent="0.25">
      <c r="A182" s="432">
        <v>43628</v>
      </c>
      <c r="B182" s="433">
        <f t="shared" si="37"/>
        <v>583.9991452966774</v>
      </c>
      <c r="C182" s="439">
        <v>4045</v>
      </c>
      <c r="D182" s="433">
        <f t="shared" si="35"/>
        <v>499.14456862963885</v>
      </c>
      <c r="E182" s="2">
        <v>477</v>
      </c>
      <c r="F182" s="435">
        <f>USD_CNY!B1104</f>
        <v>6.92638</v>
      </c>
      <c r="G182" s="359">
        <f t="shared" si="36"/>
        <v>60</v>
      </c>
    </row>
    <row r="183" spans="1:7" ht="15.75" x14ac:dyDescent="0.25">
      <c r="A183" s="432">
        <v>43629</v>
      </c>
      <c r="B183" s="433">
        <f t="shared" si="37"/>
        <v>577.84619912825303</v>
      </c>
      <c r="C183" s="439">
        <v>4005</v>
      </c>
      <c r="D183" s="433">
        <f t="shared" si="35"/>
        <v>493.88564028055816</v>
      </c>
      <c r="E183" s="2">
        <v>477</v>
      </c>
      <c r="F183" s="435">
        <f>USD_CNY!B1105</f>
        <v>6.9309099999999999</v>
      </c>
      <c r="G183" s="359">
        <f t="shared" si="36"/>
        <v>-40</v>
      </c>
    </row>
    <row r="184" spans="1:7" ht="15.75" x14ac:dyDescent="0.25">
      <c r="A184" s="432">
        <v>43630</v>
      </c>
      <c r="B184" s="433">
        <f t="shared" si="37"/>
        <v>573.17125924644199</v>
      </c>
      <c r="C184" s="439">
        <v>3975</v>
      </c>
      <c r="D184" s="433">
        <f t="shared" si="35"/>
        <v>489.88996516789916</v>
      </c>
      <c r="E184" s="2">
        <v>478</v>
      </c>
      <c r="F184" s="435">
        <f>USD_CNY!B1106</f>
        <v>6.9351000000000003</v>
      </c>
      <c r="G184" s="359">
        <f t="shared" si="36"/>
        <v>-30</v>
      </c>
    </row>
    <row r="185" spans="1:7" ht="15.75" x14ac:dyDescent="0.25">
      <c r="A185" s="432">
        <v>43633</v>
      </c>
      <c r="B185" s="433">
        <f t="shared" si="37"/>
        <v>573.54838151139745</v>
      </c>
      <c r="C185" s="439">
        <v>3975</v>
      </c>
      <c r="D185" s="433">
        <f t="shared" si="35"/>
        <v>490.21229189008335</v>
      </c>
      <c r="E185" s="2">
        <v>468</v>
      </c>
      <c r="F185" s="435">
        <f>USD_CNY!B1107</f>
        <v>6.9305399999999997</v>
      </c>
      <c r="G185" s="359">
        <f t="shared" si="36"/>
        <v>0</v>
      </c>
    </row>
    <row r="186" spans="1:7" ht="15.75" x14ac:dyDescent="0.25">
      <c r="A186" s="432">
        <v>43634</v>
      </c>
      <c r="B186" s="433">
        <f t="shared" si="37"/>
        <v>563.15238427615088</v>
      </c>
      <c r="C186" s="439">
        <v>3905</v>
      </c>
      <c r="D186" s="433">
        <f t="shared" si="35"/>
        <v>481.32682416765033</v>
      </c>
      <c r="E186" s="2">
        <v>467</v>
      </c>
      <c r="F186" s="435">
        <f>USD_CNY!B1108</f>
        <v>6.9341799999999996</v>
      </c>
      <c r="G186" s="359">
        <f t="shared" si="36"/>
        <v>-70</v>
      </c>
    </row>
    <row r="187" spans="1:7" ht="15.75" x14ac:dyDescent="0.25">
      <c r="A187" s="432">
        <v>43635</v>
      </c>
      <c r="B187" s="433">
        <f t="shared" si="37"/>
        <v>565.39056832973063</v>
      </c>
      <c r="C187" s="2">
        <v>3905</v>
      </c>
      <c r="D187" s="433">
        <f t="shared" si="35"/>
        <v>483.23980199122281</v>
      </c>
      <c r="E187" s="2">
        <v>469</v>
      </c>
      <c r="F187" s="435">
        <f>USD_CNY!B1109</f>
        <v>6.9067299999999996</v>
      </c>
      <c r="G187" s="359">
        <f t="shared" ref="G187:G188" si="38">C187-C186</f>
        <v>0</v>
      </c>
    </row>
    <row r="188" spans="1:7" x14ac:dyDescent="0.25">
      <c r="A188" s="349"/>
      <c r="B188" s="356" t="str">
        <f t="shared" si="37"/>
        <v/>
      </c>
      <c r="D188" s="356"/>
      <c r="F188" s="358"/>
      <c r="G188" s="359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 8.1 Version 2</cp:lastModifiedBy>
  <cp:lastPrinted>2017-07-21T04:45:09Z</cp:lastPrinted>
  <dcterms:created xsi:type="dcterms:W3CDTF">2016-06-16T02:40:20Z</dcterms:created>
  <dcterms:modified xsi:type="dcterms:W3CDTF">2019-06-19T04:07:07Z</dcterms:modified>
</cp:coreProperties>
</file>