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3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4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5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7.xml" ContentType="application/vnd.openxmlformats-officedocument.drawing+xml"/>
  <Override PartName="/xl/charts/chart30.xml" ContentType="application/vnd.openxmlformats-officedocument.drawingml.chart+xml"/>
  <Override PartName="/xl/drawings/drawing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9.xml" ContentType="application/vnd.openxmlformats-officedocument.drawing+xml"/>
  <Override PartName="/xl/charts/chart33.xml" ContentType="application/vnd.openxmlformats-officedocument.drawingml.chart+xml"/>
  <Override PartName="/xl/drawings/drawing10.xml" ContentType="application/vnd.openxmlformats-officedocument.drawing+xml"/>
  <Override PartName="/xl/charts/chart34.xml" ContentType="application/vnd.openxmlformats-officedocument.drawingml.chart+xml"/>
  <Override PartName="/xl/drawings/drawing11.xml" ContentType="application/vnd.openxmlformats-officedocument.drawing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40" windowWidth="19420" windowHeight="7880" tabRatio="666"/>
  </bookViews>
  <sheets>
    <sheet name="Gia Kim Loai" sheetId="1" r:id="rId1"/>
    <sheet name="Cu" sheetId="2" r:id="rId2"/>
    <sheet name="Pb" sheetId="3" r:id="rId3"/>
    <sheet name="Ag" sheetId="4" r:id="rId4"/>
    <sheet name="Zn" sheetId="5" r:id="rId5"/>
    <sheet name="Ni" sheetId="7" r:id="rId6"/>
    <sheet name="Coke" sheetId="15" r:id="rId7"/>
    <sheet name="Steel" sheetId="16" r:id="rId8"/>
    <sheet name="SiMn 6014" sheetId="12" r:id="rId9"/>
    <sheet name="SiMn 6517" sheetId="14" r:id="rId10"/>
    <sheet name="USD_CNY" sheetId="6" r:id="rId11"/>
    <sheet name="VNĐ_USD" sheetId="9" r:id="rId12"/>
    <sheet name="CNY-VND" sheetId="10" r:id="rId13"/>
  </sheets>
  <calcPr calcId="144525"/>
</workbook>
</file>

<file path=xl/calcChain.xml><?xml version="1.0" encoding="utf-8"?>
<calcChain xmlns="http://schemas.openxmlformats.org/spreadsheetml/2006/main">
  <c r="E1235" i="4" l="1"/>
  <c r="B103" i="15"/>
  <c r="D103" i="15"/>
  <c r="B1232" i="5"/>
  <c r="D1232" i="5" s="1"/>
  <c r="B1235" i="4"/>
  <c r="D1235" i="4"/>
  <c r="B1234" i="3"/>
  <c r="D1234" i="3"/>
  <c r="B1236" i="2"/>
  <c r="D1236" i="2" s="1"/>
  <c r="E1234" i="4" l="1"/>
  <c r="B1235" i="2"/>
  <c r="D1235" i="2" s="1"/>
  <c r="B102" i="15"/>
  <c r="D102" i="15"/>
  <c r="D778" i="7"/>
  <c r="D780" i="7"/>
  <c r="B778" i="7"/>
  <c r="B780" i="7"/>
  <c r="F778" i="7"/>
  <c r="G778" i="7"/>
  <c r="F779" i="7"/>
  <c r="B779" i="7" s="1"/>
  <c r="D779" i="7" s="1"/>
  <c r="G779" i="7"/>
  <c r="F780" i="7"/>
  <c r="G780" i="7"/>
  <c r="B1234" i="4"/>
  <c r="D1234" i="4"/>
  <c r="B1231" i="5"/>
  <c r="D1231" i="5" s="1"/>
  <c r="B1233" i="3"/>
  <c r="D1233" i="3" s="1"/>
  <c r="E1233" i="4" l="1"/>
  <c r="D1231" i="3"/>
  <c r="D1232" i="3"/>
  <c r="B1231" i="3"/>
  <c r="B1232" i="3"/>
  <c r="C99" i="16"/>
  <c r="D100" i="15"/>
  <c r="D101" i="15"/>
  <c r="B100" i="15"/>
  <c r="B101" i="15"/>
  <c r="C100" i="15"/>
  <c r="C776" i="7"/>
  <c r="D1229" i="5"/>
  <c r="D1230" i="5"/>
  <c r="B1229" i="5"/>
  <c r="B1230" i="5"/>
  <c r="C1229" i="5"/>
  <c r="D1232" i="4"/>
  <c r="D1233" i="4"/>
  <c r="B1232" i="4"/>
  <c r="B1233" i="4"/>
  <c r="F1233" i="4"/>
  <c r="G1233" i="4"/>
  <c r="F1234" i="4"/>
  <c r="G1234" i="4"/>
  <c r="F1235" i="4"/>
  <c r="G1235" i="4"/>
  <c r="F1236" i="4"/>
  <c r="G1236" i="4"/>
  <c r="F1237" i="4"/>
  <c r="G1237" i="4"/>
  <c r="D1233" i="2"/>
  <c r="D1234" i="2"/>
  <c r="B1233" i="2"/>
  <c r="B1234" i="2"/>
  <c r="C1233" i="2"/>
  <c r="E1231" i="4" l="1"/>
  <c r="D98" i="16"/>
  <c r="B98" i="16"/>
  <c r="B99" i="16"/>
  <c r="D99" i="16" s="1"/>
  <c r="B100" i="16"/>
  <c r="D100" i="16" s="1"/>
  <c r="F98" i="16"/>
  <c r="G98" i="16"/>
  <c r="F99" i="16"/>
  <c r="G99" i="16"/>
  <c r="F100" i="16"/>
  <c r="G100" i="16"/>
  <c r="F101" i="16"/>
  <c r="B101" i="16" s="1"/>
  <c r="D101" i="16" s="1"/>
  <c r="G101" i="16"/>
  <c r="F102" i="16"/>
  <c r="B102" i="16" s="1"/>
  <c r="D102" i="16" s="1"/>
  <c r="G102" i="16"/>
  <c r="F103" i="16"/>
  <c r="G103" i="16"/>
  <c r="B99" i="15"/>
  <c r="D99" i="15" s="1"/>
  <c r="B1228" i="5"/>
  <c r="D1228" i="5" s="1"/>
  <c r="B1231" i="4"/>
  <c r="D1231" i="4" s="1"/>
  <c r="B1230" i="3"/>
  <c r="D1230" i="3"/>
  <c r="B1232" i="2"/>
  <c r="D1232" i="2" s="1"/>
  <c r="E1230" i="4" l="1"/>
  <c r="B97" i="16"/>
  <c r="D97" i="16"/>
  <c r="B98" i="15"/>
  <c r="D98" i="15" s="1"/>
  <c r="D774" i="7"/>
  <c r="B774" i="7"/>
  <c r="B775" i="7"/>
  <c r="D775" i="7" s="1"/>
  <c r="B777" i="7"/>
  <c r="D777" i="7" s="1"/>
  <c r="F774" i="7"/>
  <c r="G774" i="7"/>
  <c r="F775" i="7"/>
  <c r="G775" i="7"/>
  <c r="F776" i="7"/>
  <c r="B776" i="7" s="1"/>
  <c r="D776" i="7" s="1"/>
  <c r="G776" i="7"/>
  <c r="F777" i="7"/>
  <c r="G777" i="7"/>
  <c r="B1227" i="5"/>
  <c r="D1227" i="5"/>
  <c r="F1227" i="5"/>
  <c r="G1227" i="5"/>
  <c r="F1228" i="5"/>
  <c r="G1228" i="5"/>
  <c r="F1229" i="5"/>
  <c r="G1229" i="5"/>
  <c r="F1230" i="5"/>
  <c r="G1230" i="5"/>
  <c r="F1231" i="5"/>
  <c r="G1231" i="5"/>
  <c r="F1232" i="5"/>
  <c r="G1232" i="5"/>
  <c r="F1233" i="5"/>
  <c r="G1233" i="5"/>
  <c r="B1230" i="4"/>
  <c r="D1230" i="4"/>
  <c r="F1230" i="4"/>
  <c r="G1230" i="4"/>
  <c r="F1231" i="4"/>
  <c r="G1231" i="4"/>
  <c r="F1232" i="4"/>
  <c r="G1232" i="4"/>
  <c r="B1229" i="3"/>
  <c r="D1229" i="3"/>
  <c r="F1229" i="3"/>
  <c r="G1229" i="3"/>
  <c r="F1230" i="3"/>
  <c r="G1230" i="3"/>
  <c r="F1231" i="3"/>
  <c r="G1231" i="3"/>
  <c r="F1232" i="3"/>
  <c r="G1232" i="3"/>
  <c r="F1233" i="3"/>
  <c r="G1233" i="3"/>
  <c r="F1234" i="3"/>
  <c r="G1234" i="3"/>
  <c r="F1235" i="3"/>
  <c r="G1235" i="3"/>
  <c r="B1231" i="2"/>
  <c r="D1231" i="2" s="1"/>
  <c r="F1231" i="2"/>
  <c r="G1231" i="2"/>
  <c r="F1232" i="2"/>
  <c r="G1232" i="2"/>
  <c r="F1233" i="2"/>
  <c r="G1233" i="2"/>
  <c r="F1234" i="2"/>
  <c r="G1234" i="2"/>
  <c r="F1235" i="2"/>
  <c r="G1235" i="2"/>
  <c r="F1236" i="2"/>
  <c r="G1236" i="2"/>
  <c r="F1237" i="2"/>
  <c r="G1237" i="2"/>
  <c r="F1238" i="2"/>
  <c r="G1238" i="2"/>
  <c r="E1229" i="4" l="1"/>
  <c r="C95" i="16"/>
  <c r="D97" i="15"/>
  <c r="B96" i="15"/>
  <c r="B97" i="15"/>
  <c r="C96" i="15"/>
  <c r="G96" i="15" s="1"/>
  <c r="F96" i="15"/>
  <c r="F97" i="15"/>
  <c r="G97" i="15"/>
  <c r="F98" i="15"/>
  <c r="G98" i="15"/>
  <c r="F99" i="15"/>
  <c r="G99" i="15"/>
  <c r="F100" i="15"/>
  <c r="G100" i="15"/>
  <c r="F101" i="15"/>
  <c r="G101" i="15"/>
  <c r="F102" i="15"/>
  <c r="G102" i="15"/>
  <c r="F103" i="15"/>
  <c r="G103" i="15"/>
  <c r="F104" i="15"/>
  <c r="G104" i="15"/>
  <c r="F105" i="15"/>
  <c r="G105" i="15"/>
  <c r="C772" i="7"/>
  <c r="C1225" i="5"/>
  <c r="C1228" i="4"/>
  <c r="C1227" i="3"/>
  <c r="F1229" i="2"/>
  <c r="F1230" i="2"/>
  <c r="C1229" i="2"/>
  <c r="E1226" i="4" l="1"/>
  <c r="D770" i="7" l="1"/>
  <c r="B770" i="7"/>
  <c r="B772" i="7"/>
  <c r="D772" i="7" s="1"/>
  <c r="B773" i="7"/>
  <c r="D773" i="7" s="1"/>
  <c r="F770" i="7"/>
  <c r="G770" i="7"/>
  <c r="F771" i="7"/>
  <c r="B771" i="7" s="1"/>
  <c r="D771" i="7" s="1"/>
  <c r="G771" i="7"/>
  <c r="F772" i="7"/>
  <c r="G772" i="7"/>
  <c r="F773" i="7"/>
  <c r="G773" i="7"/>
  <c r="D1227" i="2"/>
  <c r="F1227" i="2"/>
  <c r="G1227" i="2"/>
  <c r="F1228" i="2"/>
  <c r="B1228" i="2" s="1"/>
  <c r="D1228" i="2" s="1"/>
  <c r="G1228" i="2"/>
  <c r="B1229" i="2"/>
  <c r="D1229" i="2" s="1"/>
  <c r="G1229" i="2"/>
  <c r="B1230" i="2"/>
  <c r="D1230" i="2" s="1"/>
  <c r="G1230" i="2"/>
  <c r="B1227" i="2"/>
  <c r="E1225" i="4" l="1"/>
  <c r="D92" i="16"/>
  <c r="B92" i="16"/>
  <c r="B93" i="16"/>
  <c r="D93" i="16" s="1"/>
  <c r="F92" i="16"/>
  <c r="G92" i="16"/>
  <c r="F93" i="16"/>
  <c r="G93" i="16"/>
  <c r="F94" i="16"/>
  <c r="B94" i="16" s="1"/>
  <c r="D94" i="16" s="1"/>
  <c r="G94" i="16"/>
  <c r="F95" i="16"/>
  <c r="B95" i="16" s="1"/>
  <c r="D95" i="16" s="1"/>
  <c r="G95" i="16"/>
  <c r="F96" i="16"/>
  <c r="B96" i="16" s="1"/>
  <c r="D96" i="16" s="1"/>
  <c r="G96" i="16"/>
  <c r="F97" i="16"/>
  <c r="G97" i="16"/>
  <c r="D93" i="15"/>
  <c r="D96" i="15"/>
  <c r="B93" i="15"/>
  <c r="F93" i="15"/>
  <c r="G93" i="15"/>
  <c r="F94" i="15"/>
  <c r="B94" i="15" s="1"/>
  <c r="D94" i="15" s="1"/>
  <c r="G94" i="15"/>
  <c r="F95" i="15"/>
  <c r="B95" i="15" s="1"/>
  <c r="D95" i="15" s="1"/>
  <c r="G95" i="15"/>
  <c r="B769" i="7"/>
  <c r="D769" i="7" s="1"/>
  <c r="D1222" i="5"/>
  <c r="B1222" i="5"/>
  <c r="F1222" i="5"/>
  <c r="G1222" i="5"/>
  <c r="F1223" i="5"/>
  <c r="B1223" i="5" s="1"/>
  <c r="D1223" i="5" s="1"/>
  <c r="G1223" i="5"/>
  <c r="F1224" i="5"/>
  <c r="B1224" i="5" s="1"/>
  <c r="D1224" i="5" s="1"/>
  <c r="G1224" i="5"/>
  <c r="F1225" i="5"/>
  <c r="B1225" i="5" s="1"/>
  <c r="D1225" i="5" s="1"/>
  <c r="G1225" i="5"/>
  <c r="F1226" i="5"/>
  <c r="B1226" i="5" s="1"/>
  <c r="D1226" i="5" s="1"/>
  <c r="G1226" i="5"/>
  <c r="D1224" i="3"/>
  <c r="B1224" i="3"/>
  <c r="B1225" i="3"/>
  <c r="D1225" i="3" s="1"/>
  <c r="B1226" i="3"/>
  <c r="D1226" i="3" s="1"/>
  <c r="F1224" i="3"/>
  <c r="G1224" i="3"/>
  <c r="F1225" i="3"/>
  <c r="G1225" i="3"/>
  <c r="F1226" i="3"/>
  <c r="G1226" i="3"/>
  <c r="F1227" i="3"/>
  <c r="B1227" i="3" s="1"/>
  <c r="D1227" i="3" s="1"/>
  <c r="G1227" i="3"/>
  <c r="F1228" i="3"/>
  <c r="B1228" i="3" s="1"/>
  <c r="D1228" i="3" s="1"/>
  <c r="G1228" i="3"/>
  <c r="D1225" i="4"/>
  <c r="B1225" i="4"/>
  <c r="B1227" i="4"/>
  <c r="D1227" i="4" s="1"/>
  <c r="F1225" i="4"/>
  <c r="G1225" i="4"/>
  <c r="F1226" i="4"/>
  <c r="B1226" i="4" s="1"/>
  <c r="D1226" i="4" s="1"/>
  <c r="G1226" i="4"/>
  <c r="F1227" i="4"/>
  <c r="G1227" i="4"/>
  <c r="F1228" i="4"/>
  <c r="B1228" i="4" s="1"/>
  <c r="D1228" i="4" s="1"/>
  <c r="G1228" i="4"/>
  <c r="F1229" i="4"/>
  <c r="B1229" i="4" s="1"/>
  <c r="D1229" i="4" s="1"/>
  <c r="G1229" i="4"/>
  <c r="D1226" i="2"/>
  <c r="F1226" i="2"/>
  <c r="B1226" i="2" s="1"/>
  <c r="G1226" i="2"/>
  <c r="E1224" i="4" l="1"/>
  <c r="D1221" i="3"/>
  <c r="D90" i="16"/>
  <c r="D91" i="16"/>
  <c r="B90" i="16"/>
  <c r="B91" i="16"/>
  <c r="F90" i="16"/>
  <c r="G90" i="16"/>
  <c r="F91" i="16"/>
  <c r="G91" i="16"/>
  <c r="D91" i="15"/>
  <c r="D92" i="15"/>
  <c r="B91" i="15"/>
  <c r="B92" i="15"/>
  <c r="F91" i="15"/>
  <c r="G91" i="15"/>
  <c r="F92" i="15"/>
  <c r="G92" i="15"/>
  <c r="C91" i="15"/>
  <c r="D767" i="7"/>
  <c r="D768" i="7"/>
  <c r="B767" i="7"/>
  <c r="B768" i="7"/>
  <c r="F767" i="7"/>
  <c r="G767" i="7"/>
  <c r="F768" i="7"/>
  <c r="G768" i="7"/>
  <c r="F769" i="7"/>
  <c r="G769" i="7"/>
  <c r="C767" i="7"/>
  <c r="B1220" i="5"/>
  <c r="B1221" i="5"/>
  <c r="D1220" i="5"/>
  <c r="D1221" i="5"/>
  <c r="F1220" i="5"/>
  <c r="G1220" i="5"/>
  <c r="F1221" i="5"/>
  <c r="G1221" i="5"/>
  <c r="C1220" i="5"/>
  <c r="D1223" i="4"/>
  <c r="D1224" i="4"/>
  <c r="B1223" i="4"/>
  <c r="B1224" i="4"/>
  <c r="F1223" i="4"/>
  <c r="G1223" i="4"/>
  <c r="F1224" i="4"/>
  <c r="G1224" i="4"/>
  <c r="C1223" i="4"/>
  <c r="D1222" i="3"/>
  <c r="D1223" i="3"/>
  <c r="B1222" i="3"/>
  <c r="B1223" i="3"/>
  <c r="F1222" i="3"/>
  <c r="G1222" i="3"/>
  <c r="F1223" i="3"/>
  <c r="G1223" i="3"/>
  <c r="C1222" i="3"/>
  <c r="D1224" i="2"/>
  <c r="D1225" i="2"/>
  <c r="B1224" i="2"/>
  <c r="B1225" i="2"/>
  <c r="F1224" i="2"/>
  <c r="G1224" i="2"/>
  <c r="F1225" i="2"/>
  <c r="G1225" i="2"/>
  <c r="C1224" i="2"/>
  <c r="I1222" i="3" l="1"/>
  <c r="I1112" i="3"/>
  <c r="I1221" i="3"/>
  <c r="J1231" i="3"/>
  <c r="J1230" i="3"/>
  <c r="J1229" i="3"/>
  <c r="E1222" i="4"/>
  <c r="D90" i="15"/>
  <c r="B90" i="15"/>
  <c r="F90" i="15"/>
  <c r="G90" i="15"/>
  <c r="C89" i="15"/>
  <c r="D89" i="16"/>
  <c r="B89" i="16"/>
  <c r="F89" i="16"/>
  <c r="G89" i="16"/>
  <c r="C88" i="16"/>
  <c r="D766" i="7"/>
  <c r="B766" i="7"/>
  <c r="F766" i="7"/>
  <c r="G766" i="7"/>
  <c r="C765" i="7"/>
  <c r="D1219" i="5"/>
  <c r="B1219" i="5"/>
  <c r="F1219" i="5"/>
  <c r="G1219" i="5"/>
  <c r="C1218" i="5"/>
  <c r="D1222" i="4"/>
  <c r="B1222" i="4"/>
  <c r="F1222" i="4"/>
  <c r="G1222" i="4"/>
  <c r="C1221" i="4"/>
  <c r="B1221" i="3"/>
  <c r="G1221" i="3"/>
  <c r="C1220" i="3"/>
  <c r="F1221" i="3"/>
  <c r="D1222" i="2"/>
  <c r="D1223" i="2"/>
  <c r="F1223" i="2"/>
  <c r="B1223" i="2" s="1"/>
  <c r="B1222" i="2"/>
  <c r="G1223" i="2"/>
  <c r="C1222" i="2"/>
  <c r="E1220" i="4" l="1"/>
  <c r="D88" i="15"/>
  <c r="B88" i="15"/>
  <c r="F88" i="15"/>
  <c r="G88" i="15"/>
  <c r="F89" i="15"/>
  <c r="B89" i="15" s="1"/>
  <c r="D89" i="15" s="1"/>
  <c r="G89" i="15"/>
  <c r="D1217" i="5"/>
  <c r="B1217" i="5"/>
  <c r="F1217" i="5"/>
  <c r="G1217" i="5"/>
  <c r="F1218" i="5"/>
  <c r="B1218" i="5" s="1"/>
  <c r="D1218" i="5" s="1"/>
  <c r="G1218" i="5"/>
  <c r="D1220" i="4"/>
  <c r="B1220" i="4"/>
  <c r="B1221" i="4"/>
  <c r="D1221" i="4" s="1"/>
  <c r="F1220" i="4"/>
  <c r="G1220" i="4"/>
  <c r="F1221" i="4"/>
  <c r="G1221" i="4"/>
  <c r="B1221" i="2"/>
  <c r="D1221" i="2"/>
  <c r="E1219" i="4" l="1"/>
  <c r="C85" i="16"/>
  <c r="D86" i="15"/>
  <c r="D87" i="15"/>
  <c r="F87" i="15"/>
  <c r="G87" i="15"/>
  <c r="B86" i="15"/>
  <c r="B87" i="15"/>
  <c r="C86" i="15"/>
  <c r="C762" i="7"/>
  <c r="D1215" i="5"/>
  <c r="D1216" i="5"/>
  <c r="G1216" i="5"/>
  <c r="F1216" i="5"/>
  <c r="B1216" i="5" s="1"/>
  <c r="B1215" i="5"/>
  <c r="C1215" i="5"/>
  <c r="B1219" i="4"/>
  <c r="D1219" i="4"/>
  <c r="B1218" i="4"/>
  <c r="D1218" i="4" s="1"/>
  <c r="C1217" i="3"/>
  <c r="D1219" i="2"/>
  <c r="D1220" i="2"/>
  <c r="B1219" i="2"/>
  <c r="B1220" i="2"/>
  <c r="C1219" i="2"/>
  <c r="E1217" i="4" l="1"/>
  <c r="D84" i="16"/>
  <c r="B84" i="16"/>
  <c r="B85" i="16"/>
  <c r="D85" i="16" s="1"/>
  <c r="B86" i="16"/>
  <c r="D86" i="16" s="1"/>
  <c r="F84" i="16"/>
  <c r="G84" i="16"/>
  <c r="F85" i="16"/>
  <c r="G85" i="16"/>
  <c r="F86" i="16"/>
  <c r="G86" i="16"/>
  <c r="F87" i="16"/>
  <c r="B87" i="16" s="1"/>
  <c r="D87" i="16" s="1"/>
  <c r="G87" i="16"/>
  <c r="F88" i="16"/>
  <c r="B88" i="16" s="1"/>
  <c r="D88" i="16" s="1"/>
  <c r="G88" i="16"/>
  <c r="B85" i="15"/>
  <c r="D85" i="15" s="1"/>
  <c r="D761" i="7"/>
  <c r="B761" i="7"/>
  <c r="B762" i="7"/>
  <c r="D762" i="7" s="1"/>
  <c r="F761" i="7"/>
  <c r="G761" i="7"/>
  <c r="F762" i="7"/>
  <c r="G762" i="7"/>
  <c r="F763" i="7"/>
  <c r="B763" i="7" s="1"/>
  <c r="D763" i="7" s="1"/>
  <c r="G763" i="7"/>
  <c r="F764" i="7"/>
  <c r="B764" i="7" s="1"/>
  <c r="D764" i="7" s="1"/>
  <c r="G764" i="7"/>
  <c r="F765" i="7"/>
  <c r="B765" i="7" s="1"/>
  <c r="D765" i="7" s="1"/>
  <c r="G765" i="7"/>
  <c r="B1214" i="5"/>
  <c r="D1214" i="5" s="1"/>
  <c r="B1217" i="4"/>
  <c r="D1217" i="4" s="1"/>
  <c r="D1216" i="3"/>
  <c r="B1216" i="3"/>
  <c r="F1216" i="3"/>
  <c r="G1216" i="3"/>
  <c r="F1217" i="3"/>
  <c r="B1217" i="3" s="1"/>
  <c r="D1217" i="3" s="1"/>
  <c r="G1217" i="3"/>
  <c r="F1218" i="3"/>
  <c r="B1218" i="3" s="1"/>
  <c r="D1218" i="3" s="1"/>
  <c r="G1218" i="3"/>
  <c r="F1219" i="3"/>
  <c r="B1219" i="3" s="1"/>
  <c r="D1219" i="3" s="1"/>
  <c r="G1219" i="3"/>
  <c r="F1220" i="3"/>
  <c r="B1220" i="3" s="1"/>
  <c r="D1220" i="3" s="1"/>
  <c r="G1220" i="3"/>
  <c r="B1218" i="2"/>
  <c r="D1218" i="2" s="1"/>
  <c r="F1218" i="2"/>
  <c r="G1218" i="2"/>
  <c r="F1219" i="2"/>
  <c r="G1219" i="2"/>
  <c r="F1220" i="2"/>
  <c r="G1220" i="2"/>
  <c r="F1221" i="2"/>
  <c r="G1221" i="2"/>
  <c r="F1222" i="2"/>
  <c r="G1222" i="2"/>
  <c r="E1216" i="4" l="1"/>
  <c r="D83" i="16"/>
  <c r="B83" i="16"/>
  <c r="F83" i="16"/>
  <c r="G83" i="16"/>
  <c r="D84" i="15"/>
  <c r="B84" i="15"/>
  <c r="F84" i="15"/>
  <c r="G84" i="15"/>
  <c r="F85" i="15"/>
  <c r="G85" i="15"/>
  <c r="F86" i="15"/>
  <c r="G86" i="15"/>
  <c r="D760" i="7"/>
  <c r="B760" i="7"/>
  <c r="F760" i="7"/>
  <c r="G760" i="7"/>
  <c r="B1213" i="5"/>
  <c r="D1213" i="5" s="1"/>
  <c r="F1213" i="5"/>
  <c r="G1213" i="5"/>
  <c r="F1214" i="5"/>
  <c r="G1214" i="5"/>
  <c r="F1215" i="5"/>
  <c r="G1215" i="5"/>
  <c r="B1216" i="4"/>
  <c r="D1216" i="4" s="1"/>
  <c r="F1216" i="4"/>
  <c r="G1216" i="4"/>
  <c r="F1217" i="4"/>
  <c r="G1217" i="4"/>
  <c r="F1218" i="4"/>
  <c r="G1218" i="4"/>
  <c r="F1219" i="4"/>
  <c r="G1219" i="4"/>
  <c r="B1215" i="3"/>
  <c r="D1215" i="3" s="1"/>
  <c r="G1215" i="3"/>
  <c r="B1217" i="2"/>
  <c r="D1217" i="2" s="1"/>
  <c r="F1217" i="2"/>
  <c r="G1217" i="2"/>
  <c r="E1214" i="4" l="1"/>
  <c r="E1215" i="4"/>
  <c r="D81" i="16"/>
  <c r="D82" i="16"/>
  <c r="B81" i="16"/>
  <c r="B82" i="16"/>
  <c r="C81" i="16"/>
  <c r="G81" i="16" s="1"/>
  <c r="F81" i="16"/>
  <c r="F82" i="16"/>
  <c r="C82" i="15"/>
  <c r="G82" i="15" s="1"/>
  <c r="D83" i="15"/>
  <c r="B82" i="15"/>
  <c r="D82" i="15" s="1"/>
  <c r="B83" i="15"/>
  <c r="F82" i="15"/>
  <c r="F83" i="15"/>
  <c r="D759" i="7"/>
  <c r="B759" i="7"/>
  <c r="C758" i="7"/>
  <c r="B758" i="7"/>
  <c r="D758" i="7" s="1"/>
  <c r="F758" i="7"/>
  <c r="F759" i="7"/>
  <c r="G759" i="7"/>
  <c r="G758" i="7"/>
  <c r="D1211" i="5"/>
  <c r="D1212" i="5"/>
  <c r="B1211" i="5"/>
  <c r="B1212" i="5"/>
  <c r="F1211" i="5"/>
  <c r="F1212" i="5"/>
  <c r="G1212" i="5"/>
  <c r="G1211" i="5"/>
  <c r="C1211" i="5"/>
  <c r="D1214" i="4"/>
  <c r="D1215" i="4"/>
  <c r="B1214" i="4"/>
  <c r="B1215" i="4"/>
  <c r="F1214" i="4"/>
  <c r="F1215" i="4"/>
  <c r="G1215" i="4"/>
  <c r="G1214" i="4"/>
  <c r="C1214" i="4"/>
  <c r="D1213" i="3"/>
  <c r="D1214" i="3"/>
  <c r="B1213" i="3"/>
  <c r="B1214" i="3"/>
  <c r="G1214" i="3"/>
  <c r="G1213" i="3"/>
  <c r="D1215" i="2"/>
  <c r="D1216" i="2"/>
  <c r="B1215" i="2"/>
  <c r="B1216" i="2"/>
  <c r="G1216" i="2"/>
  <c r="G1215" i="2"/>
  <c r="C1215" i="2"/>
  <c r="F1213" i="3"/>
  <c r="F1214" i="3"/>
  <c r="F1215" i="3"/>
  <c r="F1215" i="2"/>
  <c r="F1216" i="2"/>
  <c r="G82" i="16" l="1"/>
  <c r="G83" i="15"/>
  <c r="E1213" i="4"/>
  <c r="B1210" i="5"/>
  <c r="D1210" i="5" s="1"/>
  <c r="B1214" i="2"/>
  <c r="D1214" i="2" s="1"/>
  <c r="E1212" i="4" l="1"/>
  <c r="B1209" i="5"/>
  <c r="D1209" i="5" s="1"/>
  <c r="B1213" i="2"/>
  <c r="D1213" i="2" s="1"/>
  <c r="D16" i="1" l="1"/>
  <c r="E1211" i="4"/>
  <c r="B1208" i="5"/>
  <c r="D1208" i="5" s="1"/>
  <c r="B1212" i="2"/>
  <c r="D1212" i="2" s="1"/>
  <c r="E1210" i="4" l="1"/>
  <c r="B1207" i="5"/>
  <c r="D1207" i="5" s="1"/>
  <c r="B1211" i="2"/>
  <c r="D1211" i="2" s="1"/>
  <c r="E1209" i="4" l="1"/>
  <c r="D76" i="16"/>
  <c r="B76" i="16"/>
  <c r="B78" i="16"/>
  <c r="D78" i="16" s="1"/>
  <c r="B80" i="16"/>
  <c r="D80" i="16" s="1"/>
  <c r="F76" i="16"/>
  <c r="G76" i="16"/>
  <c r="F77" i="16"/>
  <c r="B77" i="16" s="1"/>
  <c r="D77" i="16" s="1"/>
  <c r="G77" i="16"/>
  <c r="F78" i="16"/>
  <c r="G78" i="16"/>
  <c r="F79" i="16"/>
  <c r="B79" i="16" s="1"/>
  <c r="D79" i="16" s="1"/>
  <c r="G79" i="16"/>
  <c r="F80" i="16"/>
  <c r="G80" i="16"/>
  <c r="D77" i="15"/>
  <c r="B77" i="15"/>
  <c r="B78" i="15"/>
  <c r="D78" i="15" s="1"/>
  <c r="B79" i="15"/>
  <c r="D79" i="15" s="1"/>
  <c r="F77" i="15"/>
  <c r="G77" i="15"/>
  <c r="F78" i="15"/>
  <c r="G78" i="15"/>
  <c r="F79" i="15"/>
  <c r="G79" i="15"/>
  <c r="F80" i="15"/>
  <c r="B80" i="15" s="1"/>
  <c r="D80" i="15" s="1"/>
  <c r="G80" i="15"/>
  <c r="F81" i="15"/>
  <c r="B81" i="15" s="1"/>
  <c r="D81" i="15" s="1"/>
  <c r="G81" i="15"/>
  <c r="D753" i="7"/>
  <c r="B753" i="7"/>
  <c r="F753" i="7"/>
  <c r="G753" i="7"/>
  <c r="F754" i="7"/>
  <c r="B754" i="7" s="1"/>
  <c r="D754" i="7" s="1"/>
  <c r="G754" i="7"/>
  <c r="F755" i="7"/>
  <c r="B755" i="7" s="1"/>
  <c r="D755" i="7" s="1"/>
  <c r="G755" i="7"/>
  <c r="F756" i="7"/>
  <c r="B756" i="7" s="1"/>
  <c r="D756" i="7" s="1"/>
  <c r="G756" i="7"/>
  <c r="F757" i="7"/>
  <c r="B757" i="7" s="1"/>
  <c r="D757" i="7" s="1"/>
  <c r="B1206" i="5"/>
  <c r="D1206" i="5"/>
  <c r="D1209" i="4"/>
  <c r="B1209" i="4"/>
  <c r="B1210" i="4"/>
  <c r="D1210" i="4" s="1"/>
  <c r="B1213" i="4"/>
  <c r="D1213" i="4" s="1"/>
  <c r="F1209" i="4"/>
  <c r="G1209" i="4"/>
  <c r="F1210" i="4"/>
  <c r="G1210" i="4"/>
  <c r="F1211" i="4"/>
  <c r="B1211" i="4" s="1"/>
  <c r="D1211" i="4" s="1"/>
  <c r="G1211" i="4"/>
  <c r="F1212" i="4"/>
  <c r="B1212" i="4" s="1"/>
  <c r="D1212" i="4" s="1"/>
  <c r="G1212" i="4"/>
  <c r="F1213" i="4"/>
  <c r="D1208" i="3"/>
  <c r="B1208" i="3"/>
  <c r="B1209" i="3"/>
  <c r="D1209" i="3" s="1"/>
  <c r="F1208" i="3"/>
  <c r="G1208" i="3"/>
  <c r="F1209" i="3"/>
  <c r="G1209" i="3"/>
  <c r="F1210" i="3"/>
  <c r="B1210" i="3" s="1"/>
  <c r="D1210" i="3" s="1"/>
  <c r="G1210" i="3"/>
  <c r="F1211" i="3"/>
  <c r="B1211" i="3" s="1"/>
  <c r="D1211" i="3" s="1"/>
  <c r="G1211" i="3"/>
  <c r="F1212" i="3"/>
  <c r="B1212" i="3" s="1"/>
  <c r="D1212" i="3" s="1"/>
  <c r="B1210" i="2"/>
  <c r="D1210" i="2"/>
  <c r="F1210" i="2"/>
  <c r="G1210" i="2"/>
  <c r="F1211" i="2"/>
  <c r="G1211" i="2"/>
  <c r="F1212" i="2"/>
  <c r="G1212" i="2"/>
  <c r="F1213" i="2"/>
  <c r="G1213" i="2"/>
  <c r="F1214" i="2"/>
  <c r="E1208" i="4" l="1"/>
  <c r="D21" i="14"/>
  <c r="F15" i="14"/>
  <c r="F16" i="14"/>
  <c r="F17" i="14"/>
  <c r="F18" i="14"/>
  <c r="F19" i="14"/>
  <c r="F20" i="14"/>
  <c r="D22" i="12"/>
  <c r="D23" i="12"/>
  <c r="D24" i="12"/>
  <c r="D25" i="12"/>
  <c r="D26" i="12"/>
  <c r="D27" i="12"/>
  <c r="D28" i="12"/>
  <c r="D29" i="12"/>
  <c r="D30" i="12"/>
  <c r="D31" i="12"/>
  <c r="D16" i="12"/>
  <c r="F16" i="12"/>
  <c r="F17" i="12"/>
  <c r="F18" i="12"/>
  <c r="F19" i="12"/>
  <c r="F20" i="12"/>
  <c r="F21" i="12"/>
  <c r="B75" i="16"/>
  <c r="D75" i="16" s="1"/>
  <c r="B76" i="15"/>
  <c r="D76" i="15" s="1"/>
  <c r="B752" i="7"/>
  <c r="D752" i="7"/>
  <c r="F752" i="7"/>
  <c r="G752" i="7"/>
  <c r="B1208" i="4"/>
  <c r="D1208" i="4" s="1"/>
  <c r="D1205" i="5"/>
  <c r="F1205" i="5"/>
  <c r="G1205" i="5"/>
  <c r="F1206" i="5"/>
  <c r="G1206" i="5"/>
  <c r="F1207" i="5"/>
  <c r="G1207" i="5"/>
  <c r="F1208" i="5"/>
  <c r="G1208" i="5"/>
  <c r="F1209" i="5"/>
  <c r="G1209" i="5"/>
  <c r="F1210" i="5"/>
  <c r="B1205" i="5"/>
  <c r="D13" i="1" l="1"/>
  <c r="D12" i="1"/>
  <c r="D11" i="1"/>
  <c r="F14" i="14"/>
  <c r="B14" i="14" s="1"/>
  <c r="D14" i="14" s="1"/>
  <c r="F15" i="12"/>
  <c r="F751" i="7"/>
  <c r="B15" i="12"/>
  <c r="D15" i="12" s="1"/>
  <c r="E1207" i="4"/>
  <c r="B74" i="16"/>
  <c r="D74" i="16" s="1"/>
  <c r="B75" i="15"/>
  <c r="D75" i="15" s="1"/>
  <c r="B751" i="7"/>
  <c r="D751" i="7" s="1"/>
  <c r="B1204" i="5"/>
  <c r="D1204" i="5"/>
  <c r="B1207" i="4"/>
  <c r="D1207" i="4" s="1"/>
  <c r="E1206" i="4" l="1"/>
  <c r="B73" i="16"/>
  <c r="D73" i="16" s="1"/>
  <c r="B74" i="15"/>
  <c r="D74" i="15" s="1"/>
  <c r="B750" i="7"/>
  <c r="D750" i="7"/>
  <c r="B1203" i="5"/>
  <c r="D1203" i="5" s="1"/>
  <c r="B1206" i="4"/>
  <c r="D1206" i="4"/>
  <c r="D1207" i="2"/>
  <c r="B1207" i="2"/>
  <c r="D1205" i="3"/>
  <c r="B1205" i="3"/>
  <c r="F1205" i="3"/>
  <c r="G1205" i="3"/>
  <c r="F1206" i="3"/>
  <c r="B1206" i="3" s="1"/>
  <c r="D1206" i="3" s="1"/>
  <c r="G1206" i="3"/>
  <c r="F1207" i="3"/>
  <c r="B1207" i="3" s="1"/>
  <c r="D1207" i="3" s="1"/>
  <c r="G1207" i="3"/>
  <c r="F1207" i="2"/>
  <c r="G1207" i="2"/>
  <c r="F1208" i="2"/>
  <c r="B1208" i="2" s="1"/>
  <c r="D1208" i="2" s="1"/>
  <c r="G1208" i="2"/>
  <c r="F1209" i="2"/>
  <c r="B1209" i="2" s="1"/>
  <c r="D1209" i="2" s="1"/>
  <c r="G1209" i="2"/>
  <c r="E1205" i="4" l="1"/>
  <c r="C71" i="16"/>
  <c r="G72" i="16" s="1"/>
  <c r="B72" i="16"/>
  <c r="D72" i="16" s="1"/>
  <c r="F72" i="16"/>
  <c r="F73" i="16"/>
  <c r="G73" i="16"/>
  <c r="F74" i="16"/>
  <c r="G74" i="16"/>
  <c r="F75" i="16"/>
  <c r="G75" i="16"/>
  <c r="B73" i="15"/>
  <c r="D73" i="15" s="1"/>
  <c r="F73" i="15"/>
  <c r="G73" i="15"/>
  <c r="F74" i="15"/>
  <c r="G74" i="15"/>
  <c r="F75" i="15"/>
  <c r="G75" i="15"/>
  <c r="F76" i="15"/>
  <c r="G76" i="15"/>
  <c r="C748" i="7"/>
  <c r="B749" i="7"/>
  <c r="D749" i="7" s="1"/>
  <c r="F749" i="7"/>
  <c r="G749" i="7"/>
  <c r="F750" i="7"/>
  <c r="G750" i="7"/>
  <c r="G751" i="7"/>
  <c r="B1202" i="5"/>
  <c r="D1202" i="5" s="1"/>
  <c r="F1202" i="5"/>
  <c r="G1202" i="5"/>
  <c r="F1203" i="5"/>
  <c r="G1203" i="5"/>
  <c r="F1204" i="5"/>
  <c r="G1204" i="5"/>
  <c r="B1205" i="4"/>
  <c r="D1205" i="4" s="1"/>
  <c r="F1205" i="4"/>
  <c r="G1205" i="4"/>
  <c r="F1206" i="4"/>
  <c r="G1206" i="4"/>
  <c r="F1207" i="4"/>
  <c r="G1207" i="4"/>
  <c r="F1208" i="4"/>
  <c r="G1208" i="4"/>
  <c r="D1204" i="3"/>
  <c r="F1204" i="3"/>
  <c r="B1204" i="3" s="1"/>
  <c r="G1204" i="3"/>
  <c r="C1205" i="2"/>
  <c r="G1206" i="2" s="1"/>
  <c r="B1206" i="2"/>
  <c r="D1206" i="2" s="1"/>
  <c r="F1206" i="2"/>
  <c r="E1204" i="4" l="1"/>
  <c r="G1203" i="3"/>
  <c r="G1202" i="3"/>
  <c r="F1203" i="3"/>
  <c r="B1203" i="3" s="1"/>
  <c r="D1203" i="3" s="1"/>
  <c r="F1202" i="3"/>
  <c r="B1202" i="3" s="1"/>
  <c r="D1202" i="3" s="1"/>
  <c r="G1204" i="2"/>
  <c r="B1205" i="2"/>
  <c r="D1205" i="2" s="1"/>
  <c r="D1204" i="2"/>
  <c r="B1204" i="2"/>
  <c r="G1205" i="2"/>
  <c r="F1205" i="2"/>
  <c r="F1204" i="2"/>
  <c r="G1204" i="4"/>
  <c r="F1204" i="4"/>
  <c r="B1204" i="4" s="1"/>
  <c r="D1204" i="4" s="1"/>
  <c r="G1203" i="4"/>
  <c r="F1203" i="4"/>
  <c r="B1203" i="4" s="1"/>
  <c r="D1203" i="4" s="1"/>
  <c r="E1203" i="4"/>
  <c r="F1201" i="5"/>
  <c r="B1201" i="5" s="1"/>
  <c r="D1201" i="5" s="1"/>
  <c r="G1201" i="5"/>
  <c r="G1200" i="5"/>
  <c r="F1200" i="5"/>
  <c r="B1200" i="5" s="1"/>
  <c r="D1200" i="5" s="1"/>
  <c r="D748" i="7"/>
  <c r="D747" i="7"/>
  <c r="G748" i="7"/>
  <c r="G747" i="7"/>
  <c r="G746" i="7"/>
  <c r="F748" i="7"/>
  <c r="F747" i="7"/>
  <c r="B747" i="7" s="1"/>
  <c r="B748" i="7"/>
  <c r="G70" i="16"/>
  <c r="G71" i="16"/>
  <c r="B71" i="16"/>
  <c r="D71" i="16" s="1"/>
  <c r="B70" i="16"/>
  <c r="D70" i="16" s="1"/>
  <c r="G72" i="15"/>
  <c r="G71" i="15"/>
  <c r="D71" i="15"/>
  <c r="F72" i="15"/>
  <c r="B72" i="15" s="1"/>
  <c r="D72" i="15" s="1"/>
  <c r="F71" i="15"/>
  <c r="B71" i="15" s="1"/>
  <c r="F71" i="16"/>
  <c r="F70" i="16"/>
  <c r="E1202" i="4" l="1"/>
  <c r="B69" i="16"/>
  <c r="D69" i="16" s="1"/>
  <c r="B70" i="15"/>
  <c r="D70" i="15" s="1"/>
  <c r="B1202" i="4"/>
  <c r="D1202" i="4"/>
  <c r="B1199" i="5"/>
  <c r="D1199" i="5"/>
  <c r="B1201" i="3"/>
  <c r="D1201" i="3" s="1"/>
  <c r="E1201" i="4" l="1"/>
  <c r="B68" i="16"/>
  <c r="D68" i="16"/>
  <c r="F68" i="16"/>
  <c r="G68" i="16"/>
  <c r="F69" i="16"/>
  <c r="G69" i="16"/>
  <c r="B69" i="15"/>
  <c r="D69" i="15" s="1"/>
  <c r="F69" i="15"/>
  <c r="G69" i="15"/>
  <c r="F70" i="15"/>
  <c r="G70" i="15"/>
  <c r="D745" i="7"/>
  <c r="B745" i="7"/>
  <c r="F745" i="7"/>
  <c r="F746" i="7"/>
  <c r="B746" i="7" s="1"/>
  <c r="D746" i="7" s="1"/>
  <c r="B1198" i="5"/>
  <c r="D1198" i="5"/>
  <c r="F1198" i="5"/>
  <c r="G1198" i="5"/>
  <c r="F1199" i="5"/>
  <c r="G1199" i="5"/>
  <c r="B1201" i="4"/>
  <c r="D1201" i="4" s="1"/>
  <c r="F1201" i="4"/>
  <c r="G1201" i="4"/>
  <c r="F1202" i="4"/>
  <c r="G1202" i="4"/>
  <c r="B1200" i="3"/>
  <c r="D1200" i="3" s="1"/>
  <c r="F1200" i="3"/>
  <c r="G1200" i="3"/>
  <c r="F1201" i="3"/>
  <c r="G1201" i="3"/>
  <c r="D1202" i="2"/>
  <c r="B1202" i="2"/>
  <c r="F1202" i="2"/>
  <c r="G1202" i="2"/>
  <c r="F1203" i="2"/>
  <c r="B1203" i="2" s="1"/>
  <c r="D1203" i="2" s="1"/>
  <c r="G1203" i="2"/>
  <c r="E1200" i="4" l="1"/>
  <c r="D67" i="16"/>
  <c r="B67" i="16"/>
  <c r="F67" i="16"/>
  <c r="G67" i="16"/>
  <c r="F66" i="16"/>
  <c r="C66" i="16"/>
  <c r="B68" i="15"/>
  <c r="D68" i="15" s="1"/>
  <c r="F68" i="15"/>
  <c r="F67" i="15"/>
  <c r="C67" i="15"/>
  <c r="G68" i="15" s="1"/>
  <c r="D744" i="7"/>
  <c r="B744" i="7"/>
  <c r="F744" i="7"/>
  <c r="F743" i="7"/>
  <c r="C743" i="7"/>
  <c r="D1197" i="5"/>
  <c r="G1197" i="5"/>
  <c r="F1197" i="5"/>
  <c r="B1197" i="5" s="1"/>
  <c r="F1196" i="5"/>
  <c r="C1196" i="5"/>
  <c r="D1200" i="4"/>
  <c r="B1200" i="4"/>
  <c r="F1200" i="4"/>
  <c r="F1199" i="4"/>
  <c r="G1200" i="4"/>
  <c r="C1199" i="4"/>
  <c r="D1201" i="2"/>
  <c r="B1201" i="2"/>
  <c r="F1199" i="3"/>
  <c r="B1199" i="3" s="1"/>
  <c r="D1199" i="3" s="1"/>
  <c r="F1198" i="3"/>
  <c r="F1201" i="2"/>
  <c r="F1200" i="2"/>
  <c r="G1199" i="3"/>
  <c r="C1198" i="3"/>
  <c r="G1201" i="2"/>
  <c r="C1200" i="2"/>
  <c r="E1198" i="4" l="1"/>
  <c r="F1198" i="4"/>
  <c r="B1198" i="4" s="1"/>
  <c r="D1198" i="4" s="1"/>
  <c r="G1198" i="4"/>
  <c r="B1199" i="4"/>
  <c r="D1199" i="4" s="1"/>
  <c r="G1199" i="4"/>
  <c r="E1197" i="4" l="1"/>
  <c r="F64" i="16"/>
  <c r="B64" i="16" s="1"/>
  <c r="D64" i="16" s="1"/>
  <c r="G64" i="16"/>
  <c r="F65" i="16"/>
  <c r="B65" i="16" s="1"/>
  <c r="D65" i="16" s="1"/>
  <c r="G65" i="16"/>
  <c r="B66" i="16"/>
  <c r="D66" i="16" s="1"/>
  <c r="G66" i="16"/>
  <c r="F65" i="15"/>
  <c r="B65" i="15" s="1"/>
  <c r="D65" i="15" s="1"/>
  <c r="G65" i="15"/>
  <c r="F66" i="15"/>
  <c r="B66" i="15" s="1"/>
  <c r="D66" i="15" s="1"/>
  <c r="G66" i="15"/>
  <c r="B67" i="15"/>
  <c r="D67" i="15" s="1"/>
  <c r="G67" i="15"/>
  <c r="F741" i="7"/>
  <c r="B741" i="7" s="1"/>
  <c r="D741" i="7" s="1"/>
  <c r="F742" i="7"/>
  <c r="B742" i="7" s="1"/>
  <c r="D742" i="7" s="1"/>
  <c r="B743" i="7"/>
  <c r="D743" i="7" s="1"/>
  <c r="F1194" i="5"/>
  <c r="B1194" i="5" s="1"/>
  <c r="D1194" i="5" s="1"/>
  <c r="G1194" i="5"/>
  <c r="F1195" i="5"/>
  <c r="B1195" i="5" s="1"/>
  <c r="D1195" i="5" s="1"/>
  <c r="G1195" i="5"/>
  <c r="B1196" i="5"/>
  <c r="D1196" i="5" s="1"/>
  <c r="G1196" i="5"/>
  <c r="F1196" i="3"/>
  <c r="B1196" i="3" s="1"/>
  <c r="D1196" i="3" s="1"/>
  <c r="G1196" i="3"/>
  <c r="F1197" i="3"/>
  <c r="B1197" i="3" s="1"/>
  <c r="D1197" i="3" s="1"/>
  <c r="G1197" i="3"/>
  <c r="B1198" i="3"/>
  <c r="D1198" i="3" s="1"/>
  <c r="G1198" i="3"/>
  <c r="B1200" i="2"/>
  <c r="D1200" i="2" s="1"/>
  <c r="F1198" i="2"/>
  <c r="B1198" i="2" s="1"/>
  <c r="D1198" i="2" s="1"/>
  <c r="G1198" i="2"/>
  <c r="F1199" i="2"/>
  <c r="B1199" i="2" s="1"/>
  <c r="D1199" i="2" s="1"/>
  <c r="G1199" i="2"/>
  <c r="G1200" i="2"/>
  <c r="E1196" i="4" l="1"/>
  <c r="F62" i="16"/>
  <c r="B62" i="16" s="1"/>
  <c r="D62" i="16" s="1"/>
  <c r="G62" i="16"/>
  <c r="F63" i="16"/>
  <c r="B63" i="16" s="1"/>
  <c r="D63" i="16" s="1"/>
  <c r="G63" i="16"/>
  <c r="F63" i="15"/>
  <c r="B63" i="15" s="1"/>
  <c r="D63" i="15" s="1"/>
  <c r="F64" i="15"/>
  <c r="B64" i="15" s="1"/>
  <c r="D64" i="15" s="1"/>
  <c r="C63" i="15"/>
  <c r="G63" i="15" s="1"/>
  <c r="F739" i="7"/>
  <c r="B739" i="7" s="1"/>
  <c r="D739" i="7" s="1"/>
  <c r="F740" i="7"/>
  <c r="B740" i="7"/>
  <c r="D740" i="7" s="1"/>
  <c r="C739" i="7"/>
  <c r="F1192" i="5"/>
  <c r="B1192" i="5" s="1"/>
  <c r="D1192" i="5" s="1"/>
  <c r="G1192" i="5"/>
  <c r="F1193" i="5"/>
  <c r="B1193" i="5" s="1"/>
  <c r="D1193" i="5" s="1"/>
  <c r="G1193" i="5"/>
  <c r="C1192" i="5"/>
  <c r="E1195" i="4"/>
  <c r="E1194" i="4"/>
  <c r="F1195" i="4"/>
  <c r="B1195" i="4" s="1"/>
  <c r="D1195" i="4" s="1"/>
  <c r="G1195" i="4"/>
  <c r="F1196" i="4"/>
  <c r="B1196" i="4" s="1"/>
  <c r="D1196" i="4" s="1"/>
  <c r="G1196" i="4"/>
  <c r="F1197" i="4"/>
  <c r="B1197" i="4" s="1"/>
  <c r="D1197" i="4" s="1"/>
  <c r="G1197" i="4"/>
  <c r="C1195" i="4"/>
  <c r="B1194" i="3"/>
  <c r="D1194" i="3" s="1"/>
  <c r="B1195" i="3"/>
  <c r="D1195" i="3" s="1"/>
  <c r="F1193" i="3"/>
  <c r="G1193" i="3"/>
  <c r="F1194" i="3"/>
  <c r="G1194" i="3"/>
  <c r="F1195" i="3"/>
  <c r="G1195" i="3"/>
  <c r="C1194" i="3"/>
  <c r="F1196" i="2"/>
  <c r="B1196" i="2" s="1"/>
  <c r="D1196" i="2" s="1"/>
  <c r="G1196" i="2"/>
  <c r="F1197" i="2"/>
  <c r="B1197" i="2" s="1"/>
  <c r="D1197" i="2" s="1"/>
  <c r="G1197" i="2"/>
  <c r="C1196" i="2"/>
  <c r="G64" i="15" l="1"/>
  <c r="E1192" i="4"/>
  <c r="E1193" i="4"/>
  <c r="C59" i="16"/>
  <c r="C60" i="15"/>
  <c r="C736" i="7"/>
  <c r="C1189" i="5"/>
  <c r="E1191" i="4" l="1"/>
  <c r="E1190" i="4" l="1"/>
  <c r="F57" i="16"/>
  <c r="B57" i="16" s="1"/>
  <c r="D57" i="16" s="1"/>
  <c r="G57" i="16"/>
  <c r="F58" i="16"/>
  <c r="B58" i="16" s="1"/>
  <c r="D58" i="16" s="1"/>
  <c r="G58" i="16"/>
  <c r="F59" i="16"/>
  <c r="B59" i="16" s="1"/>
  <c r="D59" i="16" s="1"/>
  <c r="G59" i="16"/>
  <c r="F60" i="16"/>
  <c r="B60" i="16" s="1"/>
  <c r="D60" i="16" s="1"/>
  <c r="G60" i="16"/>
  <c r="F61" i="16"/>
  <c r="B61" i="16" s="1"/>
  <c r="D61" i="16" s="1"/>
  <c r="G61" i="16"/>
  <c r="B58" i="15"/>
  <c r="D58" i="15" s="1"/>
  <c r="B59" i="15"/>
  <c r="D59" i="15" s="1"/>
  <c r="F58" i="15"/>
  <c r="G58" i="15"/>
  <c r="F59" i="15"/>
  <c r="G59" i="15"/>
  <c r="F60" i="15"/>
  <c r="B60" i="15" s="1"/>
  <c r="D60" i="15" s="1"/>
  <c r="G60" i="15"/>
  <c r="F61" i="15"/>
  <c r="B61" i="15" s="1"/>
  <c r="D61" i="15" s="1"/>
  <c r="G61" i="15"/>
  <c r="F62" i="15"/>
  <c r="G62" i="15"/>
  <c r="F734" i="7"/>
  <c r="B734" i="7" s="1"/>
  <c r="D734" i="7" s="1"/>
  <c r="F735" i="7"/>
  <c r="B735" i="7" s="1"/>
  <c r="D735" i="7" s="1"/>
  <c r="F736" i="7"/>
  <c r="B736" i="7" s="1"/>
  <c r="D736" i="7" s="1"/>
  <c r="F737" i="7"/>
  <c r="B737" i="7" s="1"/>
  <c r="D737" i="7" s="1"/>
  <c r="F738" i="7"/>
  <c r="B738" i="7" s="1"/>
  <c r="D738" i="7" s="1"/>
  <c r="F1187" i="5"/>
  <c r="B1187" i="5" s="1"/>
  <c r="D1187" i="5" s="1"/>
  <c r="G1187" i="5"/>
  <c r="F1188" i="5"/>
  <c r="B1188" i="5" s="1"/>
  <c r="D1188" i="5" s="1"/>
  <c r="G1188" i="5"/>
  <c r="F1189" i="5"/>
  <c r="B1189" i="5" s="1"/>
  <c r="D1189" i="5" s="1"/>
  <c r="G1189" i="5"/>
  <c r="F1190" i="5"/>
  <c r="B1190" i="5" s="1"/>
  <c r="D1190" i="5" s="1"/>
  <c r="G1190" i="5"/>
  <c r="F1191" i="5"/>
  <c r="B1191" i="5" s="1"/>
  <c r="D1191" i="5" s="1"/>
  <c r="G1191" i="5"/>
  <c r="F1190" i="4"/>
  <c r="B1190" i="4" s="1"/>
  <c r="D1190" i="4" s="1"/>
  <c r="G1190" i="4"/>
  <c r="F1191" i="4"/>
  <c r="B1191" i="4" s="1"/>
  <c r="D1191" i="4" s="1"/>
  <c r="G1191" i="4"/>
  <c r="F1192" i="4"/>
  <c r="B1192" i="4" s="1"/>
  <c r="D1192" i="4" s="1"/>
  <c r="G1192" i="4"/>
  <c r="F1193" i="4"/>
  <c r="B1193" i="4" s="1"/>
  <c r="D1193" i="4" s="1"/>
  <c r="G1193" i="4"/>
  <c r="F1194" i="4"/>
  <c r="B1194" i="4" s="1"/>
  <c r="D1194" i="4" s="1"/>
  <c r="G1194" i="4"/>
  <c r="F1189" i="3"/>
  <c r="B1189" i="3" s="1"/>
  <c r="D1189" i="3" s="1"/>
  <c r="G1189" i="3"/>
  <c r="F1190" i="3"/>
  <c r="B1190" i="3" s="1"/>
  <c r="D1190" i="3" s="1"/>
  <c r="G1190" i="3"/>
  <c r="F1191" i="3"/>
  <c r="B1191" i="3" s="1"/>
  <c r="D1191" i="3" s="1"/>
  <c r="G1191" i="3"/>
  <c r="F1192" i="3"/>
  <c r="B1192" i="3" s="1"/>
  <c r="D1192" i="3" s="1"/>
  <c r="G1192" i="3"/>
  <c r="B1193" i="3"/>
  <c r="D1193" i="3" s="1"/>
  <c r="B1191" i="2"/>
  <c r="D1191" i="2" s="1"/>
  <c r="F1191" i="2"/>
  <c r="G1191" i="2"/>
  <c r="F1192" i="2"/>
  <c r="B1192" i="2" s="1"/>
  <c r="D1192" i="2" s="1"/>
  <c r="G1192" i="2"/>
  <c r="F1193" i="2"/>
  <c r="B1193" i="2" s="1"/>
  <c r="D1193" i="2" s="1"/>
  <c r="G1193" i="2"/>
  <c r="F1194" i="2"/>
  <c r="B1194" i="2" s="1"/>
  <c r="D1194" i="2" s="1"/>
  <c r="G1194" i="2"/>
  <c r="F1195" i="2"/>
  <c r="B1195" i="2" s="1"/>
  <c r="D1195" i="2" s="1"/>
  <c r="G1195" i="2"/>
  <c r="B62" i="15" l="1"/>
  <c r="D62" i="15" s="1"/>
  <c r="E1189" i="4"/>
  <c r="G56" i="16"/>
  <c r="F56" i="16"/>
  <c r="B56" i="16" s="1"/>
  <c r="D56" i="16" s="1"/>
  <c r="F57" i="15"/>
  <c r="B57" i="15" s="1"/>
  <c r="D57" i="15" s="1"/>
  <c r="G57" i="15"/>
  <c r="F733" i="7"/>
  <c r="B733" i="7" s="1"/>
  <c r="D733" i="7" s="1"/>
  <c r="F1186" i="5"/>
  <c r="B1186" i="5" s="1"/>
  <c r="D1186" i="5" s="1"/>
  <c r="G1186" i="5"/>
  <c r="F1189" i="4"/>
  <c r="B1189" i="4" s="1"/>
  <c r="D1189" i="4" s="1"/>
  <c r="G1189" i="4"/>
  <c r="F1188" i="3"/>
  <c r="B1188" i="3" s="1"/>
  <c r="D1188" i="3" s="1"/>
  <c r="G1188" i="3"/>
  <c r="F1190" i="2"/>
  <c r="B1190" i="2" s="1"/>
  <c r="D1190" i="2" s="1"/>
  <c r="G1190" i="2"/>
  <c r="E1188" i="4" l="1"/>
  <c r="F55" i="16"/>
  <c r="B55" i="16" s="1"/>
  <c r="D55" i="16" s="1"/>
  <c r="G55" i="16"/>
  <c r="F56" i="15"/>
  <c r="B56" i="15" s="1"/>
  <c r="D56" i="15" s="1"/>
  <c r="G56" i="15"/>
  <c r="G732" i="7"/>
  <c r="F732" i="7"/>
  <c r="B732" i="7" s="1"/>
  <c r="D732" i="7" s="1"/>
  <c r="F1185" i="5"/>
  <c r="B1185" i="5" s="1"/>
  <c r="D1185" i="5" s="1"/>
  <c r="G1185" i="5"/>
  <c r="F1188" i="4"/>
  <c r="B1188" i="4" s="1"/>
  <c r="D1188" i="4" s="1"/>
  <c r="G1188" i="4"/>
  <c r="F1187" i="3"/>
  <c r="B1187" i="3" s="1"/>
  <c r="D1187" i="3" s="1"/>
  <c r="G1187" i="3"/>
  <c r="F1189" i="2"/>
  <c r="B1189" i="2" s="1"/>
  <c r="D1189" i="2" s="1"/>
  <c r="G1189" i="2"/>
  <c r="F55" i="15"/>
  <c r="B55" i="15" s="1"/>
  <c r="D55" i="15" s="1"/>
  <c r="G55" i="15"/>
  <c r="E1187" i="4"/>
  <c r="F1187" i="4"/>
  <c r="B1187" i="4" s="1"/>
  <c r="D1187" i="4" s="1"/>
  <c r="G1187" i="4"/>
  <c r="F1188" i="2"/>
  <c r="B1188" i="2" s="1"/>
  <c r="D1188" i="2" s="1"/>
  <c r="G1188" i="2"/>
  <c r="F1186" i="3"/>
  <c r="B1186" i="3" s="1"/>
  <c r="D1186" i="3" s="1"/>
  <c r="G1186" i="3"/>
  <c r="F1184" i="5"/>
  <c r="B1184" i="5" s="1"/>
  <c r="D1184" i="5" s="1"/>
  <c r="G1184" i="5"/>
  <c r="F731" i="7"/>
  <c r="B731" i="7" s="1"/>
  <c r="D731" i="7" s="1"/>
  <c r="G731" i="7"/>
  <c r="F54" i="16"/>
  <c r="B54" i="16" s="1"/>
  <c r="D54" i="16" s="1"/>
  <c r="G54" i="16"/>
  <c r="F1185" i="3"/>
  <c r="B1185" i="3" s="1"/>
  <c r="D1185" i="3" s="1"/>
  <c r="G1185" i="3"/>
  <c r="F1187" i="2"/>
  <c r="B1187" i="2" s="1"/>
  <c r="D1187" i="2" s="1"/>
  <c r="G1187" i="2"/>
  <c r="E1186" i="4"/>
  <c r="F1186" i="4"/>
  <c r="B1186" i="4" s="1"/>
  <c r="D1186" i="4" s="1"/>
  <c r="G1186" i="4"/>
  <c r="F1183" i="5"/>
  <c r="B1183" i="5" s="1"/>
  <c r="D1183" i="5" s="1"/>
  <c r="G1183" i="5"/>
  <c r="F730" i="7"/>
  <c r="B730" i="7" s="1"/>
  <c r="D730" i="7" s="1"/>
  <c r="G730" i="7"/>
  <c r="F54" i="15"/>
  <c r="B54" i="15" s="1"/>
  <c r="D54" i="15" s="1"/>
  <c r="G54" i="15"/>
  <c r="F53" i="16"/>
  <c r="B53" i="16" s="1"/>
  <c r="D53" i="16" s="1"/>
  <c r="G53" i="16"/>
  <c r="F1186" i="2"/>
  <c r="B1186" i="2" s="1"/>
  <c r="D1186" i="2" s="1"/>
  <c r="G1186" i="2"/>
  <c r="F1184" i="3"/>
  <c r="B1184" i="3" s="1"/>
  <c r="D1184" i="3" s="1"/>
  <c r="G1184" i="3"/>
  <c r="E1185" i="4"/>
  <c r="F1185" i="4"/>
  <c r="B1185" i="4" s="1"/>
  <c r="D1185" i="4" s="1"/>
  <c r="G1185" i="4"/>
  <c r="F1182" i="5"/>
  <c r="B1182" i="5" s="1"/>
  <c r="D1182" i="5" s="1"/>
  <c r="G1182" i="5"/>
  <c r="F729" i="7"/>
  <c r="B729" i="7" s="1"/>
  <c r="D729" i="7" s="1"/>
  <c r="G729" i="7"/>
  <c r="F53" i="15"/>
  <c r="B53" i="15" s="1"/>
  <c r="D53" i="15" s="1"/>
  <c r="G53" i="15"/>
  <c r="F52" i="16"/>
  <c r="B52" i="16" s="1"/>
  <c r="D52" i="16" s="1"/>
  <c r="G52" i="16"/>
  <c r="F1185" i="2"/>
  <c r="B1185" i="2" s="1"/>
  <c r="D1185" i="2" s="1"/>
  <c r="G1185" i="2"/>
  <c r="G1183" i="3"/>
  <c r="F1183" i="3"/>
  <c r="B1183" i="3" s="1"/>
  <c r="D1183" i="3" s="1"/>
  <c r="E1184" i="4"/>
  <c r="F1184" i="4"/>
  <c r="B1184" i="4" s="1"/>
  <c r="D1184" i="4" s="1"/>
  <c r="G1184" i="4"/>
  <c r="F1181" i="5"/>
  <c r="B1181" i="5" s="1"/>
  <c r="D1181" i="5" s="1"/>
  <c r="G1181" i="5"/>
  <c r="F728" i="7"/>
  <c r="B728" i="7" s="1"/>
  <c r="D728" i="7" s="1"/>
  <c r="G728" i="7"/>
  <c r="F52" i="15"/>
  <c r="B52" i="15" s="1"/>
  <c r="D52" i="15" s="1"/>
  <c r="G52" i="15"/>
  <c r="F51" i="16"/>
  <c r="B51" i="16" s="1"/>
  <c r="D51" i="16" s="1"/>
  <c r="G51" i="16"/>
  <c r="F1184" i="2"/>
  <c r="B1184" i="2" s="1"/>
  <c r="D1184" i="2" s="1"/>
  <c r="G1184" i="2"/>
  <c r="F1182" i="3"/>
  <c r="B1182" i="3" s="1"/>
  <c r="D1182" i="3" s="1"/>
  <c r="G1182" i="3"/>
  <c r="E1183" i="4"/>
  <c r="F1183" i="4"/>
  <c r="B1183" i="4" s="1"/>
  <c r="D1183" i="4" s="1"/>
  <c r="G1183" i="4"/>
  <c r="F1180" i="5"/>
  <c r="B1180" i="5" s="1"/>
  <c r="D1180" i="5" s="1"/>
  <c r="F727" i="7"/>
  <c r="B727" i="7" s="1"/>
  <c r="D727" i="7" s="1"/>
  <c r="G727" i="7"/>
  <c r="F51" i="15"/>
  <c r="B51" i="15" s="1"/>
  <c r="D51" i="15" s="1"/>
  <c r="G51" i="15"/>
  <c r="F50" i="16"/>
  <c r="B50" i="16" s="1"/>
  <c r="D50" i="16" s="1"/>
  <c r="G50" i="16"/>
  <c r="F1183" i="2"/>
  <c r="B1183" i="2" s="1"/>
  <c r="D1183" i="2" s="1"/>
  <c r="G1183" i="2"/>
  <c r="F1181" i="3"/>
  <c r="B1181" i="3" s="1"/>
  <c r="D1181" i="3" s="1"/>
  <c r="G1181" i="3"/>
  <c r="E1182" i="4"/>
  <c r="F1182" i="4"/>
  <c r="B1182" i="4" s="1"/>
  <c r="D1182" i="4" s="1"/>
  <c r="G1182" i="4"/>
  <c r="F1179" i="5"/>
  <c r="B1179" i="5" s="1"/>
  <c r="D1179" i="5" s="1"/>
  <c r="G1179" i="5"/>
  <c r="F726" i="7"/>
  <c r="B726" i="7" s="1"/>
  <c r="D726" i="7" s="1"/>
  <c r="G726" i="7"/>
  <c r="F50" i="15"/>
  <c r="B50" i="15" s="1"/>
  <c r="D50" i="15" s="1"/>
  <c r="G50" i="15"/>
  <c r="F49" i="16"/>
  <c r="B49" i="16" s="1"/>
  <c r="D49" i="16" s="1"/>
  <c r="G49" i="16"/>
  <c r="F1182" i="2"/>
  <c r="B1182" i="2" s="1"/>
  <c r="D1182" i="2" s="1"/>
  <c r="G1182" i="2"/>
  <c r="F1180" i="3"/>
  <c r="B1180" i="3" s="1"/>
  <c r="D1180" i="3" s="1"/>
  <c r="G1180" i="3"/>
  <c r="E1181" i="4"/>
  <c r="F1181" i="4"/>
  <c r="B1181" i="4" s="1"/>
  <c r="D1181" i="4" s="1"/>
  <c r="G1181" i="4"/>
  <c r="F1178" i="5"/>
  <c r="B1178" i="5" s="1"/>
  <c r="D1178" i="5" s="1"/>
  <c r="G1178" i="5"/>
  <c r="F725" i="7"/>
  <c r="B725" i="7" s="1"/>
  <c r="D725" i="7" s="1"/>
  <c r="G725" i="7"/>
  <c r="F49" i="15"/>
  <c r="B49" i="15" s="1"/>
  <c r="D49" i="15" s="1"/>
  <c r="G49" i="15"/>
  <c r="F48" i="16"/>
  <c r="B48" i="16" s="1"/>
  <c r="D48" i="16" s="1"/>
  <c r="G48" i="16"/>
  <c r="F1181" i="2"/>
  <c r="B1181" i="2" s="1"/>
  <c r="D1181" i="2" s="1"/>
  <c r="G1181" i="2"/>
  <c r="F1179" i="3"/>
  <c r="B1179" i="3" s="1"/>
  <c r="D1179" i="3" s="1"/>
  <c r="G1179" i="3"/>
  <c r="E1180" i="4"/>
  <c r="F1180" i="4"/>
  <c r="B1180" i="4" s="1"/>
  <c r="D1180" i="4" s="1"/>
  <c r="G1180" i="4"/>
  <c r="F1177" i="5"/>
  <c r="B1177" i="5" s="1"/>
  <c r="D1177" i="5" s="1"/>
  <c r="G1177" i="5"/>
  <c r="F724" i="7"/>
  <c r="B724" i="7" s="1"/>
  <c r="D724" i="7" s="1"/>
  <c r="G724" i="7"/>
  <c r="F48" i="15"/>
  <c r="B48" i="15" s="1"/>
  <c r="D48" i="15" s="1"/>
  <c r="G48" i="15"/>
  <c r="F47" i="16"/>
  <c r="B47" i="16" s="1"/>
  <c r="D47" i="16" s="1"/>
  <c r="G47" i="16"/>
  <c r="E1179" i="4"/>
  <c r="F1179" i="4"/>
  <c r="B1179" i="4" s="1"/>
  <c r="D1179" i="4" s="1"/>
  <c r="G1179" i="4"/>
  <c r="F1180" i="2"/>
  <c r="B1180" i="2" s="1"/>
  <c r="D1180" i="2" s="1"/>
  <c r="G1180" i="2"/>
  <c r="F1178" i="3"/>
  <c r="B1178" i="3" s="1"/>
  <c r="D1178" i="3" s="1"/>
  <c r="G1178" i="3"/>
  <c r="F1176" i="5"/>
  <c r="B1176" i="5" s="1"/>
  <c r="D1176" i="5" s="1"/>
  <c r="G1176" i="5"/>
  <c r="F723" i="7"/>
  <c r="B723" i="7" s="1"/>
  <c r="D723" i="7" s="1"/>
  <c r="G723" i="7"/>
  <c r="F47" i="15"/>
  <c r="B47" i="15" s="1"/>
  <c r="D47" i="15" s="1"/>
  <c r="G47" i="15"/>
  <c r="F46" i="16"/>
  <c r="B46" i="16" s="1"/>
  <c r="D46" i="16" s="1"/>
  <c r="G46" i="16"/>
  <c r="E1178" i="4" l="1"/>
  <c r="F45" i="16"/>
  <c r="B45" i="16" s="1"/>
  <c r="D45" i="16" s="1"/>
  <c r="G45" i="16"/>
  <c r="F46" i="15"/>
  <c r="B46" i="15" s="1"/>
  <c r="D46" i="15" s="1"/>
  <c r="G46" i="15"/>
  <c r="F722" i="7"/>
  <c r="B722" i="7" s="1"/>
  <c r="D722" i="7" s="1"/>
  <c r="F1175" i="5"/>
  <c r="B1175" i="5" s="1"/>
  <c r="D1175" i="5" s="1"/>
  <c r="F1178" i="4"/>
  <c r="B1178" i="4" s="1"/>
  <c r="D1178" i="4" s="1"/>
  <c r="G1178" i="4"/>
  <c r="F1177" i="3"/>
  <c r="B1177" i="3" s="1"/>
  <c r="D1177" i="3" s="1"/>
  <c r="G1177" i="3"/>
  <c r="F1179" i="2"/>
  <c r="B1179" i="2" s="1"/>
  <c r="D1179" i="2" s="1"/>
  <c r="G1179" i="2"/>
  <c r="F1178" i="2"/>
  <c r="B1178" i="2" s="1"/>
  <c r="D1178" i="2" s="1"/>
  <c r="G1178" i="2"/>
  <c r="F1176" i="3"/>
  <c r="B1176" i="3" s="1"/>
  <c r="D1176" i="3" s="1"/>
  <c r="G1176" i="3"/>
  <c r="E1177" i="4"/>
  <c r="F1177" i="4"/>
  <c r="B1177" i="4" s="1"/>
  <c r="D1177" i="4" s="1"/>
  <c r="G1177" i="4"/>
  <c r="F1174" i="5"/>
  <c r="B1174" i="5" s="1"/>
  <c r="D1174" i="5" s="1"/>
  <c r="G1174" i="5"/>
  <c r="F721" i="7"/>
  <c r="B721" i="7" s="1"/>
  <c r="D721" i="7" s="1"/>
  <c r="G721" i="7"/>
  <c r="F45" i="15"/>
  <c r="B45" i="15" s="1"/>
  <c r="D45" i="15" s="1"/>
  <c r="G45" i="15"/>
  <c r="F44" i="16"/>
  <c r="B44" i="16" s="1"/>
  <c r="D44" i="16" s="1"/>
  <c r="G44" i="16"/>
  <c r="F1177" i="2"/>
  <c r="B1177" i="2" s="1"/>
  <c r="D1177" i="2" s="1"/>
  <c r="G1177" i="2"/>
  <c r="F1175" i="3"/>
  <c r="B1175" i="3" s="1"/>
  <c r="D1175" i="3" s="1"/>
  <c r="G1175" i="3"/>
  <c r="E1176" i="4"/>
  <c r="F1176" i="4"/>
  <c r="B1176" i="4" s="1"/>
  <c r="D1176" i="4" s="1"/>
  <c r="G1176" i="4"/>
  <c r="F1173" i="5"/>
  <c r="B1173" i="5" s="1"/>
  <c r="D1173" i="5" s="1"/>
  <c r="G1173" i="5"/>
  <c r="F720" i="7"/>
  <c r="B720" i="7" s="1"/>
  <c r="D720" i="7" s="1"/>
  <c r="G720" i="7"/>
  <c r="F44" i="15"/>
  <c r="B44" i="15" s="1"/>
  <c r="D44" i="15" s="1"/>
  <c r="G44" i="15"/>
  <c r="F43" i="16"/>
  <c r="B43" i="16" s="1"/>
  <c r="D43" i="16" s="1"/>
  <c r="G43" i="16"/>
  <c r="F1176" i="2"/>
  <c r="B1176" i="2" s="1"/>
  <c r="D1176" i="2" s="1"/>
  <c r="G1176" i="2"/>
  <c r="F1174" i="3"/>
  <c r="B1174" i="3" s="1"/>
  <c r="D1174" i="3" s="1"/>
  <c r="G1174" i="3"/>
  <c r="E1175" i="4"/>
  <c r="F1175" i="4"/>
  <c r="B1175" i="4" s="1"/>
  <c r="D1175" i="4" s="1"/>
  <c r="G1175" i="4"/>
  <c r="F1172" i="5"/>
  <c r="B1172" i="5" s="1"/>
  <c r="D1172" i="5" s="1"/>
  <c r="G1172" i="5"/>
  <c r="F719" i="7"/>
  <c r="B719" i="7" s="1"/>
  <c r="D719" i="7" s="1"/>
  <c r="G719" i="7"/>
  <c r="F43" i="15"/>
  <c r="B43" i="15" s="1"/>
  <c r="D43" i="15" s="1"/>
  <c r="G43" i="15"/>
  <c r="F42" i="16"/>
  <c r="B42" i="16" s="1"/>
  <c r="D42" i="16" s="1"/>
  <c r="G42" i="16"/>
  <c r="F1175" i="2"/>
  <c r="B1175" i="2" s="1"/>
  <c r="D1175" i="2" s="1"/>
  <c r="G1175" i="2"/>
  <c r="F1173" i="3"/>
  <c r="B1173" i="3" s="1"/>
  <c r="D1173" i="3" s="1"/>
  <c r="G1173" i="3"/>
  <c r="E1174" i="4"/>
  <c r="F1174" i="4"/>
  <c r="B1174" i="4" s="1"/>
  <c r="D1174" i="4" s="1"/>
  <c r="G1174" i="4"/>
  <c r="E1173" i="4"/>
  <c r="F1171" i="5"/>
  <c r="B1171" i="5" s="1"/>
  <c r="D1171" i="5" s="1"/>
  <c r="G1171" i="5"/>
  <c r="F718" i="7"/>
  <c r="B718" i="7" s="1"/>
  <c r="D718" i="7" s="1"/>
  <c r="G718" i="7"/>
  <c r="F42" i="15"/>
  <c r="B42" i="15" s="1"/>
  <c r="D42" i="15" s="1"/>
  <c r="G42" i="15"/>
  <c r="F41" i="16"/>
  <c r="B41" i="16" s="1"/>
  <c r="D41" i="16" s="1"/>
  <c r="G41" i="16"/>
  <c r="F1174" i="2"/>
  <c r="B1174" i="2" s="1"/>
  <c r="D1174" i="2" s="1"/>
  <c r="G1174" i="2"/>
  <c r="F1172" i="3"/>
  <c r="B1172" i="3" s="1"/>
  <c r="D1172" i="3" s="1"/>
  <c r="G1172" i="3"/>
  <c r="F1173" i="4"/>
  <c r="B1173" i="4" s="1"/>
  <c r="D1173" i="4" s="1"/>
  <c r="G1173" i="4"/>
  <c r="F1170" i="5"/>
  <c r="B1170" i="5" s="1"/>
  <c r="D1170" i="5" s="1"/>
  <c r="G1170" i="5"/>
  <c r="F717" i="7"/>
  <c r="B717" i="7" s="1"/>
  <c r="D717" i="7" s="1"/>
  <c r="G717" i="7"/>
  <c r="F41" i="15"/>
  <c r="B41" i="15" s="1"/>
  <c r="D41" i="15" s="1"/>
  <c r="G41" i="15"/>
  <c r="F40" i="16"/>
  <c r="B40" i="16" s="1"/>
  <c r="D40" i="16" s="1"/>
  <c r="G40" i="16"/>
  <c r="F1173" i="2"/>
  <c r="B1173" i="2" s="1"/>
  <c r="D1173" i="2" s="1"/>
  <c r="G1173" i="2"/>
  <c r="F1171" i="3"/>
  <c r="B1171" i="3" s="1"/>
  <c r="D1171" i="3" s="1"/>
  <c r="G1171" i="3"/>
  <c r="E1172" i="4"/>
  <c r="F1172" i="4"/>
  <c r="B1172" i="4" s="1"/>
  <c r="D1172" i="4" s="1"/>
  <c r="G1172" i="4"/>
  <c r="F1169" i="5"/>
  <c r="B1169" i="5" s="1"/>
  <c r="D1169" i="5" s="1"/>
  <c r="G1169" i="5"/>
  <c r="F716" i="7"/>
  <c r="B716" i="7" s="1"/>
  <c r="D716" i="7" s="1"/>
  <c r="G716" i="7"/>
  <c r="F40" i="15"/>
  <c r="B40" i="15" s="1"/>
  <c r="D40" i="15" s="1"/>
  <c r="G40" i="15"/>
  <c r="G33" i="16"/>
  <c r="G34" i="16"/>
  <c r="G35" i="16"/>
  <c r="G36" i="16"/>
  <c r="G37" i="16"/>
  <c r="G38" i="16"/>
  <c r="G39" i="16"/>
  <c r="F39" i="16"/>
  <c r="B39" i="16" s="1"/>
  <c r="D39" i="16" s="1"/>
  <c r="F1172" i="2"/>
  <c r="B1172" i="2" s="1"/>
  <c r="D1172" i="2" s="1"/>
  <c r="G1172" i="2"/>
  <c r="F1170" i="3"/>
  <c r="B1170" i="3" s="1"/>
  <c r="D1170" i="3" s="1"/>
  <c r="G1170" i="3"/>
  <c r="E1171" i="4"/>
  <c r="F1171" i="4"/>
  <c r="B1171" i="4" s="1"/>
  <c r="D1171" i="4" s="1"/>
  <c r="G1171" i="4"/>
  <c r="F1168" i="5"/>
  <c r="B1168" i="5" s="1"/>
  <c r="D1168" i="5" s="1"/>
  <c r="G1168" i="5"/>
  <c r="F715" i="7"/>
  <c r="B715" i="7" s="1"/>
  <c r="D715" i="7" s="1"/>
  <c r="G715" i="7"/>
  <c r="F39" i="15"/>
  <c r="B39" i="15" s="1"/>
  <c r="D39" i="15" s="1"/>
  <c r="G39" i="15"/>
  <c r="F38" i="16"/>
  <c r="B38" i="16" s="1"/>
  <c r="D38" i="16" s="1"/>
  <c r="E1170" i="4"/>
  <c r="F1170" i="4"/>
  <c r="B1170" i="4" s="1"/>
  <c r="D1170" i="4" s="1"/>
  <c r="G1170" i="4"/>
  <c r="F1171" i="2"/>
  <c r="B1171" i="2" s="1"/>
  <c r="D1171" i="2" s="1"/>
  <c r="G1171" i="2"/>
  <c r="F1169" i="3"/>
  <c r="B1169" i="3" s="1"/>
  <c r="D1169" i="3" s="1"/>
  <c r="G1169" i="3"/>
  <c r="F1167" i="5"/>
  <c r="B1167" i="5" s="1"/>
  <c r="D1167" i="5" s="1"/>
  <c r="G1167" i="5"/>
  <c r="F714" i="7"/>
  <c r="B714" i="7" s="1"/>
  <c r="D714" i="7" s="1"/>
  <c r="G714" i="7"/>
  <c r="F38" i="15"/>
  <c r="B38" i="15" s="1"/>
  <c r="D38" i="15" s="1"/>
  <c r="G38" i="15"/>
  <c r="F37" i="16"/>
  <c r="B37" i="16" s="1"/>
  <c r="D37" i="16" s="1"/>
  <c r="F1170" i="2"/>
  <c r="B1170" i="2" s="1"/>
  <c r="D1170" i="2" s="1"/>
  <c r="G1170" i="2"/>
  <c r="F1168" i="3"/>
  <c r="B1168" i="3" s="1"/>
  <c r="D1168" i="3" s="1"/>
  <c r="G1168" i="3"/>
  <c r="E1169" i="4"/>
  <c r="F1169" i="4"/>
  <c r="B1169" i="4" s="1"/>
  <c r="D1169" i="4" s="1"/>
  <c r="G1169" i="4"/>
  <c r="F1166" i="5"/>
  <c r="B1166" i="5" s="1"/>
  <c r="D1166" i="5" s="1"/>
  <c r="G1166" i="5"/>
  <c r="F713" i="7"/>
  <c r="B713" i="7" s="1"/>
  <c r="D713" i="7" s="1"/>
  <c r="G713" i="7"/>
  <c r="F37" i="15"/>
  <c r="B37" i="15" s="1"/>
  <c r="D37" i="15" s="1"/>
  <c r="G37" i="15"/>
  <c r="F36" i="16"/>
  <c r="B36" i="16" s="1"/>
  <c r="D36" i="16" s="1"/>
  <c r="F1169" i="2"/>
  <c r="B1169" i="2" s="1"/>
  <c r="D1169" i="2" s="1"/>
  <c r="G1169" i="2"/>
  <c r="F1167" i="3"/>
  <c r="B1167" i="3" s="1"/>
  <c r="D1167" i="3" s="1"/>
  <c r="G1167" i="3"/>
  <c r="E1168" i="4"/>
  <c r="F1168" i="4"/>
  <c r="B1168" i="4" s="1"/>
  <c r="D1168" i="4" s="1"/>
  <c r="G1168" i="4"/>
  <c r="F1165" i="5"/>
  <c r="B1165" i="5" s="1"/>
  <c r="D1165" i="5" s="1"/>
  <c r="G1165" i="5"/>
  <c r="F712" i="7"/>
  <c r="B712" i="7" s="1"/>
  <c r="D712" i="7" s="1"/>
  <c r="G712" i="7"/>
  <c r="F36" i="15"/>
  <c r="B36" i="15" s="1"/>
  <c r="D36" i="15" s="1"/>
  <c r="G36" i="15"/>
  <c r="F35" i="16"/>
  <c r="B35" i="16" s="1"/>
  <c r="D35" i="16" s="1"/>
  <c r="F1166" i="3"/>
  <c r="B1166" i="3" s="1"/>
  <c r="D1166" i="3" s="1"/>
  <c r="G1166" i="3"/>
  <c r="F1168" i="2"/>
  <c r="B1168" i="2" s="1"/>
  <c r="D1168" i="2" s="1"/>
  <c r="G1168" i="2"/>
  <c r="E1167" i="4"/>
  <c r="F1167" i="4"/>
  <c r="B1167" i="4" s="1"/>
  <c r="D1167" i="4" s="1"/>
  <c r="G1167" i="4"/>
  <c r="F1164" i="5"/>
  <c r="B1164" i="5" s="1"/>
  <c r="D1164" i="5" s="1"/>
  <c r="G1164" i="5"/>
  <c r="F711" i="7"/>
  <c r="B711" i="7" s="1"/>
  <c r="D711" i="7" s="1"/>
  <c r="G711" i="7"/>
  <c r="F35" i="15"/>
  <c r="B35" i="15" s="1"/>
  <c r="D35" i="15" s="1"/>
  <c r="G35" i="15"/>
  <c r="F34" i="16"/>
  <c r="B34" i="16" s="1"/>
  <c r="D34" i="16" s="1"/>
  <c r="F33" i="16"/>
  <c r="B33" i="16" s="1"/>
  <c r="D33" i="16" s="1"/>
  <c r="G34" i="15"/>
  <c r="F34" i="15"/>
  <c r="B34" i="15" s="1"/>
  <c r="G710" i="7"/>
  <c r="F710" i="7"/>
  <c r="B710" i="7" s="1"/>
  <c r="D710" i="7" s="1"/>
  <c r="G1163" i="5"/>
  <c r="F1163" i="5"/>
  <c r="B1163" i="5" s="1"/>
  <c r="G1166" i="4"/>
  <c r="F1166" i="4"/>
  <c r="B1166" i="4" s="1"/>
  <c r="G1164" i="3"/>
  <c r="G1165" i="3"/>
  <c r="G1167" i="2"/>
  <c r="E1166" i="4"/>
  <c r="E1165" i="4"/>
  <c r="F1165" i="3"/>
  <c r="B1165" i="3" s="1"/>
  <c r="D1165" i="3" s="1"/>
  <c r="G31" i="16"/>
  <c r="G32" i="16"/>
  <c r="F1166" i="2"/>
  <c r="B1166" i="2" s="1"/>
  <c r="D1166" i="2" s="1"/>
  <c r="G1166" i="2"/>
  <c r="F1164" i="3"/>
  <c r="B1164" i="3" s="1"/>
  <c r="D1164" i="3" s="1"/>
  <c r="F1165" i="4"/>
  <c r="B1165" i="4" s="1"/>
  <c r="D1165" i="4" s="1"/>
  <c r="G1165" i="4"/>
  <c r="F1162" i="5"/>
  <c r="B1162" i="5" s="1"/>
  <c r="D1162" i="5" s="1"/>
  <c r="F709" i="7"/>
  <c r="B709" i="7" s="1"/>
  <c r="D709" i="7" s="1"/>
  <c r="G33" i="15"/>
  <c r="F33" i="15"/>
  <c r="B33" i="15" s="1"/>
  <c r="D33" i="15" s="1"/>
  <c r="F32" i="16"/>
  <c r="B32" i="16" s="1"/>
  <c r="D32" i="16" s="1"/>
  <c r="F31" i="16"/>
  <c r="B31" i="16" s="1"/>
  <c r="D31" i="16" s="1"/>
  <c r="F708" i="7"/>
  <c r="B708" i="7" s="1"/>
  <c r="D708" i="7" s="1"/>
  <c r="F1161" i="5"/>
  <c r="B1161" i="5" s="1"/>
  <c r="D1161" i="5" s="1"/>
  <c r="G1164" i="4"/>
  <c r="E1164" i="4"/>
  <c r="E1163" i="4"/>
  <c r="F1163" i="3"/>
  <c r="B1163" i="3" s="1"/>
  <c r="D1163" i="3" s="1"/>
  <c r="G32" i="15"/>
  <c r="F32" i="15"/>
  <c r="B32" i="15" s="1"/>
  <c r="D32" i="15" s="1"/>
  <c r="G30" i="16"/>
  <c r="G30" i="15"/>
  <c r="G31" i="15"/>
  <c r="G707" i="7"/>
  <c r="G708" i="7"/>
  <c r="G709" i="7"/>
  <c r="G722" i="7"/>
  <c r="G733" i="7"/>
  <c r="G734" i="7"/>
  <c r="G735" i="7"/>
  <c r="G736" i="7"/>
  <c r="G737" i="7"/>
  <c r="G738" i="7"/>
  <c r="G739" i="7"/>
  <c r="G740" i="7"/>
  <c r="G741" i="7"/>
  <c r="G742" i="7"/>
  <c r="G743" i="7"/>
  <c r="G744" i="7"/>
  <c r="G745" i="7"/>
  <c r="G1163" i="3"/>
  <c r="G1162" i="3"/>
  <c r="F31" i="15"/>
  <c r="B31" i="15" s="1"/>
  <c r="D31" i="15" s="1"/>
  <c r="F707" i="7"/>
  <c r="B707" i="7" s="1"/>
  <c r="D707" i="7" s="1"/>
  <c r="F1160" i="5"/>
  <c r="B1160" i="5" s="1"/>
  <c r="D1160" i="5" s="1"/>
  <c r="F1162" i="3"/>
  <c r="B1162" i="3" s="1"/>
  <c r="D1162" i="3" s="1"/>
  <c r="F30" i="16"/>
  <c r="B30" i="16" s="1"/>
  <c r="D30" i="16" s="1"/>
  <c r="F1163" i="4"/>
  <c r="B1163" i="4" s="1"/>
  <c r="D1163" i="4" s="1"/>
  <c r="I7" i="1"/>
  <c r="F30" i="15"/>
  <c r="B30" i="15" s="1"/>
  <c r="D30" i="15" s="1"/>
  <c r="E1161" i="4"/>
  <c r="E1160" i="4"/>
  <c r="G1157" i="3"/>
  <c r="G1158" i="3"/>
  <c r="G1159" i="3"/>
  <c r="G1160" i="3"/>
  <c r="E6" i="1"/>
  <c r="G1161" i="3"/>
  <c r="E1159" i="4"/>
  <c r="F1156" i="5"/>
  <c r="B1156" i="5" s="1"/>
  <c r="D1156" i="5" s="1"/>
  <c r="F1157" i="5"/>
  <c r="B1157" i="5" s="1"/>
  <c r="D1157" i="5" s="1"/>
  <c r="F1158" i="5"/>
  <c r="B1158" i="5" s="1"/>
  <c r="D1158" i="5" s="1"/>
  <c r="F1159" i="5"/>
  <c r="B1159" i="5" s="1"/>
  <c r="D1159" i="5" s="1"/>
  <c r="E1158" i="4"/>
  <c r="F25" i="16"/>
  <c r="B25" i="16" s="1"/>
  <c r="D25" i="16" s="1"/>
  <c r="G25" i="16"/>
  <c r="F26" i="16"/>
  <c r="B26" i="16" s="1"/>
  <c r="D26" i="16" s="1"/>
  <c r="G26" i="16"/>
  <c r="F27" i="16"/>
  <c r="B27" i="16" s="1"/>
  <c r="D27" i="16" s="1"/>
  <c r="G27" i="16"/>
  <c r="F28" i="16"/>
  <c r="B28" i="16" s="1"/>
  <c r="D28" i="16" s="1"/>
  <c r="G28" i="16"/>
  <c r="F29" i="16"/>
  <c r="B29" i="16" s="1"/>
  <c r="G29" i="16"/>
  <c r="E11" i="1" s="1"/>
  <c r="F26" i="15"/>
  <c r="B26" i="15" s="1"/>
  <c r="D26" i="15" s="1"/>
  <c r="G26" i="15"/>
  <c r="F27" i="15"/>
  <c r="B27" i="15" s="1"/>
  <c r="D27" i="15" s="1"/>
  <c r="G27" i="15"/>
  <c r="F28" i="15"/>
  <c r="B28" i="15" s="1"/>
  <c r="D28" i="15" s="1"/>
  <c r="G28" i="15"/>
  <c r="E10" i="1"/>
  <c r="F29" i="15"/>
  <c r="B29" i="15" s="1"/>
  <c r="D29" i="15" s="1"/>
  <c r="G29" i="15"/>
  <c r="F702" i="7"/>
  <c r="B702" i="7" s="1"/>
  <c r="D702" i="7" s="1"/>
  <c r="G702" i="7"/>
  <c r="F703" i="7"/>
  <c r="B703" i="7" s="1"/>
  <c r="D703" i="7" s="1"/>
  <c r="G703" i="7"/>
  <c r="F704" i="7"/>
  <c r="B704" i="7" s="1"/>
  <c r="D704" i="7" s="1"/>
  <c r="G704" i="7"/>
  <c r="F705" i="7"/>
  <c r="B705" i="7" s="1"/>
  <c r="D705" i="7" s="1"/>
  <c r="G705" i="7"/>
  <c r="F706" i="7"/>
  <c r="B706" i="7" s="1"/>
  <c r="D706" i="7" s="1"/>
  <c r="G706" i="7"/>
  <c r="E1157" i="4"/>
  <c r="F1158" i="4"/>
  <c r="B1158" i="4" s="1"/>
  <c r="D1158" i="4" s="1"/>
  <c r="G1158" i="4"/>
  <c r="F1159" i="4"/>
  <c r="B1159" i="4" s="1"/>
  <c r="D1159" i="4" s="1"/>
  <c r="G1159" i="4"/>
  <c r="E7" i="1"/>
  <c r="F1160" i="4"/>
  <c r="B1160" i="4" s="1"/>
  <c r="D1160" i="4" s="1"/>
  <c r="G1160" i="4"/>
  <c r="F1161" i="4"/>
  <c r="B1161" i="4" s="1"/>
  <c r="D1161" i="4" s="1"/>
  <c r="G1161" i="4"/>
  <c r="F1162" i="4"/>
  <c r="B1162" i="4" s="1"/>
  <c r="D1162" i="4" s="1"/>
  <c r="G1162" i="4"/>
  <c r="G1163" i="4"/>
  <c r="F1164" i="4"/>
  <c r="B1164" i="4" s="1"/>
  <c r="F1156" i="3"/>
  <c r="B1156" i="3" s="1"/>
  <c r="D1156" i="3" s="1"/>
  <c r="F1157" i="3"/>
  <c r="B1157" i="3" s="1"/>
  <c r="D1157" i="3" s="1"/>
  <c r="F1158" i="3"/>
  <c r="B1158" i="3" s="1"/>
  <c r="D1158" i="3" s="1"/>
  <c r="F1159" i="3"/>
  <c r="B1159" i="3" s="1"/>
  <c r="D1159" i="3" s="1"/>
  <c r="F1160" i="3"/>
  <c r="B1160" i="3" s="1"/>
  <c r="D1160" i="3" s="1"/>
  <c r="F1161" i="3"/>
  <c r="F1158" i="2"/>
  <c r="B1158" i="2" s="1"/>
  <c r="D1158" i="2" s="1"/>
  <c r="G1158" i="2"/>
  <c r="F1159" i="2"/>
  <c r="B1159" i="2" s="1"/>
  <c r="D1159" i="2" s="1"/>
  <c r="G1159" i="2"/>
  <c r="F1160" i="2"/>
  <c r="B1160" i="2" s="1"/>
  <c r="D1160" i="2" s="1"/>
  <c r="G1160" i="2"/>
  <c r="F1161" i="2"/>
  <c r="B1161" i="2" s="1"/>
  <c r="D1161" i="2" s="1"/>
  <c r="G1161" i="2"/>
  <c r="F1162" i="2"/>
  <c r="B1162" i="2" s="1"/>
  <c r="D1162" i="2" s="1"/>
  <c r="G1162" i="2"/>
  <c r="F1163" i="2"/>
  <c r="B1163" i="2" s="1"/>
  <c r="G1163" i="2"/>
  <c r="F1164" i="2"/>
  <c r="B1164" i="2" s="1"/>
  <c r="D1164" i="2" s="1"/>
  <c r="G1164" i="2"/>
  <c r="F1165" i="2"/>
  <c r="B1165" i="2" s="1"/>
  <c r="D1165" i="2" s="1"/>
  <c r="G1165" i="2"/>
  <c r="F1167" i="2"/>
  <c r="B1167" i="2" s="1"/>
  <c r="D1167" i="2" s="1"/>
  <c r="E1156" i="4"/>
  <c r="E1155" i="4"/>
  <c r="E1154" i="4"/>
  <c r="E1153" i="4"/>
  <c r="E1152" i="4"/>
  <c r="F21" i="16"/>
  <c r="B21" i="16" s="1"/>
  <c r="D21" i="16" s="1"/>
  <c r="G21" i="16"/>
  <c r="F22" i="16"/>
  <c r="B22" i="16" s="1"/>
  <c r="D22" i="16" s="1"/>
  <c r="G22" i="16"/>
  <c r="F23" i="16"/>
  <c r="B23" i="16" s="1"/>
  <c r="D23" i="16" s="1"/>
  <c r="G23" i="16"/>
  <c r="F24" i="16"/>
  <c r="B24" i="16" s="1"/>
  <c r="D24" i="16" s="1"/>
  <c r="G24" i="16"/>
  <c r="F20" i="15"/>
  <c r="B20" i="15" s="1"/>
  <c r="D20" i="15" s="1"/>
  <c r="G20" i="15"/>
  <c r="F21" i="15"/>
  <c r="B21" i="15" s="1"/>
  <c r="D21" i="15" s="1"/>
  <c r="G21" i="15"/>
  <c r="F22" i="15"/>
  <c r="B22" i="15" s="1"/>
  <c r="D22" i="15" s="1"/>
  <c r="G22" i="15"/>
  <c r="F23" i="15"/>
  <c r="B23" i="15" s="1"/>
  <c r="D23" i="15" s="1"/>
  <c r="G23" i="15"/>
  <c r="F24" i="15"/>
  <c r="B24" i="15" s="1"/>
  <c r="D24" i="15" s="1"/>
  <c r="G24" i="15"/>
  <c r="F25" i="15"/>
  <c r="B25" i="15" s="1"/>
  <c r="D25" i="15" s="1"/>
  <c r="G25" i="15"/>
  <c r="F699" i="7"/>
  <c r="B699" i="7" s="1"/>
  <c r="D699" i="7" s="1"/>
  <c r="G699" i="7"/>
  <c r="F700" i="7"/>
  <c r="B700" i="7" s="1"/>
  <c r="D700" i="7" s="1"/>
  <c r="G700" i="7"/>
  <c r="F701" i="7"/>
  <c r="B701" i="7" s="1"/>
  <c r="D701" i="7" s="1"/>
  <c r="G701" i="7"/>
  <c r="F1154" i="4"/>
  <c r="B1154" i="4" s="1"/>
  <c r="D1154" i="4" s="1"/>
  <c r="G1154" i="4"/>
  <c r="F1155" i="4"/>
  <c r="B1155" i="4" s="1"/>
  <c r="D1155" i="4" s="1"/>
  <c r="G1155" i="4"/>
  <c r="F1156" i="4"/>
  <c r="B1156" i="4" s="1"/>
  <c r="D1156" i="4" s="1"/>
  <c r="G1156" i="4"/>
  <c r="F1157" i="4"/>
  <c r="B1157" i="4" s="1"/>
  <c r="D1157" i="4" s="1"/>
  <c r="G1157" i="4"/>
  <c r="G1154" i="3"/>
  <c r="G1155" i="3"/>
  <c r="G1156" i="3"/>
  <c r="F1154" i="3"/>
  <c r="B1154" i="3" s="1"/>
  <c r="D1154" i="3" s="1"/>
  <c r="F1155" i="3"/>
  <c r="B1155" i="3" s="1"/>
  <c r="D1155" i="3" s="1"/>
  <c r="F1153" i="2"/>
  <c r="B1153" i="2" s="1"/>
  <c r="D1153" i="2" s="1"/>
  <c r="F1154" i="2"/>
  <c r="B1154" i="2" s="1"/>
  <c r="D1154" i="2" s="1"/>
  <c r="F1155" i="2"/>
  <c r="B1155" i="2" s="1"/>
  <c r="D1155" i="2" s="1"/>
  <c r="F1156" i="2"/>
  <c r="B1156" i="2" s="1"/>
  <c r="D1156" i="2" s="1"/>
  <c r="F1157" i="2"/>
  <c r="B1157" i="2" s="1"/>
  <c r="D1157" i="2" s="1"/>
  <c r="G1154" i="2"/>
  <c r="G1155" i="2"/>
  <c r="G1156" i="2"/>
  <c r="G1157" i="2"/>
  <c r="E1151" i="4"/>
  <c r="F1148" i="5"/>
  <c r="B1148" i="5" s="1"/>
  <c r="D1148" i="5" s="1"/>
  <c r="F1149" i="5"/>
  <c r="B1149" i="5" s="1"/>
  <c r="D1149" i="5" s="1"/>
  <c r="F1150" i="5"/>
  <c r="B1150" i="5" s="1"/>
  <c r="D1150" i="5" s="1"/>
  <c r="F1151" i="5"/>
  <c r="B1151" i="5" s="1"/>
  <c r="D1151" i="5" s="1"/>
  <c r="F1152" i="5"/>
  <c r="B1152" i="5" s="1"/>
  <c r="D1152" i="5" s="1"/>
  <c r="F1153" i="5"/>
  <c r="B1153" i="5" s="1"/>
  <c r="D1153" i="5" s="1"/>
  <c r="F1154" i="5"/>
  <c r="B1154" i="5" s="1"/>
  <c r="D1154" i="5" s="1"/>
  <c r="F1155" i="5"/>
  <c r="B1155" i="5" s="1"/>
  <c r="D1155" i="5" s="1"/>
  <c r="E1150" i="4"/>
  <c r="E1149" i="4"/>
  <c r="E1148" i="4"/>
  <c r="G16" i="16"/>
  <c r="G17" i="16"/>
  <c r="G18" i="16"/>
  <c r="G19" i="16"/>
  <c r="G20" i="16"/>
  <c r="F15" i="16"/>
  <c r="B15" i="16" s="1"/>
  <c r="D15" i="16" s="1"/>
  <c r="F16" i="16"/>
  <c r="B16" i="16" s="1"/>
  <c r="D16" i="16" s="1"/>
  <c r="F17" i="16"/>
  <c r="B17" i="16" s="1"/>
  <c r="D17" i="16" s="1"/>
  <c r="F18" i="16"/>
  <c r="B18" i="16" s="1"/>
  <c r="D18" i="16" s="1"/>
  <c r="F19" i="16"/>
  <c r="B19" i="16" s="1"/>
  <c r="D19" i="16" s="1"/>
  <c r="F20" i="16"/>
  <c r="B20" i="16" s="1"/>
  <c r="D20" i="16" s="1"/>
  <c r="F16" i="15"/>
  <c r="B16" i="15" s="1"/>
  <c r="D16" i="15" s="1"/>
  <c r="F17" i="15"/>
  <c r="B17" i="15" s="1"/>
  <c r="D17" i="15" s="1"/>
  <c r="F18" i="15"/>
  <c r="B18" i="15" s="1"/>
  <c r="D18" i="15" s="1"/>
  <c r="F19" i="15"/>
  <c r="B19" i="15" s="1"/>
  <c r="D19" i="15" s="1"/>
  <c r="G17" i="15"/>
  <c r="G18" i="15"/>
  <c r="G19" i="15"/>
  <c r="G693" i="7"/>
  <c r="G694" i="7"/>
  <c r="G695" i="7"/>
  <c r="G696" i="7"/>
  <c r="G697" i="7"/>
  <c r="G698" i="7"/>
  <c r="F692" i="7"/>
  <c r="B692" i="7" s="1"/>
  <c r="D692" i="7" s="1"/>
  <c r="F693" i="7"/>
  <c r="B693" i="7" s="1"/>
  <c r="D693" i="7" s="1"/>
  <c r="F694" i="7"/>
  <c r="B694" i="7" s="1"/>
  <c r="D694" i="7" s="1"/>
  <c r="F695" i="7"/>
  <c r="B695" i="7" s="1"/>
  <c r="D695" i="7" s="1"/>
  <c r="F696" i="7"/>
  <c r="B696" i="7" s="1"/>
  <c r="D696" i="7" s="1"/>
  <c r="F697" i="7"/>
  <c r="B697" i="7" s="1"/>
  <c r="D697" i="7" s="1"/>
  <c r="F698" i="7"/>
  <c r="B698" i="7" s="1"/>
  <c r="D698" i="7" s="1"/>
  <c r="G1149" i="4"/>
  <c r="G1150" i="4"/>
  <c r="G1151" i="4"/>
  <c r="G1152" i="4"/>
  <c r="G1153" i="4"/>
  <c r="F1148" i="4"/>
  <c r="B1148" i="4" s="1"/>
  <c r="D1148" i="4" s="1"/>
  <c r="F1149" i="4"/>
  <c r="B1149" i="4" s="1"/>
  <c r="D1149" i="4" s="1"/>
  <c r="F1150" i="4"/>
  <c r="B1150" i="4" s="1"/>
  <c r="D1150" i="4" s="1"/>
  <c r="F1151" i="4"/>
  <c r="B1151" i="4" s="1"/>
  <c r="D1151" i="4" s="1"/>
  <c r="F1152" i="4"/>
  <c r="B1152" i="4" s="1"/>
  <c r="D1152" i="4" s="1"/>
  <c r="F1153" i="4"/>
  <c r="B1153" i="4" s="1"/>
  <c r="D1153" i="4" s="1"/>
  <c r="G1148" i="3"/>
  <c r="G1149" i="3"/>
  <c r="G1150" i="3"/>
  <c r="G1151" i="3"/>
  <c r="G1152" i="3"/>
  <c r="G1153" i="3"/>
  <c r="F1147" i="3"/>
  <c r="B1147" i="3" s="1"/>
  <c r="D1147" i="3" s="1"/>
  <c r="F1148" i="3"/>
  <c r="B1148" i="3" s="1"/>
  <c r="D1148" i="3" s="1"/>
  <c r="F1149" i="3"/>
  <c r="B1149" i="3" s="1"/>
  <c r="D1149" i="3" s="1"/>
  <c r="F1150" i="3"/>
  <c r="B1150" i="3" s="1"/>
  <c r="D1150" i="3" s="1"/>
  <c r="F1151" i="3"/>
  <c r="B1151" i="3" s="1"/>
  <c r="D1151" i="3" s="1"/>
  <c r="F1152" i="3"/>
  <c r="B1152" i="3" s="1"/>
  <c r="D1152" i="3" s="1"/>
  <c r="F1153" i="3"/>
  <c r="B1153" i="3" s="1"/>
  <c r="D1153" i="3" s="1"/>
  <c r="F1149" i="2"/>
  <c r="B1149" i="2" s="1"/>
  <c r="D1149" i="2" s="1"/>
  <c r="F1150" i="2"/>
  <c r="B1150" i="2" s="1"/>
  <c r="D1150" i="2" s="1"/>
  <c r="F1151" i="2"/>
  <c r="B1151" i="2" s="1"/>
  <c r="D1151" i="2" s="1"/>
  <c r="F1152" i="2"/>
  <c r="B1152" i="2" s="1"/>
  <c r="D1152" i="2" s="1"/>
  <c r="G1150" i="2"/>
  <c r="E5" i="1"/>
  <c r="G1151" i="2"/>
  <c r="G1152" i="2"/>
  <c r="G1153" i="2"/>
  <c r="E1147" i="4"/>
  <c r="E1146" i="4"/>
  <c r="F13" i="16"/>
  <c r="B13" i="16" s="1"/>
  <c r="D13" i="16" s="1"/>
  <c r="F14" i="16"/>
  <c r="B14" i="16" s="1"/>
  <c r="D14" i="16" s="1"/>
  <c r="G14" i="15"/>
  <c r="G15" i="15"/>
  <c r="F14" i="15"/>
  <c r="B14" i="15" s="1"/>
  <c r="D14" i="15" s="1"/>
  <c r="F15" i="15"/>
  <c r="B15" i="15" s="1"/>
  <c r="D15" i="15" s="1"/>
  <c r="E1145" i="4"/>
  <c r="E1144" i="4"/>
  <c r="G1142" i="3"/>
  <c r="G1143" i="3"/>
  <c r="G1144" i="3"/>
  <c r="G1145" i="3"/>
  <c r="G1146" i="3"/>
  <c r="E1143" i="4"/>
  <c r="G10" i="16"/>
  <c r="G11" i="16"/>
  <c r="G12" i="16"/>
  <c r="G13" i="16"/>
  <c r="G14" i="16"/>
  <c r="F687" i="7"/>
  <c r="B687" i="7" s="1"/>
  <c r="D687" i="7" s="1"/>
  <c r="F688" i="7"/>
  <c r="B688" i="7" s="1"/>
  <c r="D688" i="7" s="1"/>
  <c r="F689" i="7"/>
  <c r="B689" i="7" s="1"/>
  <c r="D689" i="7" s="1"/>
  <c r="F690" i="7"/>
  <c r="B690" i="7" s="1"/>
  <c r="D690" i="7" s="1"/>
  <c r="F691" i="7"/>
  <c r="B691" i="7" s="1"/>
  <c r="D691" i="7" s="1"/>
  <c r="G687" i="7"/>
  <c r="G688" i="7"/>
  <c r="G689" i="7"/>
  <c r="G690" i="7"/>
  <c r="G691" i="7"/>
  <c r="F1143" i="4"/>
  <c r="B1143" i="4" s="1"/>
  <c r="D1143" i="4" s="1"/>
  <c r="F1144" i="4"/>
  <c r="B1144" i="4" s="1"/>
  <c r="D1144" i="4" s="1"/>
  <c r="F1145" i="4"/>
  <c r="B1145" i="4" s="1"/>
  <c r="D1145" i="4" s="1"/>
  <c r="F1146" i="4"/>
  <c r="B1146" i="4" s="1"/>
  <c r="D1146" i="4" s="1"/>
  <c r="F1147" i="4"/>
  <c r="B1147" i="4" s="1"/>
  <c r="D1147" i="4" s="1"/>
  <c r="G1143" i="4"/>
  <c r="G1144" i="4"/>
  <c r="G1145" i="4"/>
  <c r="G1146" i="4"/>
  <c r="G1147" i="4"/>
  <c r="F1142" i="3"/>
  <c r="B1142" i="3" s="1"/>
  <c r="D1142" i="3" s="1"/>
  <c r="F1143" i="3"/>
  <c r="B1143" i="3" s="1"/>
  <c r="D1143" i="3" s="1"/>
  <c r="F1144" i="3"/>
  <c r="B1144" i="3" s="1"/>
  <c r="D1144" i="3" s="1"/>
  <c r="F1145" i="3"/>
  <c r="B1145" i="3" s="1"/>
  <c r="D1145" i="3" s="1"/>
  <c r="F1146" i="3"/>
  <c r="B1146" i="3" s="1"/>
  <c r="D1146" i="3" s="1"/>
  <c r="G1144" i="2"/>
  <c r="G1145" i="2"/>
  <c r="G1146" i="2"/>
  <c r="G1147" i="2"/>
  <c r="G1148" i="2"/>
  <c r="F1144" i="2"/>
  <c r="B1144" i="2" s="1"/>
  <c r="D1144" i="2" s="1"/>
  <c r="F1145" i="2"/>
  <c r="B1145" i="2" s="1"/>
  <c r="D1145" i="2" s="1"/>
  <c r="F1146" i="2"/>
  <c r="B1146" i="2" s="1"/>
  <c r="D1146" i="2" s="1"/>
  <c r="F1147" i="2"/>
  <c r="B1147" i="2" s="1"/>
  <c r="D1147" i="2" s="1"/>
  <c r="F1148" i="2"/>
  <c r="B1148" i="2" s="1"/>
  <c r="D1148" i="2" s="1"/>
  <c r="F1139" i="5"/>
  <c r="B1139" i="5" s="1"/>
  <c r="D1139" i="5" s="1"/>
  <c r="F1140" i="5"/>
  <c r="F1141" i="5"/>
  <c r="F1142" i="5"/>
  <c r="B1142" i="5" s="1"/>
  <c r="D1142" i="5" s="1"/>
  <c r="F1143" i="5"/>
  <c r="B1143" i="5" s="1"/>
  <c r="D1143" i="5" s="1"/>
  <c r="F1144" i="5"/>
  <c r="B1144" i="5" s="1"/>
  <c r="D1144" i="5" s="1"/>
  <c r="F1145" i="5"/>
  <c r="B1145" i="5" s="1"/>
  <c r="D1145" i="5" s="1"/>
  <c r="F1146" i="5"/>
  <c r="B1146" i="5" s="1"/>
  <c r="D1146" i="5" s="1"/>
  <c r="F1147" i="5"/>
  <c r="B1147" i="5" s="1"/>
  <c r="D1147" i="5" s="1"/>
  <c r="B1140" i="5"/>
  <c r="D1140" i="5" s="1"/>
  <c r="B1141" i="5"/>
  <c r="D1141" i="5" s="1"/>
  <c r="E1142" i="4"/>
  <c r="G8" i="16"/>
  <c r="G9" i="16"/>
  <c r="G7" i="16"/>
  <c r="E1141" i="4"/>
  <c r="G11" i="15"/>
  <c r="G12" i="15"/>
  <c r="G13" i="15"/>
  <c r="G9" i="15"/>
  <c r="G10" i="15"/>
  <c r="G1139" i="3"/>
  <c r="G8" i="15"/>
  <c r="I11" i="1"/>
  <c r="E1140" i="4"/>
  <c r="F8" i="15"/>
  <c r="B8" i="15" s="1"/>
  <c r="D8" i="15" s="1"/>
  <c r="F7" i="15"/>
  <c r="B7" i="15" s="1"/>
  <c r="D7" i="15" s="1"/>
  <c r="F8" i="16"/>
  <c r="B8" i="16" s="1"/>
  <c r="D8" i="16" s="1"/>
  <c r="F9" i="16"/>
  <c r="B9" i="16" s="1"/>
  <c r="D9" i="16" s="1"/>
  <c r="F10" i="16"/>
  <c r="B10" i="16" s="1"/>
  <c r="D10" i="16" s="1"/>
  <c r="F11" i="16"/>
  <c r="B11" i="16" s="1"/>
  <c r="D11" i="16" s="1"/>
  <c r="F12" i="16"/>
  <c r="B12" i="16" s="1"/>
  <c r="D12" i="16" s="1"/>
  <c r="F7" i="16"/>
  <c r="B7" i="16" s="1"/>
  <c r="D7" i="16" s="1"/>
  <c r="F6" i="16"/>
  <c r="B6" i="16" s="1"/>
  <c r="D6" i="16" s="1"/>
  <c r="I10" i="1"/>
  <c r="D10" i="1"/>
  <c r="D9" i="1"/>
  <c r="F6" i="15"/>
  <c r="B6" i="15" s="1"/>
  <c r="D6" i="15" s="1"/>
  <c r="G7" i="15"/>
  <c r="G683" i="7"/>
  <c r="F9" i="15"/>
  <c r="B9" i="15" s="1"/>
  <c r="D9" i="15" s="1"/>
  <c r="F10" i="15"/>
  <c r="B10" i="15" s="1"/>
  <c r="D10" i="15" s="1"/>
  <c r="F11" i="15"/>
  <c r="B11" i="15" s="1"/>
  <c r="D11" i="15" s="1"/>
  <c r="F12" i="15"/>
  <c r="B12" i="15" s="1"/>
  <c r="D12" i="15" s="1"/>
  <c r="F13" i="15"/>
  <c r="B13" i="15" s="1"/>
  <c r="D13" i="15" s="1"/>
  <c r="G1139" i="4"/>
  <c r="G1140" i="4"/>
  <c r="G1141" i="4"/>
  <c r="G1142" i="4"/>
  <c r="E1139" i="4"/>
  <c r="E1138" i="4"/>
  <c r="F1139" i="4"/>
  <c r="B1139" i="4" s="1"/>
  <c r="D1139" i="4" s="1"/>
  <c r="F1140" i="4"/>
  <c r="B1140" i="4" s="1"/>
  <c r="D1140" i="4" s="1"/>
  <c r="F1141" i="4"/>
  <c r="B1141" i="4" s="1"/>
  <c r="D1141" i="4" s="1"/>
  <c r="F1142" i="4"/>
  <c r="B1142" i="4" s="1"/>
  <c r="D1142" i="4" s="1"/>
  <c r="F682" i="7"/>
  <c r="B682" i="7" s="1"/>
  <c r="D682" i="7" s="1"/>
  <c r="F683" i="7"/>
  <c r="B683" i="7" s="1"/>
  <c r="D683" i="7" s="1"/>
  <c r="F684" i="7"/>
  <c r="B684" i="7" s="1"/>
  <c r="D684" i="7" s="1"/>
  <c r="F685" i="7"/>
  <c r="B685" i="7" s="1"/>
  <c r="D685" i="7" s="1"/>
  <c r="F686" i="7"/>
  <c r="B686" i="7" s="1"/>
  <c r="D686" i="7" s="1"/>
  <c r="G1139" i="2"/>
  <c r="G1140" i="2"/>
  <c r="G1141" i="2"/>
  <c r="G1142" i="2"/>
  <c r="G1143" i="2"/>
  <c r="F1139" i="2"/>
  <c r="B1139" i="2" s="1"/>
  <c r="D1139" i="2" s="1"/>
  <c r="F1140" i="2"/>
  <c r="B1140" i="2" s="1"/>
  <c r="D1140" i="2" s="1"/>
  <c r="F1141" i="2"/>
  <c r="B1141" i="2" s="1"/>
  <c r="D1141" i="2" s="1"/>
  <c r="F1142" i="2"/>
  <c r="B1142" i="2" s="1"/>
  <c r="D1142" i="2" s="1"/>
  <c r="F1143" i="2"/>
  <c r="B1143" i="2" s="1"/>
  <c r="D1143" i="2" s="1"/>
  <c r="E1137" i="4"/>
  <c r="F1134" i="5"/>
  <c r="B1134" i="5" s="1"/>
  <c r="D1134" i="5" s="1"/>
  <c r="F1135" i="5"/>
  <c r="B1135" i="5" s="1"/>
  <c r="D1135" i="5" s="1"/>
  <c r="F1136" i="5"/>
  <c r="B1136" i="5" s="1"/>
  <c r="D1136" i="5" s="1"/>
  <c r="F1137" i="5"/>
  <c r="B1137" i="5" s="1"/>
  <c r="D1137" i="5" s="1"/>
  <c r="F1138" i="5"/>
  <c r="B1138" i="5" s="1"/>
  <c r="D1138" i="5" s="1"/>
  <c r="G680" i="7"/>
  <c r="G681" i="7"/>
  <c r="G682" i="7"/>
  <c r="G684" i="7"/>
  <c r="G685" i="7"/>
  <c r="G686" i="7"/>
  <c r="F1137" i="4"/>
  <c r="B1137" i="4" s="1"/>
  <c r="D1137" i="4" s="1"/>
  <c r="F1138" i="4"/>
  <c r="B1138" i="4" s="1"/>
  <c r="D1138" i="4" s="1"/>
  <c r="F1136" i="4"/>
  <c r="B1136" i="4" s="1"/>
  <c r="D1136" i="4" s="1"/>
  <c r="E1136" i="4"/>
  <c r="F1136" i="2"/>
  <c r="B1136" i="2" s="1"/>
  <c r="D1136" i="2" s="1"/>
  <c r="F1137" i="2"/>
  <c r="B1137" i="2" s="1"/>
  <c r="D1137" i="2" s="1"/>
  <c r="F1138" i="2"/>
  <c r="B1138" i="2" s="1"/>
  <c r="D1138" i="2" s="1"/>
  <c r="E1135" i="4"/>
  <c r="E1134" i="4"/>
  <c r="G1136" i="2"/>
  <c r="G1137" i="2"/>
  <c r="G1138" i="2"/>
  <c r="F681" i="7"/>
  <c r="B681" i="7" s="1"/>
  <c r="D681" i="7" s="1"/>
  <c r="F1136" i="3"/>
  <c r="B1136" i="3" s="1"/>
  <c r="D1136" i="3" s="1"/>
  <c r="F1137" i="3"/>
  <c r="B1137" i="3" s="1"/>
  <c r="D1137" i="3" s="1"/>
  <c r="F1138" i="3"/>
  <c r="B1138" i="3" s="1"/>
  <c r="D1138" i="3" s="1"/>
  <c r="F1139" i="3"/>
  <c r="B1139" i="3" s="1"/>
  <c r="D1139" i="3" s="1"/>
  <c r="F1140" i="3"/>
  <c r="B1140" i="3" s="1"/>
  <c r="D1140" i="3" s="1"/>
  <c r="F1141" i="3"/>
  <c r="B1141" i="3" s="1"/>
  <c r="D1141" i="3" s="1"/>
  <c r="G1136" i="3"/>
  <c r="G1137" i="3"/>
  <c r="G1138" i="3"/>
  <c r="G1140" i="3"/>
  <c r="G1141" i="3"/>
  <c r="G1130" i="3"/>
  <c r="G1131" i="3"/>
  <c r="G1132" i="3"/>
  <c r="G1133" i="3"/>
  <c r="G1134" i="3"/>
  <c r="G1135" i="3"/>
  <c r="F1132" i="3"/>
  <c r="B1132" i="3" s="1"/>
  <c r="D1132" i="3" s="1"/>
  <c r="F1133" i="3"/>
  <c r="B1133" i="3" s="1"/>
  <c r="D1133" i="3" s="1"/>
  <c r="F1134" i="3"/>
  <c r="B1134" i="3" s="1"/>
  <c r="D1134" i="3" s="1"/>
  <c r="F1135" i="3"/>
  <c r="B1135" i="3" s="1"/>
  <c r="E1133" i="4"/>
  <c r="E1132" i="4"/>
  <c r="F676" i="7"/>
  <c r="B676" i="7" s="1"/>
  <c r="D676" i="7" s="1"/>
  <c r="F677" i="7"/>
  <c r="B677" i="7" s="1"/>
  <c r="D677" i="7" s="1"/>
  <c r="F678" i="7"/>
  <c r="B678" i="7" s="1"/>
  <c r="D678" i="7" s="1"/>
  <c r="F679" i="7"/>
  <c r="B679" i="7" s="1"/>
  <c r="D679" i="7" s="1"/>
  <c r="F680" i="7"/>
  <c r="B680" i="7" s="1"/>
  <c r="D680" i="7" s="1"/>
  <c r="F1129" i="5"/>
  <c r="B1129" i="5" s="1"/>
  <c r="D1129" i="5" s="1"/>
  <c r="F1130" i="5"/>
  <c r="B1130" i="5" s="1"/>
  <c r="D1130" i="5" s="1"/>
  <c r="F1131" i="5"/>
  <c r="B1131" i="5" s="1"/>
  <c r="D1131" i="5" s="1"/>
  <c r="F1132" i="5"/>
  <c r="B1132" i="5" s="1"/>
  <c r="D1132" i="5" s="1"/>
  <c r="F1133" i="5"/>
  <c r="B1133" i="5" s="1"/>
  <c r="D1133" i="5" s="1"/>
  <c r="F1133" i="2"/>
  <c r="B1133" i="2" s="1"/>
  <c r="D1133" i="2" s="1"/>
  <c r="F1134" i="2"/>
  <c r="B1134" i="2" s="1"/>
  <c r="D1134" i="2" s="1"/>
  <c r="F1135" i="2"/>
  <c r="B1135" i="2" s="1"/>
  <c r="D1135" i="2" s="1"/>
  <c r="G1133" i="2"/>
  <c r="G1134" i="2"/>
  <c r="G1135" i="2"/>
  <c r="G675" i="7"/>
  <c r="G676" i="7"/>
  <c r="G677" i="7"/>
  <c r="G678" i="7"/>
  <c r="G679" i="7"/>
  <c r="E1131" i="4"/>
  <c r="E1130" i="4"/>
  <c r="G1129" i="4"/>
  <c r="E1129" i="4"/>
  <c r="F1126" i="5"/>
  <c r="B1126" i="5" s="1"/>
  <c r="D1126" i="5" s="1"/>
  <c r="F1127" i="5"/>
  <c r="B1127" i="5" s="1"/>
  <c r="D1127" i="5" s="1"/>
  <c r="F1128" i="5"/>
  <c r="B1128" i="5" s="1"/>
  <c r="D1128" i="5" s="1"/>
  <c r="F1130" i="2"/>
  <c r="B1130" i="2" s="1"/>
  <c r="D1130" i="2" s="1"/>
  <c r="F1131" i="2"/>
  <c r="B1131" i="2" s="1"/>
  <c r="D1131" i="2" s="1"/>
  <c r="F1132" i="2"/>
  <c r="B1132" i="2" s="1"/>
  <c r="D1132" i="2" s="1"/>
  <c r="D17" i="1"/>
  <c r="E1128" i="4"/>
  <c r="F673" i="7"/>
  <c r="B673" i="7" s="1"/>
  <c r="D673" i="7" s="1"/>
  <c r="F674" i="7"/>
  <c r="B674" i="7" s="1"/>
  <c r="D674" i="7" s="1"/>
  <c r="F675" i="7"/>
  <c r="B675" i="7" s="1"/>
  <c r="D675" i="7" s="1"/>
  <c r="F1129" i="4"/>
  <c r="B1129" i="4" s="1"/>
  <c r="D1129" i="4" s="1"/>
  <c r="F1130" i="4"/>
  <c r="B1130" i="4" s="1"/>
  <c r="D1130" i="4" s="1"/>
  <c r="F1131" i="4"/>
  <c r="B1131" i="4" s="1"/>
  <c r="D1131" i="4" s="1"/>
  <c r="F1132" i="4"/>
  <c r="B1132" i="4" s="1"/>
  <c r="D1132" i="4" s="1"/>
  <c r="F1133" i="4"/>
  <c r="B1133" i="4" s="1"/>
  <c r="D1133" i="4" s="1"/>
  <c r="F1134" i="4"/>
  <c r="B1134" i="4" s="1"/>
  <c r="D1134" i="4" s="1"/>
  <c r="F1135" i="4"/>
  <c r="B1135" i="4" s="1"/>
  <c r="D1135" i="4" s="1"/>
  <c r="F1127" i="3"/>
  <c r="B1127" i="3" s="1"/>
  <c r="D1127" i="3" s="1"/>
  <c r="F1128" i="3"/>
  <c r="B1128" i="3" s="1"/>
  <c r="D1128" i="3" s="1"/>
  <c r="F1129" i="3"/>
  <c r="B1129" i="3" s="1"/>
  <c r="D1129" i="3" s="1"/>
  <c r="F1130" i="3"/>
  <c r="B1130" i="3" s="1"/>
  <c r="D1130" i="3" s="1"/>
  <c r="F1131" i="3"/>
  <c r="B1131" i="3" s="1"/>
  <c r="D1131" i="3" s="1"/>
  <c r="G1132" i="4"/>
  <c r="G1133" i="4"/>
  <c r="G1134" i="4"/>
  <c r="G1135" i="4"/>
  <c r="G1136" i="4"/>
  <c r="G1137" i="4"/>
  <c r="G1138" i="4"/>
  <c r="G1125" i="4"/>
  <c r="G1126" i="4"/>
  <c r="G1127" i="4"/>
  <c r="G1128" i="4"/>
  <c r="G1130" i="4"/>
  <c r="G1131" i="4"/>
  <c r="D15" i="1"/>
  <c r="E1127" i="4"/>
  <c r="G1128" i="2"/>
  <c r="G1129" i="2"/>
  <c r="G1130" i="2"/>
  <c r="G1131" i="2"/>
  <c r="G1132" i="2"/>
  <c r="E1126" i="4"/>
  <c r="G1127" i="2"/>
  <c r="F1129" i="2"/>
  <c r="B1129" i="2" s="1"/>
  <c r="D1129" i="2" s="1"/>
  <c r="G1126" i="2"/>
  <c r="G669" i="7"/>
  <c r="G670" i="7"/>
  <c r="G671" i="7"/>
  <c r="G672" i="7"/>
  <c r="G673" i="7"/>
  <c r="G674" i="7"/>
  <c r="E1125" i="4"/>
  <c r="G1124" i="3"/>
  <c r="G1125" i="3"/>
  <c r="G1126" i="3"/>
  <c r="G1127" i="3"/>
  <c r="G1128" i="3"/>
  <c r="G1129" i="3"/>
  <c r="F669" i="7"/>
  <c r="B669" i="7" s="1"/>
  <c r="D669" i="7" s="1"/>
  <c r="F670" i="7"/>
  <c r="B670" i="7" s="1"/>
  <c r="D670" i="7" s="1"/>
  <c r="F671" i="7"/>
  <c r="B671" i="7" s="1"/>
  <c r="D671" i="7" s="1"/>
  <c r="F672" i="7"/>
  <c r="B672" i="7" s="1"/>
  <c r="D672" i="7" s="1"/>
  <c r="F1122" i="5"/>
  <c r="B1122" i="5" s="1"/>
  <c r="D1122" i="5" s="1"/>
  <c r="F1123" i="5"/>
  <c r="B1123" i="5" s="1"/>
  <c r="D1123" i="5" s="1"/>
  <c r="F1124" i="5"/>
  <c r="B1124" i="5" s="1"/>
  <c r="D1124" i="5" s="1"/>
  <c r="F1125" i="5"/>
  <c r="B1125" i="5" s="1"/>
  <c r="D1125" i="5" s="1"/>
  <c r="F1125" i="4"/>
  <c r="B1125" i="4" s="1"/>
  <c r="D1125" i="4" s="1"/>
  <c r="F1126" i="4"/>
  <c r="B1126" i="4" s="1"/>
  <c r="D1126" i="4" s="1"/>
  <c r="F1127" i="4"/>
  <c r="B1127" i="4" s="1"/>
  <c r="D1127" i="4" s="1"/>
  <c r="F1128" i="4"/>
  <c r="B1128" i="4" s="1"/>
  <c r="D1128" i="4" s="1"/>
  <c r="F1124" i="3"/>
  <c r="B1124" i="3" s="1"/>
  <c r="D1124" i="3" s="1"/>
  <c r="F1125" i="3"/>
  <c r="B1125" i="3" s="1"/>
  <c r="D1125" i="3" s="1"/>
  <c r="F1126" i="3"/>
  <c r="B1126" i="3" s="1"/>
  <c r="D1126" i="3" s="1"/>
  <c r="F1126" i="2"/>
  <c r="B1126" i="2" s="1"/>
  <c r="D1126" i="2" s="1"/>
  <c r="F1127" i="2"/>
  <c r="B1127" i="2" s="1"/>
  <c r="D1127" i="2" s="1"/>
  <c r="F1128" i="2"/>
  <c r="B1128" i="2" s="1"/>
  <c r="D1128" i="2" s="1"/>
  <c r="G1124" i="4"/>
  <c r="G668" i="7"/>
  <c r="G667" i="7"/>
  <c r="B1122" i="3"/>
  <c r="D1122" i="3" s="1"/>
  <c r="F668" i="7"/>
  <c r="B668" i="7" s="1"/>
  <c r="D668" i="7" s="1"/>
  <c r="F1121" i="5"/>
  <c r="B1121" i="5" s="1"/>
  <c r="F1124" i="4"/>
  <c r="B1124" i="4" s="1"/>
  <c r="F1123" i="3"/>
  <c r="B1123" i="3" s="1"/>
  <c r="F1125" i="2"/>
  <c r="B1125" i="2" s="1"/>
  <c r="D1125" i="2" s="1"/>
  <c r="G1125" i="2"/>
  <c r="B667" i="7"/>
  <c r="D667" i="7" s="1"/>
  <c r="B1120" i="5"/>
  <c r="D1120" i="5" s="1"/>
  <c r="B1123" i="4"/>
  <c r="D1123" i="4" s="1"/>
  <c r="G1122" i="3"/>
  <c r="G1123" i="3"/>
  <c r="B1124" i="2"/>
  <c r="D1124" i="2" s="1"/>
  <c r="G1124" i="2"/>
  <c r="G1118" i="5"/>
  <c r="G1119" i="5"/>
  <c r="G1120" i="5"/>
  <c r="G1121" i="5"/>
  <c r="B1119" i="5"/>
  <c r="D1119" i="5" s="1"/>
  <c r="B1122" i="4"/>
  <c r="D1122" i="4" s="1"/>
  <c r="B1121" i="3"/>
  <c r="D1121" i="3" s="1"/>
  <c r="G1122" i="2"/>
  <c r="G1123" i="2"/>
  <c r="B665" i="7"/>
  <c r="D665" i="7" s="1"/>
  <c r="B666" i="7"/>
  <c r="G665" i="7"/>
  <c r="G666" i="7"/>
  <c r="B1118" i="5"/>
  <c r="D1118" i="5" s="1"/>
  <c r="G1121" i="4"/>
  <c r="G1122" i="4"/>
  <c r="G1123" i="4"/>
  <c r="B1121" i="4"/>
  <c r="D1121" i="4" s="1"/>
  <c r="B1119" i="3"/>
  <c r="D1119" i="3" s="1"/>
  <c r="B1120" i="3"/>
  <c r="D1120" i="3" s="1"/>
  <c r="B1122" i="2"/>
  <c r="D1122" i="2" s="1"/>
  <c r="B1123" i="2"/>
  <c r="D1123" i="2" s="1"/>
  <c r="B664" i="7"/>
  <c r="D664" i="7" s="1"/>
  <c r="B1117" i="5"/>
  <c r="D1117" i="5" s="1"/>
  <c r="B1120" i="4"/>
  <c r="D1120" i="4" s="1"/>
  <c r="G1119" i="3"/>
  <c r="G1120" i="3"/>
  <c r="G1121" i="3"/>
  <c r="B1121" i="2"/>
  <c r="D1121" i="2" s="1"/>
  <c r="G659" i="7"/>
  <c r="G660" i="7"/>
  <c r="G661" i="7"/>
  <c r="G662" i="7"/>
  <c r="G663" i="7"/>
  <c r="G664" i="7"/>
  <c r="B663" i="7"/>
  <c r="D663" i="7" s="1"/>
  <c r="B1116" i="5"/>
  <c r="D1116" i="5" s="1"/>
  <c r="G1118" i="4"/>
  <c r="G1119" i="4"/>
  <c r="G1120" i="4"/>
  <c r="B1118" i="3"/>
  <c r="D1118" i="3" s="1"/>
  <c r="B1120" i="2"/>
  <c r="D1120" i="2" s="1"/>
  <c r="B662" i="7"/>
  <c r="D662" i="7" s="1"/>
  <c r="B1115" i="5"/>
  <c r="D1115" i="5" s="1"/>
  <c r="B1118" i="4"/>
  <c r="D1118" i="4" s="1"/>
  <c r="B1119" i="4"/>
  <c r="D1119" i="4" s="1"/>
  <c r="G1116" i="3"/>
  <c r="G1117" i="3"/>
  <c r="G1118" i="3"/>
  <c r="B1117" i="3"/>
  <c r="D1117" i="3" s="1"/>
  <c r="G1117" i="2"/>
  <c r="G1118" i="2"/>
  <c r="G1119" i="2"/>
  <c r="G1120" i="2"/>
  <c r="G1121" i="2"/>
  <c r="B1119" i="2"/>
  <c r="G657" i="7"/>
  <c r="G658" i="7"/>
  <c r="B1114" i="5"/>
  <c r="D1114" i="5" s="1"/>
  <c r="G1114" i="4"/>
  <c r="G1115" i="4"/>
  <c r="G1116" i="4"/>
  <c r="G1117" i="4"/>
  <c r="B1117" i="4"/>
  <c r="D1117" i="4" s="1"/>
  <c r="B1116" i="3"/>
  <c r="B1118" i="2"/>
  <c r="D1118" i="2" s="1"/>
  <c r="B660" i="7"/>
  <c r="D660" i="7" s="1"/>
  <c r="B661" i="7"/>
  <c r="D661" i="7" s="1"/>
  <c r="B1113" i="5"/>
  <c r="D1113" i="5" s="1"/>
  <c r="B1116" i="4"/>
  <c r="D1116" i="4" s="1"/>
  <c r="B1115" i="3"/>
  <c r="D1115" i="3" s="1"/>
  <c r="B1117" i="2"/>
  <c r="D1117" i="2" s="1"/>
  <c r="B659" i="7"/>
  <c r="D659" i="7" s="1"/>
  <c r="B1112" i="5"/>
  <c r="B1115" i="4"/>
  <c r="D1115" i="4" s="1"/>
  <c r="G1114" i="3"/>
  <c r="G1115" i="3"/>
  <c r="B1114" i="3"/>
  <c r="D1114" i="3" s="1"/>
  <c r="G1115" i="2"/>
  <c r="G1116" i="2"/>
  <c r="B1116" i="2"/>
  <c r="D1116" i="2" s="1"/>
  <c r="B658" i="7"/>
  <c r="D658" i="7"/>
  <c r="B1111" i="5"/>
  <c r="B1114" i="4"/>
  <c r="D1114" i="4" s="1"/>
  <c r="B1113" i="3"/>
  <c r="B1115" i="2"/>
  <c r="D1115" i="2" s="1"/>
  <c r="B657" i="7"/>
  <c r="D657" i="7" s="1"/>
  <c r="B1110" i="5"/>
  <c r="D1110" i="5" s="1"/>
  <c r="B1113" i="4"/>
  <c r="D1113" i="4" s="1"/>
  <c r="B1112" i="3"/>
  <c r="D1112" i="3" s="1"/>
  <c r="B1114" i="2"/>
  <c r="D1114" i="2" s="1"/>
  <c r="G656" i="7"/>
  <c r="B1109" i="5"/>
  <c r="D1109" i="5" s="1"/>
  <c r="G1113" i="4"/>
  <c r="B1112" i="4"/>
  <c r="D1112" i="4" s="1"/>
  <c r="B1111" i="3"/>
  <c r="D1111" i="3" s="1"/>
  <c r="G1113" i="2"/>
  <c r="G1114" i="2"/>
  <c r="B1113" i="2"/>
  <c r="D1113" i="2" s="1"/>
  <c r="B655" i="7"/>
  <c r="D655" i="7" s="1"/>
  <c r="B656" i="7"/>
  <c r="D656" i="7" s="1"/>
  <c r="B1108" i="5"/>
  <c r="D1108" i="5" s="1"/>
  <c r="G1110" i="4"/>
  <c r="G1111" i="4"/>
  <c r="G1112" i="4"/>
  <c r="B1111" i="4"/>
  <c r="D1111" i="4" s="1"/>
  <c r="B1110" i="3"/>
  <c r="D1110" i="3" s="1"/>
  <c r="B1112" i="2"/>
  <c r="G655" i="7"/>
  <c r="G654" i="7"/>
  <c r="B654" i="7"/>
  <c r="D654" i="7" s="1"/>
  <c r="B1107" i="5"/>
  <c r="B1110" i="4"/>
  <c r="D1110" i="4" s="1"/>
  <c r="B1109" i="3"/>
  <c r="D1109" i="3" s="1"/>
  <c r="B1111" i="2"/>
  <c r="D1111" i="2" s="1"/>
  <c r="G649" i="7"/>
  <c r="G650" i="7"/>
  <c r="G651" i="7"/>
  <c r="G652" i="7"/>
  <c r="G653" i="7"/>
  <c r="B653" i="7"/>
  <c r="D653" i="7" s="1"/>
  <c r="G1106" i="5"/>
  <c r="G1107" i="5"/>
  <c r="G1108" i="5"/>
  <c r="G1109" i="5"/>
  <c r="B1106" i="5"/>
  <c r="D1106" i="5" s="1"/>
  <c r="G1109" i="4"/>
  <c r="B1109" i="4"/>
  <c r="D1109" i="4" s="1"/>
  <c r="G1108" i="3"/>
  <c r="G1109" i="3"/>
  <c r="G1110" i="3"/>
  <c r="G1111" i="3"/>
  <c r="G1109" i="2"/>
  <c r="G1110" i="2"/>
  <c r="G1111" i="2"/>
  <c r="G1112" i="2"/>
  <c r="B1110" i="2"/>
  <c r="B652" i="7"/>
  <c r="D652" i="7" s="1"/>
  <c r="B1105" i="5"/>
  <c r="B1108" i="4"/>
  <c r="D1108" i="4" s="1"/>
  <c r="B1109" i="2"/>
  <c r="D1109" i="2" s="1"/>
  <c r="B651" i="7"/>
  <c r="D651" i="7" s="1"/>
  <c r="B1104" i="5"/>
  <c r="D1104" i="5" s="1"/>
  <c r="B1107" i="4"/>
  <c r="D1107" i="4" s="1"/>
  <c r="G1108" i="2"/>
  <c r="B1108" i="2"/>
  <c r="D1108" i="2" s="1"/>
  <c r="B650" i="7"/>
  <c r="D650" i="7"/>
  <c r="B1103" i="5"/>
  <c r="D1103" i="5"/>
  <c r="B1106" i="4"/>
  <c r="D1106" i="4" s="1"/>
  <c r="B649" i="7"/>
  <c r="D649" i="7" s="1"/>
  <c r="B1102" i="5"/>
  <c r="G1103" i="3"/>
  <c r="G1104" i="3"/>
  <c r="G1105" i="3"/>
  <c r="G1106" i="3"/>
  <c r="G1107" i="3"/>
  <c r="G1106" i="2"/>
  <c r="G1107" i="2"/>
  <c r="B1106" i="2"/>
  <c r="D1106" i="2" s="1"/>
  <c r="B1107" i="2"/>
  <c r="D1107" i="2" s="1"/>
  <c r="G647" i="7"/>
  <c r="G648" i="7"/>
  <c r="B648" i="7"/>
  <c r="D648" i="7" s="1"/>
  <c r="B1101" i="5"/>
  <c r="D1101" i="5" s="1"/>
  <c r="B1105" i="2"/>
  <c r="D1105" i="2" s="1"/>
  <c r="G1102" i="3"/>
  <c r="G1112" i="3"/>
  <c r="G1113" i="3"/>
  <c r="G645" i="7"/>
  <c r="G646" i="7"/>
  <c r="G1100" i="3"/>
  <c r="G1101" i="3"/>
  <c r="G641" i="7"/>
  <c r="G642" i="7"/>
  <c r="G643" i="7"/>
  <c r="G644" i="7"/>
  <c r="G1093" i="3"/>
  <c r="G1094" i="3"/>
  <c r="G1095" i="3"/>
  <c r="G1096" i="3"/>
  <c r="G1097" i="3"/>
  <c r="G1098" i="3"/>
  <c r="G1099" i="3"/>
  <c r="G1095" i="4"/>
  <c r="G1096" i="4"/>
  <c r="G1097" i="4"/>
  <c r="G1098" i="4"/>
  <c r="G1099" i="4"/>
  <c r="G1100" i="4"/>
  <c r="G1101" i="4"/>
  <c r="G1102" i="4"/>
  <c r="G1103" i="4"/>
  <c r="G1104" i="4"/>
  <c r="G1105" i="4"/>
  <c r="G1106" i="4"/>
  <c r="G1107" i="4"/>
  <c r="G1108" i="4"/>
  <c r="B1093" i="4"/>
  <c r="D1093" i="4" s="1"/>
  <c r="B1094" i="4"/>
  <c r="D1094" i="4" s="1"/>
  <c r="B1095" i="4"/>
  <c r="D1095" i="4" s="1"/>
  <c r="B1096" i="4"/>
  <c r="D1096" i="4" s="1"/>
  <c r="B1097" i="4"/>
  <c r="D1097" i="4" s="1"/>
  <c r="B1098" i="4"/>
  <c r="D1098" i="4" s="1"/>
  <c r="B1099" i="4"/>
  <c r="D1099" i="4"/>
  <c r="B1100" i="4"/>
  <c r="D1100" i="4" s="1"/>
  <c r="B1101" i="4"/>
  <c r="D1101" i="4" s="1"/>
  <c r="B1102" i="4"/>
  <c r="D1102" i="4" s="1"/>
  <c r="B1103" i="4"/>
  <c r="D1103" i="4" s="1"/>
  <c r="B1104" i="4"/>
  <c r="D1104" i="4" s="1"/>
  <c r="B1105" i="4"/>
  <c r="D1105" i="4" s="1"/>
  <c r="B1093" i="3"/>
  <c r="B1094" i="3"/>
  <c r="D1094" i="3" s="1"/>
  <c r="B1095" i="3"/>
  <c r="D1095" i="3" s="1"/>
  <c r="B1096" i="3"/>
  <c r="D1096" i="3" s="1"/>
  <c r="B1097" i="3"/>
  <c r="B1098" i="3"/>
  <c r="D1098" i="3" s="1"/>
  <c r="B1099" i="3"/>
  <c r="D1099" i="3" s="1"/>
  <c r="B1100" i="3"/>
  <c r="D1100" i="3" s="1"/>
  <c r="B1101" i="3"/>
  <c r="D1101" i="3" s="1"/>
  <c r="B1102" i="3"/>
  <c r="D1102" i="3" s="1"/>
  <c r="B1103" i="3"/>
  <c r="D1103" i="3" s="1"/>
  <c r="B1104" i="3"/>
  <c r="D1104" i="3" s="1"/>
  <c r="B1105" i="3"/>
  <c r="D1105" i="3" s="1"/>
  <c r="B1106" i="3"/>
  <c r="D1106" i="3" s="1"/>
  <c r="B1107" i="3"/>
  <c r="D1107" i="3" s="1"/>
  <c r="B1108" i="3"/>
  <c r="D1108" i="3" s="1"/>
  <c r="B639" i="7"/>
  <c r="D639" i="7" s="1"/>
  <c r="B640" i="7"/>
  <c r="D640" i="7" s="1"/>
  <c r="B641" i="7"/>
  <c r="D641" i="7" s="1"/>
  <c r="B642" i="7"/>
  <c r="D642" i="7" s="1"/>
  <c r="B643" i="7"/>
  <c r="D643" i="7" s="1"/>
  <c r="B644" i="7"/>
  <c r="D644" i="7" s="1"/>
  <c r="B645" i="7"/>
  <c r="D645" i="7" s="1"/>
  <c r="B646" i="7"/>
  <c r="D646" i="7"/>
  <c r="B647" i="7"/>
  <c r="D647" i="7"/>
  <c r="B1091" i="5"/>
  <c r="D1091" i="5" s="1"/>
  <c r="B1092" i="5"/>
  <c r="D1092" i="5" s="1"/>
  <c r="B1093" i="5"/>
  <c r="D1093" i="5" s="1"/>
  <c r="B1094" i="5"/>
  <c r="D1094" i="5" s="1"/>
  <c r="B1095" i="5"/>
  <c r="B1096" i="5"/>
  <c r="D1096" i="5" s="1"/>
  <c r="B1097" i="5"/>
  <c r="D1097" i="5" s="1"/>
  <c r="B1098" i="5"/>
  <c r="D1098" i="5" s="1"/>
  <c r="B1099" i="5"/>
  <c r="D1099" i="5" s="1"/>
  <c r="B1100" i="5"/>
  <c r="D1100" i="5" s="1"/>
  <c r="B1095" i="2"/>
  <c r="D1095" i="2" s="1"/>
  <c r="B1096" i="2"/>
  <c r="D1096" i="2" s="1"/>
  <c r="B1097" i="2"/>
  <c r="D1097" i="2" s="1"/>
  <c r="B1098" i="2"/>
  <c r="D1098" i="2" s="1"/>
  <c r="B1099" i="2"/>
  <c r="D1099" i="2" s="1"/>
  <c r="B1100" i="2"/>
  <c r="D1100" i="2" s="1"/>
  <c r="B1101" i="2"/>
  <c r="B1102" i="2"/>
  <c r="D1102" i="2" s="1"/>
  <c r="B1103" i="2"/>
  <c r="D1103" i="2" s="1"/>
  <c r="B1104" i="2"/>
  <c r="D1104" i="2" s="1"/>
  <c r="G1096" i="2"/>
  <c r="G1097" i="2"/>
  <c r="G1098" i="2"/>
  <c r="G1099" i="2"/>
  <c r="G1100" i="2"/>
  <c r="G1101" i="2"/>
  <c r="G1102" i="2"/>
  <c r="G1103" i="2"/>
  <c r="G1104" i="2"/>
  <c r="G1105" i="2"/>
  <c r="G637" i="7"/>
  <c r="G638" i="7"/>
  <c r="G639" i="7"/>
  <c r="G640" i="7"/>
  <c r="B1090" i="5"/>
  <c r="D1090" i="5" s="1"/>
  <c r="B1092" i="3"/>
  <c r="D1092" i="3" s="1"/>
  <c r="B1094" i="2"/>
  <c r="D1094" i="2" s="1"/>
  <c r="B1089" i="5"/>
  <c r="D1089" i="5" s="1"/>
  <c r="G1092" i="4"/>
  <c r="G1093" i="4"/>
  <c r="G1094" i="4"/>
  <c r="B1092" i="4"/>
  <c r="D1092" i="4"/>
  <c r="B1091" i="3"/>
  <c r="D1091" i="3" s="1"/>
  <c r="G1091" i="3"/>
  <c r="G1092" i="3"/>
  <c r="B1093" i="2"/>
  <c r="D1093" i="2" s="1"/>
  <c r="G1093" i="2"/>
  <c r="G1094" i="2"/>
  <c r="G1095" i="2"/>
  <c r="B1088" i="5"/>
  <c r="D1088" i="5" s="1"/>
  <c r="B1091" i="4"/>
  <c r="D1091" i="4" s="1"/>
  <c r="B1090" i="3"/>
  <c r="D1090" i="3" s="1"/>
  <c r="B1092" i="2"/>
  <c r="D1092" i="2" s="1"/>
  <c r="G635" i="7"/>
  <c r="G636" i="7"/>
  <c r="B1087" i="5"/>
  <c r="D1087" i="5" s="1"/>
  <c r="B1090" i="4"/>
  <c r="B1089" i="3"/>
  <c r="D1089" i="3" s="1"/>
  <c r="B1091" i="2"/>
  <c r="D1091" i="2" s="1"/>
  <c r="G634" i="7"/>
  <c r="B1086" i="5"/>
  <c r="D1086" i="5" s="1"/>
  <c r="G1089" i="4"/>
  <c r="G1090" i="4"/>
  <c r="G1091" i="4"/>
  <c r="B1089" i="4"/>
  <c r="D1089" i="4"/>
  <c r="B1088" i="3"/>
  <c r="D1088" i="3" s="1"/>
  <c r="G1089" i="3"/>
  <c r="G1090" i="3"/>
  <c r="G1090" i="2"/>
  <c r="G1091" i="2"/>
  <c r="G1092" i="2"/>
  <c r="B1090" i="2"/>
  <c r="D1090" i="2" s="1"/>
  <c r="K2" i="4"/>
  <c r="D666" i="7"/>
  <c r="D1110" i="2"/>
  <c r="D1112" i="2"/>
  <c r="D1119" i="2"/>
  <c r="D1093" i="3"/>
  <c r="D1097" i="3"/>
  <c r="D1113" i="3"/>
  <c r="D1116" i="3"/>
  <c r="D1095" i="5"/>
  <c r="D1102" i="5"/>
  <c r="D1105" i="5"/>
  <c r="D1107" i="5"/>
  <c r="D1111" i="5"/>
  <c r="D1112" i="5"/>
  <c r="B632" i="7"/>
  <c r="D632" i="7" s="1"/>
  <c r="B633" i="7"/>
  <c r="D633" i="7" s="1"/>
  <c r="B634" i="7"/>
  <c r="D634" i="7" s="1"/>
  <c r="B635" i="7"/>
  <c r="D635" i="7" s="1"/>
  <c r="B636" i="7"/>
  <c r="D636" i="7"/>
  <c r="B637" i="7"/>
  <c r="D637" i="7" s="1"/>
  <c r="B638" i="7"/>
  <c r="D638" i="7" s="1"/>
  <c r="B1085" i="5"/>
  <c r="D1085" i="5" s="1"/>
  <c r="B1088" i="4"/>
  <c r="D1088" i="4" s="1"/>
  <c r="D1090" i="4"/>
  <c r="B1087" i="3"/>
  <c r="D1087" i="3" s="1"/>
  <c r="B1089" i="2"/>
  <c r="D1089" i="2" s="1"/>
  <c r="G1084" i="5"/>
  <c r="G1085" i="5"/>
  <c r="G1086" i="5"/>
  <c r="G1087" i="5"/>
  <c r="G1088" i="5"/>
  <c r="G1089" i="5"/>
  <c r="G1090" i="5"/>
  <c r="G1091" i="5"/>
  <c r="G1092" i="5"/>
  <c r="G1093" i="5"/>
  <c r="G1094" i="5"/>
  <c r="G1095" i="5"/>
  <c r="G1096" i="5"/>
  <c r="G1097" i="5"/>
  <c r="G1098" i="5"/>
  <c r="G1099" i="5"/>
  <c r="G1100" i="5"/>
  <c r="G1101" i="5"/>
  <c r="G1102" i="5"/>
  <c r="G1103" i="5"/>
  <c r="G1104" i="5"/>
  <c r="G1105" i="5"/>
  <c r="G1110" i="5"/>
  <c r="G1111" i="5"/>
  <c r="G1112" i="5"/>
  <c r="G1113" i="5"/>
  <c r="G1114" i="5"/>
  <c r="G1115" i="5"/>
  <c r="G1116" i="5"/>
  <c r="G1117" i="5"/>
  <c r="G1122" i="5"/>
  <c r="G1123" i="5"/>
  <c r="G1124" i="5"/>
  <c r="G1125" i="5"/>
  <c r="G1126" i="5"/>
  <c r="G1127" i="5"/>
  <c r="G1128" i="5"/>
  <c r="G1129" i="5"/>
  <c r="G1130" i="5"/>
  <c r="G1131" i="5"/>
  <c r="G1132" i="5"/>
  <c r="G1133" i="5"/>
  <c r="G1134" i="5"/>
  <c r="G1135" i="5"/>
  <c r="G1136" i="5"/>
  <c r="G1137" i="5"/>
  <c r="G1138" i="5"/>
  <c r="G1139" i="5"/>
  <c r="G1140" i="5"/>
  <c r="G1141" i="5"/>
  <c r="G1142" i="5"/>
  <c r="G1143" i="5"/>
  <c r="G1144" i="5"/>
  <c r="G1146" i="5"/>
  <c r="G1147" i="5"/>
  <c r="G1148" i="5"/>
  <c r="G1149" i="5"/>
  <c r="G1150" i="5"/>
  <c r="G1151" i="5"/>
  <c r="G1152" i="5"/>
  <c r="G1153" i="5"/>
  <c r="G1154" i="5"/>
  <c r="G1155" i="5"/>
  <c r="G1156" i="5"/>
  <c r="G1157" i="5"/>
  <c r="G1158" i="5"/>
  <c r="G1159" i="5"/>
  <c r="G1160" i="5"/>
  <c r="G1161" i="5"/>
  <c r="G1162" i="5"/>
  <c r="G1175" i="5"/>
  <c r="G1180" i="5"/>
  <c r="E8" i="1" s="1"/>
  <c r="B631" i="7"/>
  <c r="D631" i="7" s="1"/>
  <c r="G631" i="7"/>
  <c r="G632" i="7"/>
  <c r="G633" i="7"/>
  <c r="B1084" i="5"/>
  <c r="D1084" i="5" s="1"/>
  <c r="B1087" i="4"/>
  <c r="D1087" i="4"/>
  <c r="G1087" i="4"/>
  <c r="G1088" i="4"/>
  <c r="G1086" i="3"/>
  <c r="G1087" i="3"/>
  <c r="G1088" i="3"/>
  <c r="B1086" i="3"/>
  <c r="D1086" i="3" s="1"/>
  <c r="B1088" i="2"/>
  <c r="D1088" i="2" s="1"/>
  <c r="G1088" i="2"/>
  <c r="G1089" i="2"/>
  <c r="B630" i="7"/>
  <c r="D630" i="7" s="1"/>
  <c r="B1083" i="5"/>
  <c r="D1083" i="5" s="1"/>
  <c r="B1086" i="4"/>
  <c r="D1086" i="4" s="1"/>
  <c r="G1083" i="4"/>
  <c r="G1084" i="4"/>
  <c r="G1085" i="4"/>
  <c r="G1086" i="4"/>
  <c r="B1085" i="3"/>
  <c r="D1085" i="3" s="1"/>
  <c r="B1087" i="2"/>
  <c r="D1087" i="2" s="1"/>
  <c r="B629" i="7"/>
  <c r="B1082" i="5"/>
  <c r="D1082" i="5" s="1"/>
  <c r="G1082" i="5"/>
  <c r="G1083" i="5"/>
  <c r="B1085" i="4"/>
  <c r="D1085" i="4" s="1"/>
  <c r="G1084" i="3"/>
  <c r="G1085" i="3"/>
  <c r="B1084" i="3"/>
  <c r="D1084" i="3" s="1"/>
  <c r="B1086" i="2"/>
  <c r="D1086" i="2" s="1"/>
  <c r="G1086" i="2"/>
  <c r="G1087" i="2"/>
  <c r="G628" i="7"/>
  <c r="G629" i="7"/>
  <c r="G630" i="7"/>
  <c r="B628" i="7"/>
  <c r="B1081" i="5"/>
  <c r="D1081" i="5" s="1"/>
  <c r="B1084" i="4"/>
  <c r="D1084" i="4" s="1"/>
  <c r="B1083" i="3"/>
  <c r="D1083" i="3" s="1"/>
  <c r="B1085" i="2"/>
  <c r="D1085" i="2" s="1"/>
  <c r="B627" i="7"/>
  <c r="D627" i="7" s="1"/>
  <c r="B1080" i="5"/>
  <c r="D1080" i="5" s="1"/>
  <c r="B1083" i="4"/>
  <c r="D1083" i="4" s="1"/>
  <c r="G1081" i="3"/>
  <c r="G1082" i="3"/>
  <c r="G1083" i="3"/>
  <c r="B1082" i="3"/>
  <c r="D1082" i="3" s="1"/>
  <c r="B1084" i="2"/>
  <c r="D1084" i="2" s="1"/>
  <c r="G1084" i="2"/>
  <c r="G1085" i="2"/>
  <c r="B626" i="7"/>
  <c r="G1079" i="5"/>
  <c r="G1080" i="5"/>
  <c r="G1081" i="5"/>
  <c r="B1079" i="5"/>
  <c r="D1079" i="5" s="1"/>
  <c r="G1081" i="4"/>
  <c r="G1082" i="4"/>
  <c r="B1082" i="4"/>
  <c r="D1082" i="4" s="1"/>
  <c r="B1081" i="3"/>
  <c r="D1081" i="3" s="1"/>
  <c r="G1080" i="3"/>
  <c r="G1082" i="2"/>
  <c r="G1083" i="2"/>
  <c r="B1083" i="2"/>
  <c r="D1083" i="2" s="1"/>
  <c r="G626" i="7"/>
  <c r="G627" i="7"/>
  <c r="B625" i="7"/>
  <c r="D625" i="7" s="1"/>
  <c r="B1078" i="5"/>
  <c r="D1078" i="5" s="1"/>
  <c r="G1078" i="5"/>
  <c r="B1081" i="4"/>
  <c r="D1081" i="4" s="1"/>
  <c r="B1080" i="3"/>
  <c r="D1080" i="3" s="1"/>
  <c r="B1082" i="2"/>
  <c r="D1082" i="2" s="1"/>
  <c r="G623" i="7"/>
  <c r="G624" i="7"/>
  <c r="G625" i="7"/>
  <c r="B624" i="7"/>
  <c r="D624" i="7" s="1"/>
  <c r="G1077" i="5"/>
  <c r="B1077" i="5"/>
  <c r="D1077" i="5" s="1"/>
  <c r="G1079" i="4"/>
  <c r="G1080" i="4"/>
  <c r="B1080" i="4"/>
  <c r="D1080" i="4" s="1"/>
  <c r="G1079" i="3"/>
  <c r="B1079" i="3"/>
  <c r="D1079" i="3" s="1"/>
  <c r="G1080" i="2"/>
  <c r="G1081" i="2"/>
  <c r="B1081" i="2"/>
  <c r="D1081" i="2" s="1"/>
  <c r="B623" i="7"/>
  <c r="B1076" i="5"/>
  <c r="D1076" i="5" s="1"/>
  <c r="G1076" i="5"/>
  <c r="B1079" i="4"/>
  <c r="D1079" i="4"/>
  <c r="B1078" i="3"/>
  <c r="D1078" i="3" s="1"/>
  <c r="G1078" i="3"/>
  <c r="B1080" i="2"/>
  <c r="D1080" i="2" s="1"/>
  <c r="G622" i="7"/>
  <c r="B622" i="7"/>
  <c r="B1075" i="5"/>
  <c r="D1075" i="5" s="1"/>
  <c r="G1078" i="4"/>
  <c r="B1078" i="4"/>
  <c r="D1078" i="4" s="1"/>
  <c r="B1077" i="3"/>
  <c r="D1077" i="3" s="1"/>
  <c r="B1079" i="2"/>
  <c r="D1079" i="2" s="1"/>
  <c r="G1079" i="2"/>
  <c r="B621" i="7"/>
  <c r="B1074" i="5"/>
  <c r="D1074" i="5" s="1"/>
  <c r="G1074" i="5"/>
  <c r="G1075" i="5"/>
  <c r="B1077" i="4"/>
  <c r="D1077" i="4" s="1"/>
  <c r="B1076" i="3"/>
  <c r="D1076" i="3" s="1"/>
  <c r="G1076" i="3"/>
  <c r="G1077" i="3"/>
  <c r="G1078" i="2"/>
  <c r="B1078" i="2"/>
  <c r="D1078" i="2" s="1"/>
  <c r="G620" i="7"/>
  <c r="G621" i="7"/>
  <c r="B620" i="7"/>
  <c r="D620" i="7" s="1"/>
  <c r="B1073" i="5"/>
  <c r="D1073" i="5" s="1"/>
  <c r="B1076" i="4"/>
  <c r="D1076" i="4" s="1"/>
  <c r="G1075" i="4"/>
  <c r="G1076" i="4"/>
  <c r="G1077" i="4"/>
  <c r="B1075" i="3"/>
  <c r="D1075" i="3" s="1"/>
  <c r="B1077" i="2"/>
  <c r="D1077" i="2" s="1"/>
  <c r="B619" i="7"/>
  <c r="G618" i="7"/>
  <c r="G619" i="7"/>
  <c r="B1072" i="5"/>
  <c r="D1072" i="5" s="1"/>
  <c r="G1072" i="5"/>
  <c r="G1073" i="5"/>
  <c r="B1075" i="4"/>
  <c r="D1075" i="4" s="1"/>
  <c r="G1073" i="3"/>
  <c r="G1074" i="3"/>
  <c r="G1075" i="3"/>
  <c r="B1074" i="3"/>
  <c r="D1074" i="3" s="1"/>
  <c r="G1076" i="2"/>
  <c r="G1077" i="2"/>
  <c r="B1076" i="2"/>
  <c r="D1076" i="2" s="1"/>
  <c r="B618" i="7"/>
  <c r="D618" i="7" s="1"/>
  <c r="B1071" i="5"/>
  <c r="D1071" i="5" s="1"/>
  <c r="B1074" i="4"/>
  <c r="D1074" i="4" s="1"/>
  <c r="B1073" i="3"/>
  <c r="D1073" i="3"/>
  <c r="B1075" i="2"/>
  <c r="D1075" i="2" s="1"/>
  <c r="B617" i="7"/>
  <c r="B1070" i="5"/>
  <c r="D1070" i="5" s="1"/>
  <c r="B1073" i="4"/>
  <c r="D1073" i="4" s="1"/>
  <c r="B1072" i="3"/>
  <c r="D1072" i="3" s="1"/>
  <c r="G1075" i="2"/>
  <c r="B1074" i="2"/>
  <c r="D1074" i="2" s="1"/>
  <c r="G616" i="7"/>
  <c r="G617" i="7"/>
  <c r="B616" i="7"/>
  <c r="D616" i="7" s="1"/>
  <c r="G1068" i="5"/>
  <c r="G1069" i="5"/>
  <c r="G1070" i="5"/>
  <c r="G1071" i="5"/>
  <c r="B1069" i="5"/>
  <c r="D1069" i="5" s="1"/>
  <c r="G1071" i="4"/>
  <c r="G1072" i="4"/>
  <c r="G1073" i="4"/>
  <c r="G1074" i="4"/>
  <c r="B1072" i="4"/>
  <c r="D1072" i="4" s="1"/>
  <c r="G1071" i="3"/>
  <c r="G1072" i="3"/>
  <c r="B1071" i="3"/>
  <c r="D1071" i="3" s="1"/>
  <c r="B1073" i="2"/>
  <c r="D1073" i="2" s="1"/>
  <c r="G1073" i="2"/>
  <c r="G1074" i="2"/>
  <c r="B615" i="7"/>
  <c r="G615" i="7"/>
  <c r="B1068" i="5"/>
  <c r="D1068" i="5" s="1"/>
  <c r="B1071" i="4"/>
  <c r="D1071" i="4" s="1"/>
  <c r="B1070" i="3"/>
  <c r="D1070" i="3" s="1"/>
  <c r="G1070" i="3"/>
  <c r="B1072" i="2"/>
  <c r="D1072" i="2" s="1"/>
  <c r="G1071" i="2"/>
  <c r="G1072" i="2"/>
  <c r="B614" i="7"/>
  <c r="D614" i="7" s="1"/>
  <c r="B1067" i="5"/>
  <c r="D1067" i="5" s="1"/>
  <c r="B1070" i="4"/>
  <c r="D1070" i="4" s="1"/>
  <c r="B1069" i="3"/>
  <c r="D1069" i="3" s="1"/>
  <c r="B1071" i="2"/>
  <c r="D1071" i="2" s="1"/>
  <c r="B613" i="7"/>
  <c r="G613" i="7"/>
  <c r="G614" i="7"/>
  <c r="B1066" i="5"/>
  <c r="D1066" i="5" s="1"/>
  <c r="G1066" i="5"/>
  <c r="G1067" i="5"/>
  <c r="B1069" i="4"/>
  <c r="D1069" i="4" s="1"/>
  <c r="G1070" i="4"/>
  <c r="B1068" i="3"/>
  <c r="D1068" i="3" s="1"/>
  <c r="G1068" i="3"/>
  <c r="G1069" i="3"/>
  <c r="G1070" i="2"/>
  <c r="B1070" i="2"/>
  <c r="D1070" i="2" s="1"/>
  <c r="B612" i="7"/>
  <c r="B1065" i="5"/>
  <c r="D1065" i="5" s="1"/>
  <c r="G1066" i="4"/>
  <c r="G1067" i="4"/>
  <c r="G1068" i="4"/>
  <c r="G1069" i="4"/>
  <c r="B1068" i="4"/>
  <c r="D1068" i="4" s="1"/>
  <c r="B1067" i="3"/>
  <c r="D1067" i="3" s="1"/>
  <c r="B1069" i="2"/>
  <c r="D1069" i="2" s="1"/>
  <c r="B611" i="7"/>
  <c r="G610" i="7"/>
  <c r="G611" i="7"/>
  <c r="G612" i="7"/>
  <c r="G1064" i="5"/>
  <c r="G1065" i="5"/>
  <c r="B1064" i="5"/>
  <c r="D1064" i="5" s="1"/>
  <c r="B1067" i="4"/>
  <c r="D1067" i="4" s="1"/>
  <c r="B1066" i="3"/>
  <c r="D1066" i="3"/>
  <c r="G1067" i="2"/>
  <c r="G1068" i="2"/>
  <c r="G1069" i="2"/>
  <c r="B1068" i="2"/>
  <c r="D1068" i="2" s="1"/>
  <c r="B1063" i="5"/>
  <c r="D1063" i="5" s="1"/>
  <c r="B1066" i="4"/>
  <c r="D1066" i="4" s="1"/>
  <c r="G1066" i="3"/>
  <c r="G1067" i="3"/>
  <c r="G1064" i="3"/>
  <c r="G1065" i="3"/>
  <c r="B1065" i="3"/>
  <c r="D1065" i="3" s="1"/>
  <c r="B1067" i="2"/>
  <c r="D1067" i="2" s="1"/>
  <c r="G609" i="7"/>
  <c r="B609" i="7"/>
  <c r="B610" i="7"/>
  <c r="D610" i="7" s="1"/>
  <c r="G1062" i="5"/>
  <c r="G1063" i="5"/>
  <c r="B1062" i="5"/>
  <c r="D1062" i="5" s="1"/>
  <c r="G1065" i="4"/>
  <c r="B1065" i="4"/>
  <c r="D1065" i="4" s="1"/>
  <c r="B1064" i="3"/>
  <c r="D1064" i="3" s="1"/>
  <c r="G1066" i="2"/>
  <c r="B1066" i="2"/>
  <c r="D1066" i="2" s="1"/>
  <c r="G608" i="7"/>
  <c r="B608" i="7"/>
  <c r="D608" i="7" s="1"/>
  <c r="B1064" i="4"/>
  <c r="D1064" i="4" s="1"/>
  <c r="B1063" i="3"/>
  <c r="D1063" i="3" s="1"/>
  <c r="B1065" i="2"/>
  <c r="D1065" i="2" s="1"/>
  <c r="B607" i="7"/>
  <c r="G607" i="7"/>
  <c r="B1060" i="5"/>
  <c r="D1060" i="5" s="1"/>
  <c r="B1061" i="5"/>
  <c r="D1061" i="5" s="1"/>
  <c r="G1060" i="5"/>
  <c r="G1061" i="5"/>
  <c r="B1063" i="4"/>
  <c r="D1063" i="4" s="1"/>
  <c r="G1063" i="4"/>
  <c r="G1064" i="4"/>
  <c r="B1062" i="3"/>
  <c r="D1062" i="3" s="1"/>
  <c r="B1064" i="2"/>
  <c r="D1064" i="2" s="1"/>
  <c r="B606" i="7"/>
  <c r="G1057" i="5"/>
  <c r="G1058" i="5"/>
  <c r="G1059" i="5"/>
  <c r="B1059" i="5"/>
  <c r="D1059" i="5" s="1"/>
  <c r="B1062" i="4"/>
  <c r="D1062" i="4" s="1"/>
  <c r="B1061" i="3"/>
  <c r="D1061" i="3" s="1"/>
  <c r="B1063" i="2"/>
  <c r="D1063" i="2" s="1"/>
  <c r="G1063" i="2"/>
  <c r="G1064" i="2"/>
  <c r="G1065" i="2"/>
  <c r="B605" i="7"/>
  <c r="G605" i="7"/>
  <c r="G606" i="7"/>
  <c r="B1058" i="5"/>
  <c r="D1058" i="5" s="1"/>
  <c r="B1061" i="4"/>
  <c r="D1061" i="4" s="1"/>
  <c r="G1060" i="4"/>
  <c r="G1061" i="4"/>
  <c r="G1062" i="4"/>
  <c r="B1060" i="3"/>
  <c r="D1060" i="3" s="1"/>
  <c r="G1061" i="3"/>
  <c r="G1062" i="3"/>
  <c r="B1062" i="2"/>
  <c r="D1062" i="2" s="1"/>
  <c r="G1062" i="2"/>
  <c r="G603" i="7"/>
  <c r="G604" i="7"/>
  <c r="B604" i="7"/>
  <c r="G1056" i="5"/>
  <c r="B1057" i="5"/>
  <c r="D1057" i="5" s="1"/>
  <c r="B1060" i="4"/>
  <c r="D1060" i="4" s="1"/>
  <c r="G1059" i="3"/>
  <c r="G1060" i="3"/>
  <c r="B1059" i="3"/>
  <c r="D1059" i="3" s="1"/>
  <c r="G1060" i="2"/>
  <c r="G1061" i="2"/>
  <c r="B1061" i="2"/>
  <c r="D1061" i="2" s="1"/>
  <c r="G1059" i="2"/>
  <c r="B1060" i="2"/>
  <c r="D1060" i="2" s="1"/>
  <c r="B603" i="7"/>
  <c r="B1059" i="4"/>
  <c r="D1059" i="4" s="1"/>
  <c r="B1056" i="5"/>
  <c r="D1056" i="5" s="1"/>
  <c r="G1055" i="5"/>
  <c r="B1058" i="3"/>
  <c r="D1058" i="3" s="1"/>
  <c r="G1058" i="3"/>
  <c r="B1059" i="2"/>
  <c r="D1059" i="2" s="1"/>
  <c r="G1058" i="2"/>
  <c r="B602" i="7"/>
  <c r="G602" i="7"/>
  <c r="B1055" i="5"/>
  <c r="D1055" i="5"/>
  <c r="B1058" i="4"/>
  <c r="D1058" i="4" s="1"/>
  <c r="G1057" i="4"/>
  <c r="G1058" i="4"/>
  <c r="G1059" i="4"/>
  <c r="B1057" i="3"/>
  <c r="D1057" i="3" s="1"/>
  <c r="B1058" i="2"/>
  <c r="D1058" i="2" s="1"/>
  <c r="B601" i="7"/>
  <c r="D601" i="7" s="1"/>
  <c r="G1053" i="5"/>
  <c r="G1054" i="5"/>
  <c r="B1054" i="5"/>
  <c r="B1057" i="4"/>
  <c r="D1057" i="4" s="1"/>
  <c r="B1056" i="3"/>
  <c r="D1056" i="3" s="1"/>
  <c r="B1057" i="2"/>
  <c r="D1057" i="2" s="1"/>
  <c r="G599" i="7"/>
  <c r="G600" i="7"/>
  <c r="G601" i="7"/>
  <c r="B600" i="7"/>
  <c r="B1053" i="5"/>
  <c r="B1056" i="4"/>
  <c r="D1056" i="4" s="1"/>
  <c r="B1054" i="3"/>
  <c r="D1054" i="3" s="1"/>
  <c r="B1055" i="3"/>
  <c r="D1055" i="3" s="1"/>
  <c r="G1055" i="3"/>
  <c r="G1056" i="3"/>
  <c r="G1057" i="3"/>
  <c r="G1056" i="2"/>
  <c r="G1057" i="2"/>
  <c r="B1056" i="2"/>
  <c r="D1056" i="2" s="1"/>
  <c r="B599" i="7"/>
  <c r="G1050" i="5"/>
  <c r="G1051" i="5"/>
  <c r="G1052" i="5"/>
  <c r="B1052" i="5"/>
  <c r="B1055" i="4"/>
  <c r="D1055" i="4" s="1"/>
  <c r="G1053" i="3"/>
  <c r="G1054" i="3"/>
  <c r="B1055" i="2"/>
  <c r="D1055" i="2" s="1"/>
  <c r="G598" i="7"/>
  <c r="B598" i="7"/>
  <c r="D598" i="7" s="1"/>
  <c r="B1051" i="5"/>
  <c r="B1054" i="4"/>
  <c r="D1054" i="4" s="1"/>
  <c r="G1053" i="4"/>
  <c r="G1054" i="4"/>
  <c r="G1055" i="4"/>
  <c r="G1056" i="4"/>
  <c r="B1053" i="3"/>
  <c r="D1053" i="3" s="1"/>
  <c r="G1054" i="2"/>
  <c r="G1055" i="2"/>
  <c r="B1054" i="2"/>
  <c r="D1054" i="2" s="1"/>
  <c r="B597" i="7"/>
  <c r="G597" i="7"/>
  <c r="B1050" i="5"/>
  <c r="D1050" i="5" s="1"/>
  <c r="B1053" i="4"/>
  <c r="D1053" i="4" s="1"/>
  <c r="B1052" i="3"/>
  <c r="D1052" i="3" s="1"/>
  <c r="B1053" i="2"/>
  <c r="D1053" i="2" s="1"/>
  <c r="G1053" i="2"/>
  <c r="G596" i="7"/>
  <c r="B596" i="7"/>
  <c r="B1049" i="5"/>
  <c r="G1049" i="5"/>
  <c r="G1052" i="3"/>
  <c r="G1051" i="4"/>
  <c r="G1052" i="4"/>
  <c r="B1052" i="4"/>
  <c r="D1052" i="4" s="1"/>
  <c r="B1051" i="3"/>
  <c r="D1051" i="3"/>
  <c r="B1052" i="2"/>
  <c r="D1052" i="2" s="1"/>
  <c r="B595" i="7"/>
  <c r="B1048" i="5"/>
  <c r="B1051" i="4"/>
  <c r="D1051" i="4" s="1"/>
  <c r="G1051" i="3"/>
  <c r="B1050" i="3"/>
  <c r="D1050" i="3" s="1"/>
  <c r="G1051" i="2"/>
  <c r="G1052" i="2"/>
  <c r="B1051" i="2"/>
  <c r="D1051" i="2" s="1"/>
  <c r="G1050" i="2"/>
  <c r="B594" i="7"/>
  <c r="D594" i="7" s="1"/>
  <c r="B1047" i="5"/>
  <c r="B1050" i="4"/>
  <c r="D1050" i="4" s="1"/>
  <c r="G1049" i="3"/>
  <c r="G1050" i="3"/>
  <c r="B1049" i="3"/>
  <c r="D1049" i="3" s="1"/>
  <c r="B1050" i="2"/>
  <c r="D1050" i="2" s="1"/>
  <c r="B593" i="7"/>
  <c r="B1046" i="5"/>
  <c r="G1046" i="5"/>
  <c r="G1047" i="5"/>
  <c r="G1048" i="5"/>
  <c r="B1049" i="4"/>
  <c r="D1049" i="4" s="1"/>
  <c r="G1049" i="4"/>
  <c r="G1050" i="4"/>
  <c r="B1048" i="3"/>
  <c r="D1048" i="3" s="1"/>
  <c r="B1049" i="2"/>
  <c r="D1049" i="2" s="1"/>
  <c r="G593" i="7"/>
  <c r="G594" i="7"/>
  <c r="G595" i="7"/>
  <c r="B592" i="7"/>
  <c r="D592" i="7" s="1"/>
  <c r="G1045" i="5"/>
  <c r="B1045" i="5"/>
  <c r="B1048" i="4"/>
  <c r="D1048" i="4" s="1"/>
  <c r="G1047" i="3"/>
  <c r="G1048" i="3"/>
  <c r="B1047" i="3"/>
  <c r="D1047" i="3" s="1"/>
  <c r="B1048" i="2"/>
  <c r="D1048" i="2" s="1"/>
  <c r="B591" i="7"/>
  <c r="B1047" i="4"/>
  <c r="D1047" i="4" s="1"/>
  <c r="B1046" i="3"/>
  <c r="D1046" i="3" s="1"/>
  <c r="B1047" i="2"/>
  <c r="D1047" i="2" s="1"/>
  <c r="C1045" i="4"/>
  <c r="G1045" i="4" s="1"/>
  <c r="G1047" i="4"/>
  <c r="G1048" i="4"/>
  <c r="G1044" i="3"/>
  <c r="G1045" i="3"/>
  <c r="G1046" i="3"/>
  <c r="G1041" i="2"/>
  <c r="G1042" i="2"/>
  <c r="G1043" i="2"/>
  <c r="G1044" i="2"/>
  <c r="G1045" i="2"/>
  <c r="G1046" i="2"/>
  <c r="G1047" i="2"/>
  <c r="G1048" i="2"/>
  <c r="G589" i="7"/>
  <c r="G590" i="7"/>
  <c r="G591" i="7"/>
  <c r="G592" i="7"/>
  <c r="B590" i="7"/>
  <c r="D590" i="7" s="1"/>
  <c r="G1042" i="5"/>
  <c r="G1043" i="5"/>
  <c r="G1044" i="5"/>
  <c r="B1043" i="5"/>
  <c r="B1044" i="5"/>
  <c r="B1046" i="4"/>
  <c r="D1046" i="4" s="1"/>
  <c r="B1045" i="3"/>
  <c r="D1045" i="3" s="1"/>
  <c r="G1049" i="2"/>
  <c r="B1046" i="2"/>
  <c r="D1046" i="2" s="1"/>
  <c r="B1042" i="5"/>
  <c r="B1044" i="3"/>
  <c r="D1044" i="3" s="1"/>
  <c r="B1045" i="2"/>
  <c r="D1045" i="2" s="1"/>
  <c r="G587" i="7"/>
  <c r="G588" i="7"/>
  <c r="B588" i="7"/>
  <c r="D588" i="7" s="1"/>
  <c r="B589" i="7"/>
  <c r="G1041" i="4"/>
  <c r="G1042" i="4"/>
  <c r="G1043" i="4"/>
  <c r="G1044" i="4"/>
  <c r="B1044" i="4"/>
  <c r="D1044" i="4" s="1"/>
  <c r="G1042" i="3"/>
  <c r="G1043" i="3"/>
  <c r="B1043" i="3"/>
  <c r="D1043" i="3" s="1"/>
  <c r="B1044" i="2"/>
  <c r="D1044" i="2" s="1"/>
  <c r="B587" i="7"/>
  <c r="B1043" i="4"/>
  <c r="D1043" i="4" s="1"/>
  <c r="B1042" i="3"/>
  <c r="D1042" i="3" s="1"/>
  <c r="B1043" i="2"/>
  <c r="D1043" i="2"/>
  <c r="B586" i="7"/>
  <c r="G1040" i="4"/>
  <c r="B1042" i="4"/>
  <c r="D1042" i="4" s="1"/>
  <c r="G1040" i="3"/>
  <c r="G1041" i="3"/>
  <c r="B1041" i="3"/>
  <c r="D1041" i="3"/>
  <c r="B1042" i="2"/>
  <c r="D1042" i="2" s="1"/>
  <c r="B1041" i="4"/>
  <c r="D1041" i="4" s="1"/>
  <c r="B1040" i="3"/>
  <c r="D1040" i="3" s="1"/>
  <c r="B1041" i="2"/>
  <c r="D1041" i="2" s="1"/>
  <c r="B1040" i="4"/>
  <c r="D1040" i="4" s="1"/>
  <c r="B1040" i="2"/>
  <c r="D1040" i="2" s="1"/>
  <c r="G1039" i="2"/>
  <c r="G1040" i="2"/>
  <c r="B1034" i="5"/>
  <c r="B1035" i="5"/>
  <c r="B1036" i="5"/>
  <c r="B1037" i="5"/>
  <c r="B1038" i="5"/>
  <c r="B1039" i="5"/>
  <c r="B1040" i="5"/>
  <c r="B1041" i="5"/>
  <c r="G1036" i="5"/>
  <c r="G1037" i="5"/>
  <c r="G1038" i="5"/>
  <c r="G1039" i="5"/>
  <c r="G1040" i="5"/>
  <c r="G1041" i="5"/>
  <c r="G1037" i="3"/>
  <c r="G1038" i="3"/>
  <c r="G1039" i="3"/>
  <c r="G1063" i="3"/>
  <c r="B1039" i="3"/>
  <c r="D1039" i="3" s="1"/>
  <c r="G1039" i="4"/>
  <c r="B1039" i="4"/>
  <c r="D1039" i="4" s="1"/>
  <c r="B1038" i="3"/>
  <c r="D1038" i="3" s="1"/>
  <c r="B1039" i="2"/>
  <c r="D1039" i="2" s="1"/>
  <c r="B1038" i="4"/>
  <c r="D1038" i="4" s="1"/>
  <c r="B1038" i="2"/>
  <c r="D1038" i="2" s="1"/>
  <c r="G1035" i="4"/>
  <c r="G1036" i="4"/>
  <c r="G1037" i="4"/>
  <c r="G1038" i="4"/>
  <c r="B1037" i="4"/>
  <c r="D1037" i="4" s="1"/>
  <c r="B1037" i="3"/>
  <c r="D1037" i="3" s="1"/>
  <c r="B1036" i="3"/>
  <c r="D1036" i="3" s="1"/>
  <c r="G1036" i="3"/>
  <c r="G1037" i="2"/>
  <c r="G1038" i="2"/>
  <c r="B1037" i="2"/>
  <c r="D1037" i="2" s="1"/>
  <c r="B1033" i="5"/>
  <c r="B1035" i="3"/>
  <c r="D1035" i="3" s="1"/>
  <c r="B1036" i="2"/>
  <c r="D1036" i="2"/>
  <c r="B1032" i="5"/>
  <c r="G1034" i="3"/>
  <c r="G1035" i="3"/>
  <c r="G1035" i="2"/>
  <c r="G1036" i="2"/>
  <c r="G1034" i="4"/>
  <c r="G1029" i="4"/>
  <c r="G1030" i="4"/>
  <c r="G1031" i="4"/>
  <c r="G1032" i="4"/>
  <c r="G1033" i="4"/>
  <c r="G572" i="7"/>
  <c r="G573" i="7"/>
  <c r="G574" i="7"/>
  <c r="G575" i="7"/>
  <c r="G576" i="7"/>
  <c r="G577" i="7"/>
  <c r="G578" i="7"/>
  <c r="G579" i="7"/>
  <c r="G580" i="7"/>
  <c r="G581" i="7"/>
  <c r="G582" i="7"/>
  <c r="G583" i="7"/>
  <c r="G584" i="7"/>
  <c r="G585" i="7"/>
  <c r="G586" i="7"/>
  <c r="G1026" i="5"/>
  <c r="G1027" i="5"/>
  <c r="G1028" i="5"/>
  <c r="G1029" i="5"/>
  <c r="G1030" i="5"/>
  <c r="G1031" i="5"/>
  <c r="G1032" i="5"/>
  <c r="G1033" i="5"/>
  <c r="G1034" i="5"/>
  <c r="G1035" i="5"/>
  <c r="G1028" i="3"/>
  <c r="G1029" i="3"/>
  <c r="G1030" i="3"/>
  <c r="G1031" i="3"/>
  <c r="G1032" i="3"/>
  <c r="G1033" i="3"/>
  <c r="G1027" i="2"/>
  <c r="G1028" i="2"/>
  <c r="G1029" i="2"/>
  <c r="G1030" i="2"/>
  <c r="G1031" i="2"/>
  <c r="G1032" i="2"/>
  <c r="G1033" i="2"/>
  <c r="G1034" i="2"/>
  <c r="B572" i="7"/>
  <c r="B573" i="7"/>
  <c r="B574" i="7"/>
  <c r="B575" i="7"/>
  <c r="B576" i="7"/>
  <c r="B577" i="7"/>
  <c r="B578" i="7"/>
  <c r="D578" i="7" s="1"/>
  <c r="B579" i="7"/>
  <c r="D579" i="7" s="1"/>
  <c r="B580" i="7"/>
  <c r="D580" i="7" s="1"/>
  <c r="B581" i="7"/>
  <c r="B582" i="7"/>
  <c r="B583" i="7"/>
  <c r="B584" i="7"/>
  <c r="B585" i="7"/>
  <c r="D585" i="7" s="1"/>
  <c r="B1025" i="5"/>
  <c r="D1025" i="5" s="1"/>
  <c r="B1026" i="5"/>
  <c r="D1026" i="5" s="1"/>
  <c r="B1027" i="5"/>
  <c r="B1028" i="5"/>
  <c r="D1028" i="5" s="1"/>
  <c r="B1029" i="5"/>
  <c r="B1030" i="5"/>
  <c r="D1030" i="5" s="1"/>
  <c r="B1031" i="5"/>
  <c r="B1028" i="4"/>
  <c r="D1028" i="4" s="1"/>
  <c r="B1029" i="4"/>
  <c r="D1029" i="4" s="1"/>
  <c r="B1030" i="4"/>
  <c r="D1030" i="4" s="1"/>
  <c r="B1031" i="4"/>
  <c r="D1031" i="4" s="1"/>
  <c r="B1032" i="4"/>
  <c r="D1032" i="4" s="1"/>
  <c r="B1033" i="4"/>
  <c r="D1033" i="4" s="1"/>
  <c r="B1034" i="4"/>
  <c r="D1034" i="4" s="1"/>
  <c r="B1035" i="4"/>
  <c r="D1035" i="4" s="1"/>
  <c r="B1036" i="4"/>
  <c r="D1036" i="4" s="1"/>
  <c r="B1027" i="3"/>
  <c r="D1027" i="3" s="1"/>
  <c r="B1028" i="3"/>
  <c r="D1028" i="3" s="1"/>
  <c r="B1029" i="3"/>
  <c r="D1029" i="3" s="1"/>
  <c r="B1030" i="3"/>
  <c r="D1030" i="3" s="1"/>
  <c r="B1031" i="3"/>
  <c r="D1031" i="3" s="1"/>
  <c r="B1032" i="3"/>
  <c r="B1033" i="3"/>
  <c r="D1033" i="3" s="1"/>
  <c r="B1034" i="3"/>
  <c r="D1034" i="3" s="1"/>
  <c r="B1028" i="2"/>
  <c r="D1028" i="2" s="1"/>
  <c r="B1029" i="2"/>
  <c r="B1030" i="2"/>
  <c r="D1030" i="2" s="1"/>
  <c r="B1031" i="2"/>
  <c r="D1031" i="2" s="1"/>
  <c r="B1032" i="2"/>
  <c r="D1032" i="2" s="1"/>
  <c r="B1033" i="2"/>
  <c r="D1033" i="2" s="1"/>
  <c r="B1034" i="2"/>
  <c r="D1034" i="2" s="1"/>
  <c r="B1035" i="2"/>
  <c r="D1035" i="2" s="1"/>
  <c r="B571" i="7"/>
  <c r="D571" i="7" s="1"/>
  <c r="B1024" i="5"/>
  <c r="G1023" i="5"/>
  <c r="G1024" i="5"/>
  <c r="G1025" i="5"/>
  <c r="B1027" i="4"/>
  <c r="D1027" i="4" s="1"/>
  <c r="G1026" i="4"/>
  <c r="G1027" i="4"/>
  <c r="G1028" i="4"/>
  <c r="D1026" i="3"/>
  <c r="B1026" i="3"/>
  <c r="G1026" i="3"/>
  <c r="G1027" i="3"/>
  <c r="B1027" i="2"/>
  <c r="D1027" i="2" s="1"/>
  <c r="B570" i="7"/>
  <c r="G1022" i="5"/>
  <c r="B1023" i="5"/>
  <c r="B1026" i="4"/>
  <c r="D1026" i="4" s="1"/>
  <c r="B1025" i="3"/>
  <c r="D1025" i="3" s="1"/>
  <c r="B1026" i="2"/>
  <c r="D1026" i="2" s="1"/>
  <c r="G570" i="7"/>
  <c r="G571" i="7"/>
  <c r="B569" i="7"/>
  <c r="B1022" i="5"/>
  <c r="B1025" i="4"/>
  <c r="D1025" i="4"/>
  <c r="B1024" i="3"/>
  <c r="D1024" i="3" s="1"/>
  <c r="G1024" i="3"/>
  <c r="G1025" i="3"/>
  <c r="B1025" i="2"/>
  <c r="D1025" i="2" s="1"/>
  <c r="G567" i="7"/>
  <c r="G568" i="7"/>
  <c r="G569" i="7"/>
  <c r="B568" i="7"/>
  <c r="G1021" i="5"/>
  <c r="B1021" i="5"/>
  <c r="B1024" i="4"/>
  <c r="D1024" i="4" s="1"/>
  <c r="G1020" i="3"/>
  <c r="G1021" i="3"/>
  <c r="G1022" i="3"/>
  <c r="G1023" i="3"/>
  <c r="B1023" i="3"/>
  <c r="D1023" i="3" s="1"/>
  <c r="B1024" i="2"/>
  <c r="D1024" i="2" s="1"/>
  <c r="G1024" i="2"/>
  <c r="G1025" i="2"/>
  <c r="G1026" i="2"/>
  <c r="B567" i="7"/>
  <c r="D567" i="7" s="1"/>
  <c r="B1020" i="5"/>
  <c r="B1023" i="4"/>
  <c r="D1023" i="4" s="1"/>
  <c r="G1023" i="4"/>
  <c r="G1024" i="4"/>
  <c r="G1025" i="4"/>
  <c r="B1022" i="3"/>
  <c r="D1022" i="3" s="1"/>
  <c r="B1023" i="2"/>
  <c r="D1023" i="2" s="1"/>
  <c r="B566" i="7"/>
  <c r="B1019" i="5"/>
  <c r="D1019" i="5" s="1"/>
  <c r="B1022" i="4"/>
  <c r="D1022" i="4" s="1"/>
  <c r="B1021" i="3"/>
  <c r="D1021" i="3" s="1"/>
  <c r="B1022" i="2"/>
  <c r="D1022" i="2" s="1"/>
  <c r="G566" i="7"/>
  <c r="B565" i="7"/>
  <c r="B1018" i="5"/>
  <c r="D1018" i="5" s="1"/>
  <c r="B1021" i="4"/>
  <c r="D1021" i="4" s="1"/>
  <c r="G1021" i="4"/>
  <c r="G1022" i="4"/>
  <c r="B1020" i="3"/>
  <c r="D1020" i="3"/>
  <c r="B1021" i="2"/>
  <c r="D1021" i="2" s="1"/>
  <c r="G1021" i="2"/>
  <c r="G1022" i="2"/>
  <c r="G1023" i="2"/>
  <c r="B564" i="7"/>
  <c r="B1017" i="5"/>
  <c r="G1018" i="5"/>
  <c r="G1019" i="5"/>
  <c r="G1020" i="5"/>
  <c r="B1020" i="4"/>
  <c r="D1020" i="4" s="1"/>
  <c r="B1019" i="3"/>
  <c r="D1019" i="3" s="1"/>
  <c r="G1019" i="3"/>
  <c r="B1020" i="2"/>
  <c r="D1020" i="2" s="1"/>
  <c r="G1020" i="2"/>
  <c r="B563" i="7"/>
  <c r="B1019" i="4"/>
  <c r="D1019" i="4" s="1"/>
  <c r="B1018" i="3"/>
  <c r="D1018" i="3" s="1"/>
  <c r="G563" i="7"/>
  <c r="G564" i="7"/>
  <c r="G565" i="7"/>
  <c r="B1016" i="5"/>
  <c r="B1019" i="2"/>
  <c r="D1019" i="2" s="1"/>
  <c r="B562" i="7"/>
  <c r="G561" i="7"/>
  <c r="G562" i="7"/>
  <c r="B1015" i="5"/>
  <c r="G1014" i="5"/>
  <c r="G1015" i="5"/>
  <c r="G1016" i="5"/>
  <c r="G1017" i="5"/>
  <c r="G1018" i="4"/>
  <c r="G1019" i="4"/>
  <c r="G1020" i="4"/>
  <c r="B1018" i="4"/>
  <c r="D1018" i="4" s="1"/>
  <c r="B1017" i="3"/>
  <c r="D1017" i="3" s="1"/>
  <c r="G1016" i="3"/>
  <c r="G1017" i="3"/>
  <c r="G1018" i="3"/>
  <c r="B1018" i="2"/>
  <c r="D1018" i="2" s="1"/>
  <c r="B561" i="7"/>
  <c r="B1014" i="5"/>
  <c r="B1017" i="4"/>
  <c r="D1017" i="4" s="1"/>
  <c r="G1017" i="4"/>
  <c r="B1016" i="3"/>
  <c r="D1016" i="3" s="1"/>
  <c r="B1017" i="2"/>
  <c r="D1017" i="2" s="1"/>
  <c r="G1017" i="2"/>
  <c r="G1018" i="2"/>
  <c r="G1019" i="2"/>
  <c r="B560" i="7"/>
  <c r="D560" i="7" s="1"/>
  <c r="B1013" i="5"/>
  <c r="G1013" i="5"/>
  <c r="B1016" i="4"/>
  <c r="D1016" i="4" s="1"/>
  <c r="B1015" i="3"/>
  <c r="D1015" i="3" s="1"/>
  <c r="B1016" i="2"/>
  <c r="D1016" i="2" s="1"/>
  <c r="B559" i="7"/>
  <c r="G558" i="7"/>
  <c r="G559" i="7"/>
  <c r="G560" i="7"/>
  <c r="B1012" i="5"/>
  <c r="D1012" i="5" s="1"/>
  <c r="B1015" i="4"/>
  <c r="D1015" i="4" s="1"/>
  <c r="D1014" i="3"/>
  <c r="B1014" i="3"/>
  <c r="G1014" i="3"/>
  <c r="G1015" i="3"/>
  <c r="B1015" i="2"/>
  <c r="D1015" i="2" s="1"/>
  <c r="G1015" i="2"/>
  <c r="G1016" i="2"/>
  <c r="B558" i="7"/>
  <c r="B1011" i="5"/>
  <c r="G1011" i="5"/>
  <c r="G1012" i="5"/>
  <c r="B1014" i="4"/>
  <c r="D1014" i="4" s="1"/>
  <c r="G1014" i="4"/>
  <c r="G1015" i="4"/>
  <c r="G1016" i="4"/>
  <c r="G1011" i="3"/>
  <c r="G1012" i="3"/>
  <c r="G1013" i="3"/>
  <c r="B1013" i="3"/>
  <c r="D1013" i="3" s="1"/>
  <c r="B1014" i="2"/>
  <c r="D1014" i="2"/>
  <c r="B557" i="7"/>
  <c r="G557" i="7"/>
  <c r="G1009" i="5"/>
  <c r="G1010" i="5"/>
  <c r="B1010" i="5"/>
  <c r="D1010" i="5" s="1"/>
  <c r="B1013" i="4"/>
  <c r="D1013" i="4"/>
  <c r="B1012" i="3"/>
  <c r="D1012" i="3"/>
  <c r="B1013" i="2"/>
  <c r="D1013" i="2" s="1"/>
  <c r="B556" i="7"/>
  <c r="D556" i="7" s="1"/>
  <c r="B1009" i="5"/>
  <c r="D1009" i="5" s="1"/>
  <c r="B1012" i="4"/>
  <c r="D1012" i="4" s="1"/>
  <c r="G1012" i="4"/>
  <c r="G1013" i="4"/>
  <c r="B1011" i="3"/>
  <c r="D1011" i="3" s="1"/>
  <c r="B1012" i="2"/>
  <c r="D1012" i="2" s="1"/>
  <c r="G1012" i="2"/>
  <c r="G1013" i="2"/>
  <c r="G1014" i="2"/>
  <c r="G555" i="7"/>
  <c r="G556" i="7"/>
  <c r="B555" i="7"/>
  <c r="B1008" i="5"/>
  <c r="D1008" i="5" s="1"/>
  <c r="B1011" i="4"/>
  <c r="D1011" i="4" s="1"/>
  <c r="B1010" i="3"/>
  <c r="D1010" i="3" s="1"/>
  <c r="G1010" i="3"/>
  <c r="B1011" i="2"/>
  <c r="D1011" i="2" s="1"/>
  <c r="B554" i="7"/>
  <c r="G554" i="7"/>
  <c r="G1006" i="5"/>
  <c r="G1007" i="5"/>
  <c r="G1008" i="5"/>
  <c r="B1007" i="5"/>
  <c r="B1010" i="4"/>
  <c r="D1010" i="4" s="1"/>
  <c r="G1010" i="4"/>
  <c r="G1011" i="4"/>
  <c r="B1009" i="3"/>
  <c r="D1009" i="3"/>
  <c r="B1010" i="2"/>
  <c r="D1010" i="2" s="1"/>
  <c r="B553" i="7"/>
  <c r="D553" i="7" s="1"/>
  <c r="B1006" i="5"/>
  <c r="B1009" i="4"/>
  <c r="D1009" i="4" s="1"/>
  <c r="B1008" i="3"/>
  <c r="D1008" i="3" s="1"/>
  <c r="G1009" i="3"/>
  <c r="B1009" i="2"/>
  <c r="D1009" i="2" s="1"/>
  <c r="G1009" i="2"/>
  <c r="G1010" i="2"/>
  <c r="G1011" i="2"/>
  <c r="B552" i="7"/>
  <c r="B1005" i="5"/>
  <c r="G1005" i="5"/>
  <c r="B1008" i="4"/>
  <c r="D1008" i="4" s="1"/>
  <c r="B1007" i="3"/>
  <c r="D1007" i="3" s="1"/>
  <c r="B1008" i="2"/>
  <c r="D1008" i="2" s="1"/>
  <c r="B551" i="7"/>
  <c r="D551" i="7" s="1"/>
  <c r="G551" i="7"/>
  <c r="G552" i="7"/>
  <c r="G553" i="7"/>
  <c r="B1004" i="5"/>
  <c r="D1004" i="5" s="1"/>
  <c r="B1007" i="4"/>
  <c r="D1007" i="4" s="1"/>
  <c r="G1007" i="4"/>
  <c r="G1008" i="4"/>
  <c r="G1009" i="4"/>
  <c r="B1006" i="3"/>
  <c r="D1006" i="3" s="1"/>
  <c r="B1007" i="2"/>
  <c r="D1007" i="2" s="1"/>
  <c r="B550" i="7"/>
  <c r="D550" i="7" s="1"/>
  <c r="B1003" i="5"/>
  <c r="G1002" i="5"/>
  <c r="G1003" i="5"/>
  <c r="G1004" i="5"/>
  <c r="B1006" i="4"/>
  <c r="D1006" i="4" s="1"/>
  <c r="B1005" i="3"/>
  <c r="D1005" i="3" s="1"/>
  <c r="G1005" i="3"/>
  <c r="G1006" i="3"/>
  <c r="G1007" i="3"/>
  <c r="G1008" i="3"/>
  <c r="B1006" i="2"/>
  <c r="D1006" i="2" s="1"/>
  <c r="G1006" i="2"/>
  <c r="G1007" i="2"/>
  <c r="G1008" i="2"/>
  <c r="B549" i="7"/>
  <c r="B1002" i="5"/>
  <c r="D1002" i="5" s="1"/>
  <c r="B1005" i="4"/>
  <c r="D1005" i="4" s="1"/>
  <c r="B1004" i="3"/>
  <c r="D1004" i="3" s="1"/>
  <c r="B1005" i="2"/>
  <c r="D1005" i="2" s="1"/>
  <c r="G549" i="7"/>
  <c r="G550" i="7"/>
  <c r="B548" i="7"/>
  <c r="D548" i="7" s="1"/>
  <c r="B1001" i="5"/>
  <c r="B1004" i="4"/>
  <c r="D1004" i="4" s="1"/>
  <c r="G1004" i="4"/>
  <c r="G1005" i="4"/>
  <c r="G1006" i="4"/>
  <c r="B1003" i="3"/>
  <c r="D1003" i="3" s="1"/>
  <c r="G1005" i="2"/>
  <c r="B1004" i="2"/>
  <c r="D1004" i="2" s="1"/>
  <c r="G1001" i="5"/>
  <c r="G547" i="7"/>
  <c r="G548" i="7"/>
  <c r="B547" i="7"/>
  <c r="B1000" i="5"/>
  <c r="B1003" i="4"/>
  <c r="D1003" i="4" s="1"/>
  <c r="G1002" i="4"/>
  <c r="G1003" i="4"/>
  <c r="G1003" i="3"/>
  <c r="G1004" i="3"/>
  <c r="B1002" i="3"/>
  <c r="D1002" i="3" s="1"/>
  <c r="G1003" i="2"/>
  <c r="G1004" i="2"/>
  <c r="B1003" i="2"/>
  <c r="D1003" i="2" s="1"/>
  <c r="B546" i="7"/>
  <c r="B999" i="5"/>
  <c r="G999" i="5"/>
  <c r="G1000" i="5"/>
  <c r="B1002" i="4"/>
  <c r="D1002" i="4" s="1"/>
  <c r="B1001" i="3"/>
  <c r="D1001" i="3" s="1"/>
  <c r="B1002" i="2"/>
  <c r="D1002" i="2" s="1"/>
  <c r="B545" i="7"/>
  <c r="B998" i="5"/>
  <c r="D1001" i="4"/>
  <c r="B1001" i="4"/>
  <c r="G1000" i="4"/>
  <c r="G1001" i="4"/>
  <c r="G1001" i="3"/>
  <c r="G1002" i="3"/>
  <c r="B1000" i="3"/>
  <c r="D1000" i="3" s="1"/>
  <c r="G1001" i="2"/>
  <c r="G1002" i="2"/>
  <c r="B1001" i="2"/>
  <c r="D1001" i="2" s="1"/>
  <c r="B544" i="7"/>
  <c r="D544" i="7" s="1"/>
  <c r="G544" i="7"/>
  <c r="G545" i="7"/>
  <c r="G546" i="7"/>
  <c r="B997" i="5"/>
  <c r="B1000" i="4"/>
  <c r="D1000" i="4" s="1"/>
  <c r="B999" i="3"/>
  <c r="D999" i="3" s="1"/>
  <c r="B1000" i="2"/>
  <c r="D1000" i="2" s="1"/>
  <c r="B543" i="7"/>
  <c r="B996" i="5"/>
  <c r="D996" i="5" s="1"/>
  <c r="G996" i="5"/>
  <c r="G997" i="5"/>
  <c r="G998" i="5"/>
  <c r="B999" i="4"/>
  <c r="D999" i="4"/>
  <c r="B998" i="3"/>
  <c r="D998" i="3" s="1"/>
  <c r="G999" i="3"/>
  <c r="G1000" i="3"/>
  <c r="B999" i="2"/>
  <c r="D999" i="2" s="1"/>
  <c r="B542" i="7"/>
  <c r="B995" i="5"/>
  <c r="D995" i="5" s="1"/>
  <c r="B998" i="4"/>
  <c r="D998" i="4" s="1"/>
  <c r="B997" i="3"/>
  <c r="D997" i="3" s="1"/>
  <c r="B998" i="2"/>
  <c r="D998" i="2" s="1"/>
  <c r="G542" i="7"/>
  <c r="G543" i="7"/>
  <c r="B541" i="7"/>
  <c r="G995" i="5"/>
  <c r="B994" i="5"/>
  <c r="D994" i="5" s="1"/>
  <c r="G998" i="4"/>
  <c r="G999" i="4"/>
  <c r="B997" i="4"/>
  <c r="D997" i="4"/>
  <c r="B996" i="3"/>
  <c r="D996" i="3" s="1"/>
  <c r="G997" i="3"/>
  <c r="G998" i="3"/>
  <c r="B997" i="2"/>
  <c r="D997" i="2" s="1"/>
  <c r="G998" i="2"/>
  <c r="G999" i="2"/>
  <c r="G1000" i="2"/>
  <c r="B540" i="7"/>
  <c r="B993" i="5"/>
  <c r="B996" i="4"/>
  <c r="D996" i="4" s="1"/>
  <c r="B995" i="3"/>
  <c r="D995" i="3" s="1"/>
  <c r="B996" i="2"/>
  <c r="D996" i="2" s="1"/>
  <c r="G540" i="7"/>
  <c r="G541" i="7"/>
  <c r="G993" i="5"/>
  <c r="G994" i="5"/>
  <c r="G995" i="4"/>
  <c r="G996" i="4"/>
  <c r="G997" i="4"/>
  <c r="G994" i="3"/>
  <c r="G995" i="3"/>
  <c r="G996" i="3"/>
  <c r="G996" i="2"/>
  <c r="G997" i="2"/>
  <c r="B539" i="7"/>
  <c r="B992" i="5"/>
  <c r="D992" i="5" s="1"/>
  <c r="B995" i="4"/>
  <c r="D995" i="4" s="1"/>
  <c r="B994" i="3"/>
  <c r="D994" i="3" s="1"/>
  <c r="B995" i="2"/>
  <c r="D995" i="2" s="1"/>
  <c r="B538" i="7"/>
  <c r="D538" i="7" s="1"/>
  <c r="B991" i="5"/>
  <c r="B994" i="4"/>
  <c r="D994" i="4" s="1"/>
  <c r="B993" i="3"/>
  <c r="D993" i="3" s="1"/>
  <c r="B994" i="2"/>
  <c r="D994" i="2" s="1"/>
  <c r="G993" i="2"/>
  <c r="G994" i="2"/>
  <c r="G995" i="2"/>
  <c r="G992" i="3"/>
  <c r="G993" i="3"/>
  <c r="G538" i="7"/>
  <c r="G539" i="7"/>
  <c r="B537" i="7"/>
  <c r="G991" i="5"/>
  <c r="G992" i="5"/>
  <c r="G993" i="4"/>
  <c r="G994" i="4"/>
  <c r="B993" i="4"/>
  <c r="D993" i="4" s="1"/>
  <c r="B992" i="3"/>
  <c r="D992" i="3" s="1"/>
  <c r="B993" i="2"/>
  <c r="D993" i="2" s="1"/>
  <c r="G535" i="7"/>
  <c r="G536" i="7"/>
  <c r="G537" i="7"/>
  <c r="B536" i="7"/>
  <c r="B989" i="5"/>
  <c r="D989" i="5" s="1"/>
  <c r="B990" i="5"/>
  <c r="D990" i="5" s="1"/>
  <c r="B992" i="4"/>
  <c r="D992" i="4" s="1"/>
  <c r="G991" i="4"/>
  <c r="G992" i="4"/>
  <c r="B991" i="3"/>
  <c r="D991" i="3" s="1"/>
  <c r="G991" i="3"/>
  <c r="G992" i="2"/>
  <c r="B992" i="2"/>
  <c r="D992" i="2" s="1"/>
  <c r="B535" i="7"/>
  <c r="B988" i="5"/>
  <c r="D988" i="5" s="1"/>
  <c r="B991" i="4"/>
  <c r="D991" i="4" s="1"/>
  <c r="B990" i="3"/>
  <c r="D990" i="3" s="1"/>
  <c r="B991" i="2"/>
  <c r="D991" i="2" s="1"/>
  <c r="G534" i="7"/>
  <c r="B534" i="7"/>
  <c r="B987" i="5"/>
  <c r="B990" i="4"/>
  <c r="D990" i="4" s="1"/>
  <c r="B989" i="3"/>
  <c r="D989" i="3" s="1"/>
  <c r="B990" i="2"/>
  <c r="D990" i="2" s="1"/>
  <c r="B533" i="7"/>
  <c r="D533" i="7" s="1"/>
  <c r="G533" i="7"/>
  <c r="B986" i="5"/>
  <c r="D986" i="5" s="1"/>
  <c r="G986" i="5"/>
  <c r="G987" i="5"/>
  <c r="G988" i="5"/>
  <c r="B989" i="4"/>
  <c r="D989" i="4" s="1"/>
  <c r="G989" i="4"/>
  <c r="G990" i="4"/>
  <c r="B988" i="3"/>
  <c r="D988" i="3" s="1"/>
  <c r="G988" i="3"/>
  <c r="G989" i="3"/>
  <c r="G990" i="3"/>
  <c r="B989" i="2"/>
  <c r="D989" i="2" s="1"/>
  <c r="G989" i="2"/>
  <c r="G990" i="2"/>
  <c r="G991" i="2"/>
  <c r="G13" i="12"/>
  <c r="B532" i="7"/>
  <c r="D532" i="7" s="1"/>
  <c r="B985" i="5"/>
  <c r="B988" i="4"/>
  <c r="D988" i="4" s="1"/>
  <c r="G987" i="3"/>
  <c r="B987" i="3"/>
  <c r="D987" i="3" s="1"/>
  <c r="B988" i="2"/>
  <c r="D988" i="2" s="1"/>
  <c r="G983" i="5"/>
  <c r="G984" i="5"/>
  <c r="G985" i="5"/>
  <c r="D12" i="14"/>
  <c r="D13" i="14"/>
  <c r="B531" i="7"/>
  <c r="B984" i="5"/>
  <c r="D984" i="5" s="1"/>
  <c r="B987" i="4"/>
  <c r="D987" i="4" s="1"/>
  <c r="B986" i="3"/>
  <c r="D986" i="3" s="1"/>
  <c r="G988" i="2"/>
  <c r="B530" i="7"/>
  <c r="D530" i="7" s="1"/>
  <c r="B983" i="5"/>
  <c r="D983" i="5"/>
  <c r="B985" i="3"/>
  <c r="D985" i="3" s="1"/>
  <c r="B529" i="7"/>
  <c r="D529" i="7" s="1"/>
  <c r="B982" i="5"/>
  <c r="B985" i="4"/>
  <c r="D985" i="4" s="1"/>
  <c r="B986" i="4"/>
  <c r="D986" i="4" s="1"/>
  <c r="G985" i="4"/>
  <c r="G986" i="4"/>
  <c r="G987" i="4"/>
  <c r="G988" i="4"/>
  <c r="B984" i="3"/>
  <c r="D984" i="3" s="1"/>
  <c r="B528" i="7"/>
  <c r="B981" i="5"/>
  <c r="D981" i="5" s="1"/>
  <c r="B984" i="4"/>
  <c r="D984" i="4" s="1"/>
  <c r="G983" i="3"/>
  <c r="G984" i="3"/>
  <c r="G985" i="3"/>
  <c r="G986" i="3"/>
  <c r="B983" i="3"/>
  <c r="D983" i="3" s="1"/>
  <c r="B985" i="2"/>
  <c r="D985" i="2" s="1"/>
  <c r="B986" i="2"/>
  <c r="D986" i="2" s="1"/>
  <c r="B987" i="2"/>
  <c r="D987" i="2" s="1"/>
  <c r="B984" i="2"/>
  <c r="D984" i="2"/>
  <c r="G982" i="2"/>
  <c r="G983" i="2"/>
  <c r="G984" i="2"/>
  <c r="G985" i="2"/>
  <c r="G986" i="2"/>
  <c r="G987" i="2"/>
  <c r="D169" i="14"/>
  <c r="D168" i="14"/>
  <c r="D167" i="14"/>
  <c r="D166" i="14"/>
  <c r="D165" i="14"/>
  <c r="D164" i="14"/>
  <c r="D163" i="14"/>
  <c r="D162" i="14"/>
  <c r="D161" i="14"/>
  <c r="D160" i="14"/>
  <c r="D159" i="14"/>
  <c r="D158" i="14"/>
  <c r="D157" i="14"/>
  <c r="D156" i="14"/>
  <c r="D155" i="14"/>
  <c r="D154" i="14"/>
  <c r="D153" i="14"/>
  <c r="D152" i="14"/>
  <c r="D151" i="14"/>
  <c r="D150" i="14"/>
  <c r="D149" i="14"/>
  <c r="D148" i="14"/>
  <c r="D147" i="14"/>
  <c r="D146" i="14"/>
  <c r="D145" i="14"/>
  <c r="D144" i="14"/>
  <c r="D143" i="14"/>
  <c r="D142" i="14"/>
  <c r="D141" i="14"/>
  <c r="D140" i="14"/>
  <c r="D139" i="14"/>
  <c r="D138" i="14"/>
  <c r="D137" i="14"/>
  <c r="D136" i="14"/>
  <c r="D135" i="14"/>
  <c r="D134" i="14"/>
  <c r="D133" i="14"/>
  <c r="D132" i="14"/>
  <c r="D131" i="14"/>
  <c r="D130" i="14"/>
  <c r="D129" i="14"/>
  <c r="D128" i="14"/>
  <c r="D127" i="14"/>
  <c r="D126" i="14"/>
  <c r="D125" i="14"/>
  <c r="D124" i="14"/>
  <c r="D123" i="14"/>
  <c r="D122" i="14"/>
  <c r="D121" i="14"/>
  <c r="D120" i="14"/>
  <c r="D119" i="14"/>
  <c r="D118" i="14"/>
  <c r="D117" i="14"/>
  <c r="D116" i="14"/>
  <c r="D115" i="14"/>
  <c r="D114" i="14"/>
  <c r="D113" i="14"/>
  <c r="D112" i="14"/>
  <c r="D111" i="14"/>
  <c r="D110" i="14"/>
  <c r="D109" i="14"/>
  <c r="D108" i="14"/>
  <c r="D107" i="14"/>
  <c r="D106" i="14"/>
  <c r="D105" i="14"/>
  <c r="D104" i="14"/>
  <c r="D103" i="14"/>
  <c r="D102" i="14"/>
  <c r="D101" i="14"/>
  <c r="D100" i="14"/>
  <c r="D99" i="14"/>
  <c r="D98" i="14"/>
  <c r="D97" i="14"/>
  <c r="D96" i="14"/>
  <c r="D95" i="14"/>
  <c r="D94" i="14"/>
  <c r="D93" i="14"/>
  <c r="D92" i="14"/>
  <c r="D91" i="14"/>
  <c r="D90" i="14"/>
  <c r="D89" i="14"/>
  <c r="D88" i="14"/>
  <c r="D87" i="14"/>
  <c r="D86" i="14"/>
  <c r="D85" i="14"/>
  <c r="D84" i="14"/>
  <c r="D83" i="14"/>
  <c r="D82" i="14"/>
  <c r="D81" i="14"/>
  <c r="D80" i="14"/>
  <c r="D79" i="14"/>
  <c r="D78" i="14"/>
  <c r="D77" i="14"/>
  <c r="D76" i="14"/>
  <c r="D75" i="14"/>
  <c r="D74" i="14"/>
  <c r="D73" i="14"/>
  <c r="D72" i="14"/>
  <c r="G71" i="14"/>
  <c r="D71" i="14"/>
  <c r="G70" i="14"/>
  <c r="D70" i="14"/>
  <c r="G69" i="14"/>
  <c r="D69" i="14"/>
  <c r="G68" i="14"/>
  <c r="D68" i="14"/>
  <c r="G67" i="14"/>
  <c r="D67" i="14"/>
  <c r="G66" i="14"/>
  <c r="D66" i="14"/>
  <c r="G65" i="14"/>
  <c r="D65" i="14"/>
  <c r="G64" i="14"/>
  <c r="D64" i="14"/>
  <c r="G63" i="14"/>
  <c r="D63" i="14"/>
  <c r="G62" i="14"/>
  <c r="D62" i="14"/>
  <c r="G61" i="14"/>
  <c r="D61" i="14"/>
  <c r="G60" i="14"/>
  <c r="D60" i="14"/>
  <c r="B60" i="14"/>
  <c r="G59" i="14"/>
  <c r="D59" i="14"/>
  <c r="B59" i="14"/>
  <c r="G58" i="14"/>
  <c r="D58" i="14"/>
  <c r="B58" i="14"/>
  <c r="G57" i="14"/>
  <c r="D57" i="14"/>
  <c r="B57" i="14"/>
  <c r="G56" i="14"/>
  <c r="D56" i="14"/>
  <c r="B56" i="14"/>
  <c r="G55" i="14"/>
  <c r="D55" i="14"/>
  <c r="B55" i="14"/>
  <c r="G54" i="14"/>
  <c r="D54" i="14"/>
  <c r="B54" i="14"/>
  <c r="G53" i="14"/>
  <c r="D53" i="14"/>
  <c r="B53" i="14"/>
  <c r="G52" i="14"/>
  <c r="D52" i="14"/>
  <c r="B52" i="14"/>
  <c r="G51" i="14"/>
  <c r="D51" i="14"/>
  <c r="B51" i="14"/>
  <c r="G50" i="14"/>
  <c r="D50" i="14"/>
  <c r="B50" i="14"/>
  <c r="G49" i="14"/>
  <c r="D49" i="14"/>
  <c r="B49" i="14"/>
  <c r="G48" i="14"/>
  <c r="D48" i="14"/>
  <c r="B48" i="14"/>
  <c r="G47" i="14"/>
  <c r="D47" i="14"/>
  <c r="B47" i="14"/>
  <c r="G46" i="14"/>
  <c r="D46" i="14"/>
  <c r="B46" i="14"/>
  <c r="G45" i="14"/>
  <c r="D45" i="14"/>
  <c r="B45" i="14"/>
  <c r="G44" i="14"/>
  <c r="D44" i="14"/>
  <c r="B44" i="14"/>
  <c r="G43" i="14"/>
  <c r="D43" i="14"/>
  <c r="B43" i="14"/>
  <c r="G42" i="14"/>
  <c r="D42" i="14"/>
  <c r="B42" i="14"/>
  <c r="G41" i="14"/>
  <c r="D41" i="14"/>
  <c r="B41" i="14"/>
  <c r="G40" i="14"/>
  <c r="D40" i="14"/>
  <c r="B40" i="14"/>
  <c r="G39" i="14"/>
  <c r="D39" i="14"/>
  <c r="B39" i="14"/>
  <c r="G38" i="14"/>
  <c r="D38" i="14"/>
  <c r="B38" i="14"/>
  <c r="G37" i="14"/>
  <c r="D37" i="14"/>
  <c r="B37" i="14"/>
  <c r="G36" i="14"/>
  <c r="D36" i="14"/>
  <c r="B36" i="14"/>
  <c r="G35" i="14"/>
  <c r="D35" i="14"/>
  <c r="B35" i="14"/>
  <c r="G34" i="14"/>
  <c r="D34" i="14"/>
  <c r="B34" i="14"/>
  <c r="G33" i="14"/>
  <c r="D33" i="14"/>
  <c r="B33" i="14"/>
  <c r="G32" i="14"/>
  <c r="D32" i="14"/>
  <c r="B32" i="14"/>
  <c r="G31" i="14"/>
  <c r="D31" i="14"/>
  <c r="B31" i="14"/>
  <c r="G30" i="14"/>
  <c r="D30" i="14"/>
  <c r="B30" i="14"/>
  <c r="G29" i="14"/>
  <c r="D29" i="14"/>
  <c r="B29" i="14"/>
  <c r="G28" i="14"/>
  <c r="D28" i="14"/>
  <c r="B28" i="14"/>
  <c r="G27" i="14"/>
  <c r="D27" i="14"/>
  <c r="B27" i="14"/>
  <c r="G26" i="14"/>
  <c r="D26" i="14"/>
  <c r="B26" i="14"/>
  <c r="G25" i="14"/>
  <c r="D25" i="14"/>
  <c r="B25" i="14"/>
  <c r="G24" i="14"/>
  <c r="D24" i="14"/>
  <c r="B24" i="14"/>
  <c r="G23" i="14"/>
  <c r="D23" i="14"/>
  <c r="B23" i="14"/>
  <c r="G22" i="14"/>
  <c r="D22" i="14"/>
  <c r="B22" i="14"/>
  <c r="G21" i="14"/>
  <c r="B21" i="14"/>
  <c r="G20" i="14"/>
  <c r="B20" i="14"/>
  <c r="D20" i="14" s="1"/>
  <c r="G19" i="14"/>
  <c r="B19" i="14"/>
  <c r="D19" i="14" s="1"/>
  <c r="G18" i="14"/>
  <c r="B18" i="14"/>
  <c r="D18" i="14" s="1"/>
  <c r="G17" i="14"/>
  <c r="B17" i="14"/>
  <c r="D17" i="14" s="1"/>
  <c r="G16" i="14"/>
  <c r="B16" i="14"/>
  <c r="D16" i="14" s="1"/>
  <c r="G15" i="14"/>
  <c r="B15" i="14"/>
  <c r="G13" i="14"/>
  <c r="B13" i="14"/>
  <c r="G12" i="14"/>
  <c r="B12" i="14"/>
  <c r="G11" i="14"/>
  <c r="B11" i="14"/>
  <c r="D11" i="14" s="1"/>
  <c r="G10" i="14"/>
  <c r="E13" i="1"/>
  <c r="B10" i="14"/>
  <c r="D10" i="14" s="1"/>
  <c r="G9" i="14"/>
  <c r="B9" i="14"/>
  <c r="D9" i="14" s="1"/>
  <c r="G8" i="14"/>
  <c r="B8" i="14"/>
  <c r="D8" i="14" s="1"/>
  <c r="I7" i="14"/>
  <c r="H7" i="14"/>
  <c r="B7" i="14"/>
  <c r="D7" i="14" s="1"/>
  <c r="I7" i="12"/>
  <c r="H7" i="12"/>
  <c r="B7" i="12"/>
  <c r="D7" i="12" s="1"/>
  <c r="D160" i="12"/>
  <c r="D161" i="12"/>
  <c r="D162" i="12"/>
  <c r="D163" i="12"/>
  <c r="D164" i="12"/>
  <c r="D165" i="12"/>
  <c r="D166" i="12"/>
  <c r="D167" i="12"/>
  <c r="D168" i="12"/>
  <c r="D12" i="12"/>
  <c r="D13" i="12"/>
  <c r="D14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1" i="12"/>
  <c r="D122" i="12"/>
  <c r="D123" i="12"/>
  <c r="D124" i="12"/>
  <c r="D125" i="12"/>
  <c r="D126" i="12"/>
  <c r="D127" i="12"/>
  <c r="D128" i="12"/>
  <c r="D129" i="12"/>
  <c r="D130" i="12"/>
  <c r="D131" i="12"/>
  <c r="D132" i="12"/>
  <c r="D133" i="12"/>
  <c r="D134" i="12"/>
  <c r="D135" i="12"/>
  <c r="D136" i="12"/>
  <c r="D137" i="12"/>
  <c r="D138" i="12"/>
  <c r="D139" i="12"/>
  <c r="D140" i="12"/>
  <c r="D141" i="12"/>
  <c r="D142" i="12"/>
  <c r="D143" i="12"/>
  <c r="D144" i="12"/>
  <c r="D145" i="12"/>
  <c r="D146" i="12"/>
  <c r="D147" i="12"/>
  <c r="D148" i="12"/>
  <c r="D149" i="12"/>
  <c r="D150" i="12"/>
  <c r="D151" i="12"/>
  <c r="D152" i="12"/>
  <c r="D153" i="12"/>
  <c r="D154" i="12"/>
  <c r="D155" i="12"/>
  <c r="D156" i="12"/>
  <c r="D157" i="12"/>
  <c r="D158" i="12"/>
  <c r="D159" i="12"/>
  <c r="D169" i="12"/>
  <c r="B527" i="7"/>
  <c r="B980" i="5"/>
  <c r="D980" i="5" s="1"/>
  <c r="G984" i="4"/>
  <c r="B983" i="4"/>
  <c r="D983" i="4" s="1"/>
  <c r="B8" i="12"/>
  <c r="D8" i="12" s="1"/>
  <c r="B9" i="12"/>
  <c r="D9" i="12" s="1"/>
  <c r="B10" i="12"/>
  <c r="D10" i="12" s="1"/>
  <c r="B11" i="12"/>
  <c r="D11" i="12" s="1"/>
  <c r="B12" i="12"/>
  <c r="B13" i="12"/>
  <c r="B14" i="12"/>
  <c r="B16" i="12"/>
  <c r="B17" i="12"/>
  <c r="D17" i="12" s="1"/>
  <c r="B18" i="12"/>
  <c r="D18" i="12" s="1"/>
  <c r="B19" i="12"/>
  <c r="D19" i="12" s="1"/>
  <c r="B20" i="12"/>
  <c r="D20" i="12" s="1"/>
  <c r="B21" i="12"/>
  <c r="D21" i="12" s="1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4" i="12"/>
  <c r="G11" i="12"/>
  <c r="G10" i="12"/>
  <c r="E12" i="1"/>
  <c r="G9" i="12"/>
  <c r="G8" i="12"/>
  <c r="B982" i="3"/>
  <c r="D982" i="3" s="1"/>
  <c r="B983" i="2"/>
  <c r="D983" i="2" s="1"/>
  <c r="G526" i="7"/>
  <c r="G527" i="7"/>
  <c r="G528" i="7"/>
  <c r="G529" i="7"/>
  <c r="G530" i="7"/>
  <c r="B526" i="7"/>
  <c r="B979" i="5"/>
  <c r="D979" i="5" s="1"/>
  <c r="B982" i="4"/>
  <c r="D982" i="4" s="1"/>
  <c r="B981" i="3"/>
  <c r="D981" i="3" s="1"/>
  <c r="B982" i="2"/>
  <c r="D982" i="2" s="1"/>
  <c r="B525" i="7"/>
  <c r="B978" i="5"/>
  <c r="D978" i="5" s="1"/>
  <c r="B981" i="4"/>
  <c r="D981" i="4" s="1"/>
  <c r="B980" i="3"/>
  <c r="D980" i="3" s="1"/>
  <c r="B981" i="2"/>
  <c r="D981" i="2" s="1"/>
  <c r="G981" i="2"/>
  <c r="B524" i="7"/>
  <c r="D524" i="7" s="1"/>
  <c r="B977" i="5"/>
  <c r="B980" i="4"/>
  <c r="D980" i="4" s="1"/>
  <c r="B979" i="3"/>
  <c r="D979" i="3" s="1"/>
  <c r="B980" i="2"/>
  <c r="D980" i="2" s="1"/>
  <c r="B523" i="7"/>
  <c r="D523" i="7" s="1"/>
  <c r="B976" i="5"/>
  <c r="D976" i="5" s="1"/>
  <c r="G980" i="2"/>
  <c r="G980" i="3"/>
  <c r="G981" i="3"/>
  <c r="G982" i="3"/>
  <c r="G980" i="4"/>
  <c r="G981" i="4"/>
  <c r="G982" i="4"/>
  <c r="G983" i="4"/>
  <c r="B979" i="4"/>
  <c r="D979" i="4" s="1"/>
  <c r="B978" i="3"/>
  <c r="D978" i="3"/>
  <c r="B979" i="2"/>
  <c r="D979" i="2" s="1"/>
  <c r="B522" i="7"/>
  <c r="G975" i="5"/>
  <c r="G976" i="5"/>
  <c r="G977" i="5"/>
  <c r="B975" i="5"/>
  <c r="D975" i="5" s="1"/>
  <c r="B978" i="4"/>
  <c r="D978" i="4" s="1"/>
  <c r="G976" i="3"/>
  <c r="G977" i="3"/>
  <c r="G978" i="3"/>
  <c r="G979" i="3"/>
  <c r="B977" i="3"/>
  <c r="D977" i="3"/>
  <c r="G978" i="2"/>
  <c r="G979" i="2"/>
  <c r="B978" i="2"/>
  <c r="D978" i="2" s="1"/>
  <c r="B521" i="7"/>
  <c r="B974" i="5"/>
  <c r="B977" i="4"/>
  <c r="D977" i="4"/>
  <c r="B976" i="3"/>
  <c r="D976" i="3" s="1"/>
  <c r="B977" i="2"/>
  <c r="D977" i="2" s="1"/>
  <c r="B520" i="7"/>
  <c r="B973" i="5"/>
  <c r="D973" i="5" s="1"/>
  <c r="B976" i="4"/>
  <c r="D976" i="4" s="1"/>
  <c r="B975" i="3"/>
  <c r="D975" i="3" s="1"/>
  <c r="B976" i="2"/>
  <c r="D976" i="2" s="1"/>
  <c r="B519" i="7"/>
  <c r="B972" i="5"/>
  <c r="D972" i="5" s="1"/>
  <c r="B975" i="4"/>
  <c r="D975" i="4" s="1"/>
  <c r="B974" i="3"/>
  <c r="D974" i="3" s="1"/>
  <c r="B975" i="2"/>
  <c r="D975" i="2" s="1"/>
  <c r="B518" i="7"/>
  <c r="B971" i="5"/>
  <c r="B974" i="4"/>
  <c r="D974" i="4" s="1"/>
  <c r="G973" i="3"/>
  <c r="G974" i="3"/>
  <c r="G975" i="3"/>
  <c r="B974" i="2"/>
  <c r="D974" i="2" s="1"/>
  <c r="B517" i="7"/>
  <c r="B970" i="5"/>
  <c r="D970" i="5" s="1"/>
  <c r="B973" i="4"/>
  <c r="D973" i="4" s="1"/>
  <c r="G970" i="3"/>
  <c r="G971" i="3"/>
  <c r="G972" i="3"/>
  <c r="B973" i="2"/>
  <c r="D973" i="2" s="1"/>
  <c r="B516" i="7"/>
  <c r="B969" i="5"/>
  <c r="D969" i="5" s="1"/>
  <c r="B972" i="4"/>
  <c r="D972" i="4" s="1"/>
  <c r="B972" i="2"/>
  <c r="D972" i="2" s="1"/>
  <c r="B515" i="7"/>
  <c r="D515" i="7" s="1"/>
  <c r="B968" i="5"/>
  <c r="D968" i="5" s="1"/>
  <c r="B971" i="4"/>
  <c r="D971" i="4"/>
  <c r="B971" i="2"/>
  <c r="D971" i="2" s="1"/>
  <c r="B514" i="7"/>
  <c r="B967" i="5"/>
  <c r="D967" i="5" s="1"/>
  <c r="B970" i="4"/>
  <c r="D970" i="4" s="1"/>
  <c r="B970" i="2"/>
  <c r="D970" i="2" s="1"/>
  <c r="G969" i="2"/>
  <c r="G970" i="2"/>
  <c r="G971" i="2"/>
  <c r="G972" i="2"/>
  <c r="G973" i="2"/>
  <c r="G974" i="2"/>
  <c r="G975" i="2"/>
  <c r="G976" i="2"/>
  <c r="G977" i="2"/>
  <c r="G969" i="4"/>
  <c r="G970" i="4"/>
  <c r="G971" i="4"/>
  <c r="G972" i="4"/>
  <c r="G973" i="4"/>
  <c r="G974" i="4"/>
  <c r="G975" i="4"/>
  <c r="G976" i="4"/>
  <c r="G977" i="4"/>
  <c r="G978" i="4"/>
  <c r="G979" i="4"/>
  <c r="B969" i="4"/>
  <c r="D969" i="4" s="1"/>
  <c r="B969" i="2"/>
  <c r="D969" i="2" s="1"/>
  <c r="B513" i="7"/>
  <c r="D513" i="7" s="1"/>
  <c r="B966" i="5"/>
  <c r="D966" i="5" s="1"/>
  <c r="B968" i="3"/>
  <c r="B969" i="3"/>
  <c r="B970" i="3"/>
  <c r="B971" i="3"/>
  <c r="D971" i="3" s="1"/>
  <c r="B972" i="3"/>
  <c r="D972" i="3" s="1"/>
  <c r="B973" i="3"/>
  <c r="B512" i="7"/>
  <c r="B965" i="5"/>
  <c r="D965" i="5" s="1"/>
  <c r="B968" i="4"/>
  <c r="D968" i="4" s="1"/>
  <c r="B967" i="3"/>
  <c r="D967" i="3" s="1"/>
  <c r="B968" i="2"/>
  <c r="D968" i="2" s="1"/>
  <c r="B511" i="7"/>
  <c r="B964" i="5"/>
  <c r="D964" i="5" s="1"/>
  <c r="B967" i="4"/>
  <c r="D967" i="4" s="1"/>
  <c r="B966" i="3"/>
  <c r="D966" i="3" s="1"/>
  <c r="B967" i="2"/>
  <c r="D967" i="2" s="1"/>
  <c r="B510" i="7"/>
  <c r="B963" i="5"/>
  <c r="B966" i="4"/>
  <c r="D966" i="4" s="1"/>
  <c r="B965" i="3"/>
  <c r="D965" i="3" s="1"/>
  <c r="B966" i="2"/>
  <c r="D966" i="2" s="1"/>
  <c r="G965" i="2"/>
  <c r="G966" i="2"/>
  <c r="G967" i="2"/>
  <c r="G968" i="2"/>
  <c r="B509" i="7"/>
  <c r="D509" i="7"/>
  <c r="B962" i="5"/>
  <c r="B965" i="4"/>
  <c r="D965" i="4" s="1"/>
  <c r="B964" i="3"/>
  <c r="B965" i="2"/>
  <c r="D965" i="2" s="1"/>
  <c r="G963" i="3"/>
  <c r="G964" i="3"/>
  <c r="G965" i="3"/>
  <c r="G964" i="4"/>
  <c r="G965" i="4"/>
  <c r="G966" i="4"/>
  <c r="G967" i="4"/>
  <c r="G961" i="5"/>
  <c r="G962" i="5"/>
  <c r="G963" i="5"/>
  <c r="G964" i="5"/>
  <c r="G965" i="5"/>
  <c r="G966" i="5"/>
  <c r="G508" i="7"/>
  <c r="G509" i="7"/>
  <c r="G510" i="7"/>
  <c r="G511" i="7"/>
  <c r="B508" i="7"/>
  <c r="D508" i="7" s="1"/>
  <c r="B961" i="5"/>
  <c r="D961" i="5" s="1"/>
  <c r="B964" i="4"/>
  <c r="D964" i="4" s="1"/>
  <c r="B963" i="3"/>
  <c r="B964" i="2"/>
  <c r="D964" i="2" s="1"/>
  <c r="G963" i="2"/>
  <c r="G964" i="2"/>
  <c r="B507" i="7"/>
  <c r="D507" i="7" s="1"/>
  <c r="B960" i="5"/>
  <c r="D960" i="5" s="1"/>
  <c r="B963" i="4"/>
  <c r="D963" i="4" s="1"/>
  <c r="B962" i="3"/>
  <c r="B963" i="2"/>
  <c r="D963" i="2" s="1"/>
  <c r="G507" i="7"/>
  <c r="G960" i="5"/>
  <c r="G962" i="4"/>
  <c r="G963" i="4"/>
  <c r="G968" i="4"/>
  <c r="G961" i="3"/>
  <c r="G962" i="3"/>
  <c r="B506" i="7"/>
  <c r="D506" i="7" s="1"/>
  <c r="G959" i="5"/>
  <c r="B959" i="5"/>
  <c r="D959" i="5" s="1"/>
  <c r="B962" i="4"/>
  <c r="D962" i="4" s="1"/>
  <c r="B961" i="3"/>
  <c r="B962" i="2"/>
  <c r="D962" i="2" s="1"/>
  <c r="B505" i="7"/>
  <c r="B958" i="5"/>
  <c r="D958" i="5" s="1"/>
  <c r="B961" i="4"/>
  <c r="D961" i="4" s="1"/>
  <c r="B960" i="3"/>
  <c r="D960" i="3" s="1"/>
  <c r="B961" i="2"/>
  <c r="D961" i="2" s="1"/>
  <c r="G504" i="7"/>
  <c r="G505" i="7"/>
  <c r="G506" i="7"/>
  <c r="G956" i="5"/>
  <c r="G957" i="5"/>
  <c r="G958" i="5"/>
  <c r="G959" i="3"/>
  <c r="G960" i="3"/>
  <c r="G960" i="2"/>
  <c r="G961" i="2"/>
  <c r="G962" i="2"/>
  <c r="G961" i="4"/>
  <c r="B504" i="7"/>
  <c r="B957" i="5"/>
  <c r="D957" i="5" s="1"/>
  <c r="B960" i="4"/>
  <c r="D960" i="4" s="1"/>
  <c r="B959" i="3"/>
  <c r="D959" i="3" s="1"/>
  <c r="B960" i="2"/>
  <c r="D960" i="2" s="1"/>
  <c r="G503" i="7"/>
  <c r="B503" i="7"/>
  <c r="B956" i="5"/>
  <c r="B959" i="4"/>
  <c r="D959" i="4" s="1"/>
  <c r="B958" i="3"/>
  <c r="D958" i="3"/>
  <c r="G957" i="3"/>
  <c r="G958" i="3"/>
  <c r="G958" i="2"/>
  <c r="G959" i="2"/>
  <c r="B955" i="5"/>
  <c r="G954" i="5"/>
  <c r="G955" i="5"/>
  <c r="G959" i="4"/>
  <c r="G960" i="4"/>
  <c r="B958" i="4"/>
  <c r="D958" i="4" s="1"/>
  <c r="B957" i="3"/>
  <c r="G957" i="2"/>
  <c r="G957" i="4"/>
  <c r="G958" i="4"/>
  <c r="B954" i="5"/>
  <c r="D954" i="5" s="1"/>
  <c r="B957" i="4"/>
  <c r="D957" i="4" s="1"/>
  <c r="B956" i="3"/>
  <c r="D956" i="3"/>
  <c r="G956" i="4"/>
  <c r="G501" i="7"/>
  <c r="G502" i="7"/>
  <c r="G956" i="2"/>
  <c r="B953" i="5"/>
  <c r="B956" i="4"/>
  <c r="D956" i="4" s="1"/>
  <c r="B955" i="3"/>
  <c r="G955" i="2"/>
  <c r="G499" i="7"/>
  <c r="G500" i="7"/>
  <c r="G952" i="5"/>
  <c r="G953" i="5"/>
  <c r="G955" i="3"/>
  <c r="G956" i="3"/>
  <c r="B952" i="5"/>
  <c r="D952" i="5" s="1"/>
  <c r="B955" i="4"/>
  <c r="D955" i="4" s="1"/>
  <c r="B954" i="3"/>
  <c r="D954" i="3" s="1"/>
  <c r="G953" i="4"/>
  <c r="G954" i="4"/>
  <c r="G955" i="4"/>
  <c r="G954" i="3"/>
  <c r="G954" i="2"/>
  <c r="B951" i="5"/>
  <c r="B954" i="4"/>
  <c r="D954" i="4"/>
  <c r="B953" i="3"/>
  <c r="D953" i="3" s="1"/>
  <c r="G496" i="7"/>
  <c r="G497" i="7"/>
  <c r="G498" i="7"/>
  <c r="G495" i="7"/>
  <c r="G950" i="5"/>
  <c r="G951" i="5"/>
  <c r="G951" i="4"/>
  <c r="G952" i="4"/>
  <c r="G953" i="3"/>
  <c r="G512" i="7"/>
  <c r="G513" i="7"/>
  <c r="G514" i="7"/>
  <c r="G515" i="7"/>
  <c r="G516" i="7"/>
  <c r="G517" i="7"/>
  <c r="G518" i="7"/>
  <c r="G519" i="7"/>
  <c r="G520" i="7"/>
  <c r="G521" i="7"/>
  <c r="G522" i="7"/>
  <c r="G523" i="7"/>
  <c r="G524" i="7"/>
  <c r="G525" i="7"/>
  <c r="G531" i="7"/>
  <c r="G532" i="7"/>
  <c r="G967" i="5"/>
  <c r="G968" i="5"/>
  <c r="G969" i="5"/>
  <c r="G970" i="5"/>
  <c r="G971" i="5"/>
  <c r="G972" i="5"/>
  <c r="G973" i="5"/>
  <c r="G974" i="5"/>
  <c r="G978" i="5"/>
  <c r="G979" i="5"/>
  <c r="G980" i="5"/>
  <c r="G981" i="5"/>
  <c r="G982" i="5"/>
  <c r="G989" i="5"/>
  <c r="G990" i="5"/>
  <c r="G952" i="3"/>
  <c r="G966" i="3"/>
  <c r="G967" i="3"/>
  <c r="G968" i="3"/>
  <c r="G969" i="3"/>
  <c r="B953" i="4"/>
  <c r="D953" i="4"/>
  <c r="B950" i="5"/>
  <c r="B952" i="3"/>
  <c r="D952" i="3" s="1"/>
  <c r="B953" i="2"/>
  <c r="D953" i="2" s="1"/>
  <c r="B954" i="2"/>
  <c r="D954" i="2" s="1"/>
  <c r="B955" i="2"/>
  <c r="D955" i="2" s="1"/>
  <c r="B956" i="2"/>
  <c r="D956" i="2" s="1"/>
  <c r="B957" i="2"/>
  <c r="D957" i="2" s="1"/>
  <c r="B958" i="2"/>
  <c r="D958" i="2" s="1"/>
  <c r="B959" i="2"/>
  <c r="D959" i="2" s="1"/>
  <c r="B952" i="4"/>
  <c r="D952" i="4" s="1"/>
  <c r="B496" i="7"/>
  <c r="B497" i="7"/>
  <c r="D497" i="7" s="1"/>
  <c r="B498" i="7"/>
  <c r="D498" i="7"/>
  <c r="B499" i="7"/>
  <c r="B500" i="7"/>
  <c r="D500" i="7" s="1"/>
  <c r="B501" i="7"/>
  <c r="B502" i="7"/>
  <c r="D502" i="7" s="1"/>
  <c r="B949" i="5"/>
  <c r="B951" i="3"/>
  <c r="D951" i="3" s="1"/>
  <c r="B952" i="2"/>
  <c r="D952" i="2" s="1"/>
  <c r="B495" i="7"/>
  <c r="D495" i="7" s="1"/>
  <c r="B948" i="5"/>
  <c r="B951" i="4"/>
  <c r="D951" i="4" s="1"/>
  <c r="B950" i="3"/>
  <c r="D950" i="3" s="1"/>
  <c r="B951" i="2"/>
  <c r="D951" i="2" s="1"/>
  <c r="G947" i="5"/>
  <c r="G948" i="5"/>
  <c r="G949" i="5"/>
  <c r="G950" i="4"/>
  <c r="G950" i="3"/>
  <c r="G951" i="3"/>
  <c r="G950" i="2"/>
  <c r="G951" i="2"/>
  <c r="G952" i="2"/>
  <c r="G953" i="2"/>
  <c r="B494" i="7"/>
  <c r="B947" i="5"/>
  <c r="D947" i="5"/>
  <c r="B950" i="4"/>
  <c r="D950" i="4" s="1"/>
  <c r="B949" i="3"/>
  <c r="D949" i="3" s="1"/>
  <c r="B950" i="2"/>
  <c r="D950" i="2" s="1"/>
  <c r="G494" i="7"/>
  <c r="G949" i="4"/>
  <c r="G948" i="3"/>
  <c r="G949" i="3"/>
  <c r="G949" i="2"/>
  <c r="B493" i="7"/>
  <c r="D493" i="7" s="1"/>
  <c r="B946" i="5"/>
  <c r="D946" i="5" s="1"/>
  <c r="B949" i="4"/>
  <c r="D949" i="4" s="1"/>
  <c r="B948" i="3"/>
  <c r="D948" i="3" s="1"/>
  <c r="B949" i="2"/>
  <c r="D949" i="2" s="1"/>
  <c r="G493" i="7"/>
  <c r="G492" i="7"/>
  <c r="G946" i="5"/>
  <c r="G944" i="5"/>
  <c r="G945" i="5"/>
  <c r="G948" i="4"/>
  <c r="B492" i="7"/>
  <c r="D492" i="7" s="1"/>
  <c r="B945" i="5"/>
  <c r="B948" i="4"/>
  <c r="D948" i="4" s="1"/>
  <c r="B947" i="3"/>
  <c r="D947" i="3" s="1"/>
  <c r="B948" i="2"/>
  <c r="D948" i="2" s="1"/>
  <c r="G490" i="7"/>
  <c r="G491" i="7"/>
  <c r="G946" i="2"/>
  <c r="G947" i="2"/>
  <c r="G948" i="2"/>
  <c r="G947" i="3"/>
  <c r="G946" i="4"/>
  <c r="G947" i="4"/>
  <c r="B491" i="7"/>
  <c r="B944" i="5"/>
  <c r="B947" i="4"/>
  <c r="D947" i="4" s="1"/>
  <c r="B946" i="3"/>
  <c r="D946" i="3" s="1"/>
  <c r="B947" i="2"/>
  <c r="D947" i="2" s="1"/>
  <c r="G944" i="2"/>
  <c r="G945" i="2"/>
  <c r="G489" i="7"/>
  <c r="G942" i="5"/>
  <c r="G943" i="5"/>
  <c r="G944" i="4"/>
  <c r="G945" i="4"/>
  <c r="G945" i="3"/>
  <c r="G946" i="3"/>
  <c r="B490" i="7"/>
  <c r="D490" i="7" s="1"/>
  <c r="B943" i="5"/>
  <c r="B946" i="4"/>
  <c r="D946" i="4" s="1"/>
  <c r="B945" i="3"/>
  <c r="B946" i="2"/>
  <c r="D946" i="2" s="1"/>
  <c r="B489" i="7"/>
  <c r="D489" i="7" s="1"/>
  <c r="B942" i="5"/>
  <c r="B945" i="4"/>
  <c r="D945" i="4" s="1"/>
  <c r="B944" i="3"/>
  <c r="B945" i="2"/>
  <c r="D945" i="2" s="1"/>
  <c r="B941" i="5"/>
  <c r="B944" i="4"/>
  <c r="D944" i="4" s="1"/>
  <c r="B943" i="3"/>
  <c r="D943" i="3" s="1"/>
  <c r="B944" i="2"/>
  <c r="D944" i="2" s="1"/>
  <c r="G488" i="7"/>
  <c r="G943" i="4"/>
  <c r="G943" i="3"/>
  <c r="G944" i="3"/>
  <c r="B487" i="7"/>
  <c r="B488" i="7"/>
  <c r="B940" i="5"/>
  <c r="D940" i="5" s="1"/>
  <c r="B943" i="4"/>
  <c r="D943" i="4" s="1"/>
  <c r="B942" i="3"/>
  <c r="D942" i="3" s="1"/>
  <c r="B943" i="2"/>
  <c r="D943" i="2" s="1"/>
  <c r="G487" i="7"/>
  <c r="B486" i="7"/>
  <c r="B939" i="5"/>
  <c r="D939" i="5" s="1"/>
  <c r="B942" i="4"/>
  <c r="D942" i="4" s="1"/>
  <c r="G942" i="4"/>
  <c r="B941" i="3"/>
  <c r="D941" i="3"/>
  <c r="B942" i="2"/>
  <c r="D942" i="2" s="1"/>
  <c r="G941" i="2"/>
  <c r="G942" i="2"/>
  <c r="G943" i="2"/>
  <c r="B485" i="7"/>
  <c r="D485" i="7" s="1"/>
  <c r="B938" i="5"/>
  <c r="B941" i="4"/>
  <c r="D941" i="4"/>
  <c r="B941" i="2"/>
  <c r="D941" i="2" s="1"/>
  <c r="G485" i="7"/>
  <c r="G486" i="7"/>
  <c r="G938" i="5"/>
  <c r="G939" i="5"/>
  <c r="G940" i="5"/>
  <c r="G941" i="4"/>
  <c r="G941" i="3"/>
  <c r="G942" i="3"/>
  <c r="B484" i="7"/>
  <c r="D484" i="7" s="1"/>
  <c r="B937" i="5"/>
  <c r="B940" i="4"/>
  <c r="D940" i="4" s="1"/>
  <c r="B939" i="3"/>
  <c r="D939" i="3" s="1"/>
  <c r="B940" i="3"/>
  <c r="D940" i="3" s="1"/>
  <c r="B940" i="2"/>
  <c r="D940" i="2" s="1"/>
  <c r="G484" i="7"/>
  <c r="G937" i="5"/>
  <c r="G941" i="5"/>
  <c r="G940" i="4"/>
  <c r="G939" i="3"/>
  <c r="G940" i="3"/>
  <c r="G482" i="7"/>
  <c r="G483" i="7"/>
  <c r="B483" i="7"/>
  <c r="B936" i="5"/>
  <c r="D936" i="5" s="1"/>
  <c r="G936" i="5"/>
  <c r="B939" i="4"/>
  <c r="D939" i="4"/>
  <c r="G939" i="4"/>
  <c r="B938" i="3"/>
  <c r="D938" i="3" s="1"/>
  <c r="G938" i="3"/>
  <c r="B939" i="2"/>
  <c r="D939" i="2" s="1"/>
  <c r="G939" i="2"/>
  <c r="G940" i="2"/>
  <c r="B482" i="7"/>
  <c r="B935" i="5"/>
  <c r="D935" i="5" s="1"/>
  <c r="B938" i="4"/>
  <c r="D938" i="4" s="1"/>
  <c r="G938" i="4"/>
  <c r="B937" i="3"/>
  <c r="D937" i="3" s="1"/>
  <c r="B938" i="2"/>
  <c r="D938" i="2" s="1"/>
  <c r="B481" i="7"/>
  <c r="B934" i="5"/>
  <c r="D934" i="5" s="1"/>
  <c r="B937" i="4"/>
  <c r="D937" i="4" s="1"/>
  <c r="B936" i="3"/>
  <c r="D936" i="3" s="1"/>
  <c r="B937" i="2"/>
  <c r="D937" i="2" s="1"/>
  <c r="G480" i="7"/>
  <c r="G481" i="7"/>
  <c r="G934" i="5"/>
  <c r="G935" i="5"/>
  <c r="G937" i="2"/>
  <c r="G938" i="2"/>
  <c r="G936" i="3"/>
  <c r="G937" i="3"/>
  <c r="G937" i="4"/>
  <c r="B480" i="7"/>
  <c r="D480" i="7" s="1"/>
  <c r="B933" i="5"/>
  <c r="D933" i="5" s="1"/>
  <c r="B936" i="4"/>
  <c r="D936" i="4" s="1"/>
  <c r="B935" i="3"/>
  <c r="D935" i="3" s="1"/>
  <c r="B936" i="2"/>
  <c r="D936" i="2" s="1"/>
  <c r="G934" i="3"/>
  <c r="G935" i="3"/>
  <c r="G935" i="2"/>
  <c r="G936" i="2"/>
  <c r="G933" i="5"/>
  <c r="B479" i="7"/>
  <c r="D479" i="7" s="1"/>
  <c r="B932" i="5"/>
  <c r="D932" i="5" s="1"/>
  <c r="B935" i="4"/>
  <c r="D935" i="4" s="1"/>
  <c r="B934" i="3"/>
  <c r="D934" i="3" s="1"/>
  <c r="B935" i="2"/>
  <c r="D935" i="2" s="1"/>
  <c r="G478" i="7"/>
  <c r="G479" i="7"/>
  <c r="G932" i="5"/>
  <c r="B478" i="7"/>
  <c r="D478" i="7" s="1"/>
  <c r="B931" i="5"/>
  <c r="G934" i="4"/>
  <c r="G935" i="4"/>
  <c r="G936" i="4"/>
  <c r="B934" i="4"/>
  <c r="D934" i="4" s="1"/>
  <c r="G933" i="3"/>
  <c r="G934" i="2"/>
  <c r="B933" i="3"/>
  <c r="D933" i="3" s="1"/>
  <c r="G475" i="7"/>
  <c r="G476" i="7"/>
  <c r="G477" i="7"/>
  <c r="G928" i="5"/>
  <c r="G929" i="5"/>
  <c r="G930" i="5"/>
  <c r="G931" i="5"/>
  <c r="G932" i="3"/>
  <c r="B477" i="7"/>
  <c r="D477" i="7" s="1"/>
  <c r="B930" i="5"/>
  <c r="D930" i="5" s="1"/>
  <c r="B933" i="4"/>
  <c r="D933" i="4" s="1"/>
  <c r="B932" i="3"/>
  <c r="D932" i="3" s="1"/>
  <c r="G933" i="4"/>
  <c r="B933" i="2"/>
  <c r="D933" i="2" s="1"/>
  <c r="B934" i="2"/>
  <c r="D934" i="2" s="1"/>
  <c r="G933" i="2"/>
  <c r="G932" i="4"/>
  <c r="B476" i="7"/>
  <c r="D476" i="7" s="1"/>
  <c r="B929" i="5"/>
  <c r="B932" i="4"/>
  <c r="D932" i="4" s="1"/>
  <c r="B931" i="3"/>
  <c r="B932" i="2"/>
  <c r="D932" i="2" s="1"/>
  <c r="B475" i="7"/>
  <c r="D475" i="7" s="1"/>
  <c r="B928" i="5"/>
  <c r="D928" i="5" s="1"/>
  <c r="G931" i="4"/>
  <c r="B931" i="4"/>
  <c r="D931" i="4" s="1"/>
  <c r="B930" i="3"/>
  <c r="D930" i="3" s="1"/>
  <c r="B931" i="2"/>
  <c r="D931" i="2" s="1"/>
  <c r="B474" i="7"/>
  <c r="D474" i="7" s="1"/>
  <c r="B927" i="5"/>
  <c r="D927" i="5" s="1"/>
  <c r="B930" i="4"/>
  <c r="D930" i="4" s="1"/>
  <c r="B929" i="3"/>
  <c r="D929" i="3" s="1"/>
  <c r="B930" i="2"/>
  <c r="D930" i="2" s="1"/>
  <c r="G930" i="3"/>
  <c r="G931" i="3"/>
  <c r="G931" i="2"/>
  <c r="G932" i="2"/>
  <c r="B473" i="7"/>
  <c r="B926" i="5"/>
  <c r="D926" i="5" s="1"/>
  <c r="B928" i="3"/>
  <c r="D928" i="3" s="1"/>
  <c r="B929" i="2"/>
  <c r="D929" i="2" s="1"/>
  <c r="G928" i="2"/>
  <c r="G929" i="2"/>
  <c r="G930" i="2"/>
  <c r="G928" i="3"/>
  <c r="G929" i="3"/>
  <c r="G927" i="4"/>
  <c r="G928" i="4"/>
  <c r="G929" i="4"/>
  <c r="G930" i="4"/>
  <c r="G926" i="5"/>
  <c r="G927" i="5"/>
  <c r="G472" i="7"/>
  <c r="G473" i="7"/>
  <c r="G474" i="7"/>
  <c r="B472" i="7"/>
  <c r="D472" i="7" s="1"/>
  <c r="B925" i="5"/>
  <c r="D925" i="5" s="1"/>
  <c r="B928" i="4"/>
  <c r="D928" i="4" s="1"/>
  <c r="B929" i="4"/>
  <c r="D929" i="4" s="1"/>
  <c r="B927" i="3"/>
  <c r="D927" i="3" s="1"/>
  <c r="B928" i="2"/>
  <c r="D928" i="2" s="1"/>
  <c r="B471" i="7"/>
  <c r="D471" i="7" s="1"/>
  <c r="G925" i="5"/>
  <c r="B927" i="4"/>
  <c r="D927" i="4" s="1"/>
  <c r="B926" i="3"/>
  <c r="D926" i="3" s="1"/>
  <c r="B927" i="2"/>
  <c r="D927" i="2" s="1"/>
  <c r="G927" i="2"/>
  <c r="G468" i="7"/>
  <c r="G469" i="7"/>
  <c r="G470" i="7"/>
  <c r="G471" i="7"/>
  <c r="B470" i="7"/>
  <c r="D470" i="7" s="1"/>
  <c r="B923" i="5"/>
  <c r="D923" i="5" s="1"/>
  <c r="B924" i="5"/>
  <c r="D924" i="5" s="1"/>
  <c r="G926" i="3"/>
  <c r="G927" i="3"/>
  <c r="B925" i="3"/>
  <c r="D925" i="3" s="1"/>
  <c r="B926" i="2"/>
  <c r="D926" i="2" s="1"/>
  <c r="B469" i="7"/>
  <c r="D469" i="7" s="1"/>
  <c r="B922" i="5"/>
  <c r="D922" i="5" s="1"/>
  <c r="B925" i="4"/>
  <c r="D925" i="4" s="1"/>
  <c r="B926" i="4"/>
  <c r="D926" i="4" s="1"/>
  <c r="G924" i="3"/>
  <c r="G925" i="3"/>
  <c r="B924" i="3"/>
  <c r="D924" i="3" s="1"/>
  <c r="B925" i="2"/>
  <c r="D925" i="2" s="1"/>
  <c r="B468" i="7"/>
  <c r="D468" i="7" s="1"/>
  <c r="G921" i="5"/>
  <c r="G922" i="5"/>
  <c r="G923" i="5"/>
  <c r="G924" i="5"/>
  <c r="B921" i="5"/>
  <c r="D921" i="5"/>
  <c r="G924" i="4"/>
  <c r="G925" i="4"/>
  <c r="G926" i="4"/>
  <c r="B924" i="4"/>
  <c r="D924" i="4" s="1"/>
  <c r="G923" i="3"/>
  <c r="B923" i="3"/>
  <c r="G924" i="2"/>
  <c r="G925" i="2"/>
  <c r="G926" i="2"/>
  <c r="B924" i="2"/>
  <c r="D924" i="2" s="1"/>
  <c r="B467" i="7"/>
  <c r="D467" i="7" s="1"/>
  <c r="B920" i="5"/>
  <c r="D920" i="5" s="1"/>
  <c r="B923" i="4"/>
  <c r="D923" i="4" s="1"/>
  <c r="B922" i="3"/>
  <c r="D922" i="3" s="1"/>
  <c r="B923" i="2"/>
  <c r="D923" i="2" s="1"/>
  <c r="B466" i="7"/>
  <c r="D466" i="7" s="1"/>
  <c r="B919" i="5"/>
  <c r="B922" i="4"/>
  <c r="D922" i="4" s="1"/>
  <c r="B921" i="3"/>
  <c r="D921" i="3" s="1"/>
  <c r="B922" i="2"/>
  <c r="D922" i="2" s="1"/>
  <c r="G466" i="7"/>
  <c r="G467" i="7"/>
  <c r="B465" i="7"/>
  <c r="G919" i="5"/>
  <c r="G920" i="5"/>
  <c r="B918" i="5"/>
  <c r="D918" i="5" s="1"/>
  <c r="G921" i="4"/>
  <c r="G922" i="4"/>
  <c r="G923" i="4"/>
  <c r="B921" i="4"/>
  <c r="D921" i="4" s="1"/>
  <c r="G921" i="3"/>
  <c r="G922" i="3"/>
  <c r="B920" i="3"/>
  <c r="D920" i="3" s="1"/>
  <c r="G921" i="2"/>
  <c r="G922" i="2"/>
  <c r="G923" i="2"/>
  <c r="B921" i="2"/>
  <c r="D921" i="2" s="1"/>
  <c r="B464" i="7"/>
  <c r="G918" i="5"/>
  <c r="B917" i="5"/>
  <c r="D917" i="5" s="1"/>
  <c r="B920" i="4"/>
  <c r="D920" i="4" s="1"/>
  <c r="G920" i="3"/>
  <c r="B919" i="3"/>
  <c r="D919" i="3"/>
  <c r="G919" i="2"/>
  <c r="G920" i="2"/>
  <c r="B920" i="2"/>
  <c r="D920" i="2" s="1"/>
  <c r="G463" i="7"/>
  <c r="G464" i="7"/>
  <c r="G465" i="7"/>
  <c r="B463" i="7"/>
  <c r="G915" i="5"/>
  <c r="G916" i="5"/>
  <c r="G917" i="5"/>
  <c r="B916" i="5"/>
  <c r="D916" i="5"/>
  <c r="G919" i="4"/>
  <c r="G920" i="4"/>
  <c r="B919" i="4"/>
  <c r="D919" i="4"/>
  <c r="B918" i="3"/>
  <c r="D918" i="3" s="1"/>
  <c r="B919" i="2"/>
  <c r="D919" i="2" s="1"/>
  <c r="B462" i="7"/>
  <c r="B915" i="5"/>
  <c r="D915" i="5" s="1"/>
  <c r="B918" i="4"/>
  <c r="D918" i="4" s="1"/>
  <c r="B917" i="3"/>
  <c r="D917" i="3" s="1"/>
  <c r="B918" i="2"/>
  <c r="D918" i="2" s="1"/>
  <c r="G462" i="7"/>
  <c r="B461" i="7"/>
  <c r="B914" i="5"/>
  <c r="G917" i="4"/>
  <c r="G918" i="4"/>
  <c r="B917" i="4"/>
  <c r="D917" i="4" s="1"/>
  <c r="G917" i="3"/>
  <c r="G918" i="3"/>
  <c r="G919" i="3"/>
  <c r="B916" i="3"/>
  <c r="B917" i="2"/>
  <c r="D917" i="2" s="1"/>
  <c r="G461" i="7"/>
  <c r="B460" i="7"/>
  <c r="D460" i="7" s="1"/>
  <c r="B913" i="5"/>
  <c r="B916" i="4"/>
  <c r="D916" i="4" s="1"/>
  <c r="B915" i="3"/>
  <c r="D915" i="3" s="1"/>
  <c r="G916" i="2"/>
  <c r="G917" i="2"/>
  <c r="G918" i="2"/>
  <c r="B916" i="2"/>
  <c r="D916" i="2" s="1"/>
  <c r="G459" i="7"/>
  <c r="G460" i="7"/>
  <c r="B459" i="7"/>
  <c r="G913" i="5"/>
  <c r="G914" i="5"/>
  <c r="B912" i="5"/>
  <c r="D912" i="5" s="1"/>
  <c r="B915" i="4"/>
  <c r="D915" i="4" s="1"/>
  <c r="G914" i="3"/>
  <c r="G915" i="3"/>
  <c r="G916" i="3"/>
  <c r="B914" i="3"/>
  <c r="D914" i="3" s="1"/>
  <c r="B915" i="2"/>
  <c r="D915" i="2" s="1"/>
  <c r="G911" i="5"/>
  <c r="G912" i="5"/>
  <c r="G914" i="4"/>
  <c r="G915" i="4"/>
  <c r="G916" i="4"/>
  <c r="B458" i="7"/>
  <c r="D458" i="7" s="1"/>
  <c r="B911" i="5"/>
  <c r="D911" i="5" s="1"/>
  <c r="B914" i="4"/>
  <c r="D914" i="4"/>
  <c r="B913" i="3"/>
  <c r="D913" i="3" s="1"/>
  <c r="G915" i="2"/>
  <c r="B914" i="2"/>
  <c r="D914" i="2" s="1"/>
  <c r="B457" i="7"/>
  <c r="D457" i="7" s="1"/>
  <c r="B910" i="5"/>
  <c r="D910" i="5"/>
  <c r="B913" i="4"/>
  <c r="D913" i="4" s="1"/>
  <c r="B912" i="3"/>
  <c r="D912" i="3" s="1"/>
  <c r="G913" i="2"/>
  <c r="G914" i="2"/>
  <c r="B913" i="2"/>
  <c r="D913" i="2" s="1"/>
  <c r="G457" i="7"/>
  <c r="G458" i="7"/>
  <c r="B456" i="7"/>
  <c r="B908" i="5"/>
  <c r="D908" i="5" s="1"/>
  <c r="B909" i="5"/>
  <c r="D909" i="5" s="1"/>
  <c r="B911" i="4"/>
  <c r="D911" i="4" s="1"/>
  <c r="B912" i="4"/>
  <c r="D912" i="4" s="1"/>
  <c r="G912" i="3"/>
  <c r="G913" i="3"/>
  <c r="B910" i="3"/>
  <c r="D910" i="3" s="1"/>
  <c r="B911" i="3"/>
  <c r="D911" i="3" s="1"/>
  <c r="G910" i="2"/>
  <c r="B912" i="2"/>
  <c r="D912" i="2" s="1"/>
  <c r="B455" i="7"/>
  <c r="B454" i="7"/>
  <c r="D454" i="7" s="1"/>
  <c r="B907" i="5"/>
  <c r="D907" i="5" s="1"/>
  <c r="B910" i="4"/>
  <c r="B909" i="3"/>
  <c r="B911" i="2"/>
  <c r="D911" i="2" s="1"/>
  <c r="B910" i="2"/>
  <c r="D910" i="2" s="1"/>
  <c r="G905" i="2"/>
  <c r="G906" i="2"/>
  <c r="G907" i="2"/>
  <c r="G908" i="2"/>
  <c r="G909" i="2"/>
  <c r="G911" i="2"/>
  <c r="G912" i="2"/>
  <c r="B453" i="7"/>
  <c r="B906" i="5"/>
  <c r="D906" i="5" s="1"/>
  <c r="D910" i="4"/>
  <c r="G909" i="4"/>
  <c r="G910" i="4"/>
  <c r="G911" i="4"/>
  <c r="G912" i="4"/>
  <c r="G913" i="4"/>
  <c r="G909" i="3"/>
  <c r="G910" i="3"/>
  <c r="G911" i="3"/>
  <c r="B909" i="2"/>
  <c r="D909" i="2" s="1"/>
  <c r="G906" i="5"/>
  <c r="G907" i="5"/>
  <c r="G908" i="5"/>
  <c r="B452" i="7"/>
  <c r="D452" i="7" s="1"/>
  <c r="B905" i="5"/>
  <c r="D905" i="5" s="1"/>
  <c r="G908" i="4"/>
  <c r="B908" i="4"/>
  <c r="D908" i="4" s="1"/>
  <c r="B909" i="4"/>
  <c r="D909" i="4" s="1"/>
  <c r="B907" i="3"/>
  <c r="D907" i="3" s="1"/>
  <c r="B908" i="3"/>
  <c r="D908" i="3"/>
  <c r="B908" i="2"/>
  <c r="D908" i="2" s="1"/>
  <c r="B451" i="7"/>
  <c r="D451" i="7" s="1"/>
  <c r="B904" i="5"/>
  <c r="D904" i="5" s="1"/>
  <c r="B907" i="4"/>
  <c r="D907" i="4"/>
  <c r="B906" i="3"/>
  <c r="D906" i="3" s="1"/>
  <c r="B907" i="2"/>
  <c r="D907" i="2" s="1"/>
  <c r="G451" i="7"/>
  <c r="G452" i="7"/>
  <c r="G453" i="7"/>
  <c r="G454" i="7"/>
  <c r="G455" i="7"/>
  <c r="G456" i="7"/>
  <c r="B450" i="7"/>
  <c r="D450" i="7" s="1"/>
  <c r="G904" i="5"/>
  <c r="G905" i="5"/>
  <c r="G909" i="5"/>
  <c r="G910" i="5"/>
  <c r="B903" i="5"/>
  <c r="D903" i="5" s="1"/>
  <c r="G907" i="4"/>
  <c r="B906" i="4"/>
  <c r="D906" i="4" s="1"/>
  <c r="G906" i="3"/>
  <c r="G907" i="3"/>
  <c r="G908" i="3"/>
  <c r="B905" i="3"/>
  <c r="D905" i="3" s="1"/>
  <c r="B906" i="2"/>
  <c r="D906" i="2" s="1"/>
  <c r="G447" i="7"/>
  <c r="G448" i="7"/>
  <c r="G449" i="7"/>
  <c r="B449" i="7"/>
  <c r="D449" i="7" s="1"/>
  <c r="G901" i="5"/>
  <c r="G902" i="5"/>
  <c r="B902" i="5"/>
  <c r="D902" i="5" s="1"/>
  <c r="B905" i="4"/>
  <c r="D905" i="4" s="1"/>
  <c r="B904" i="3"/>
  <c r="D904" i="3" s="1"/>
  <c r="B905" i="2"/>
  <c r="D905" i="2" s="1"/>
  <c r="G445" i="7"/>
  <c r="G446" i="7"/>
  <c r="G899" i="3"/>
  <c r="G900" i="3"/>
  <c r="G901" i="3"/>
  <c r="G902" i="3"/>
  <c r="G903" i="3"/>
  <c r="G904" i="3"/>
  <c r="G903" i="2"/>
  <c r="G904" i="2"/>
  <c r="G444" i="7"/>
  <c r="B448" i="7"/>
  <c r="D448" i="7"/>
  <c r="G896" i="5"/>
  <c r="G897" i="5"/>
  <c r="G898" i="5"/>
  <c r="G899" i="5"/>
  <c r="G900" i="5"/>
  <c r="B901" i="5"/>
  <c r="D901" i="5" s="1"/>
  <c r="B904" i="4"/>
  <c r="D904" i="4"/>
  <c r="B903" i="3"/>
  <c r="D903" i="3" s="1"/>
  <c r="B904" i="2"/>
  <c r="D904" i="2" s="1"/>
  <c r="B447" i="7"/>
  <c r="D447" i="7" s="1"/>
  <c r="B900" i="5"/>
  <c r="D900" i="5" s="1"/>
  <c r="G901" i="4"/>
  <c r="G902" i="4"/>
  <c r="G903" i="4"/>
  <c r="G904" i="4"/>
  <c r="G905" i="4"/>
  <c r="B903" i="4"/>
  <c r="D903" i="4" s="1"/>
  <c r="B902" i="3"/>
  <c r="D902" i="3" s="1"/>
  <c r="B903" i="2"/>
  <c r="D903" i="2" s="1"/>
  <c r="G902" i="2"/>
  <c r="G443" i="7"/>
  <c r="B446" i="7"/>
  <c r="D446" i="7" s="1"/>
  <c r="B899" i="5"/>
  <c r="D899" i="5" s="1"/>
  <c r="B902" i="4"/>
  <c r="D902" i="4" s="1"/>
  <c r="B901" i="3"/>
  <c r="D901" i="3" s="1"/>
  <c r="B902" i="2"/>
  <c r="D902" i="2" s="1"/>
  <c r="G895" i="3"/>
  <c r="G896" i="3"/>
  <c r="G897" i="3"/>
  <c r="G898" i="3"/>
  <c r="G897" i="4"/>
  <c r="G898" i="4"/>
  <c r="G899" i="4"/>
  <c r="G900" i="4"/>
  <c r="G895" i="5"/>
  <c r="B445" i="7"/>
  <c r="D445" i="7" s="1"/>
  <c r="B898" i="5"/>
  <c r="D898" i="5" s="1"/>
  <c r="G898" i="2"/>
  <c r="G899" i="2"/>
  <c r="G900" i="2"/>
  <c r="G901" i="2"/>
  <c r="B901" i="4"/>
  <c r="D901" i="4" s="1"/>
  <c r="B900" i="3"/>
  <c r="D900" i="3" s="1"/>
  <c r="B901" i="2"/>
  <c r="D901" i="2" s="1"/>
  <c r="B444" i="7"/>
  <c r="B897" i="5"/>
  <c r="B900" i="4"/>
  <c r="D900" i="4"/>
  <c r="B899" i="3"/>
  <c r="B900" i="2"/>
  <c r="D900" i="2" s="1"/>
  <c r="G440" i="7"/>
  <c r="G441" i="7"/>
  <c r="G442" i="7"/>
  <c r="G894" i="5"/>
  <c r="G897" i="2"/>
  <c r="G439" i="7"/>
  <c r="B443" i="7"/>
  <c r="B896" i="5"/>
  <c r="D896" i="5" s="1"/>
  <c r="B899" i="4"/>
  <c r="D899" i="4" s="1"/>
  <c r="B898" i="3"/>
  <c r="D898" i="3" s="1"/>
  <c r="B899" i="2"/>
  <c r="D899" i="2" s="1"/>
  <c r="B442" i="7"/>
  <c r="D442" i="7" s="1"/>
  <c r="B895" i="5"/>
  <c r="D895" i="5"/>
  <c r="B898" i="4"/>
  <c r="D898" i="4" s="1"/>
  <c r="B897" i="3"/>
  <c r="D897" i="3" s="1"/>
  <c r="B898" i="2"/>
  <c r="D898" i="2" s="1"/>
  <c r="B441" i="7"/>
  <c r="D441" i="7" s="1"/>
  <c r="B894" i="5"/>
  <c r="D894" i="5" s="1"/>
  <c r="B897" i="4"/>
  <c r="D897" i="4" s="1"/>
  <c r="B896" i="3"/>
  <c r="D896" i="3"/>
  <c r="B897" i="2"/>
  <c r="D897" i="2" s="1"/>
  <c r="B440" i="7"/>
  <c r="D440" i="7" s="1"/>
  <c r="B893" i="5"/>
  <c r="D893" i="5" s="1"/>
  <c r="B896" i="4"/>
  <c r="D896" i="4" s="1"/>
  <c r="B895" i="3"/>
  <c r="D895" i="3" s="1"/>
  <c r="B896" i="2"/>
  <c r="D896" i="2" s="1"/>
  <c r="B439" i="7"/>
  <c r="B892" i="5"/>
  <c r="D892" i="5" s="1"/>
  <c r="B895" i="4"/>
  <c r="D895" i="4" s="1"/>
  <c r="B894" i="3"/>
  <c r="D894" i="3"/>
  <c r="B895" i="2"/>
  <c r="D895" i="2" s="1"/>
  <c r="G895" i="4"/>
  <c r="G896" i="4"/>
  <c r="G894" i="3"/>
  <c r="G894" i="2"/>
  <c r="G895" i="2"/>
  <c r="G896" i="2"/>
  <c r="G438" i="7"/>
  <c r="B438" i="7"/>
  <c r="D438" i="7" s="1"/>
  <c r="G892" i="5"/>
  <c r="G893" i="5"/>
  <c r="B891" i="5"/>
  <c r="D891" i="5" s="1"/>
  <c r="B894" i="4"/>
  <c r="D894" i="4" s="1"/>
  <c r="B893" i="3"/>
  <c r="D893" i="3" s="1"/>
  <c r="B894" i="2"/>
  <c r="D894" i="2" s="1"/>
  <c r="B437" i="7"/>
  <c r="D437" i="7" s="1"/>
  <c r="B890" i="5"/>
  <c r="B893" i="4"/>
  <c r="D893" i="4" s="1"/>
  <c r="B892" i="3"/>
  <c r="D892" i="3" s="1"/>
  <c r="B893" i="2"/>
  <c r="D893" i="2" s="1"/>
  <c r="G890" i="5"/>
  <c r="G891" i="5"/>
  <c r="G894" i="4"/>
  <c r="G892" i="3"/>
  <c r="G893" i="3"/>
  <c r="G437" i="7"/>
  <c r="B436" i="7"/>
  <c r="D436" i="7" s="1"/>
  <c r="B889" i="5"/>
  <c r="D889" i="5" s="1"/>
  <c r="G893" i="4"/>
  <c r="B892" i="4"/>
  <c r="D892" i="4"/>
  <c r="B891" i="3"/>
  <c r="D891" i="3" s="1"/>
  <c r="B892" i="2"/>
  <c r="D892" i="2" s="1"/>
  <c r="G891" i="3"/>
  <c r="G889" i="5"/>
  <c r="G436" i="7"/>
  <c r="B435" i="7"/>
  <c r="D435" i="7"/>
  <c r="B888" i="5"/>
  <c r="D888" i="5" s="1"/>
  <c r="G892" i="4"/>
  <c r="B891" i="4"/>
  <c r="D891" i="4" s="1"/>
  <c r="G892" i="2"/>
  <c r="G893" i="2"/>
  <c r="G890" i="3"/>
  <c r="B890" i="3"/>
  <c r="D890" i="3" s="1"/>
  <c r="B891" i="2"/>
  <c r="D891" i="2" s="1"/>
  <c r="B434" i="7"/>
  <c r="D434" i="7" s="1"/>
  <c r="B887" i="5"/>
  <c r="D887" i="5" s="1"/>
  <c r="B890" i="4"/>
  <c r="D890" i="4" s="1"/>
  <c r="G891" i="4"/>
  <c r="B889" i="3"/>
  <c r="D889" i="3" s="1"/>
  <c r="G891" i="2"/>
  <c r="G890" i="4"/>
  <c r="B889" i="4"/>
  <c r="D889" i="4" s="1"/>
  <c r="B433" i="7"/>
  <c r="D433" i="7" s="1"/>
  <c r="G887" i="5"/>
  <c r="G888" i="5"/>
  <c r="G432" i="7"/>
  <c r="G433" i="7"/>
  <c r="G434" i="7"/>
  <c r="G435" i="7"/>
  <c r="B432" i="7"/>
  <c r="D432" i="7" s="1"/>
  <c r="B885" i="5"/>
  <c r="D885" i="5" s="1"/>
  <c r="B886" i="5"/>
  <c r="D886" i="5" s="1"/>
  <c r="G886" i="5"/>
  <c r="B888" i="4"/>
  <c r="D888" i="4" s="1"/>
  <c r="G889" i="4"/>
  <c r="G888" i="2"/>
  <c r="G889" i="2"/>
  <c r="G890" i="2"/>
  <c r="B888" i="2"/>
  <c r="D888" i="2" s="1"/>
  <c r="B889" i="2"/>
  <c r="D889" i="2" s="1"/>
  <c r="B890" i="2"/>
  <c r="D890" i="2" s="1"/>
  <c r="G885" i="5"/>
  <c r="G888" i="4"/>
  <c r="G887" i="3"/>
  <c r="G888" i="3"/>
  <c r="G889" i="3"/>
  <c r="B886" i="3"/>
  <c r="D886" i="3"/>
  <c r="B887" i="3"/>
  <c r="D887" i="3" s="1"/>
  <c r="B888" i="3"/>
  <c r="D888" i="3" s="1"/>
  <c r="B887" i="2"/>
  <c r="D887" i="2" s="1"/>
  <c r="B885" i="3"/>
  <c r="B886" i="2"/>
  <c r="D886" i="2" s="1"/>
  <c r="G430" i="7"/>
  <c r="G431" i="7"/>
  <c r="G883" i="5"/>
  <c r="G884" i="5"/>
  <c r="G887" i="4"/>
  <c r="G885" i="3"/>
  <c r="G886" i="3"/>
  <c r="B884" i="3"/>
  <c r="D884" i="3" s="1"/>
  <c r="G886" i="2"/>
  <c r="G887" i="2"/>
  <c r="B885" i="2"/>
  <c r="D885" i="2" s="1"/>
  <c r="B425" i="7"/>
  <c r="D425" i="7" s="1"/>
  <c r="G885" i="2"/>
  <c r="G884" i="3"/>
  <c r="G884" i="4"/>
  <c r="G885" i="4"/>
  <c r="G886" i="4"/>
  <c r="G882" i="5"/>
  <c r="G429" i="7"/>
  <c r="B883" i="3"/>
  <c r="D883" i="3" s="1"/>
  <c r="G427" i="7"/>
  <c r="G428" i="7"/>
  <c r="G880" i="5"/>
  <c r="G881" i="5"/>
  <c r="G883" i="4"/>
  <c r="G882" i="3"/>
  <c r="G883" i="3"/>
  <c r="G883" i="2"/>
  <c r="G884" i="2"/>
  <c r="B882" i="2"/>
  <c r="D882" i="2" s="1"/>
  <c r="B883" i="2"/>
  <c r="D883" i="2" s="1"/>
  <c r="B884" i="2"/>
  <c r="D884" i="2" s="1"/>
  <c r="G879" i="5"/>
  <c r="G426" i="7"/>
  <c r="G425" i="7"/>
  <c r="G880" i="3"/>
  <c r="G881" i="3"/>
  <c r="G881" i="2"/>
  <c r="G882" i="2"/>
  <c r="B879" i="3"/>
  <c r="D879" i="3" s="1"/>
  <c r="B5" i="5"/>
  <c r="B339" i="3"/>
  <c r="B5" i="3"/>
  <c r="B878" i="3"/>
  <c r="D878" i="3" s="1"/>
  <c r="B422" i="7"/>
  <c r="D422" i="7" s="1"/>
  <c r="B875" i="5"/>
  <c r="D875" i="5" s="1"/>
  <c r="B878" i="4"/>
  <c r="D878" i="4" s="1"/>
  <c r="B877" i="3"/>
  <c r="D877" i="3" s="1"/>
  <c r="B878" i="2"/>
  <c r="D878" i="2" s="1"/>
  <c r="G877" i="4"/>
  <c r="G878" i="4"/>
  <c r="G879" i="4"/>
  <c r="G880" i="4"/>
  <c r="G881" i="4"/>
  <c r="G882" i="4"/>
  <c r="G876" i="4"/>
  <c r="G420" i="7"/>
  <c r="G421" i="7"/>
  <c r="G422" i="7"/>
  <c r="G423" i="7"/>
  <c r="G424" i="7"/>
  <c r="G419" i="7"/>
  <c r="G873" i="5"/>
  <c r="G874" i="5"/>
  <c r="G875" i="5"/>
  <c r="G876" i="5"/>
  <c r="G877" i="5"/>
  <c r="G878" i="5"/>
  <c r="G872" i="5"/>
  <c r="G875" i="3"/>
  <c r="G876" i="3"/>
  <c r="G877" i="3"/>
  <c r="G878" i="3"/>
  <c r="G879" i="3"/>
  <c r="G874" i="3"/>
  <c r="G876" i="2"/>
  <c r="G877" i="2"/>
  <c r="G878" i="2"/>
  <c r="G879" i="2"/>
  <c r="G880" i="2"/>
  <c r="G875" i="2"/>
  <c r="B875" i="4"/>
  <c r="D875" i="4" s="1"/>
  <c r="B876" i="4"/>
  <c r="D876" i="4" s="1"/>
  <c r="B877" i="4"/>
  <c r="D877" i="4" s="1"/>
  <c r="B879" i="4"/>
  <c r="D879" i="4" s="1"/>
  <c r="B880" i="4"/>
  <c r="D880" i="4" s="1"/>
  <c r="B881" i="4"/>
  <c r="D881" i="4"/>
  <c r="B882" i="4"/>
  <c r="D882" i="4" s="1"/>
  <c r="B883" i="4"/>
  <c r="D883" i="4" s="1"/>
  <c r="B884" i="4"/>
  <c r="D884" i="4" s="1"/>
  <c r="B885" i="4"/>
  <c r="D885" i="4" s="1"/>
  <c r="B886" i="4"/>
  <c r="D886" i="4" s="1"/>
  <c r="B887" i="4"/>
  <c r="D887" i="4" s="1"/>
  <c r="B873" i="5"/>
  <c r="D873" i="5"/>
  <c r="B874" i="5"/>
  <c r="D874" i="5"/>
  <c r="B876" i="5"/>
  <c r="D876" i="5"/>
  <c r="B877" i="5"/>
  <c r="D877" i="5" s="1"/>
  <c r="B878" i="5"/>
  <c r="D878" i="5" s="1"/>
  <c r="B879" i="5"/>
  <c r="D879" i="5" s="1"/>
  <c r="B880" i="5"/>
  <c r="D880" i="5" s="1"/>
  <c r="B881" i="5"/>
  <c r="D881" i="5" s="1"/>
  <c r="B882" i="5"/>
  <c r="D882" i="5" s="1"/>
  <c r="B883" i="5"/>
  <c r="D883" i="5" s="1"/>
  <c r="B884" i="5"/>
  <c r="D884" i="5"/>
  <c r="B875" i="3"/>
  <c r="D875" i="3" s="1"/>
  <c r="B876" i="3"/>
  <c r="D876" i="3" s="1"/>
  <c r="B880" i="3"/>
  <c r="D880" i="3" s="1"/>
  <c r="B881" i="3"/>
  <c r="D881" i="3" s="1"/>
  <c r="B882" i="3"/>
  <c r="D882" i="3" s="1"/>
  <c r="B876" i="2"/>
  <c r="D876" i="2" s="1"/>
  <c r="B877" i="2"/>
  <c r="D877" i="2" s="1"/>
  <c r="B879" i="2"/>
  <c r="D879" i="2" s="1"/>
  <c r="B880" i="2"/>
  <c r="D880" i="2" s="1"/>
  <c r="B881" i="2"/>
  <c r="D881" i="2" s="1"/>
  <c r="B420" i="7"/>
  <c r="D420" i="7" s="1"/>
  <c r="B421" i="7"/>
  <c r="D421" i="7" s="1"/>
  <c r="B423" i="7"/>
  <c r="D423" i="7" s="1"/>
  <c r="B424" i="7"/>
  <c r="D424" i="7" s="1"/>
  <c r="B426" i="7"/>
  <c r="D426" i="7" s="1"/>
  <c r="B427" i="7"/>
  <c r="D427" i="7" s="1"/>
  <c r="B428" i="7"/>
  <c r="D428" i="7"/>
  <c r="B429" i="7"/>
  <c r="D429" i="7"/>
  <c r="B430" i="7"/>
  <c r="D430" i="7"/>
  <c r="B431" i="7"/>
  <c r="D431" i="7" s="1"/>
  <c r="B419" i="7"/>
  <c r="D419" i="7" s="1"/>
  <c r="B872" i="5"/>
  <c r="D872" i="5" s="1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874" i="3"/>
  <c r="D874" i="3"/>
  <c r="B875" i="2"/>
  <c r="D875" i="2" s="1"/>
  <c r="D872" i="3"/>
  <c r="D873" i="4"/>
  <c r="D885" i="3"/>
  <c r="D899" i="3"/>
  <c r="D909" i="3"/>
  <c r="D916" i="3"/>
  <c r="D923" i="3"/>
  <c r="D931" i="3"/>
  <c r="D944" i="3"/>
  <c r="D945" i="3"/>
  <c r="D955" i="3"/>
  <c r="D957" i="3"/>
  <c r="D961" i="3"/>
  <c r="D962" i="3"/>
  <c r="D963" i="3"/>
  <c r="D964" i="3"/>
  <c r="D968" i="3"/>
  <c r="D969" i="3"/>
  <c r="D970" i="3"/>
  <c r="D973" i="3"/>
  <c r="D872" i="2"/>
  <c r="D439" i="7"/>
  <c r="D443" i="7"/>
  <c r="D444" i="7"/>
  <c r="D453" i="7"/>
  <c r="D455" i="7"/>
  <c r="D456" i="7"/>
  <c r="D459" i="7"/>
  <c r="D461" i="7"/>
  <c r="D462" i="7"/>
  <c r="D463" i="7"/>
  <c r="D464" i="7"/>
  <c r="D465" i="7"/>
  <c r="D473" i="7"/>
  <c r="D481" i="7"/>
  <c r="D482" i="7"/>
  <c r="D483" i="7"/>
  <c r="D486" i="7"/>
  <c r="D487" i="7"/>
  <c r="D488" i="7"/>
  <c r="D491" i="7"/>
  <c r="D494" i="7"/>
  <c r="D496" i="7"/>
  <c r="D499" i="7"/>
  <c r="D501" i="7"/>
  <c r="D503" i="7"/>
  <c r="D504" i="7"/>
  <c r="D505" i="7"/>
  <c r="D510" i="7"/>
  <c r="D511" i="7"/>
  <c r="D512" i="7"/>
  <c r="D514" i="7"/>
  <c r="D516" i="7"/>
  <c r="D517" i="7"/>
  <c r="D518" i="7"/>
  <c r="D519" i="7"/>
  <c r="D520" i="7"/>
  <c r="D521" i="7"/>
  <c r="D522" i="7"/>
  <c r="D525" i="7"/>
  <c r="D526" i="7"/>
  <c r="D527" i="7"/>
  <c r="D528" i="7"/>
  <c r="D531" i="7"/>
  <c r="D534" i="7"/>
  <c r="D535" i="7"/>
  <c r="D536" i="7"/>
  <c r="D537" i="7"/>
  <c r="D539" i="7"/>
  <c r="D540" i="7"/>
  <c r="D541" i="7"/>
  <c r="D542" i="7"/>
  <c r="D543" i="7"/>
  <c r="D545" i="7"/>
  <c r="D546" i="7"/>
  <c r="D547" i="7"/>
  <c r="D549" i="7"/>
  <c r="D552" i="7"/>
  <c r="D554" i="7"/>
  <c r="D555" i="7"/>
  <c r="D557" i="7"/>
  <c r="D558" i="7"/>
  <c r="D559" i="7"/>
  <c r="D561" i="7"/>
  <c r="D562" i="7"/>
  <c r="D563" i="7"/>
  <c r="D564" i="7"/>
  <c r="D565" i="7"/>
  <c r="D568" i="7"/>
  <c r="D569" i="7"/>
  <c r="D570" i="7"/>
  <c r="D572" i="7"/>
  <c r="D573" i="7"/>
  <c r="D574" i="7"/>
  <c r="D575" i="7"/>
  <c r="D576" i="7"/>
  <c r="D577" i="7"/>
  <c r="D581" i="7"/>
  <c r="D583" i="7"/>
  <c r="D584" i="7"/>
  <c r="D586" i="7"/>
  <c r="D587" i="7"/>
  <c r="D589" i="7"/>
  <c r="D591" i="7"/>
  <c r="D593" i="7"/>
  <c r="D595" i="7"/>
  <c r="D596" i="7"/>
  <c r="D597" i="7"/>
  <c r="D599" i="7"/>
  <c r="D600" i="7"/>
  <c r="D602" i="7"/>
  <c r="D603" i="7"/>
  <c r="D604" i="7"/>
  <c r="D605" i="7"/>
  <c r="D606" i="7"/>
  <c r="D607" i="7"/>
  <c r="D609" i="7"/>
  <c r="D611" i="7"/>
  <c r="D612" i="7"/>
  <c r="D613" i="7"/>
  <c r="D615" i="7"/>
  <c r="D617" i="7"/>
  <c r="D619" i="7"/>
  <c r="D621" i="7"/>
  <c r="D622" i="7"/>
  <c r="D623" i="7"/>
  <c r="D626" i="7"/>
  <c r="D628" i="7"/>
  <c r="D629" i="7"/>
  <c r="D417" i="7"/>
  <c r="D870" i="5"/>
  <c r="D890" i="5"/>
  <c r="D897" i="5"/>
  <c r="D913" i="5"/>
  <c r="D914" i="5"/>
  <c r="D919" i="5"/>
  <c r="D929" i="5"/>
  <c r="D931" i="5"/>
  <c r="D937" i="5"/>
  <c r="D938" i="5"/>
  <c r="D941" i="5"/>
  <c r="D942" i="5"/>
  <c r="D943" i="5"/>
  <c r="D944" i="5"/>
  <c r="D945" i="5"/>
  <c r="D948" i="5"/>
  <c r="D949" i="5"/>
  <c r="D950" i="5"/>
  <c r="D951" i="5"/>
  <c r="D953" i="5"/>
  <c r="D955" i="5"/>
  <c r="D956" i="5"/>
  <c r="D962" i="5"/>
  <c r="D963" i="5"/>
  <c r="D971" i="5"/>
  <c r="D974" i="5"/>
  <c r="D977" i="5"/>
  <c r="D982" i="5"/>
  <c r="D985" i="5"/>
  <c r="D987" i="5"/>
  <c r="D991" i="5"/>
  <c r="D993" i="5"/>
  <c r="D997" i="5"/>
  <c r="D998" i="5"/>
  <c r="D999" i="5"/>
  <c r="D1000" i="5"/>
  <c r="D1001" i="5"/>
  <c r="D1003" i="5"/>
  <c r="D1005" i="5"/>
  <c r="D1006" i="5"/>
  <c r="D1007" i="5"/>
  <c r="D1011" i="5"/>
  <c r="D1013" i="5"/>
  <c r="D1014" i="5"/>
  <c r="D1015" i="5"/>
  <c r="D1016" i="5"/>
  <c r="D1017" i="5"/>
  <c r="D1020" i="5"/>
  <c r="D1021" i="5"/>
  <c r="D1022" i="5"/>
  <c r="D1023" i="5"/>
  <c r="D1024" i="5"/>
  <c r="D1027" i="5"/>
  <c r="D1029" i="5"/>
  <c r="D1031" i="5"/>
  <c r="D1032" i="5"/>
  <c r="D1033" i="5"/>
  <c r="D1034" i="5"/>
  <c r="D1035" i="5"/>
  <c r="D1036" i="5"/>
  <c r="D1037" i="5"/>
  <c r="D1038" i="5"/>
  <c r="D1039" i="5"/>
  <c r="D1040" i="5"/>
  <c r="D1041" i="5"/>
  <c r="D1042" i="5"/>
  <c r="D1043" i="5"/>
  <c r="D1044" i="5"/>
  <c r="D1045" i="5"/>
  <c r="D1046" i="5"/>
  <c r="D1047" i="5"/>
  <c r="D1048" i="5"/>
  <c r="D1049" i="5"/>
  <c r="D1051" i="5"/>
  <c r="D1052" i="5"/>
  <c r="D1053" i="5"/>
  <c r="D1054" i="5"/>
  <c r="D871" i="3"/>
  <c r="D872" i="4"/>
  <c r="D869" i="5"/>
  <c r="D416" i="7"/>
  <c r="B339" i="5"/>
  <c r="B338" i="5"/>
  <c r="B337" i="5"/>
  <c r="B336" i="5"/>
  <c r="B335" i="5"/>
  <c r="B334" i="5"/>
  <c r="B333" i="5"/>
  <c r="B332" i="5"/>
  <c r="B331" i="5"/>
  <c r="B330" i="5"/>
  <c r="B329" i="5"/>
  <c r="B328" i="5"/>
  <c r="B327" i="5"/>
  <c r="B326" i="5"/>
  <c r="B325" i="5"/>
  <c r="B324" i="5"/>
  <c r="B323" i="5"/>
  <c r="B322" i="5"/>
  <c r="B321" i="5"/>
  <c r="B320" i="5"/>
  <c r="B319" i="5"/>
  <c r="B318" i="5"/>
  <c r="B317" i="5"/>
  <c r="B316" i="5"/>
  <c r="B315" i="5"/>
  <c r="B314" i="5"/>
  <c r="B313" i="5"/>
  <c r="B312" i="5"/>
  <c r="B311" i="5"/>
  <c r="B310" i="5"/>
  <c r="B309" i="5"/>
  <c r="B308" i="5"/>
  <c r="B307" i="5"/>
  <c r="B306" i="5"/>
  <c r="B305" i="5"/>
  <c r="B304" i="5"/>
  <c r="B303" i="5"/>
  <c r="B302" i="5"/>
  <c r="B301" i="5"/>
  <c r="B300" i="5"/>
  <c r="B299" i="5"/>
  <c r="B298" i="5"/>
  <c r="B297" i="5"/>
  <c r="B296" i="5"/>
  <c r="B295" i="5"/>
  <c r="B294" i="5"/>
  <c r="B293" i="5"/>
  <c r="B292" i="5"/>
  <c r="B291" i="5"/>
  <c r="B290" i="5"/>
  <c r="B289" i="5"/>
  <c r="B288" i="5"/>
  <c r="B287" i="5"/>
  <c r="B286" i="5"/>
  <c r="B285" i="5"/>
  <c r="B284" i="5"/>
  <c r="B283" i="5"/>
  <c r="B282" i="5"/>
  <c r="B281" i="5"/>
  <c r="B280" i="5"/>
  <c r="B279" i="5"/>
  <c r="B278" i="5"/>
  <c r="B277" i="5"/>
  <c r="B276" i="5"/>
  <c r="B275" i="5"/>
  <c r="B274" i="5"/>
  <c r="B273" i="5"/>
  <c r="B272" i="5"/>
  <c r="B271" i="5"/>
  <c r="B270" i="5"/>
  <c r="B269" i="5"/>
  <c r="B268" i="5"/>
  <c r="B267" i="5"/>
  <c r="B266" i="5"/>
  <c r="B265" i="5"/>
  <c r="B264" i="5"/>
  <c r="B263" i="5"/>
  <c r="B262" i="5"/>
  <c r="B261" i="5"/>
  <c r="B260" i="5"/>
  <c r="B259" i="5"/>
  <c r="B258" i="5"/>
  <c r="B257" i="5"/>
  <c r="B256" i="5"/>
  <c r="B255" i="5"/>
  <c r="B254" i="5"/>
  <c r="B253" i="5"/>
  <c r="B252" i="5"/>
  <c r="B251" i="5"/>
  <c r="B250" i="5"/>
  <c r="B249" i="5"/>
  <c r="B248" i="5"/>
  <c r="B247" i="5"/>
  <c r="B246" i="5"/>
  <c r="B245" i="5"/>
  <c r="B244" i="5"/>
  <c r="B243" i="5"/>
  <c r="B242" i="5"/>
  <c r="B241" i="5"/>
  <c r="B240" i="5"/>
  <c r="B239" i="5"/>
  <c r="B238" i="5"/>
  <c r="B237" i="5"/>
  <c r="B236" i="5"/>
  <c r="B235" i="5"/>
  <c r="B234" i="5"/>
  <c r="B233" i="5"/>
  <c r="B232" i="5"/>
  <c r="B231" i="5"/>
  <c r="B230" i="5"/>
  <c r="B229" i="5"/>
  <c r="B228" i="5"/>
  <c r="B227" i="5"/>
  <c r="B226" i="5"/>
  <c r="B225" i="5"/>
  <c r="B224" i="5"/>
  <c r="B223" i="5"/>
  <c r="B222" i="5"/>
  <c r="B221" i="5"/>
  <c r="B220" i="5"/>
  <c r="B219" i="5"/>
  <c r="B218" i="5"/>
  <c r="B217" i="5"/>
  <c r="B216" i="5"/>
  <c r="B215" i="5"/>
  <c r="B214" i="5"/>
  <c r="B213" i="5"/>
  <c r="B212" i="5"/>
  <c r="B211" i="5"/>
  <c r="B210" i="5"/>
  <c r="B209" i="5"/>
  <c r="B208" i="5"/>
  <c r="B207" i="5"/>
  <c r="B206" i="5"/>
  <c r="B205" i="5"/>
  <c r="B204" i="5"/>
  <c r="B203" i="5"/>
  <c r="B202" i="5"/>
  <c r="B201" i="5"/>
  <c r="B200" i="5"/>
  <c r="B199" i="5"/>
  <c r="B198" i="5"/>
  <c r="B197" i="5"/>
  <c r="B196" i="5"/>
  <c r="B195" i="5"/>
  <c r="B194" i="5"/>
  <c r="B193" i="5"/>
  <c r="B192" i="5"/>
  <c r="B191" i="5"/>
  <c r="B190" i="5"/>
  <c r="B189" i="5"/>
  <c r="B188" i="5"/>
  <c r="B187" i="5"/>
  <c r="B186" i="5"/>
  <c r="B185" i="5"/>
  <c r="B184" i="5"/>
  <c r="B183" i="5"/>
  <c r="B182" i="5"/>
  <c r="B181" i="5"/>
  <c r="B180" i="5"/>
  <c r="B179" i="5"/>
  <c r="B178" i="5"/>
  <c r="B177" i="5"/>
  <c r="B176" i="5"/>
  <c r="B175" i="5"/>
  <c r="B174" i="5"/>
  <c r="B173" i="5"/>
  <c r="B172" i="5"/>
  <c r="B171" i="5"/>
  <c r="B170" i="5"/>
  <c r="B169" i="5"/>
  <c r="B168" i="5"/>
  <c r="B167" i="5"/>
  <c r="B166" i="5"/>
  <c r="B165" i="5"/>
  <c r="B164" i="5"/>
  <c r="B163" i="5"/>
  <c r="B162" i="5"/>
  <c r="B161" i="5"/>
  <c r="B160" i="5"/>
  <c r="B159" i="5"/>
  <c r="B158" i="5"/>
  <c r="B157" i="5"/>
  <c r="B156" i="5"/>
  <c r="B155" i="5"/>
  <c r="B154" i="5"/>
  <c r="B153" i="5"/>
  <c r="B152" i="5"/>
  <c r="B151" i="5"/>
  <c r="B150" i="5"/>
  <c r="B149" i="5"/>
  <c r="B148" i="5"/>
  <c r="B147" i="5"/>
  <c r="B146" i="5"/>
  <c r="B145" i="5"/>
  <c r="B144" i="5"/>
  <c r="B143" i="5"/>
  <c r="B142" i="5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D873" i="2"/>
  <c r="D566" i="7"/>
  <c r="D1029" i="2"/>
  <c r="D582" i="7"/>
  <c r="I9" i="1"/>
  <c r="B15" i="1"/>
  <c r="I6" i="1"/>
  <c r="D6" i="1"/>
  <c r="I5" i="1"/>
  <c r="E873" i="2" s="1"/>
  <c r="D5" i="1"/>
  <c r="I8" i="1"/>
  <c r="D7" i="1"/>
  <c r="D8" i="1"/>
  <c r="D1101" i="2"/>
  <c r="B1045" i="4"/>
  <c r="D1045" i="4"/>
  <c r="G1046" i="4"/>
  <c r="D1135" i="3"/>
  <c r="G8" i="1"/>
  <c r="H12" i="1" l="1"/>
  <c r="G12" i="1"/>
  <c r="D15" i="14"/>
  <c r="H13" i="1" s="1"/>
  <c r="G13" i="1"/>
  <c r="E9" i="1"/>
  <c r="D1123" i="3"/>
  <c r="D1166" i="4"/>
  <c r="D1124" i="4"/>
  <c r="D1121" i="5"/>
  <c r="D1163" i="5"/>
  <c r="D34" i="15"/>
  <c r="H9" i="1"/>
  <c r="H10" i="1"/>
  <c r="G10" i="1"/>
  <c r="H8" i="1"/>
  <c r="B649" i="5" s="1"/>
  <c r="D1164" i="4"/>
  <c r="H7" i="1" s="1"/>
  <c r="G7" i="1"/>
  <c r="D1163" i="2"/>
  <c r="H5" i="1" s="1"/>
  <c r="G5" i="1"/>
  <c r="D29" i="16"/>
  <c r="H11" i="1" s="1"/>
  <c r="G11" i="1"/>
  <c r="G9" i="1"/>
  <c r="B1161" i="3"/>
  <c r="D1161" i="3" l="1"/>
  <c r="H6" i="1" s="1"/>
  <c r="G6" i="1"/>
</calcChain>
</file>

<file path=xl/sharedStrings.xml><?xml version="1.0" encoding="utf-8"?>
<sst xmlns="http://schemas.openxmlformats.org/spreadsheetml/2006/main" count="4570" uniqueCount="1033">
  <si>
    <t>Kim loại</t>
  </si>
  <si>
    <t>Giá LME</t>
  </si>
  <si>
    <t>CNY/MT</t>
  </si>
  <si>
    <t>USD/MT</t>
  </si>
  <si>
    <t>Pb ≥99.994%</t>
  </si>
  <si>
    <t>CNY/KG</t>
  </si>
  <si>
    <t>USD/KG</t>
  </si>
  <si>
    <t>Đơn vị tính</t>
  </si>
  <si>
    <t>Thay đổi
(CNY)</t>
  </si>
  <si>
    <t>Thượng Hải (CNY)</t>
  </si>
  <si>
    <t>Thượng Hải (USD)</t>
  </si>
  <si>
    <t>Thượng hải (USD) /1.17</t>
  </si>
  <si>
    <t>Đồng #1
Cu_Ag ≥99.95%</t>
  </si>
  <si>
    <t xml:space="preserve">Chì #1
Pb ≥99.994%    </t>
  </si>
  <si>
    <t>Bạc #1
Ag ≥ 99.99%</t>
  </si>
  <si>
    <t>Kẽm #0
Zn ≥ 99.994%</t>
  </si>
  <si>
    <t>Nikel #1
Ni ≥ 99.90%</t>
  </si>
  <si>
    <t>BIỂU ĐỒ BIẾN THIÊN GIÁ KIM LOẠI MÀU SÀN THƯỢNG HẢI</t>
  </si>
  <si>
    <t>Cu_Ag ≥99.95%</t>
  </si>
  <si>
    <t>Copper #1</t>
  </si>
  <si>
    <t>1#铜</t>
  </si>
  <si>
    <t>Ngày</t>
  </si>
  <si>
    <t>Tỷ giá</t>
  </si>
  <si>
    <t>USD/CNY</t>
  </si>
  <si>
    <t>2013.09.09</t>
  </si>
  <si>
    <t>2013.09.10</t>
  </si>
  <si>
    <t>2013.09.11</t>
  </si>
  <si>
    <t>2013.09.12</t>
  </si>
  <si>
    <t>2013.09.13</t>
  </si>
  <si>
    <t>2013.09.16</t>
  </si>
  <si>
    <t>2013.09.17</t>
  </si>
  <si>
    <t>2013.09.18</t>
  </si>
  <si>
    <t>2013.09.23</t>
  </si>
  <si>
    <t>2013.09.24</t>
  </si>
  <si>
    <t>2013.09.25</t>
  </si>
  <si>
    <t>2013.09.26</t>
  </si>
  <si>
    <t>2013.09.27</t>
  </si>
  <si>
    <t>2013.09.30</t>
  </si>
  <si>
    <t>2013.10.08</t>
  </si>
  <si>
    <t>2013.10.09</t>
  </si>
  <si>
    <t>2013.10.10</t>
  </si>
  <si>
    <t>2013.10.11</t>
  </si>
  <si>
    <t>2013.10.14</t>
  </si>
  <si>
    <t>2013.10.15</t>
  </si>
  <si>
    <t>2013.10.16</t>
  </si>
  <si>
    <t>2013.10.17</t>
  </si>
  <si>
    <t>2013.10.18</t>
  </si>
  <si>
    <t>2013.10.21</t>
  </si>
  <si>
    <t>2013.10.22</t>
  </si>
  <si>
    <t>2013.10.23</t>
  </si>
  <si>
    <t>2013.10.24</t>
  </si>
  <si>
    <t>2013.10.25</t>
  </si>
  <si>
    <t>2013.10.28</t>
  </si>
  <si>
    <t>2013.10.29</t>
  </si>
  <si>
    <t>2013.10.30</t>
  </si>
  <si>
    <t>2013.10.31</t>
  </si>
  <si>
    <t>2013.11.01</t>
  </si>
  <si>
    <t>2013.11.04</t>
  </si>
  <si>
    <t>2013.11.05</t>
  </si>
  <si>
    <t>2013.11.06</t>
  </si>
  <si>
    <t>2013.11.07</t>
  </si>
  <si>
    <t>2013.11.08</t>
  </si>
  <si>
    <t>2013.11.11</t>
  </si>
  <si>
    <t>2013.11.12</t>
  </si>
  <si>
    <t>2013.11.13</t>
  </si>
  <si>
    <t>2013.11.14</t>
  </si>
  <si>
    <t>2013.11.15</t>
  </si>
  <si>
    <t>2013.11.18</t>
  </si>
  <si>
    <t>2013.11.19</t>
  </si>
  <si>
    <t>2013.11.20</t>
  </si>
  <si>
    <t>2013.11.21</t>
  </si>
  <si>
    <t>2013.11.22</t>
  </si>
  <si>
    <t>2013.11.25</t>
  </si>
  <si>
    <t>2013.11.26</t>
  </si>
  <si>
    <t>2013.11.27</t>
  </si>
  <si>
    <t>2013.11.28</t>
  </si>
  <si>
    <t>2013.11.29</t>
  </si>
  <si>
    <t>2013.12.02</t>
  </si>
  <si>
    <t>2013.12.03</t>
  </si>
  <si>
    <t>2013.12.04</t>
  </si>
  <si>
    <t>2013.12.05</t>
  </si>
  <si>
    <t>2013.12.06</t>
  </si>
  <si>
    <t>2013.12.09</t>
  </si>
  <si>
    <t>2013.12.10</t>
  </si>
  <si>
    <t>2013.12.11</t>
  </si>
  <si>
    <t>2013.12.12</t>
  </si>
  <si>
    <t>2013.12.13</t>
  </si>
  <si>
    <t>2013.12.16</t>
  </si>
  <si>
    <t>2013.12.17</t>
  </si>
  <si>
    <t>2013.12.18</t>
  </si>
  <si>
    <t>2013.12.19</t>
  </si>
  <si>
    <t>2013.12.20</t>
  </si>
  <si>
    <t>2013.12.23</t>
  </si>
  <si>
    <t>2013.12.24</t>
  </si>
  <si>
    <t>2013.12.25</t>
  </si>
  <si>
    <t>2013.12.26</t>
  </si>
  <si>
    <t>2013.12.27</t>
  </si>
  <si>
    <t>2013.12.30</t>
  </si>
  <si>
    <t>2013.12.31</t>
  </si>
  <si>
    <t>2014.01.02</t>
  </si>
  <si>
    <t>2014.01.03</t>
  </si>
  <si>
    <t>2014.01.06</t>
  </si>
  <si>
    <t>2014.01.07</t>
  </si>
  <si>
    <t>2014.01.08</t>
  </si>
  <si>
    <t>2014.01.09</t>
  </si>
  <si>
    <t>2014.01.10</t>
  </si>
  <si>
    <t>2014.01.13</t>
  </si>
  <si>
    <t>2014.01.14</t>
  </si>
  <si>
    <t>2014.01.15</t>
  </si>
  <si>
    <t>2014.01.16</t>
  </si>
  <si>
    <t>2014.01.17</t>
  </si>
  <si>
    <t>2014.01.20</t>
  </si>
  <si>
    <t>2014.01.21</t>
  </si>
  <si>
    <t>2014.01.22</t>
  </si>
  <si>
    <t>2014.01.23</t>
  </si>
  <si>
    <t>2014.01.24</t>
  </si>
  <si>
    <t>2014.01.27</t>
  </si>
  <si>
    <t>2014.01.28</t>
  </si>
  <si>
    <t>2014.01.29</t>
  </si>
  <si>
    <t>2014.01.30</t>
  </si>
  <si>
    <t>2014.02.07</t>
  </si>
  <si>
    <t>2014.02.10</t>
  </si>
  <si>
    <t>2014.02.11</t>
  </si>
  <si>
    <t>2014.02.12</t>
  </si>
  <si>
    <t>2014.02.13</t>
  </si>
  <si>
    <t>2014.02.14</t>
  </si>
  <si>
    <t>2014.02.17</t>
  </si>
  <si>
    <t>2014.02.18</t>
  </si>
  <si>
    <t>2014.02.19</t>
  </si>
  <si>
    <t>2014.02.20</t>
  </si>
  <si>
    <t>2014.02.21</t>
  </si>
  <si>
    <t>2014.02.24</t>
  </si>
  <si>
    <t>2014.02.25</t>
  </si>
  <si>
    <t>2014.02.26</t>
  </si>
  <si>
    <t>2014.02.27</t>
  </si>
  <si>
    <t>2014.02.28</t>
  </si>
  <si>
    <t>2014.03.03</t>
  </si>
  <si>
    <t>2014.03.04</t>
  </si>
  <si>
    <t>2014.03.05</t>
  </si>
  <si>
    <t>2014.03.06</t>
  </si>
  <si>
    <t>2014.03.07</t>
  </si>
  <si>
    <t>2014.03.10</t>
  </si>
  <si>
    <t>2014.03.11</t>
  </si>
  <si>
    <t>2014.03.12</t>
  </si>
  <si>
    <t>2014.03.13</t>
  </si>
  <si>
    <t>2014.03.14</t>
  </si>
  <si>
    <t>2014.03.17</t>
  </si>
  <si>
    <t>2014.03.18</t>
  </si>
  <si>
    <t>2014.03.19</t>
  </si>
  <si>
    <t>2014.03.20</t>
  </si>
  <si>
    <t>2014.03.21</t>
  </si>
  <si>
    <t>2014.03.24</t>
  </si>
  <si>
    <t>2014.03.25</t>
  </si>
  <si>
    <t>2014.03.26</t>
  </si>
  <si>
    <t>2014.03.27</t>
  </si>
  <si>
    <t>2014.03.28</t>
  </si>
  <si>
    <t>2014.03.31</t>
  </si>
  <si>
    <t>2014.04.01</t>
  </si>
  <si>
    <t>2014.04.02</t>
  </si>
  <si>
    <t>2014.04.03</t>
  </si>
  <si>
    <t>2014.04.04</t>
  </si>
  <si>
    <t>2014.04.08</t>
  </si>
  <si>
    <t>2014.04.09</t>
  </si>
  <si>
    <t>2014.04.10</t>
  </si>
  <si>
    <t>2014.04.11</t>
  </si>
  <si>
    <t>2014.04.14</t>
  </si>
  <si>
    <t>2014.04.15</t>
  </si>
  <si>
    <t>2014.04.16</t>
  </si>
  <si>
    <t>2014.04.17</t>
  </si>
  <si>
    <t>2014.04.18</t>
  </si>
  <si>
    <t>2014.04.21</t>
  </si>
  <si>
    <t>2014.04.22</t>
  </si>
  <si>
    <t>2014.04.23</t>
  </si>
  <si>
    <t>2014.04.24</t>
  </si>
  <si>
    <t>2014.04.25</t>
  </si>
  <si>
    <t>2014.04.28</t>
  </si>
  <si>
    <t>2014.04.29</t>
  </si>
  <si>
    <t>2014.04.30</t>
  </si>
  <si>
    <t>2014.05.05</t>
  </si>
  <si>
    <t>2014.05.06</t>
  </si>
  <si>
    <t>2014.05.07</t>
  </si>
  <si>
    <t>2014.05.08</t>
  </si>
  <si>
    <t>2014.05.09</t>
  </si>
  <si>
    <t>2014.05.12</t>
  </si>
  <si>
    <t>2014.05.13</t>
  </si>
  <si>
    <t>2014.05.14</t>
  </si>
  <si>
    <t>2014.05.15</t>
  </si>
  <si>
    <t>2014.05.16</t>
  </si>
  <si>
    <t>2014.05.19</t>
  </si>
  <si>
    <t>2014.05.20</t>
  </si>
  <si>
    <t>2014.05.21</t>
  </si>
  <si>
    <t>2014.05.22</t>
  </si>
  <si>
    <t>2014.05.23</t>
  </si>
  <si>
    <t>2014.05.26</t>
  </si>
  <si>
    <t>2014.05.27</t>
  </si>
  <si>
    <t>2014.05.28</t>
  </si>
  <si>
    <t>2014.05.29</t>
  </si>
  <si>
    <t>2014.05.30</t>
  </si>
  <si>
    <t>2014.06.03</t>
  </si>
  <si>
    <t>2014.06.04</t>
  </si>
  <si>
    <t>2014.06.05</t>
  </si>
  <si>
    <t>2014.06.06</t>
  </si>
  <si>
    <t>2014.06.09</t>
  </si>
  <si>
    <t>2014.06.10</t>
  </si>
  <si>
    <t>2014.06.11</t>
  </si>
  <si>
    <t>2014.06.12</t>
  </si>
  <si>
    <t>2014.06.13</t>
  </si>
  <si>
    <t>2014.06.16</t>
  </si>
  <si>
    <t>2014.06.17</t>
  </si>
  <si>
    <t>2014.06.18</t>
  </si>
  <si>
    <t>2014.06.19</t>
  </si>
  <si>
    <t>2014.06.20</t>
  </si>
  <si>
    <t>2014.06.23</t>
  </si>
  <si>
    <t>2014.06.24</t>
  </si>
  <si>
    <t>2014.06.25</t>
  </si>
  <si>
    <t>2014.06.26</t>
  </si>
  <si>
    <t>2014.06.27</t>
  </si>
  <si>
    <t>2014.06.30</t>
  </si>
  <si>
    <t>2014.07.01</t>
  </si>
  <si>
    <t>2014.07.02</t>
  </si>
  <si>
    <t>2014.07.03</t>
  </si>
  <si>
    <t>2014.07.04</t>
  </si>
  <si>
    <t>2014.07.07</t>
  </si>
  <si>
    <t>2014.07.08</t>
  </si>
  <si>
    <t>2014.07.09</t>
  </si>
  <si>
    <t>2014.07.10</t>
  </si>
  <si>
    <t>2014.07.11</t>
  </si>
  <si>
    <t>2014.07.14</t>
  </si>
  <si>
    <t>2014.07.15</t>
  </si>
  <si>
    <t>2014.07.16</t>
  </si>
  <si>
    <t>2014.07.17</t>
  </si>
  <si>
    <t>2014.07.18</t>
  </si>
  <si>
    <t>2014.07.21</t>
  </si>
  <si>
    <t>2014.07.22</t>
  </si>
  <si>
    <t>2014.07.23</t>
  </si>
  <si>
    <t>2014.07.24</t>
  </si>
  <si>
    <t>2014.07.25</t>
  </si>
  <si>
    <t>2014.07.28</t>
  </si>
  <si>
    <t>2014.07.29</t>
  </si>
  <si>
    <t>2014.07.30</t>
  </si>
  <si>
    <t>2014.07.31</t>
  </si>
  <si>
    <t>2014.08.01</t>
  </si>
  <si>
    <t>2014.08.04</t>
  </si>
  <si>
    <t>2014.08.05</t>
  </si>
  <si>
    <t>2014.08.06</t>
  </si>
  <si>
    <t>2014.08.07</t>
  </si>
  <si>
    <t>2014.08.08</t>
  </si>
  <si>
    <t>2014.08.11</t>
  </si>
  <si>
    <t>2014.08.12</t>
  </si>
  <si>
    <t>2014.08.13</t>
  </si>
  <si>
    <t>2014.08.14</t>
  </si>
  <si>
    <t>2014.08.15</t>
  </si>
  <si>
    <t>2014.08.18</t>
  </si>
  <si>
    <t>2014.08.19</t>
  </si>
  <si>
    <t>2014.08.20</t>
  </si>
  <si>
    <t>2014.08.21</t>
  </si>
  <si>
    <t>2014.08.22</t>
  </si>
  <si>
    <t>2014.08.25</t>
  </si>
  <si>
    <t>2014.08.26</t>
  </si>
  <si>
    <t>2014.08.27</t>
  </si>
  <si>
    <t>2014.08.28</t>
  </si>
  <si>
    <t>2014.08.29</t>
  </si>
  <si>
    <t>2014.09.01</t>
  </si>
  <si>
    <t>2014.09.02</t>
  </si>
  <si>
    <t>2014.09.03</t>
  </si>
  <si>
    <t>2014.09.04</t>
  </si>
  <si>
    <t>2014.09.05</t>
  </si>
  <si>
    <t>2014.09.09</t>
  </si>
  <si>
    <t>2014.09.10</t>
  </si>
  <si>
    <t>2014.09.11</t>
  </si>
  <si>
    <t>2014.09.12</t>
  </si>
  <si>
    <t>2014.09.15</t>
  </si>
  <si>
    <t>2014.09.16</t>
  </si>
  <si>
    <t>2014.09.17</t>
  </si>
  <si>
    <t>2014.09.18</t>
  </si>
  <si>
    <t>2014.09.19</t>
  </si>
  <si>
    <t>2014.09.22</t>
  </si>
  <si>
    <t>2014.09.23</t>
  </si>
  <si>
    <t>2014.09.24</t>
  </si>
  <si>
    <t>2014.09.25</t>
  </si>
  <si>
    <t>2014.09.26</t>
  </si>
  <si>
    <t>2014.09.29</t>
  </si>
  <si>
    <t>2014.09.30</t>
  </si>
  <si>
    <t>2014.10.08</t>
  </si>
  <si>
    <t>2014.10.09</t>
  </si>
  <si>
    <t>2014.10.10</t>
  </si>
  <si>
    <t>2014.10.13</t>
  </si>
  <si>
    <t>2014.10.14</t>
  </si>
  <si>
    <t>2014.10.15</t>
  </si>
  <si>
    <t>2014.10.16</t>
  </si>
  <si>
    <t>2014.10.17</t>
  </si>
  <si>
    <t>2014.10.20</t>
  </si>
  <si>
    <t>2014.10.21</t>
  </si>
  <si>
    <t>2014.10.22</t>
  </si>
  <si>
    <t>2014.10.23</t>
  </si>
  <si>
    <t>2014.10.24</t>
  </si>
  <si>
    <t>2014.10.27</t>
  </si>
  <si>
    <t>2014.10.28</t>
  </si>
  <si>
    <t>2014.10.29</t>
  </si>
  <si>
    <t>2014.10.30</t>
  </si>
  <si>
    <t>2014.10.31</t>
  </si>
  <si>
    <t>2014.11.03</t>
  </si>
  <si>
    <t>2014.11.04</t>
  </si>
  <si>
    <t>2014.11.05</t>
  </si>
  <si>
    <t>2014.11.06</t>
  </si>
  <si>
    <t>2014.11.07</t>
  </si>
  <si>
    <t>2014.11.10</t>
  </si>
  <si>
    <t>2014.11.11</t>
  </si>
  <si>
    <t>2014.11.12</t>
  </si>
  <si>
    <t>2014.11.13</t>
  </si>
  <si>
    <t>2014.11.14</t>
  </si>
  <si>
    <t>2014.11.17</t>
  </si>
  <si>
    <t>2014.11.18</t>
  </si>
  <si>
    <t>2014.11.19</t>
  </si>
  <si>
    <t>2014.11.20</t>
  </si>
  <si>
    <t>2014.11.21</t>
  </si>
  <si>
    <t>2014.11.24</t>
  </si>
  <si>
    <t>2014.11.25</t>
  </si>
  <si>
    <t>2014.11.26</t>
  </si>
  <si>
    <t>2014.11.27</t>
  </si>
  <si>
    <t>2014.11.28</t>
  </si>
  <si>
    <t>2014.12.01</t>
  </si>
  <si>
    <t>2014.12.02</t>
  </si>
  <si>
    <t>2014.12.03</t>
  </si>
  <si>
    <t>2014.12.04</t>
  </si>
  <si>
    <t>2014.12.05</t>
  </si>
  <si>
    <t>2014.12.08</t>
  </si>
  <si>
    <t>2014.12.09</t>
  </si>
  <si>
    <t>2014.12.10</t>
  </si>
  <si>
    <t>2014.12.11</t>
  </si>
  <si>
    <t>2014.12.12</t>
  </si>
  <si>
    <t>2014.12.15</t>
  </si>
  <si>
    <t>2014.12.16</t>
  </si>
  <si>
    <t>2014.12.17</t>
  </si>
  <si>
    <t>2014.12.18</t>
  </si>
  <si>
    <t>2014.12.19</t>
  </si>
  <si>
    <t>2014.12.22</t>
  </si>
  <si>
    <t>2014.12.23</t>
  </si>
  <si>
    <t>2014.12.24</t>
  </si>
  <si>
    <t>2014.12.25</t>
  </si>
  <si>
    <t>2014.12.26</t>
  </si>
  <si>
    <t>2014.12.29</t>
  </si>
  <si>
    <t>2014.12.30</t>
  </si>
  <si>
    <t>2014.12.31</t>
  </si>
  <si>
    <t>2015.01.05</t>
  </si>
  <si>
    <t>2015.01.06</t>
  </si>
  <si>
    <t>2015.01.07</t>
  </si>
  <si>
    <t>2015.01.08</t>
  </si>
  <si>
    <t>2015.01.09</t>
  </si>
  <si>
    <t>2015.01.12</t>
  </si>
  <si>
    <t>2015.01.13</t>
  </si>
  <si>
    <t>2015.01.14</t>
  </si>
  <si>
    <t>2015.01.15</t>
  </si>
  <si>
    <t>2015.01.16</t>
  </si>
  <si>
    <t>2015.01.19</t>
  </si>
  <si>
    <t>2015.01.20</t>
  </si>
  <si>
    <t>2015.01.21</t>
  </si>
  <si>
    <t>2015.01.22</t>
  </si>
  <si>
    <t>2015.01.23</t>
  </si>
  <si>
    <t>2015.01.26</t>
  </si>
  <si>
    <t>2015.01.27</t>
  </si>
  <si>
    <t>2015.01.28</t>
  </si>
  <si>
    <t>2015.01.29</t>
  </si>
  <si>
    <t>2015.01.30</t>
  </si>
  <si>
    <t>2015.02.02</t>
  </si>
  <si>
    <t>2015.02.03</t>
  </si>
  <si>
    <t>2015.02.04</t>
  </si>
  <si>
    <t>2015.02.05</t>
  </si>
  <si>
    <t>2015.02.06</t>
  </si>
  <si>
    <t>2015.02.09</t>
  </si>
  <si>
    <t>2015.02.10</t>
  </si>
  <si>
    <t>2015.02.11</t>
  </si>
  <si>
    <t>2015.02.12</t>
  </si>
  <si>
    <t>2015.02.13</t>
  </si>
  <si>
    <t>2015.02.16</t>
  </si>
  <si>
    <t>2015.02.17</t>
  </si>
  <si>
    <t>2015.02.18</t>
  </si>
  <si>
    <t>2015.02.19</t>
  </si>
  <si>
    <t>2015.02.20</t>
  </si>
  <si>
    <t>2015.02.23</t>
  </si>
  <si>
    <t>2015.02.24</t>
  </si>
  <si>
    <t>2015.02.25</t>
  </si>
  <si>
    <t>2015.02.26</t>
  </si>
  <si>
    <t>2015.02.27</t>
  </si>
  <si>
    <t>2015.03.02</t>
  </si>
  <si>
    <t>2015.03.03</t>
  </si>
  <si>
    <t>2015.03.04</t>
  </si>
  <si>
    <t>2015.03.05</t>
  </si>
  <si>
    <t>2015.03.06</t>
  </si>
  <si>
    <t>2015.03.09</t>
  </si>
  <si>
    <t>2015.03.10</t>
  </si>
  <si>
    <t>2015.03.11</t>
  </si>
  <si>
    <t>2015.03.12</t>
  </si>
  <si>
    <t>2015.03.13</t>
  </si>
  <si>
    <t>2015.03.16</t>
  </si>
  <si>
    <t>2015.03.17</t>
  </si>
  <si>
    <t>2015.03.18</t>
  </si>
  <si>
    <t>2015.03.19</t>
  </si>
  <si>
    <t>2015.03.20</t>
  </si>
  <si>
    <t>2015.03.23</t>
  </si>
  <si>
    <t>2015.03.24</t>
  </si>
  <si>
    <t>2015.03.25</t>
  </si>
  <si>
    <t>2015.03.26</t>
  </si>
  <si>
    <t>2015.03.27</t>
  </si>
  <si>
    <t>2015.03.30</t>
  </si>
  <si>
    <t>2015.03.31</t>
  </si>
  <si>
    <t>2015.04.01</t>
  </si>
  <si>
    <t>2015.04.02</t>
  </si>
  <si>
    <t>2015.04.03</t>
  </si>
  <si>
    <t>2015.04.06</t>
  </si>
  <si>
    <t>2015.04.07</t>
  </si>
  <si>
    <t>2015.04.08</t>
  </si>
  <si>
    <t>2015.04.09</t>
  </si>
  <si>
    <t>2015.04.10</t>
  </si>
  <si>
    <t>2015.04.13</t>
  </si>
  <si>
    <t>2015.04.14</t>
  </si>
  <si>
    <t>2015.04.15</t>
  </si>
  <si>
    <t>2015.04.16</t>
  </si>
  <si>
    <t>2015.04.17</t>
  </si>
  <si>
    <t>2015.04.20</t>
  </si>
  <si>
    <t>2015.04.21</t>
  </si>
  <si>
    <t>2015.04.22</t>
  </si>
  <si>
    <t>2015.04.23</t>
  </si>
  <si>
    <t>2015.04.24</t>
  </si>
  <si>
    <t>2015.04.27</t>
  </si>
  <si>
    <t>2015.04.28</t>
  </si>
  <si>
    <t>2015.04.29</t>
  </si>
  <si>
    <t>2015.04.30</t>
  </si>
  <si>
    <t>2015.05.01</t>
  </si>
  <si>
    <t>2015.05.04</t>
  </si>
  <si>
    <t>2015.05.05</t>
  </si>
  <si>
    <t>2015.05.06</t>
  </si>
  <si>
    <t>2015.05.07</t>
  </si>
  <si>
    <t>2015.05.08</t>
  </si>
  <si>
    <t>2015.05.11</t>
  </si>
  <si>
    <t>2015.05.12</t>
  </si>
  <si>
    <t>2015.05.13</t>
  </si>
  <si>
    <t>2015.05.14</t>
  </si>
  <si>
    <t>2015.05.15</t>
  </si>
  <si>
    <t>2015.05.18</t>
  </si>
  <si>
    <t>2015.05.19</t>
  </si>
  <si>
    <t>2015.05.20</t>
  </si>
  <si>
    <t>2015.05.21</t>
  </si>
  <si>
    <t>2015.05.22</t>
  </si>
  <si>
    <t>2015.05.25</t>
  </si>
  <si>
    <t>2015.05.26</t>
  </si>
  <si>
    <t>2015.05.27</t>
  </si>
  <si>
    <t>2015.05.28</t>
  </si>
  <si>
    <t>2015.05.29</t>
  </si>
  <si>
    <t>2015.06.01</t>
  </si>
  <si>
    <t>2015.06.02</t>
  </si>
  <si>
    <t>2015.06.03</t>
  </si>
  <si>
    <t>2015.06.04</t>
  </si>
  <si>
    <t>2015.06.05</t>
  </si>
  <si>
    <t>2015.06.08</t>
  </si>
  <si>
    <t>2015.06.09</t>
  </si>
  <si>
    <t>2015.06.10</t>
  </si>
  <si>
    <t>2015.06.11</t>
  </si>
  <si>
    <t>2015.06.12</t>
  </si>
  <si>
    <t>2015.06.15</t>
  </si>
  <si>
    <t>2015.06.16</t>
  </si>
  <si>
    <t>2015.06.17</t>
  </si>
  <si>
    <t>2015.06.18</t>
  </si>
  <si>
    <t>2015.06.19</t>
  </si>
  <si>
    <t>2015.06.23</t>
  </si>
  <si>
    <t>2015.06.30</t>
  </si>
  <si>
    <t>2015.7.03</t>
  </si>
  <si>
    <t>2015.7.08</t>
  </si>
  <si>
    <t>2015.7.13</t>
  </si>
  <si>
    <t>2015.7.17</t>
  </si>
  <si>
    <t>2015.7.21</t>
  </si>
  <si>
    <t>2015.7.27</t>
  </si>
  <si>
    <t>2015.7.30</t>
  </si>
  <si>
    <t>2015.8.03</t>
  </si>
  <si>
    <t>2015.8.10</t>
  </si>
  <si>
    <t>2015.8.13</t>
  </si>
  <si>
    <t>2015.8.17</t>
  </si>
  <si>
    <t>2015.8.18</t>
  </si>
  <si>
    <t>2015.8.20</t>
  </si>
  <si>
    <t>2015.8.24</t>
  </si>
  <si>
    <t>2015.8.25</t>
  </si>
  <si>
    <t>2015.8.26</t>
  </si>
  <si>
    <t>2015.8.27</t>
  </si>
  <si>
    <t>2015.8.28</t>
  </si>
  <si>
    <t>2015.8.31</t>
  </si>
  <si>
    <t>2015.9.01</t>
  </si>
  <si>
    <t>2015.9.03</t>
  </si>
  <si>
    <t>2015.9.07</t>
  </si>
  <si>
    <t>2015.9.08</t>
  </si>
  <si>
    <t>2015.9.09</t>
  </si>
  <si>
    <t>2015.9.10</t>
  </si>
  <si>
    <t>2015.9.11</t>
  </si>
  <si>
    <t>2015.9.14</t>
  </si>
  <si>
    <t>2015.9.15</t>
  </si>
  <si>
    <t>2015.9.16</t>
  </si>
  <si>
    <t>2015.9.17</t>
  </si>
  <si>
    <t>2015.9.18</t>
  </si>
  <si>
    <t>2015.9.21</t>
  </si>
  <si>
    <t>2015.9.22</t>
  </si>
  <si>
    <t>2015.9.24</t>
  </si>
  <si>
    <t>2015.9.25</t>
  </si>
  <si>
    <t>2015.9.28</t>
  </si>
  <si>
    <t xml:space="preserve"> </t>
  </si>
  <si>
    <t>2015.9.29</t>
  </si>
  <si>
    <t>2015.9.30</t>
  </si>
  <si>
    <t>2015.10.08</t>
  </si>
  <si>
    <t>2015.10.12</t>
  </si>
  <si>
    <t>2015.10.13</t>
  </si>
  <si>
    <t>2015.10.14</t>
  </si>
  <si>
    <t>2015.10.19</t>
  </si>
  <si>
    <t>2015.10.20</t>
  </si>
  <si>
    <t>2015.10.21</t>
  </si>
  <si>
    <t>2015.10.22</t>
  </si>
  <si>
    <t>2015.11.02</t>
  </si>
  <si>
    <t>2015.11.03</t>
  </si>
  <si>
    <t>2015.11.04</t>
  </si>
  <si>
    <t>2015.11.05</t>
  </si>
  <si>
    <t>2015.11.06</t>
  </si>
  <si>
    <t>2015.11.09</t>
  </si>
  <si>
    <t>2015.11.10</t>
  </si>
  <si>
    <t>2015.11.11</t>
  </si>
  <si>
    <t>2015.11.12</t>
  </si>
  <si>
    <t>2015.11.13</t>
  </si>
  <si>
    <t>2015.11.16</t>
  </si>
  <si>
    <t>2015.11.17</t>
  </si>
  <si>
    <t>2015.11.18</t>
  </si>
  <si>
    <t>2015.11.19</t>
  </si>
  <si>
    <t>2015.11.20</t>
  </si>
  <si>
    <t>2015.11.23</t>
  </si>
  <si>
    <t>2015.11.24</t>
  </si>
  <si>
    <t>2015.11.25</t>
  </si>
  <si>
    <t>2015.11.26</t>
  </si>
  <si>
    <t>2015.11.27</t>
  </si>
  <si>
    <t>2015.11.30</t>
  </si>
  <si>
    <t>2015.12.01</t>
  </si>
  <si>
    <t>2015.12.02</t>
  </si>
  <si>
    <t>2015.12.03</t>
  </si>
  <si>
    <t>2015.12.04</t>
  </si>
  <si>
    <t>2015.12.07</t>
  </si>
  <si>
    <t>2015.12.08</t>
  </si>
  <si>
    <t>2015.12.09</t>
  </si>
  <si>
    <t>2015.12.10</t>
  </si>
  <si>
    <t>2015.12.11</t>
  </si>
  <si>
    <t>2015.12.14</t>
  </si>
  <si>
    <t>2015.12.15</t>
  </si>
  <si>
    <t>2015.12.16</t>
  </si>
  <si>
    <t>2015.12.17</t>
  </si>
  <si>
    <t>2015.12.18</t>
  </si>
  <si>
    <t>2015.12.21</t>
  </si>
  <si>
    <t>2015.12.22</t>
  </si>
  <si>
    <t>2015.12.23</t>
  </si>
  <si>
    <t>2015.12.24</t>
  </si>
  <si>
    <t>2015.12.28</t>
  </si>
  <si>
    <t>2015.12.29</t>
  </si>
  <si>
    <t>2015.12.30</t>
  </si>
  <si>
    <t>2016.01.04</t>
  </si>
  <si>
    <t>2016.01.05</t>
  </si>
  <si>
    <t>2016.01.06</t>
  </si>
  <si>
    <t>2016.01.07</t>
  </si>
  <si>
    <t>2016.01.09</t>
  </si>
  <si>
    <t>2016.01.11</t>
  </si>
  <si>
    <t>2016.01.12</t>
  </si>
  <si>
    <t>2016.01.13</t>
  </si>
  <si>
    <t>2016.01.14</t>
  </si>
  <si>
    <t>2016.01.15</t>
  </si>
  <si>
    <t>2016.01.18</t>
  </si>
  <si>
    <t>2016.01.19</t>
  </si>
  <si>
    <t>2016.01.20</t>
  </si>
  <si>
    <t>2016.01.21</t>
  </si>
  <si>
    <t>2016.01.22</t>
  </si>
  <si>
    <t>2016.01.25</t>
  </si>
  <si>
    <t>2016.01.26</t>
  </si>
  <si>
    <t>2016.01.27</t>
  </si>
  <si>
    <t>2016.01.28</t>
  </si>
  <si>
    <t>2016.01.29</t>
  </si>
  <si>
    <t>2016.02.01</t>
  </si>
  <si>
    <t>2016.02.02</t>
  </si>
  <si>
    <t>2016.02.03</t>
  </si>
  <si>
    <t>2016.02.04</t>
  </si>
  <si>
    <t>2016.02.16</t>
  </si>
  <si>
    <t>2016.02.17</t>
  </si>
  <si>
    <t>2016.02.18</t>
  </si>
  <si>
    <t>2016.02.19</t>
  </si>
  <si>
    <t>2016.02.22</t>
  </si>
  <si>
    <t>2016.02.23</t>
  </si>
  <si>
    <t>2016.02.24</t>
  </si>
  <si>
    <t>2016.02.25</t>
  </si>
  <si>
    <t>2016.02.26</t>
  </si>
  <si>
    <t>2016.02.29</t>
  </si>
  <si>
    <t>2016.03.01</t>
  </si>
  <si>
    <t>2016.03.03</t>
  </si>
  <si>
    <t>2016.03.07</t>
  </si>
  <si>
    <t>2016.03.08</t>
  </si>
  <si>
    <t>2016.03.09</t>
  </si>
  <si>
    <t>2016.03.10</t>
  </si>
  <si>
    <t>2016.03.11</t>
  </si>
  <si>
    <t>2016.03.1 3</t>
  </si>
  <si>
    <t>2016.03.1 5</t>
  </si>
  <si>
    <t>2016.03.1 6</t>
  </si>
  <si>
    <t>2016.03.1 7</t>
  </si>
  <si>
    <t>2016.03.1 8</t>
  </si>
  <si>
    <t>2016.03.21</t>
  </si>
  <si>
    <t>2016.03.22</t>
  </si>
  <si>
    <t>2016.03.23</t>
  </si>
  <si>
    <t>2016.03.24</t>
  </si>
  <si>
    <t>2016.03.25</t>
  </si>
  <si>
    <t>2016.03.28</t>
  </si>
  <si>
    <t>2016.03.29</t>
  </si>
  <si>
    <t>2016.03.30</t>
  </si>
  <si>
    <t>2016.03.31</t>
  </si>
  <si>
    <t>2016.04.01</t>
  </si>
  <si>
    <t>2016.04.05</t>
  </si>
  <si>
    <t>2016.04.06</t>
  </si>
  <si>
    <t>2016.04.07</t>
  </si>
  <si>
    <t>2016.04.08</t>
  </si>
  <si>
    <t>2016.04.11</t>
  </si>
  <si>
    <t>2016.04.12</t>
  </si>
  <si>
    <t>2016.04.13</t>
  </si>
  <si>
    <t>2016.04.14</t>
  </si>
  <si>
    <t>2016.04.15</t>
  </si>
  <si>
    <t>2016.04.19</t>
  </si>
  <si>
    <t>2016.04.20</t>
  </si>
  <si>
    <t>2016.04.21</t>
  </si>
  <si>
    <t>2016.04.22</t>
  </si>
  <si>
    <t>2016.04.25</t>
  </si>
  <si>
    <t>2016.04.26</t>
  </si>
  <si>
    <t>2016.04.27</t>
  </si>
  <si>
    <t>2016.04.28</t>
  </si>
  <si>
    <t>2016.04.29</t>
  </si>
  <si>
    <t>2016.05.04</t>
  </si>
  <si>
    <t>2016.05.05</t>
  </si>
  <si>
    <t>2016.05.09</t>
  </si>
  <si>
    <t>2016.05.10</t>
  </si>
  <si>
    <t>2016.05.11</t>
  </si>
  <si>
    <t>2016.05.12</t>
  </si>
  <si>
    <t>2016.05.16</t>
  </si>
  <si>
    <t>2016.05.17</t>
  </si>
  <si>
    <t>2016.05.18</t>
  </si>
  <si>
    <t>2016.05.19</t>
  </si>
  <si>
    <t>2016.05.20</t>
  </si>
  <si>
    <t>2016.05.23</t>
  </si>
  <si>
    <t>2016.05.24</t>
  </si>
  <si>
    <t>2016.05.25</t>
  </si>
  <si>
    <t>2016.05.26</t>
  </si>
  <si>
    <t>2016.05.27</t>
  </si>
  <si>
    <t>2016.05.30</t>
  </si>
  <si>
    <t>2016.05.31</t>
  </si>
  <si>
    <t>2016.06.01</t>
  </si>
  <si>
    <t>2016.06.02</t>
  </si>
  <si>
    <t>2016.06.03</t>
  </si>
  <si>
    <t>2016.06.06</t>
  </si>
  <si>
    <t>2016.06.07</t>
  </si>
  <si>
    <t>2016.06.08</t>
  </si>
  <si>
    <t>2016.06.13</t>
  </si>
  <si>
    <t>2016.06.14</t>
  </si>
  <si>
    <t>2016.06.15</t>
  </si>
  <si>
    <t>Đồng #1 (USD/MT)</t>
  </si>
  <si>
    <t xml:space="preserve">Chì #1 (USD/MT)
</t>
  </si>
  <si>
    <t>Lead #1 Pb99.994%</t>
  </si>
  <si>
    <t>Giá Chì 1#</t>
  </si>
  <si>
    <t>Tỷ Giá</t>
  </si>
  <si>
    <t>2015.06.20</t>
  </si>
  <si>
    <t>2015.07.03</t>
  </si>
  <si>
    <t>2015.07.08</t>
  </si>
  <si>
    <t>2015.07.13</t>
  </si>
  <si>
    <t>2015.07.17</t>
  </si>
  <si>
    <t>2015.07.21</t>
  </si>
  <si>
    <t>2015.07.27</t>
  </si>
  <si>
    <t>2015.07.30</t>
  </si>
  <si>
    <t>2015.08.04</t>
  </si>
  <si>
    <t>2015.08.10</t>
  </si>
  <si>
    <t>2015.08.13</t>
  </si>
  <si>
    <t>2015.08.17</t>
  </si>
  <si>
    <t>2015.08.18</t>
  </si>
  <si>
    <t>2015.08.21</t>
  </si>
  <si>
    <t>2015.08.24</t>
  </si>
  <si>
    <t>2015.08.25</t>
  </si>
  <si>
    <t>2015.08.26</t>
  </si>
  <si>
    <t>2015.08.27</t>
  </si>
  <si>
    <t>2015.08.28</t>
  </si>
  <si>
    <t>2015.08.31</t>
  </si>
  <si>
    <t>2015.09.01</t>
  </si>
  <si>
    <t>2015.09.03</t>
  </si>
  <si>
    <t>2015.09.07</t>
  </si>
  <si>
    <t>2015.09.08</t>
  </si>
  <si>
    <t>2015.09.09</t>
  </si>
  <si>
    <t>2015.09.10</t>
  </si>
  <si>
    <t>2015.09.11</t>
  </si>
  <si>
    <t>2015.09.14</t>
  </si>
  <si>
    <t>2015.09.15</t>
  </si>
  <si>
    <t>2015.09.16</t>
  </si>
  <si>
    <t>2015.09.17</t>
  </si>
  <si>
    <t>2015.09.18</t>
  </si>
  <si>
    <t>2015.09.21</t>
  </si>
  <si>
    <t>2015.09.22</t>
  </si>
  <si>
    <t>2015.09.24</t>
  </si>
  <si>
    <t>2015.09.25</t>
  </si>
  <si>
    <t>2015.09.28</t>
  </si>
  <si>
    <t>2015.09.29</t>
  </si>
  <si>
    <t>2015.09.30</t>
  </si>
  <si>
    <t>2016.03.13</t>
  </si>
  <si>
    <t>2016.03.15</t>
  </si>
  <si>
    <t>2016.03.16</t>
  </si>
  <si>
    <t>2016.03.17</t>
  </si>
  <si>
    <t>2016.03.18</t>
  </si>
  <si>
    <t>Bạc #1 (USD/KG)</t>
  </si>
  <si>
    <t>Ag ≥ 99.99%</t>
  </si>
  <si>
    <t>Silver</t>
  </si>
  <si>
    <t>1# 银</t>
  </si>
  <si>
    <t>2015.8.04</t>
  </si>
  <si>
    <t>2015.8.21</t>
  </si>
  <si>
    <t>2015.8.29</t>
  </si>
  <si>
    <t>2013.06.01</t>
  </si>
  <si>
    <t>2013.06.02</t>
  </si>
  <si>
    <t>2013.06.03</t>
  </si>
  <si>
    <t>2013.06.06</t>
  </si>
  <si>
    <t>2013.06.07</t>
  </si>
  <si>
    <t>2013.06.08</t>
  </si>
  <si>
    <t>2013.06.13</t>
  </si>
  <si>
    <t>2013.06.14</t>
  </si>
  <si>
    <t>2013.06.15</t>
  </si>
  <si>
    <t>Kẽm #0</t>
  </si>
  <si>
    <t>Zn ≥ 99.994%</t>
  </si>
  <si>
    <t>Giá Kẽm 0#</t>
  </si>
  <si>
    <t xml:space="preserve">Tỷ giá </t>
  </si>
  <si>
    <t>2014.08.16</t>
  </si>
  <si>
    <t>2014.08.17</t>
  </si>
  <si>
    <t>2014.08.23</t>
  </si>
  <si>
    <t>2014.08.24</t>
  </si>
  <si>
    <t>2014.08.30</t>
  </si>
  <si>
    <t>2014.08.31</t>
  </si>
  <si>
    <t>2014.09.06</t>
  </si>
  <si>
    <t>2014.09.07</t>
  </si>
  <si>
    <t>2014.09.08</t>
  </si>
  <si>
    <t>2014.09.13</t>
  </si>
  <si>
    <t>2014.09.14</t>
  </si>
  <si>
    <t>2014.09.20</t>
  </si>
  <si>
    <t>2014.09.21</t>
  </si>
  <si>
    <t>2014.09.27</t>
  </si>
  <si>
    <t>2014.09.28</t>
  </si>
  <si>
    <t>2014.10.01</t>
  </si>
  <si>
    <t>2014.10.02</t>
  </si>
  <si>
    <t>2014.10.03</t>
  </si>
  <si>
    <t>2014.10.04</t>
  </si>
  <si>
    <t>2014.10.05</t>
  </si>
  <si>
    <t>2014.10.06</t>
  </si>
  <si>
    <t>2014.10.07</t>
  </si>
  <si>
    <t>2014.10.11</t>
  </si>
  <si>
    <t>2014.10.12</t>
  </si>
  <si>
    <t xml:space="preserve">Source: http://smm.cn/ </t>
  </si>
  <si>
    <t>Giá Đồng 1#
Cu_Ag&gt;=99.95%</t>
  </si>
  <si>
    <t>Date</t>
  </si>
  <si>
    <t>Giá Bạc 1#
Ag99.99%</t>
  </si>
  <si>
    <t>Exchange Rate</t>
  </si>
  <si>
    <t>Giá Kẽm 0# Zn99.994%</t>
  </si>
  <si>
    <t>0# 锌Zn 99.994%</t>
  </si>
  <si>
    <t>Zinc 0#</t>
  </si>
  <si>
    <t>2016.06.16</t>
  </si>
  <si>
    <t>2013.06.16</t>
  </si>
  <si>
    <t>Nikel #1</t>
  </si>
  <si>
    <t>Ni ≥ 99.90%</t>
  </si>
  <si>
    <t>Nikel Zn99.90%</t>
  </si>
  <si>
    <t>1# 镍 Ni 99.90%</t>
  </si>
  <si>
    <t>Giá Nikel 1# Zn99.90%</t>
  </si>
  <si>
    <t>Giá Nikel 1#</t>
  </si>
  <si>
    <t>2016.01.16</t>
  </si>
  <si>
    <t>2016.02.13</t>
  </si>
  <si>
    <t>2016.02.15</t>
  </si>
  <si>
    <t>2016.02.20</t>
  </si>
  <si>
    <t>2016.02.21</t>
  </si>
  <si>
    <t>2016.03.04</t>
  </si>
  <si>
    <t>2016.03.14</t>
  </si>
  <si>
    <t>2016.04.04</t>
  </si>
  <si>
    <t>2016.04.011</t>
  </si>
  <si>
    <t>2016.05.5</t>
  </si>
  <si>
    <t>2016.05.6</t>
  </si>
  <si>
    <t>2016.05.9</t>
  </si>
  <si>
    <t>2016.06.17</t>
  </si>
  <si>
    <t>2013.06.17</t>
  </si>
  <si>
    <t>2016.06.20</t>
  </si>
  <si>
    <t>2013.06.20</t>
  </si>
  <si>
    <t>2016.06.21</t>
  </si>
  <si>
    <t>2013.06.21</t>
  </si>
  <si>
    <t>2016.06.22</t>
  </si>
  <si>
    <t>2013.06.22</t>
  </si>
  <si>
    <t>2016.06.23</t>
  </si>
  <si>
    <t>2016.06.24</t>
  </si>
  <si>
    <t>2016.06.25</t>
  </si>
  <si>
    <t>2016.06.27</t>
  </si>
  <si>
    <t>2016.06.28</t>
  </si>
  <si>
    <t>2016.06.26</t>
  </si>
  <si>
    <t>2016.06.29</t>
  </si>
  <si>
    <t>2016.06.30</t>
  </si>
  <si>
    <t>2016.07.01</t>
  </si>
  <si>
    <t>-</t>
  </si>
  <si>
    <t>2016.07.04</t>
  </si>
  <si>
    <t>2016.07.05</t>
  </si>
  <si>
    <t>2016.07.06</t>
  </si>
  <si>
    <t>2016.07.07</t>
  </si>
  <si>
    <t>2016.07.08</t>
  </si>
  <si>
    <t>2016.07.11</t>
  </si>
  <si>
    <t>2016.07.12</t>
  </si>
  <si>
    <t>2016.07.13</t>
  </si>
  <si>
    <t>2016.07.14</t>
  </si>
  <si>
    <t>2016.07.15</t>
  </si>
  <si>
    <t>2016.07.18</t>
  </si>
  <si>
    <t>2016.07.19</t>
  </si>
  <si>
    <t>2016.07.20</t>
  </si>
  <si>
    <t>2016.07.21</t>
  </si>
  <si>
    <t>2016.07.22</t>
  </si>
  <si>
    <t>2016.07.25</t>
  </si>
  <si>
    <t>2016.07.26</t>
  </si>
  <si>
    <t>2016.07.27</t>
  </si>
  <si>
    <t>2016.07.28</t>
  </si>
  <si>
    <t>2016.07.29</t>
  </si>
  <si>
    <t>2016.08.01</t>
  </si>
  <si>
    <t>2016.08.02</t>
  </si>
  <si>
    <t>2016.08.03</t>
  </si>
  <si>
    <t>2016.08.04</t>
  </si>
  <si>
    <t>2016.08.05</t>
  </si>
  <si>
    <t>2016.08.08</t>
  </si>
  <si>
    <t>2016.08.09</t>
  </si>
  <si>
    <t>2016.08.10</t>
  </si>
  <si>
    <t>2016.08.11</t>
  </si>
  <si>
    <t>2016.08.12</t>
  </si>
  <si>
    <t>2016.08.15</t>
  </si>
  <si>
    <t>2016.08.16</t>
  </si>
  <si>
    <t>2016.08.17</t>
  </si>
  <si>
    <t>2016.08.18</t>
  </si>
  <si>
    <t>2016.08.19</t>
  </si>
  <si>
    <t>2016.08.22</t>
  </si>
  <si>
    <t>2016.08.23</t>
  </si>
  <si>
    <t>2016.08.24</t>
  </si>
  <si>
    <t>2016.08.25</t>
  </si>
  <si>
    <t>2016.08.26</t>
  </si>
  <si>
    <t>2016.08.29</t>
  </si>
  <si>
    <t>2016.08.30</t>
  </si>
  <si>
    <t>2016.08.31</t>
  </si>
  <si>
    <t>2016.09.01</t>
  </si>
  <si>
    <t>2016.09.05</t>
  </si>
  <si>
    <t>2016.09.06</t>
  </si>
  <si>
    <t>2016.09.08</t>
  </si>
  <si>
    <t>2016.09.09</t>
  </si>
  <si>
    <t>2016.09.12</t>
  </si>
  <si>
    <t>2016.09.13</t>
  </si>
  <si>
    <t>2016.09.14</t>
  </si>
  <si>
    <t>2016.09.20</t>
  </si>
  <si>
    <t>2016.09.21</t>
  </si>
  <si>
    <t>2016.09.22</t>
  </si>
  <si>
    <t>2016.09.23</t>
  </si>
  <si>
    <t>2016.09.26</t>
  </si>
  <si>
    <t>2016.09.27</t>
  </si>
  <si>
    <t>2016.09.28</t>
  </si>
  <si>
    <t>2016.09.29</t>
  </si>
  <si>
    <t>2016.09.30</t>
  </si>
  <si>
    <t>2016.10.11</t>
  </si>
  <si>
    <t>2016.10.12</t>
  </si>
  <si>
    <t>2016.10.13</t>
  </si>
  <si>
    <t>2016.10.14</t>
  </si>
  <si>
    <t>2016.10.18</t>
  </si>
  <si>
    <t>2016.10.19</t>
  </si>
  <si>
    <t>2016.10.20</t>
  </si>
  <si>
    <t>2016.10.21</t>
  </si>
  <si>
    <t>2016.10.24</t>
  </si>
  <si>
    <t>2016.10.25</t>
  </si>
  <si>
    <t>2016.10.26</t>
  </si>
  <si>
    <t>2016.11.01</t>
  </si>
  <si>
    <t>2016.11.02</t>
  </si>
  <si>
    <t>2016.11.03</t>
  </si>
  <si>
    <t>2016.11.04</t>
  </si>
  <si>
    <t>2016.11.07</t>
  </si>
  <si>
    <t>2016.11.08</t>
  </si>
  <si>
    <t>2016.11.09</t>
  </si>
  <si>
    <t>2016.11.10</t>
  </si>
  <si>
    <t>2016.11.11</t>
  </si>
  <si>
    <t>2016.11.14</t>
  </si>
  <si>
    <t>2016.11.15</t>
  </si>
  <si>
    <t>2016.11.16</t>
  </si>
  <si>
    <t>2016.11.17</t>
  </si>
  <si>
    <t>2016.11.18</t>
  </si>
  <si>
    <t>2016.11.21</t>
  </si>
  <si>
    <t>2016.11.22</t>
  </si>
  <si>
    <t>2016.11.23</t>
  </si>
  <si>
    <t>2016.11.24</t>
  </si>
  <si>
    <t>2016.11.25</t>
  </si>
  <si>
    <t>2016.11.26</t>
  </si>
  <si>
    <t>2016.11.28</t>
  </si>
  <si>
    <t>2016.11.29</t>
  </si>
  <si>
    <t>2016.11.30</t>
  </si>
  <si>
    <t>2016.12.01</t>
  </si>
  <si>
    <t>2016.12.02</t>
  </si>
  <si>
    <t>2016.12.05</t>
  </si>
  <si>
    <t>2016.12.06</t>
  </si>
  <si>
    <t>2016.12.07</t>
  </si>
  <si>
    <t>2016.12.08</t>
  </si>
  <si>
    <t>6.807.21</t>
  </si>
  <si>
    <t>2016.12.12</t>
  </si>
  <si>
    <t>2016.12.13</t>
  </si>
  <si>
    <t>2016.12.14</t>
  </si>
  <si>
    <t>2016.12.15</t>
  </si>
  <si>
    <t>2016.12.16</t>
  </si>
  <si>
    <t>2016.12.19</t>
  </si>
  <si>
    <t>2016.12.20</t>
  </si>
  <si>
    <t>2016.12.21</t>
  </si>
  <si>
    <t>2016.12.22</t>
  </si>
  <si>
    <t>2016.12.26</t>
  </si>
  <si>
    <t>2016.12.27</t>
  </si>
  <si>
    <t>2016.12.28</t>
  </si>
  <si>
    <t>2016.12.29</t>
  </si>
  <si>
    <t>2016.12.30</t>
  </si>
  <si>
    <t>2017.01.03</t>
  </si>
  <si>
    <t>2017.01.04</t>
  </si>
  <si>
    <t>22.730,00</t>
  </si>
  <si>
    <t>22.735,00</t>
  </si>
  <si>
    <t>22.745,00</t>
  </si>
  <si>
    <t>22.765,00</t>
  </si>
  <si>
    <t>22.675,00</t>
  </si>
  <si>
    <t>22.610,00</t>
  </si>
  <si>
    <t>22.680,00</t>
  </si>
  <si>
    <t>22.720,00</t>
  </si>
  <si>
    <t>22.750,00</t>
  </si>
  <si>
    <t>22.770,00</t>
  </si>
  <si>
    <t>22.775,00</t>
  </si>
  <si>
    <t>22.785,00</t>
  </si>
  <si>
    <t>22.790,00</t>
  </si>
  <si>
    <t>22.860,00</t>
  </si>
  <si>
    <t>2017.01.05</t>
  </si>
  <si>
    <t>2017.01.06</t>
  </si>
  <si>
    <t>2017.01.10</t>
  </si>
  <si>
    <t>2017.01.11</t>
  </si>
  <si>
    <t>2017.01.12</t>
  </si>
  <si>
    <t>2017.01.13</t>
  </si>
  <si>
    <t>2017.01.16</t>
  </si>
  <si>
    <t>2017.01.17</t>
  </si>
  <si>
    <t>2017.01.18</t>
  </si>
  <si>
    <t>2017.01.19</t>
  </si>
  <si>
    <t>2017.01.20</t>
  </si>
  <si>
    <t>2017.01.23</t>
  </si>
  <si>
    <t>2017.01.24</t>
  </si>
  <si>
    <t>2017.02.06</t>
  </si>
  <si>
    <t>2017.02.07</t>
  </si>
  <si>
    <t>2017.02.08</t>
  </si>
  <si>
    <t>2017.02.09</t>
  </si>
  <si>
    <t>2016.12.03</t>
  </si>
  <si>
    <t>2016.12.04</t>
  </si>
  <si>
    <t>2016.12.09</t>
  </si>
  <si>
    <t>2016.12.10</t>
  </si>
  <si>
    <t>2016.12.17</t>
  </si>
  <si>
    <t>2016.12.18</t>
  </si>
  <si>
    <t>2016.12.23</t>
  </si>
  <si>
    <t>2016.12.24</t>
  </si>
  <si>
    <t>2017.02.13</t>
  </si>
  <si>
    <t>2017.02.14</t>
  </si>
  <si>
    <t>2017.02.15</t>
  </si>
  <si>
    <t>2017.02.16</t>
  </si>
  <si>
    <t>2017.02.17</t>
  </si>
  <si>
    <t>2017.02.20</t>
  </si>
  <si>
    <t>2017.02.21</t>
  </si>
  <si>
    <t>2017.02.22</t>
  </si>
  <si>
    <t>2017.02.23</t>
  </si>
  <si>
    <t>2017.02.24</t>
  </si>
  <si>
    <t>2017.02.27</t>
  </si>
  <si>
    <t>2017.02.28</t>
  </si>
  <si>
    <t>2017.03.01</t>
  </si>
  <si>
    <t>2017.03.02</t>
  </si>
  <si>
    <t>2017.03.03</t>
  </si>
  <si>
    <t>2017.03.06</t>
  </si>
  <si>
    <t>2017.03.07</t>
  </si>
  <si>
    <t>2017.03.08</t>
  </si>
  <si>
    <t>2017.03.16</t>
  </si>
  <si>
    <t>2017.03.17</t>
  </si>
  <si>
    <t>2017.03.20</t>
  </si>
  <si>
    <t>2017.03.21</t>
  </si>
  <si>
    <t>2017.03.22</t>
  </si>
  <si>
    <t>2017.03.23</t>
  </si>
  <si>
    <t>2017.03.24</t>
  </si>
  <si>
    <t>2017.03.27</t>
  </si>
  <si>
    <t>2017.03.28</t>
  </si>
  <si>
    <t>2017.03.29</t>
  </si>
  <si>
    <t>2017.03.30</t>
  </si>
  <si>
    <t>2017.03.31</t>
  </si>
  <si>
    <t>2017.04.05</t>
  </si>
  <si>
    <t>2017.04.07</t>
  </si>
  <si>
    <t>2017.04.10</t>
  </si>
  <si>
    <t>2017.04.11</t>
  </si>
  <si>
    <t>2017.04.12</t>
  </si>
  <si>
    <t>2017.04.13</t>
  </si>
  <si>
    <t>2017.04.17</t>
  </si>
  <si>
    <t>2017.04.18</t>
  </si>
  <si>
    <t>2017.04.19</t>
  </si>
  <si>
    <t>2017.04.20</t>
  </si>
  <si>
    <t>2017.04.21</t>
  </si>
  <si>
    <t>2017.04.24</t>
  </si>
  <si>
    <t>2017.04.26</t>
  </si>
  <si>
    <t>2017.04.27</t>
  </si>
  <si>
    <t>2017.04.28</t>
  </si>
  <si>
    <t>Tỷ giá trưa</t>
  </si>
  <si>
    <t xml:space="preserve"> https://www.vietcombank.com.vn/</t>
  </si>
  <si>
    <t>Source:</t>
  </si>
  <si>
    <t>CNY/VND</t>
  </si>
  <si>
    <t>(tỷ giá ngoại tệ Ngân hàng Vietinbank)</t>
  </si>
  <si>
    <t>VND/USD =</t>
  </si>
  <si>
    <t xml:space="preserve">CNY/VNĐ = </t>
  </si>
  <si>
    <t>(tỷ giá ngoại tệ Ngân hàng Vietcombank)</t>
  </si>
  <si>
    <t>2017.04.31</t>
  </si>
  <si>
    <t>Tỷ giá USD/CNY</t>
  </si>
  <si>
    <t>SiMn 60.14</t>
  </si>
  <si>
    <t>SiMn 65.17</t>
  </si>
  <si>
    <t>Bắc Kinh (USD) /1.17</t>
  </si>
  <si>
    <t>Asian Metal</t>
  </si>
  <si>
    <t>http://www.asianmetal.com/</t>
  </si>
  <si>
    <t xml:space="preserve">             </t>
  </si>
  <si>
    <t>22 730</t>
  </si>
  <si>
    <t>Stt</t>
  </si>
  <si>
    <t>22 805</t>
  </si>
  <si>
    <t>H</t>
  </si>
  <si>
    <t>L</t>
  </si>
  <si>
    <t>https://www.vietinbank.vn/web/home/vn/ty-gia/</t>
  </si>
  <si>
    <t>GIÁ KIM LOẠI MÀU SÀN THƯỢNG HẢI VÀ GIÁ LME</t>
  </si>
  <si>
    <t>https://tradingeconomics.com/china/currency</t>
  </si>
  <si>
    <t>USD/CNY =</t>
  </si>
  <si>
    <t>(tỷ giá ngoại tệ theo trang https://tradingeconomics.com/china/currency)</t>
  </si>
  <si>
    <t>Coke</t>
  </si>
  <si>
    <t xml:space="preserve">Giá Coke </t>
  </si>
  <si>
    <t>N/A</t>
  </si>
  <si>
    <t>Steel Rebar</t>
  </si>
  <si>
    <t>Giá Steel Rebar</t>
  </si>
  <si>
    <t>https://hq.smm.cn/gt</t>
  </si>
  <si>
    <t>Coke USD/MT</t>
  </si>
  <si>
    <t>Steel USD/MT</t>
  </si>
  <si>
    <t>Quảng Tây</t>
  </si>
  <si>
    <t>https://hq.smm.cn/meng</t>
  </si>
  <si>
    <t>Quảng Tây (USD) /1.17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</si>
</sst>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(* #,##0.00_);_(* \(#,##0.00\);_(* &quot;-&quot;??_);_(@_)"/>
    <numFmt numFmtId="165" formatCode="0.0000"/>
    <numFmt numFmtId="166" formatCode="m/d/yyyy;@"/>
    <numFmt numFmtId="167" formatCode="yyyy\-mm\-dd"/>
    <numFmt numFmtId="168" formatCode="yyyy\.mm\.dd"/>
    <numFmt numFmtId="169" formatCode="_(* #,##0_);_(* \(#,##0\);_(* &quot;-&quot;??_);_(@_)"/>
    <numFmt numFmtId="170" formatCode="_(* #,##0.0000_);_(* \(#,##0.0000\);_(* &quot;-&quot;??_);_(@_)"/>
    <numFmt numFmtId="171" formatCode="dd\-mm\-yyyy"/>
    <numFmt numFmtId="172" formatCode="_(* #,##0.000_);_(* \(#,##0.000\);_(* &quot;-&quot;??_);_(@_)"/>
    <numFmt numFmtId="173" formatCode="0.0"/>
    <numFmt numFmtId="174" formatCode="_(* #,##0.0_);_(* \(#,##0.0\);_(* &quot;-&quot;??_);_(@_)"/>
    <numFmt numFmtId="175" formatCode="_(* #,##0.00000_);_(* \(#,##0.00000\);_(* &quot;-&quot;??_);_(@_)"/>
    <numFmt numFmtId="176" formatCode="0.00000"/>
  </numFmts>
  <fonts count="4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0"/>
      <name val="Times New Roman"/>
      <family val="1"/>
    </font>
    <font>
      <sz val="12"/>
      <color indexed="30"/>
      <name val="Times New Roman"/>
      <family val="1"/>
    </font>
    <font>
      <sz val="12"/>
      <color indexed="51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30"/>
      <name val="Times New Roman"/>
      <family val="1"/>
    </font>
    <font>
      <sz val="12"/>
      <color indexed="62"/>
      <name val="Times New Roman"/>
      <family val="1"/>
    </font>
    <font>
      <b/>
      <sz val="12"/>
      <color indexed="51"/>
      <name val="Times New Roman"/>
      <family val="1"/>
    </font>
    <font>
      <sz val="12"/>
      <color indexed="60"/>
      <name val="Times New Roman"/>
      <family val="1"/>
    </font>
    <font>
      <b/>
      <sz val="12"/>
      <color indexed="17"/>
      <name val="Times New Roman"/>
      <family val="1"/>
    </font>
    <font>
      <sz val="12"/>
      <color indexed="17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rial"/>
      <family val="2"/>
    </font>
    <font>
      <sz val="12"/>
      <color rgb="FF000099"/>
      <name val="Times New Roman"/>
      <family val="1"/>
    </font>
    <font>
      <sz val="10"/>
      <color rgb="FF000099"/>
      <name val="Times New Roman"/>
      <family val="1"/>
    </font>
    <font>
      <u/>
      <sz val="11"/>
      <color theme="10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000099"/>
      <name val="Times New Roman"/>
      <family val="1"/>
    </font>
    <font>
      <b/>
      <sz val="11"/>
      <color theme="1"/>
      <name val="Times New Roman"/>
      <family val="1"/>
    </font>
    <font>
      <b/>
      <sz val="14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03">
    <xf numFmtId="0" fontId="0" fillId="0" borderId="0" xfId="0"/>
    <xf numFmtId="0" fontId="26" fillId="0" borderId="0" xfId="0" applyFont="1"/>
    <xf numFmtId="0" fontId="27" fillId="0" borderId="0" xfId="0" applyFont="1"/>
    <xf numFmtId="164" fontId="27" fillId="0" borderId="0" xfId="1" applyFont="1"/>
    <xf numFmtId="0" fontId="28" fillId="3" borderId="1" xfId="0" applyFont="1" applyFill="1" applyBorder="1" applyAlignment="1">
      <alignment horizontal="center" vertical="center" wrapText="1"/>
    </xf>
    <xf numFmtId="164" fontId="28" fillId="3" borderId="1" xfId="1" applyFont="1" applyFill="1" applyBorder="1" applyAlignment="1">
      <alignment horizontal="center" vertical="center" wrapText="1"/>
    </xf>
    <xf numFmtId="164" fontId="2" fillId="0" borderId="2" xfId="1" applyFont="1" applyBorder="1"/>
    <xf numFmtId="0" fontId="2" fillId="0" borderId="3" xfId="0" applyFont="1" applyBorder="1"/>
    <xf numFmtId="164" fontId="4" fillId="0" borderId="3" xfId="1" applyFont="1" applyBorder="1"/>
    <xf numFmtId="164" fontId="2" fillId="0" borderId="3" xfId="1" applyFont="1" applyBorder="1"/>
    <xf numFmtId="164" fontId="2" fillId="0" borderId="3" xfId="1" applyFont="1" applyFill="1" applyBorder="1"/>
    <xf numFmtId="164" fontId="5" fillId="0" borderId="3" xfId="1" applyFont="1" applyBorder="1"/>
    <xf numFmtId="164" fontId="6" fillId="0" borderId="3" xfId="1" applyFont="1" applyBorder="1"/>
    <xf numFmtId="164" fontId="7" fillId="0" borderId="3" xfId="1" applyFont="1" applyBorder="1"/>
    <xf numFmtId="164" fontId="2" fillId="2" borderId="3" xfId="1" applyFont="1" applyFill="1" applyBorder="1"/>
    <xf numFmtId="164" fontId="27" fillId="0" borderId="3" xfId="1" applyFont="1" applyBorder="1" applyAlignment="1">
      <alignment horizontal="right" vertical="center"/>
    </xf>
    <xf numFmtId="164" fontId="29" fillId="0" borderId="4" xfId="1" applyFont="1" applyBorder="1"/>
    <xf numFmtId="164" fontId="27" fillId="0" borderId="4" xfId="1" applyFont="1" applyBorder="1"/>
    <xf numFmtId="164" fontId="27" fillId="0" borderId="5" xfId="1" applyFont="1" applyBorder="1" applyAlignment="1">
      <alignment horizontal="right"/>
    </xf>
    <xf numFmtId="164" fontId="27" fillId="0" borderId="3" xfId="1" applyFont="1" applyBorder="1" applyAlignment="1">
      <alignment horizontal="right"/>
    </xf>
    <xf numFmtId="164" fontId="27" fillId="0" borderId="3" xfId="1" applyFont="1" applyBorder="1"/>
    <xf numFmtId="164" fontId="27" fillId="0" borderId="3" xfId="1" applyFont="1" applyBorder="1" applyAlignment="1">
      <alignment horizontal="center"/>
    </xf>
    <xf numFmtId="164" fontId="27" fillId="0" borderId="3" xfId="1" applyFont="1" applyBorder="1" applyAlignment="1">
      <alignment horizontal="right" indent="1"/>
    </xf>
    <xf numFmtId="164" fontId="27" fillId="0" borderId="6" xfId="1" applyFont="1" applyBorder="1" applyAlignment="1">
      <alignment horizontal="right" indent="1"/>
    </xf>
    <xf numFmtId="164" fontId="27" fillId="0" borderId="4" xfId="1" applyFont="1" applyBorder="1" applyAlignment="1">
      <alignment horizontal="right"/>
    </xf>
    <xf numFmtId="0" fontId="27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164" fontId="4" fillId="0" borderId="2" xfId="1" applyFont="1" applyBorder="1" applyAlignment="1">
      <alignment vertical="center"/>
    </xf>
    <xf numFmtId="164" fontId="2" fillId="0" borderId="2" xfId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4" fontId="4" fillId="0" borderId="3" xfId="1" applyFont="1" applyBorder="1" applyAlignment="1">
      <alignment vertical="center"/>
    </xf>
    <xf numFmtId="164" fontId="2" fillId="0" borderId="3" xfId="1" applyFont="1" applyBorder="1" applyAlignment="1">
      <alignment vertical="center"/>
    </xf>
    <xf numFmtId="164" fontId="2" fillId="0" borderId="3" xfId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164" fontId="5" fillId="0" borderId="3" xfId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64" fontId="6" fillId="0" borderId="3" xfId="1" applyFont="1" applyBorder="1" applyAlignment="1">
      <alignment vertical="center"/>
    </xf>
    <xf numFmtId="0" fontId="6" fillId="0" borderId="3" xfId="0" applyNumberFormat="1" applyFont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vertical="center"/>
    </xf>
    <xf numFmtId="164" fontId="7" fillId="0" borderId="3" xfId="1" applyFont="1" applyBorder="1" applyAlignment="1">
      <alignment vertical="center"/>
    </xf>
    <xf numFmtId="0" fontId="2" fillId="2" borderId="3" xfId="0" applyNumberFormat="1" applyFont="1" applyFill="1" applyBorder="1" applyAlignment="1">
      <alignment vertical="center"/>
    </xf>
    <xf numFmtId="164" fontId="2" fillId="2" borderId="3" xfId="1" applyFont="1" applyFill="1" applyBorder="1" applyAlignment="1">
      <alignment vertical="center"/>
    </xf>
    <xf numFmtId="166" fontId="2" fillId="0" borderId="3" xfId="0" applyNumberFormat="1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164" fontId="27" fillId="0" borderId="3" xfId="1" applyFont="1" applyBorder="1" applyAlignment="1">
      <alignment vertical="center"/>
    </xf>
    <xf numFmtId="164" fontId="27" fillId="0" borderId="0" xfId="1" applyFont="1" applyAlignment="1">
      <alignment vertical="center"/>
    </xf>
    <xf numFmtId="164" fontId="29" fillId="0" borderId="3" xfId="1" applyFont="1" applyBorder="1" applyAlignment="1">
      <alignment vertical="center"/>
    </xf>
    <xf numFmtId="164" fontId="29" fillId="0" borderId="3" xfId="1" applyFont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8" fillId="3" borderId="1" xfId="0" applyFont="1" applyFill="1" applyBorder="1" applyAlignment="1">
      <alignment horizontal="center" vertical="center"/>
    </xf>
    <xf numFmtId="4" fontId="27" fillId="0" borderId="0" xfId="0" applyNumberFormat="1" applyFont="1" applyBorder="1" applyAlignment="1">
      <alignment horizontal="right"/>
    </xf>
    <xf numFmtId="165" fontId="27" fillId="0" borderId="0" xfId="0" applyNumberFormat="1" applyFont="1"/>
    <xf numFmtId="165" fontId="8" fillId="0" borderId="3" xfId="0" applyNumberFormat="1" applyFont="1" applyBorder="1"/>
    <xf numFmtId="165" fontId="8" fillId="0" borderId="3" xfId="0" applyNumberFormat="1" applyFont="1" applyFill="1" applyBorder="1"/>
    <xf numFmtId="165" fontId="2" fillId="0" borderId="3" xfId="0" applyNumberFormat="1" applyFont="1" applyBorder="1"/>
    <xf numFmtId="165" fontId="27" fillId="0" borderId="3" xfId="0" applyNumberFormat="1" applyFont="1" applyBorder="1"/>
    <xf numFmtId="0" fontId="27" fillId="0" borderId="3" xfId="0" applyFont="1" applyBorder="1" applyAlignment="1">
      <alignment horizontal="right"/>
    </xf>
    <xf numFmtId="165" fontId="27" fillId="0" borderId="7" xfId="0" applyNumberFormat="1" applyFont="1" applyBorder="1"/>
    <xf numFmtId="165" fontId="2" fillId="0" borderId="3" xfId="0" applyNumberFormat="1" applyFont="1" applyBorder="1" applyAlignment="1">
      <alignment vertical="center"/>
    </xf>
    <xf numFmtId="165" fontId="27" fillId="0" borderId="3" xfId="0" applyNumberFormat="1" applyFont="1" applyBorder="1" applyAlignment="1">
      <alignment vertical="center"/>
    </xf>
    <xf numFmtId="169" fontId="27" fillId="0" borderId="0" xfId="1" applyNumberFormat="1" applyFont="1" applyAlignment="1">
      <alignment horizontal="left" vertical="center"/>
    </xf>
    <xf numFmtId="169" fontId="27" fillId="0" borderId="0" xfId="1" applyNumberFormat="1" applyFont="1" applyAlignment="1">
      <alignment vertical="center"/>
    </xf>
    <xf numFmtId="0" fontId="27" fillId="0" borderId="3" xfId="0" applyFont="1" applyBorder="1" applyAlignment="1">
      <alignment horizontal="right" vertical="center"/>
    </xf>
    <xf numFmtId="4" fontId="27" fillId="0" borderId="0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3" fontId="27" fillId="0" borderId="0" xfId="0" applyNumberFormat="1" applyFont="1" applyBorder="1" applyAlignment="1">
      <alignment horizontal="right" vertical="center"/>
    </xf>
    <xf numFmtId="165" fontId="27" fillId="0" borderId="7" xfId="0" applyNumberFormat="1" applyFont="1" applyBorder="1" applyAlignment="1">
      <alignment vertical="center"/>
    </xf>
    <xf numFmtId="165" fontId="27" fillId="0" borderId="0" xfId="0" applyNumberFormat="1" applyFont="1" applyAlignment="1">
      <alignment vertical="center"/>
    </xf>
    <xf numFmtId="165" fontId="2" fillId="0" borderId="2" xfId="0" applyNumberFormat="1" applyFont="1" applyBorder="1" applyAlignment="1">
      <alignment vertical="center"/>
    </xf>
    <xf numFmtId="165" fontId="2" fillId="0" borderId="3" xfId="0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8" fillId="0" borderId="0" xfId="0" applyFont="1" applyBorder="1"/>
    <xf numFmtId="0" fontId="8" fillId="0" borderId="0" xfId="0" applyFont="1" applyFill="1" applyBorder="1"/>
    <xf numFmtId="0" fontId="27" fillId="0" borderId="0" xfId="0" applyFont="1" applyBorder="1"/>
    <xf numFmtId="0" fontId="8" fillId="0" borderId="0" xfId="0" applyFont="1" applyBorder="1" applyAlignment="1"/>
    <xf numFmtId="10" fontId="8" fillId="0" borderId="0" xfId="0" applyNumberFormat="1" applyFont="1" applyBorder="1"/>
    <xf numFmtId="0" fontId="27" fillId="0" borderId="8" xfId="0" applyFont="1" applyBorder="1" applyAlignment="1">
      <alignment horizontal="right"/>
    </xf>
    <xf numFmtId="0" fontId="28" fillId="3" borderId="2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165" fontId="8" fillId="0" borderId="9" xfId="0" applyNumberFormat="1" applyFont="1" applyBorder="1"/>
    <xf numFmtId="0" fontId="28" fillId="3" borderId="7" xfId="0" applyFont="1" applyFill="1" applyBorder="1" applyAlignment="1">
      <alignment horizontal="center" vertical="center" wrapText="1"/>
    </xf>
    <xf numFmtId="164" fontId="28" fillId="3" borderId="2" xfId="1" applyFont="1" applyFill="1" applyBorder="1" applyAlignment="1">
      <alignment horizontal="center" vertical="center" wrapText="1"/>
    </xf>
    <xf numFmtId="164" fontId="28" fillId="3" borderId="3" xfId="1" applyFont="1" applyFill="1" applyBorder="1" applyAlignment="1">
      <alignment horizontal="center" vertical="center" wrapText="1"/>
    </xf>
    <xf numFmtId="164" fontId="28" fillId="3" borderId="7" xfId="1" applyFont="1" applyFill="1" applyBorder="1" applyAlignment="1">
      <alignment horizontal="center" vertical="center" wrapText="1"/>
    </xf>
    <xf numFmtId="164" fontId="4" fillId="0" borderId="9" xfId="1" applyFont="1" applyBorder="1"/>
    <xf numFmtId="164" fontId="8" fillId="0" borderId="9" xfId="1" applyFont="1" applyBorder="1"/>
    <xf numFmtId="164" fontId="8" fillId="0" borderId="3" xfId="1" applyFont="1" applyBorder="1"/>
    <xf numFmtId="164" fontId="13" fillId="0" borderId="3" xfId="1" applyFont="1" applyBorder="1"/>
    <xf numFmtId="164" fontId="9" fillId="0" borderId="3" xfId="1" applyFont="1" applyBorder="1"/>
    <xf numFmtId="164" fontId="14" fillId="0" borderId="3" xfId="1" applyFont="1" applyBorder="1"/>
    <xf numFmtId="164" fontId="10" fillId="0" borderId="3" xfId="1" applyFont="1" applyBorder="1"/>
    <xf numFmtId="164" fontId="15" fillId="0" borderId="3" xfId="1" applyFont="1" applyBorder="1"/>
    <xf numFmtId="164" fontId="12" fillId="0" borderId="3" xfId="1" applyFont="1" applyBorder="1"/>
    <xf numFmtId="164" fontId="8" fillId="2" borderId="3" xfId="1" applyFont="1" applyFill="1" applyBorder="1"/>
    <xf numFmtId="164" fontId="29" fillId="0" borderId="3" xfId="1" applyFont="1" applyBorder="1"/>
    <xf numFmtId="164" fontId="29" fillId="0" borderId="3" xfId="1" applyFont="1" applyBorder="1" applyAlignment="1">
      <alignment horizontal="right"/>
    </xf>
    <xf numFmtId="164" fontId="27" fillId="0" borderId="7" xfId="1" applyFont="1" applyBorder="1"/>
    <xf numFmtId="0" fontId="30" fillId="0" borderId="0" xfId="0" applyFont="1"/>
    <xf numFmtId="164" fontId="15" fillId="0" borderId="3" xfId="1" applyFont="1" applyFill="1" applyBorder="1"/>
    <xf numFmtId="164" fontId="18" fillId="0" borderId="3" xfId="1" applyFont="1" applyFill="1" applyBorder="1"/>
    <xf numFmtId="164" fontId="13" fillId="0" borderId="3" xfId="1" applyFont="1" applyFill="1" applyBorder="1"/>
    <xf numFmtId="164" fontId="20" fillId="0" borderId="0" xfId="1" applyFont="1"/>
    <xf numFmtId="164" fontId="21" fillId="0" borderId="0" xfId="1" applyFont="1" applyBorder="1"/>
    <xf numFmtId="164" fontId="31" fillId="0" borderId="0" xfId="1" applyFont="1"/>
    <xf numFmtId="164" fontId="21" fillId="0" borderId="0" xfId="1" applyFont="1" applyFill="1" applyBorder="1"/>
    <xf numFmtId="164" fontId="32" fillId="3" borderId="1" xfId="1" applyFont="1" applyFill="1" applyBorder="1" applyAlignment="1">
      <alignment horizontal="center" vertical="center" wrapText="1"/>
    </xf>
    <xf numFmtId="164" fontId="20" fillId="0" borderId="2" xfId="1" applyFont="1" applyBorder="1"/>
    <xf numFmtId="164" fontId="31" fillId="0" borderId="3" xfId="1" applyFont="1" applyBorder="1"/>
    <xf numFmtId="164" fontId="20" fillId="0" borderId="3" xfId="1" applyFont="1" applyBorder="1"/>
    <xf numFmtId="164" fontId="31" fillId="0" borderId="3" xfId="1" applyFont="1" applyBorder="1" applyAlignment="1">
      <alignment horizontal="right" vertical="center"/>
    </xf>
    <xf numFmtId="164" fontId="33" fillId="0" borderId="3" xfId="1" applyFont="1" applyBorder="1" applyAlignment="1">
      <alignment horizontal="right"/>
    </xf>
    <xf numFmtId="164" fontId="33" fillId="0" borderId="3" xfId="1" applyFont="1" applyBorder="1"/>
    <xf numFmtId="164" fontId="31" fillId="0" borderId="3" xfId="1" applyFont="1" applyBorder="1" applyAlignment="1">
      <alignment horizontal="right"/>
    </xf>
    <xf numFmtId="164" fontId="31" fillId="0" borderId="3" xfId="1" applyFont="1" applyBorder="1" applyAlignment="1">
      <alignment horizontal="right" indent="1"/>
    </xf>
    <xf numFmtId="164" fontId="31" fillId="0" borderId="7" xfId="1" applyFont="1" applyBorder="1"/>
    <xf numFmtId="0" fontId="18" fillId="0" borderId="0" xfId="0" applyFont="1"/>
    <xf numFmtId="0" fontId="19" fillId="3" borderId="1" xfId="0" applyFont="1" applyFill="1" applyBorder="1" applyAlignment="1">
      <alignment horizontal="center" vertical="center"/>
    </xf>
    <xf numFmtId="164" fontId="19" fillId="3" borderId="1" xfId="1" applyFont="1" applyFill="1" applyBorder="1" applyAlignment="1">
      <alignment horizontal="center" vertical="center"/>
    </xf>
    <xf numFmtId="167" fontId="19" fillId="3" borderId="1" xfId="0" applyNumberFormat="1" applyFont="1" applyFill="1" applyBorder="1" applyAlignment="1">
      <alignment horizontal="center" vertical="center"/>
    </xf>
    <xf numFmtId="164" fontId="19" fillId="3" borderId="1" xfId="1" applyFont="1" applyFill="1" applyBorder="1" applyAlignment="1">
      <alignment horizontal="center" vertical="center" wrapText="1"/>
    </xf>
    <xf numFmtId="165" fontId="18" fillId="0" borderId="0" xfId="0" applyNumberFormat="1" applyFont="1"/>
    <xf numFmtId="0" fontId="18" fillId="0" borderId="0" xfId="0" applyFont="1" applyAlignment="1">
      <alignment horizontal="right"/>
    </xf>
    <xf numFmtId="168" fontId="18" fillId="0" borderId="0" xfId="0" applyNumberFormat="1" applyFont="1"/>
    <xf numFmtId="164" fontId="18" fillId="0" borderId="0" xfId="1" applyFont="1"/>
    <xf numFmtId="0" fontId="19" fillId="0" borderId="0" xfId="0" applyFont="1"/>
    <xf numFmtId="168" fontId="18" fillId="0" borderId="2" xfId="0" applyNumberFormat="1" applyFont="1" applyFill="1" applyBorder="1" applyAlignment="1">
      <alignment horizontal="left"/>
    </xf>
    <xf numFmtId="164" fontId="18" fillId="0" borderId="2" xfId="1" applyFont="1" applyBorder="1" applyAlignment="1">
      <alignment wrapText="1"/>
    </xf>
    <xf numFmtId="168" fontId="18" fillId="0" borderId="3" xfId="0" applyNumberFormat="1" applyFont="1" applyFill="1" applyBorder="1" applyAlignment="1">
      <alignment horizontal="left"/>
    </xf>
    <xf numFmtId="164" fontId="18" fillId="0" borderId="3" xfId="1" applyFont="1" applyBorder="1" applyAlignment="1">
      <alignment wrapText="1"/>
    </xf>
    <xf numFmtId="164" fontId="18" fillId="0" borderId="3" xfId="1" applyFont="1" applyBorder="1"/>
    <xf numFmtId="168" fontId="18" fillId="0" borderId="3" xfId="0" applyNumberFormat="1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3" xfId="0" applyNumberFormat="1" applyFont="1" applyBorder="1"/>
    <xf numFmtId="0" fontId="18" fillId="0" borderId="3" xfId="0" applyFont="1" applyBorder="1"/>
    <xf numFmtId="0" fontId="18" fillId="2" borderId="3" xfId="0" applyNumberFormat="1" applyFont="1" applyFill="1" applyBorder="1"/>
    <xf numFmtId="166" fontId="18" fillId="0" borderId="3" xfId="0" applyNumberFormat="1" applyFont="1" applyBorder="1"/>
    <xf numFmtId="168" fontId="18" fillId="0" borderId="3" xfId="0" applyNumberFormat="1" applyFont="1" applyBorder="1"/>
    <xf numFmtId="0" fontId="3" fillId="0" borderId="0" xfId="0" applyFont="1"/>
    <xf numFmtId="164" fontId="3" fillId="0" borderId="0" xfId="0" applyNumberFormat="1" applyFont="1"/>
    <xf numFmtId="165" fontId="17" fillId="0" borderId="0" xfId="0" applyNumberFormat="1" applyFont="1"/>
    <xf numFmtId="0" fontId="3" fillId="0" borderId="0" xfId="0" applyFont="1" applyAlignment="1">
      <alignment horizontal="right"/>
    </xf>
    <xf numFmtId="168" fontId="3" fillId="0" borderId="0" xfId="0" applyNumberFormat="1" applyFont="1" applyAlignment="1">
      <alignment horizontal="left"/>
    </xf>
    <xf numFmtId="168" fontId="3" fillId="0" borderId="0" xfId="0" applyNumberFormat="1" applyFont="1"/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indent="2"/>
    </xf>
    <xf numFmtId="169" fontId="3" fillId="4" borderId="3" xfId="1" applyNumberFormat="1" applyFont="1" applyFill="1" applyBorder="1" applyAlignment="1">
      <alignment horizontal="center"/>
    </xf>
    <xf numFmtId="169" fontId="18" fillId="0" borderId="3" xfId="1" applyNumberFormat="1" applyFont="1" applyBorder="1" applyAlignment="1">
      <alignment wrapText="1"/>
    </xf>
    <xf numFmtId="168" fontId="17" fillId="0" borderId="3" xfId="0" applyNumberFormat="1" applyFont="1" applyBorder="1" applyAlignment="1">
      <alignment horizontal="left"/>
    </xf>
    <xf numFmtId="0" fontId="17" fillId="0" borderId="3" xfId="0" applyFont="1" applyBorder="1"/>
    <xf numFmtId="168" fontId="3" fillId="0" borderId="3" xfId="0" applyNumberFormat="1" applyFont="1" applyBorder="1" applyAlignment="1">
      <alignment horizontal="left"/>
    </xf>
    <xf numFmtId="0" fontId="17" fillId="0" borderId="3" xfId="0" applyFont="1" applyFill="1" applyBorder="1"/>
    <xf numFmtId="168" fontId="3" fillId="0" borderId="7" xfId="0" applyNumberFormat="1" applyFont="1" applyBorder="1" applyAlignment="1">
      <alignment horizontal="left"/>
    </xf>
    <xf numFmtId="0" fontId="17" fillId="0" borderId="7" xfId="0" applyFont="1" applyFill="1" applyBorder="1"/>
    <xf numFmtId="0" fontId="26" fillId="0" borderId="0" xfId="0" applyFont="1" applyAlignment="1">
      <alignment vertical="center" wrapText="1"/>
    </xf>
    <xf numFmtId="0" fontId="26" fillId="0" borderId="0" xfId="1" applyNumberFormat="1" applyFont="1" applyAlignment="1">
      <alignment vertical="center" wrapText="1"/>
    </xf>
    <xf numFmtId="0" fontId="26" fillId="0" borderId="0" xfId="1" applyNumberFormat="1" applyFont="1"/>
    <xf numFmtId="0" fontId="26" fillId="0" borderId="10" xfId="0" applyFont="1" applyBorder="1" applyAlignment="1"/>
    <xf numFmtId="0" fontId="26" fillId="0" borderId="0" xfId="0" applyFont="1" applyAlignment="1"/>
    <xf numFmtId="164" fontId="27" fillId="0" borderId="0" xfId="0" applyNumberFormat="1" applyFont="1" applyAlignment="1">
      <alignment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7" fillId="0" borderId="0" xfId="1" applyNumberFormat="1" applyFont="1"/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right" vertical="center"/>
    </xf>
    <xf numFmtId="0" fontId="27" fillId="0" borderId="0" xfId="1" applyNumberFormat="1" applyFont="1" applyAlignment="1">
      <alignment vertical="center"/>
    </xf>
    <xf numFmtId="170" fontId="2" fillId="0" borderId="3" xfId="1" applyNumberFormat="1" applyFont="1" applyBorder="1" applyAlignment="1">
      <alignment vertical="center"/>
    </xf>
    <xf numFmtId="170" fontId="20" fillId="0" borderId="0" xfId="1" applyNumberFormat="1" applyFont="1"/>
    <xf numFmtId="170" fontId="34" fillId="3" borderId="1" xfId="1" applyNumberFormat="1" applyFont="1" applyFill="1" applyBorder="1" applyAlignment="1">
      <alignment horizontal="center" vertical="center" wrapText="1"/>
    </xf>
    <xf numFmtId="170" fontId="32" fillId="3" borderId="1" xfId="1" applyNumberFormat="1" applyFont="1" applyFill="1" applyBorder="1" applyAlignment="1">
      <alignment horizontal="center" vertical="center" wrapText="1"/>
    </xf>
    <xf numFmtId="170" fontId="20" fillId="0" borderId="2" xfId="1" applyNumberFormat="1" applyFont="1" applyBorder="1"/>
    <xf numFmtId="170" fontId="20" fillId="0" borderId="3" xfId="1" applyNumberFormat="1" applyFont="1" applyBorder="1"/>
    <xf numFmtId="170" fontId="31" fillId="0" borderId="3" xfId="1" applyNumberFormat="1" applyFont="1" applyBorder="1" applyAlignment="1">
      <alignment horizontal="right"/>
    </xf>
    <xf numFmtId="170" fontId="31" fillId="0" borderId="3" xfId="1" applyNumberFormat="1" applyFont="1" applyBorder="1"/>
    <xf numFmtId="170" fontId="31" fillId="0" borderId="7" xfId="1" applyNumberFormat="1" applyFont="1" applyBorder="1"/>
    <xf numFmtId="170" fontId="31" fillId="0" borderId="0" xfId="1" applyNumberFormat="1" applyFont="1"/>
    <xf numFmtId="0" fontId="22" fillId="0" borderId="10" xfId="0" applyFont="1" applyFill="1" applyBorder="1" applyAlignment="1">
      <alignment horizontal="left" vertical="center" wrapText="1"/>
    </xf>
    <xf numFmtId="171" fontId="22" fillId="0" borderId="0" xfId="0" applyNumberFormat="1" applyFont="1" applyFill="1" applyBorder="1" applyAlignment="1">
      <alignment horizontal="left" vertical="center" wrapText="1"/>
    </xf>
    <xf numFmtId="0" fontId="26" fillId="0" borderId="0" xfId="0" applyFont="1" applyBorder="1" applyAlignment="1">
      <alignment vertical="top" wrapText="1"/>
    </xf>
    <xf numFmtId="4" fontId="27" fillId="0" borderId="0" xfId="1" applyNumberFormat="1" applyFont="1"/>
    <xf numFmtId="164" fontId="27" fillId="0" borderId="0" xfId="0" applyNumberFormat="1" applyFont="1"/>
    <xf numFmtId="0" fontId="3" fillId="0" borderId="0" xfId="0" applyFont="1" applyAlignment="1"/>
    <xf numFmtId="164" fontId="29" fillId="0" borderId="20" xfId="0" applyNumberFormat="1" applyFont="1" applyBorder="1" applyAlignment="1">
      <alignment vertical="center"/>
    </xf>
    <xf numFmtId="170" fontId="29" fillId="0" borderId="20" xfId="0" applyNumberFormat="1" applyFont="1" applyBorder="1" applyAlignment="1">
      <alignment vertical="center"/>
    </xf>
    <xf numFmtId="164" fontId="29" fillId="0" borderId="20" xfId="0" applyNumberFormat="1" applyFont="1" applyBorder="1" applyAlignment="1"/>
    <xf numFmtId="164" fontId="33" fillId="0" borderId="20" xfId="0" applyNumberFormat="1" applyFont="1" applyBorder="1"/>
    <xf numFmtId="169" fontId="18" fillId="0" borderId="3" xfId="1" applyNumberFormat="1" applyFont="1" applyFill="1" applyBorder="1"/>
    <xf numFmtId="171" fontId="26" fillId="0" borderId="0" xfId="0" applyNumberFormat="1" applyFont="1" applyBorder="1" applyAlignment="1">
      <alignment vertical="top" wrapText="1"/>
    </xf>
    <xf numFmtId="169" fontId="26" fillId="0" borderId="0" xfId="1" applyNumberFormat="1" applyFont="1" applyBorder="1" applyAlignment="1">
      <alignment horizontal="left" vertical="top" wrapText="1"/>
    </xf>
    <xf numFmtId="171" fontId="26" fillId="0" borderId="0" xfId="0" applyNumberFormat="1" applyFont="1" applyBorder="1" applyAlignment="1">
      <alignment horizontal="left" vertical="top" wrapText="1"/>
    </xf>
    <xf numFmtId="0" fontId="26" fillId="0" borderId="11" xfId="0" applyFont="1" applyBorder="1"/>
    <xf numFmtId="16" fontId="27" fillId="0" borderId="0" xfId="0" applyNumberFormat="1" applyFont="1" applyAlignment="1">
      <alignment vertical="center"/>
    </xf>
    <xf numFmtId="168" fontId="27" fillId="0" borderId="0" xfId="0" applyNumberFormat="1" applyFont="1" applyAlignment="1">
      <alignment vertical="center"/>
    </xf>
    <xf numFmtId="168" fontId="26" fillId="0" borderId="0" xfId="0" applyNumberFormat="1" applyFont="1" applyAlignment="1">
      <alignment vertical="center" wrapText="1"/>
    </xf>
    <xf numFmtId="164" fontId="27" fillId="0" borderId="12" xfId="1" applyFont="1" applyBorder="1" applyAlignment="1">
      <alignment horizontal="right" vertical="center"/>
    </xf>
    <xf numFmtId="164" fontId="2" fillId="0" borderId="12" xfId="1" applyFont="1" applyBorder="1" applyAlignment="1">
      <alignment vertical="center"/>
    </xf>
    <xf numFmtId="164" fontId="29" fillId="0" borderId="21" xfId="0" applyNumberFormat="1" applyFont="1" applyBorder="1" applyAlignment="1">
      <alignment vertical="center"/>
    </xf>
    <xf numFmtId="168" fontId="27" fillId="0" borderId="3" xfId="0" applyNumberFormat="1" applyFont="1" applyBorder="1" applyAlignment="1">
      <alignment vertical="center"/>
    </xf>
    <xf numFmtId="168" fontId="28" fillId="3" borderId="1" xfId="0" applyNumberFormat="1" applyFont="1" applyFill="1" applyBorder="1" applyAlignment="1">
      <alignment horizontal="center" vertical="center" wrapText="1"/>
    </xf>
    <xf numFmtId="168" fontId="2" fillId="0" borderId="2" xfId="0" applyNumberFormat="1" applyFont="1" applyBorder="1" applyAlignment="1">
      <alignment vertical="center"/>
    </xf>
    <xf numFmtId="168" fontId="2" fillId="0" borderId="3" xfId="0" applyNumberFormat="1" applyFont="1" applyBorder="1" applyAlignment="1">
      <alignment vertical="center"/>
    </xf>
    <xf numFmtId="168" fontId="5" fillId="0" borderId="3" xfId="0" applyNumberFormat="1" applyFont="1" applyBorder="1" applyAlignment="1">
      <alignment vertical="center"/>
    </xf>
    <xf numFmtId="168" fontId="6" fillId="0" borderId="3" xfId="0" applyNumberFormat="1" applyFont="1" applyBorder="1" applyAlignment="1">
      <alignment vertical="center"/>
    </xf>
    <xf numFmtId="168" fontId="2" fillId="0" borderId="3" xfId="0" applyNumberFormat="1" applyFont="1" applyFill="1" applyBorder="1" applyAlignment="1">
      <alignment vertical="center"/>
    </xf>
    <xf numFmtId="168" fontId="5" fillId="0" borderId="3" xfId="0" applyNumberFormat="1" applyFont="1" applyFill="1" applyBorder="1" applyAlignment="1">
      <alignment vertical="center"/>
    </xf>
    <xf numFmtId="168" fontId="2" fillId="2" borderId="3" xfId="0" applyNumberFormat="1" applyFont="1" applyFill="1" applyBorder="1" applyAlignment="1">
      <alignment vertical="center"/>
    </xf>
    <xf numFmtId="168" fontId="27" fillId="0" borderId="7" xfId="0" applyNumberFormat="1" applyFont="1" applyBorder="1" applyAlignment="1">
      <alignment vertical="center"/>
    </xf>
    <xf numFmtId="168" fontId="32" fillId="3" borderId="1" xfId="1" applyNumberFormat="1" applyFont="1" applyFill="1" applyBorder="1" applyAlignment="1">
      <alignment horizontal="center" vertical="center" wrapText="1"/>
    </xf>
    <xf numFmtId="168" fontId="34" fillId="3" borderId="1" xfId="1" applyNumberFormat="1" applyFont="1" applyFill="1" applyBorder="1" applyAlignment="1">
      <alignment horizontal="center" vertical="center" wrapText="1"/>
    </xf>
    <xf numFmtId="168" fontId="2" fillId="0" borderId="3" xfId="0" applyNumberFormat="1" applyFont="1" applyBorder="1" applyAlignment="1">
      <alignment horizontal="right" vertical="center"/>
    </xf>
    <xf numFmtId="168" fontId="28" fillId="3" borderId="2" xfId="0" applyNumberFormat="1" applyFont="1" applyFill="1" applyBorder="1" applyAlignment="1">
      <alignment horizontal="right" vertical="center" wrapText="1"/>
    </xf>
    <xf numFmtId="168" fontId="28" fillId="3" borderId="3" xfId="0" applyNumberFormat="1" applyFont="1" applyFill="1" applyBorder="1" applyAlignment="1">
      <alignment horizontal="right" vertical="center" wrapText="1"/>
    </xf>
    <xf numFmtId="168" fontId="28" fillId="3" borderId="7" xfId="0" applyNumberFormat="1" applyFont="1" applyFill="1" applyBorder="1" applyAlignment="1">
      <alignment horizontal="right" vertical="center" wrapText="1"/>
    </xf>
    <xf numFmtId="168" fontId="2" fillId="0" borderId="9" xfId="0" applyNumberFormat="1" applyFont="1" applyBorder="1" applyAlignment="1">
      <alignment horizontal="right"/>
    </xf>
    <xf numFmtId="168" fontId="2" fillId="0" borderId="3" xfId="0" applyNumberFormat="1" applyFont="1" applyBorder="1" applyAlignment="1">
      <alignment horizontal="right"/>
    </xf>
    <xf numFmtId="168" fontId="5" fillId="0" borderId="3" xfId="0" applyNumberFormat="1" applyFont="1" applyBorder="1" applyAlignment="1">
      <alignment horizontal="right"/>
    </xf>
    <xf numFmtId="168" fontId="6" fillId="0" borderId="3" xfId="0" applyNumberFormat="1" applyFont="1" applyBorder="1" applyAlignment="1">
      <alignment horizontal="right"/>
    </xf>
    <xf numFmtId="168" fontId="2" fillId="0" borderId="3" xfId="0" applyNumberFormat="1" applyFont="1" applyFill="1" applyBorder="1" applyAlignment="1">
      <alignment horizontal="right"/>
    </xf>
    <xf numFmtId="168" fontId="5" fillId="0" borderId="3" xfId="0" applyNumberFormat="1" applyFont="1" applyFill="1" applyBorder="1" applyAlignment="1">
      <alignment horizontal="right"/>
    </xf>
    <xf numFmtId="168" fontId="2" fillId="2" borderId="3" xfId="0" applyNumberFormat="1" applyFont="1" applyFill="1" applyBorder="1" applyAlignment="1">
      <alignment horizontal="right"/>
    </xf>
    <xf numFmtId="168" fontId="27" fillId="0" borderId="3" xfId="0" applyNumberFormat="1" applyFont="1" applyBorder="1" applyAlignment="1">
      <alignment horizontal="right"/>
    </xf>
    <xf numFmtId="168" fontId="27" fillId="0" borderId="3" xfId="0" applyNumberFormat="1" applyFont="1" applyBorder="1" applyAlignment="1">
      <alignment horizontal="right" vertical="center"/>
    </xf>
    <xf numFmtId="168" fontId="27" fillId="0" borderId="7" xfId="0" applyNumberFormat="1" applyFont="1" applyBorder="1" applyAlignment="1">
      <alignment horizontal="right"/>
    </xf>
    <xf numFmtId="168" fontId="27" fillId="0" borderId="0" xfId="0" applyNumberFormat="1" applyFont="1" applyAlignment="1">
      <alignment horizontal="right"/>
    </xf>
    <xf numFmtId="168" fontId="3" fillId="0" borderId="0" xfId="0" applyNumberFormat="1" applyFont="1" applyAlignment="1">
      <alignment horizontal="right"/>
    </xf>
    <xf numFmtId="168" fontId="16" fillId="3" borderId="2" xfId="0" applyNumberFormat="1" applyFont="1" applyFill="1" applyBorder="1" applyAlignment="1">
      <alignment horizontal="center" vertical="center"/>
    </xf>
    <xf numFmtId="168" fontId="16" fillId="3" borderId="3" xfId="0" applyNumberFormat="1" applyFont="1" applyFill="1" applyBorder="1" applyAlignment="1">
      <alignment horizontal="center" vertical="center"/>
    </xf>
    <xf numFmtId="168" fontId="3" fillId="4" borderId="3" xfId="0" applyNumberFormat="1" applyFont="1" applyFill="1" applyBorder="1" applyAlignment="1">
      <alignment horizontal="center"/>
    </xf>
    <xf numFmtId="168" fontId="3" fillId="0" borderId="3" xfId="0" applyNumberFormat="1" applyFont="1" applyBorder="1"/>
    <xf numFmtId="168" fontId="19" fillId="3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8" fillId="3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3" xfId="0" applyNumberFormat="1" applyFont="1" applyBorder="1" applyAlignment="1">
      <alignment horizontal="right"/>
    </xf>
    <xf numFmtId="0" fontId="2" fillId="0" borderId="3" xfId="0" applyNumberFormat="1" applyFont="1" applyFill="1" applyBorder="1" applyAlignment="1">
      <alignment horizontal="right"/>
    </xf>
    <xf numFmtId="0" fontId="5" fillId="0" borderId="3" xfId="0" applyNumberFormat="1" applyFont="1" applyFill="1" applyBorder="1" applyAlignment="1">
      <alignment horizontal="right"/>
    </xf>
    <xf numFmtId="0" fontId="2" fillId="0" borderId="3" xfId="0" applyNumberFormat="1" applyFont="1" applyBorder="1" applyAlignment="1">
      <alignment horizontal="right"/>
    </xf>
    <xf numFmtId="0" fontId="5" fillId="0" borderId="3" xfId="0" applyNumberFormat="1" applyFont="1" applyBorder="1" applyAlignment="1">
      <alignment horizontal="right"/>
    </xf>
    <xf numFmtId="0" fontId="2" fillId="2" borderId="3" xfId="0" applyNumberFormat="1" applyFont="1" applyFill="1" applyBorder="1" applyAlignment="1">
      <alignment horizontal="right"/>
    </xf>
    <xf numFmtId="166" fontId="2" fillId="0" borderId="3" xfId="0" applyNumberFormat="1" applyFont="1" applyBorder="1" applyAlignment="1">
      <alignment horizontal="right"/>
    </xf>
    <xf numFmtId="0" fontId="27" fillId="0" borderId="13" xfId="0" applyFont="1" applyBorder="1" applyAlignment="1">
      <alignment horizontal="right"/>
    </xf>
    <xf numFmtId="0" fontId="27" fillId="0" borderId="0" xfId="0" applyFont="1" applyAlignment="1">
      <alignment horizontal="right"/>
    </xf>
    <xf numFmtId="168" fontId="20" fillId="0" borderId="0" xfId="1" applyNumberFormat="1" applyFont="1" applyAlignment="1">
      <alignment horizontal="center"/>
    </xf>
    <xf numFmtId="168" fontId="31" fillId="0" borderId="2" xfId="1" applyNumberFormat="1" applyFont="1" applyBorder="1" applyAlignment="1">
      <alignment horizontal="center"/>
    </xf>
    <xf numFmtId="168" fontId="31" fillId="0" borderId="3" xfId="1" applyNumberFormat="1" applyFont="1" applyBorder="1" applyAlignment="1">
      <alignment horizontal="center"/>
    </xf>
    <xf numFmtId="168" fontId="20" fillId="0" borderId="3" xfId="1" applyNumberFormat="1" applyFont="1" applyBorder="1" applyAlignment="1">
      <alignment horizontal="center"/>
    </xf>
    <xf numFmtId="168" fontId="31" fillId="0" borderId="7" xfId="1" applyNumberFormat="1" applyFont="1" applyBorder="1" applyAlignment="1">
      <alignment horizontal="center"/>
    </xf>
    <xf numFmtId="168" fontId="31" fillId="0" borderId="0" xfId="1" applyNumberFormat="1" applyFont="1" applyAlignment="1">
      <alignment horizontal="center"/>
    </xf>
    <xf numFmtId="0" fontId="35" fillId="0" borderId="0" xfId="0" applyFont="1"/>
    <xf numFmtId="169" fontId="2" fillId="0" borderId="3" xfId="1" applyNumberFormat="1" applyFont="1" applyBorder="1"/>
    <xf numFmtId="169" fontId="27" fillId="0" borderId="3" xfId="1" applyNumberFormat="1" applyFont="1" applyBorder="1"/>
    <xf numFmtId="169" fontId="27" fillId="0" borderId="0" xfId="1" applyNumberFormat="1" applyFont="1"/>
    <xf numFmtId="169" fontId="2" fillId="0" borderId="3" xfId="1" applyNumberFormat="1" applyFont="1" applyBorder="1" applyAlignment="1">
      <alignment vertical="center"/>
    </xf>
    <xf numFmtId="169" fontId="29" fillId="0" borderId="20" xfId="0" applyNumberFormat="1" applyFont="1" applyBorder="1" applyAlignment="1">
      <alignment vertical="center"/>
    </xf>
    <xf numFmtId="169" fontId="27" fillId="0" borderId="7" xfId="1" applyNumberFormat="1" applyFont="1" applyBorder="1"/>
    <xf numFmtId="169" fontId="30" fillId="3" borderId="2" xfId="1" applyNumberFormat="1" applyFont="1" applyFill="1" applyBorder="1" applyAlignment="1">
      <alignment horizontal="center" vertical="center" wrapText="1"/>
    </xf>
    <xf numFmtId="169" fontId="30" fillId="3" borderId="7" xfId="1" applyNumberFormat="1" applyFont="1" applyFill="1" applyBorder="1" applyAlignment="1">
      <alignment horizontal="center" vertical="center" wrapText="1"/>
    </xf>
    <xf numFmtId="169" fontId="30" fillId="0" borderId="9" xfId="1" applyNumberFormat="1" applyFont="1" applyBorder="1"/>
    <xf numFmtId="169" fontId="30" fillId="0" borderId="3" xfId="1" applyNumberFormat="1" applyFont="1" applyBorder="1"/>
    <xf numFmtId="169" fontId="30" fillId="2" borderId="3" xfId="1" applyNumberFormat="1" applyFont="1" applyFill="1" applyBorder="1"/>
    <xf numFmtId="169" fontId="27" fillId="0" borderId="3" xfId="1" applyNumberFormat="1" applyFont="1" applyBorder="1" applyAlignment="1">
      <alignment vertical="center"/>
    </xf>
    <xf numFmtId="169" fontId="27" fillId="0" borderId="20" xfId="0" applyNumberFormat="1" applyFont="1" applyBorder="1" applyAlignment="1">
      <alignment vertical="center"/>
    </xf>
    <xf numFmtId="169" fontId="28" fillId="3" borderId="1" xfId="1" applyNumberFormat="1" applyFont="1" applyFill="1" applyBorder="1" applyAlignment="1">
      <alignment horizontal="center" vertical="center" wrapText="1"/>
    </xf>
    <xf numFmtId="169" fontId="2" fillId="0" borderId="2" xfId="1" applyNumberFormat="1" applyFont="1" applyBorder="1"/>
    <xf numFmtId="169" fontId="5" fillId="0" borderId="3" xfId="1" applyNumberFormat="1" applyFont="1" applyBorder="1"/>
    <xf numFmtId="169" fontId="6" fillId="0" borderId="3" xfId="1" applyNumberFormat="1" applyFont="1" applyBorder="1"/>
    <xf numFmtId="169" fontId="7" fillId="0" borderId="3" xfId="1" applyNumberFormat="1" applyFont="1" applyBorder="1"/>
    <xf numFmtId="169" fontId="2" fillId="2" borderId="3" xfId="1" applyNumberFormat="1" applyFont="1" applyFill="1" applyBorder="1"/>
    <xf numFmtId="169" fontId="28" fillId="3" borderId="1" xfId="1" applyNumberFormat="1" applyFont="1" applyFill="1" applyBorder="1" applyAlignment="1">
      <alignment horizontal="center" vertical="center"/>
    </xf>
    <xf numFmtId="169" fontId="27" fillId="0" borderId="3" xfId="1" applyNumberFormat="1" applyFont="1" applyBorder="1" applyAlignment="1">
      <alignment horizontal="center"/>
    </xf>
    <xf numFmtId="169" fontId="27" fillId="0" borderId="6" xfId="1" applyNumberFormat="1" applyFont="1" applyBorder="1" applyAlignment="1">
      <alignment horizontal="center"/>
    </xf>
    <xf numFmtId="169" fontId="27" fillId="0" borderId="3" xfId="1" applyNumberFormat="1" applyFont="1" applyBorder="1" applyAlignment="1">
      <alignment horizontal="right"/>
    </xf>
    <xf numFmtId="169" fontId="27" fillId="0" borderId="6" xfId="1" applyNumberFormat="1" applyFont="1" applyBorder="1" applyAlignment="1">
      <alignment horizontal="right"/>
    </xf>
    <xf numFmtId="169" fontId="20" fillId="0" borderId="0" xfId="1" applyNumberFormat="1" applyFont="1"/>
    <xf numFmtId="169" fontId="32" fillId="3" borderId="1" xfId="1" applyNumberFormat="1" applyFont="1" applyFill="1" applyBorder="1" applyAlignment="1">
      <alignment horizontal="center" vertical="center" wrapText="1"/>
    </xf>
    <xf numFmtId="169" fontId="32" fillId="3" borderId="1" xfId="1" applyNumberFormat="1" applyFont="1" applyFill="1" applyBorder="1" applyAlignment="1">
      <alignment horizontal="center" vertical="center"/>
    </xf>
    <xf numFmtId="169" fontId="20" fillId="0" borderId="2" xfId="1" applyNumberFormat="1" applyFont="1" applyBorder="1"/>
    <xf numFmtId="169" fontId="20" fillId="0" borderId="3" xfId="1" applyNumberFormat="1" applyFont="1" applyBorder="1"/>
    <xf numFmtId="169" fontId="31" fillId="0" borderId="3" xfId="1" applyNumberFormat="1" applyFont="1" applyBorder="1" applyAlignment="1">
      <alignment horizontal="center"/>
    </xf>
    <xf numFmtId="169" fontId="31" fillId="0" borderId="3" xfId="1" applyNumberFormat="1" applyFont="1" applyBorder="1" applyAlignment="1">
      <alignment horizontal="right"/>
    </xf>
    <xf numFmtId="169" fontId="33" fillId="0" borderId="20" xfId="0" applyNumberFormat="1" applyFont="1" applyBorder="1"/>
    <xf numFmtId="169" fontId="31" fillId="0" borderId="3" xfId="1" applyNumberFormat="1" applyFont="1" applyBorder="1"/>
    <xf numFmtId="169" fontId="31" fillId="0" borderId="7" xfId="1" applyNumberFormat="1" applyFont="1" applyBorder="1"/>
    <xf numFmtId="169" fontId="31" fillId="0" borderId="0" xfId="1" applyNumberFormat="1" applyFont="1"/>
    <xf numFmtId="169" fontId="18" fillId="0" borderId="3" xfId="1" applyNumberFormat="1" applyFont="1" applyBorder="1"/>
    <xf numFmtId="169" fontId="2" fillId="0" borderId="2" xfId="1" applyNumberFormat="1" applyFont="1" applyBorder="1" applyAlignment="1">
      <alignment vertical="center"/>
    </xf>
    <xf numFmtId="169" fontId="5" fillId="0" borderId="3" xfId="1" applyNumberFormat="1" applyFont="1" applyBorder="1" applyAlignment="1">
      <alignment vertical="center"/>
    </xf>
    <xf numFmtId="169" fontId="6" fillId="0" borderId="3" xfId="1" applyNumberFormat="1" applyFont="1" applyBorder="1" applyAlignment="1">
      <alignment vertical="center"/>
    </xf>
    <xf numFmtId="169" fontId="7" fillId="0" borderId="3" xfId="1" applyNumberFormat="1" applyFont="1" applyBorder="1" applyAlignment="1">
      <alignment vertical="center"/>
    </xf>
    <xf numFmtId="169" fontId="2" fillId="2" borderId="3" xfId="1" applyNumberFormat="1" applyFont="1" applyFill="1" applyBorder="1" applyAlignment="1">
      <alignment vertical="center"/>
    </xf>
    <xf numFmtId="169" fontId="27" fillId="0" borderId="3" xfId="1" applyNumberFormat="1" applyFont="1" applyBorder="1" applyAlignment="1">
      <alignment horizontal="center" vertical="center"/>
    </xf>
    <xf numFmtId="169" fontId="27" fillId="0" borderId="3" xfId="1" applyNumberFormat="1" applyFont="1" applyBorder="1" applyAlignment="1">
      <alignment horizontal="right" vertical="center"/>
    </xf>
    <xf numFmtId="169" fontId="29" fillId="0" borderId="3" xfId="1" applyNumberFormat="1" applyFont="1" applyBorder="1" applyAlignment="1">
      <alignment horizontal="right" vertical="center"/>
    </xf>
    <xf numFmtId="164" fontId="26" fillId="0" borderId="0" xfId="1" applyFont="1"/>
    <xf numFmtId="164" fontId="2" fillId="0" borderId="3" xfId="1" applyNumberFormat="1" applyFont="1" applyBorder="1" applyAlignment="1">
      <alignment vertical="center"/>
    </xf>
    <xf numFmtId="172" fontId="2" fillId="0" borderId="3" xfId="1" applyNumberFormat="1" applyFont="1" applyBorder="1" applyAlignment="1">
      <alignment vertical="center"/>
    </xf>
    <xf numFmtId="169" fontId="18" fillId="0" borderId="7" xfId="1" applyNumberFormat="1" applyFont="1" applyBorder="1"/>
    <xf numFmtId="169" fontId="18" fillId="0" borderId="1" xfId="1" applyNumberFormat="1" applyFont="1" applyBorder="1" applyAlignment="1">
      <alignment horizontal="left" indent="1"/>
    </xf>
    <xf numFmtId="168" fontId="18" fillId="0" borderId="14" xfId="0" applyNumberFormat="1" applyFont="1" applyBorder="1" applyAlignment="1">
      <alignment horizontal="left"/>
    </xf>
    <xf numFmtId="169" fontId="18" fillId="0" borderId="15" xfId="1" applyNumberFormat="1" applyFont="1" applyBorder="1"/>
    <xf numFmtId="168" fontId="18" fillId="0" borderId="1" xfId="0" applyNumberFormat="1" applyFont="1" applyBorder="1" applyAlignment="1">
      <alignment horizontal="left"/>
    </xf>
    <xf numFmtId="169" fontId="18" fillId="0" borderId="1" xfId="1" applyNumberFormat="1" applyFont="1" applyBorder="1"/>
    <xf numFmtId="169" fontId="27" fillId="0" borderId="1" xfId="1" applyNumberFormat="1" applyFont="1" applyBorder="1"/>
    <xf numFmtId="169" fontId="18" fillId="0" borderId="1" xfId="1" applyNumberFormat="1" applyFont="1" applyBorder="1" applyAlignment="1">
      <alignment horizontal="left" indent="3"/>
    </xf>
    <xf numFmtId="169" fontId="18" fillId="0" borderId="1" xfId="1" applyNumberFormat="1" applyFont="1" applyBorder="1" applyAlignment="1">
      <alignment horizontal="left" indent="2"/>
    </xf>
    <xf numFmtId="0" fontId="36" fillId="0" borderId="0" xfId="0" applyFont="1"/>
    <xf numFmtId="164" fontId="28" fillId="3" borderId="1" xfId="1" applyFont="1" applyFill="1" applyBorder="1" applyAlignment="1">
      <alignment horizontal="center" vertical="center"/>
    </xf>
    <xf numFmtId="164" fontId="8" fillId="0" borderId="2" xfId="1" applyFont="1" applyBorder="1" applyAlignment="1">
      <alignment vertical="center"/>
    </xf>
    <xf numFmtId="164" fontId="8" fillId="0" borderId="3" xfId="1" applyFont="1" applyBorder="1" applyAlignment="1">
      <alignment vertical="center"/>
    </xf>
    <xf numFmtId="164" fontId="9" fillId="0" borderId="3" xfId="1" applyFont="1" applyBorder="1" applyAlignment="1">
      <alignment vertical="center"/>
    </xf>
    <xf numFmtId="164" fontId="10" fillId="0" borderId="3" xfId="1" applyFont="1" applyBorder="1" applyAlignment="1">
      <alignment vertical="center"/>
    </xf>
    <xf numFmtId="164" fontId="11" fillId="0" borderId="3" xfId="1" applyFont="1" applyBorder="1" applyAlignment="1">
      <alignment vertical="center"/>
    </xf>
    <xf numFmtId="164" fontId="12" fillId="0" borderId="3" xfId="1" applyFont="1" applyBorder="1" applyAlignment="1">
      <alignment vertical="center"/>
    </xf>
    <xf numFmtId="164" fontId="8" fillId="2" borderId="3" xfId="1" applyFont="1" applyFill="1" applyBorder="1" applyAlignment="1">
      <alignment vertical="center"/>
    </xf>
    <xf numFmtId="164" fontId="27" fillId="0" borderId="3" xfId="1" applyFont="1" applyBorder="1" applyAlignment="1">
      <alignment horizontal="center" vertical="center"/>
    </xf>
    <xf numFmtId="164" fontId="29" fillId="0" borderId="20" xfId="1" applyFont="1" applyBorder="1" applyAlignment="1">
      <alignment horizontal="right" vertical="center"/>
    </xf>
    <xf numFmtId="164" fontId="27" fillId="0" borderId="3" xfId="1" applyFont="1" applyBorder="1" applyAlignment="1">
      <alignment horizontal="right" vertical="center" indent="1"/>
    </xf>
    <xf numFmtId="164" fontId="27" fillId="0" borderId="3" xfId="1" applyFont="1" applyBorder="1" applyAlignment="1"/>
    <xf numFmtId="164" fontId="27" fillId="0" borderId="7" xfId="1" applyFont="1" applyBorder="1" applyAlignment="1">
      <alignment vertical="center"/>
    </xf>
    <xf numFmtId="164" fontId="18" fillId="0" borderId="1" xfId="1" applyFont="1" applyFill="1" applyBorder="1" applyAlignment="1">
      <alignment vertical="center"/>
    </xf>
    <xf numFmtId="164" fontId="18" fillId="0" borderId="1" xfId="1" applyFont="1" applyBorder="1" applyAlignment="1">
      <alignment horizontal="center" vertical="center"/>
    </xf>
    <xf numFmtId="40" fontId="18" fillId="0" borderId="1" xfId="1" applyNumberFormat="1" applyFont="1" applyFill="1" applyBorder="1" applyAlignment="1">
      <alignment vertical="center"/>
    </xf>
    <xf numFmtId="0" fontId="27" fillId="0" borderId="0" xfId="0" applyFont="1" applyFill="1"/>
    <xf numFmtId="170" fontId="20" fillId="0" borderId="3" xfId="1" applyNumberFormat="1" applyFont="1" applyBorder="1" applyAlignment="1">
      <alignment vertical="center"/>
    </xf>
    <xf numFmtId="164" fontId="31" fillId="0" borderId="0" xfId="1" quotePrefix="1" applyFont="1" applyAlignment="1">
      <alignment horizontal="center"/>
    </xf>
    <xf numFmtId="40" fontId="18" fillId="0" borderId="1" xfId="1" applyNumberFormat="1" applyFont="1" applyFill="1" applyBorder="1" applyAlignment="1">
      <alignment horizontal="right" vertical="center"/>
    </xf>
    <xf numFmtId="169" fontId="18" fillId="0" borderId="3" xfId="1" applyNumberFormat="1" applyFont="1" applyBorder="1" applyAlignment="1">
      <alignment horizontal="right" wrapText="1"/>
    </xf>
    <xf numFmtId="164" fontId="27" fillId="0" borderId="0" xfId="1" applyFont="1" applyFill="1"/>
    <xf numFmtId="169" fontId="26" fillId="0" borderId="0" xfId="1" applyNumberFormat="1" applyFont="1"/>
    <xf numFmtId="0" fontId="36" fillId="0" borderId="0" xfId="0" applyFont="1" applyAlignment="1">
      <alignment wrapText="1"/>
    </xf>
    <xf numFmtId="164" fontId="36" fillId="0" borderId="0" xfId="1" applyFont="1"/>
    <xf numFmtId="169" fontId="3" fillId="0" borderId="0" xfId="1" applyNumberFormat="1" applyFont="1" applyFill="1" applyBorder="1" applyAlignment="1">
      <alignment horizontal="left" vertical="center" wrapText="1"/>
    </xf>
    <xf numFmtId="169" fontId="26" fillId="0" borderId="0" xfId="1" applyNumberFormat="1" applyFont="1" applyAlignment="1">
      <alignment vertical="center" wrapText="1"/>
    </xf>
    <xf numFmtId="169" fontId="18" fillId="0" borderId="0" xfId="1" applyNumberFormat="1" applyFont="1" applyBorder="1" applyAlignment="1">
      <alignment horizontal="right" vertical="center"/>
    </xf>
    <xf numFmtId="175" fontId="18" fillId="0" borderId="3" xfId="1" applyNumberFormat="1" applyFont="1" applyBorder="1"/>
    <xf numFmtId="0" fontId="25" fillId="0" borderId="0" xfId="2" applyAlignment="1" applyProtection="1"/>
    <xf numFmtId="169" fontId="37" fillId="0" borderId="3" xfId="1" applyNumberFormat="1" applyFont="1" applyBorder="1" applyAlignment="1">
      <alignment vertical="center"/>
    </xf>
    <xf numFmtId="168" fontId="37" fillId="0" borderId="3" xfId="0" applyNumberFormat="1" applyFont="1" applyBorder="1" applyAlignment="1">
      <alignment horizontal="right" vertical="center"/>
    </xf>
    <xf numFmtId="164" fontId="37" fillId="0" borderId="3" xfId="1" applyFont="1" applyBorder="1" applyAlignment="1">
      <alignment vertical="center"/>
    </xf>
    <xf numFmtId="168" fontId="37" fillId="0" borderId="3" xfId="0" applyNumberFormat="1" applyFont="1" applyBorder="1" applyAlignment="1">
      <alignment vertical="center"/>
    </xf>
    <xf numFmtId="168" fontId="37" fillId="0" borderId="3" xfId="0" applyNumberFormat="1" applyFont="1" applyBorder="1" applyAlignment="1">
      <alignment horizontal="right"/>
    </xf>
    <xf numFmtId="169" fontId="37" fillId="0" borderId="3" xfId="1" applyNumberFormat="1" applyFont="1" applyBorder="1"/>
    <xf numFmtId="164" fontId="37" fillId="0" borderId="3" xfId="1" applyFont="1" applyBorder="1"/>
    <xf numFmtId="168" fontId="38" fillId="0" borderId="3" xfId="1" applyNumberFormat="1" applyFont="1" applyBorder="1" applyAlignment="1">
      <alignment horizontal="center"/>
    </xf>
    <xf numFmtId="169" fontId="38" fillId="0" borderId="3" xfId="1" applyNumberFormat="1" applyFont="1" applyBorder="1"/>
    <xf numFmtId="0" fontId="26" fillId="0" borderId="0" xfId="0" applyFont="1" applyBorder="1" applyAlignment="1">
      <alignment horizontal="left" vertical="top" wrapText="1"/>
    </xf>
    <xf numFmtId="170" fontId="26" fillId="0" borderId="0" xfId="1" applyNumberFormat="1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/>
    </xf>
    <xf numFmtId="164" fontId="18" fillId="0" borderId="1" xfId="1" applyFont="1" applyFill="1" applyBorder="1" applyAlignment="1">
      <alignment horizontal="right" vertical="center"/>
    </xf>
    <xf numFmtId="0" fontId="39" fillId="0" borderId="0" xfId="2" applyFont="1" applyAlignment="1" applyProtection="1"/>
    <xf numFmtId="2" fontId="26" fillId="0" borderId="0" xfId="0" applyNumberFormat="1" applyFont="1"/>
    <xf numFmtId="164" fontId="26" fillId="0" borderId="0" xfId="1" applyNumberFormat="1" applyFont="1"/>
    <xf numFmtId="176" fontId="26" fillId="0" borderId="0" xfId="0" applyNumberFormat="1" applyFont="1"/>
    <xf numFmtId="173" fontId="26" fillId="0" borderId="0" xfId="0" applyNumberFormat="1" applyFont="1"/>
    <xf numFmtId="169" fontId="26" fillId="0" borderId="0" xfId="0" applyNumberFormat="1" applyFont="1"/>
    <xf numFmtId="168" fontId="40" fillId="3" borderId="1" xfId="1" applyNumberFormat="1" applyFont="1" applyFill="1" applyBorder="1" applyAlignment="1">
      <alignment horizontal="center" vertical="center" wrapText="1"/>
    </xf>
    <xf numFmtId="164" fontId="40" fillId="3" borderId="1" xfId="1" applyFont="1" applyFill="1" applyBorder="1" applyAlignment="1">
      <alignment horizontal="center" vertical="center" wrapText="1"/>
    </xf>
    <xf numFmtId="169" fontId="40" fillId="3" borderId="1" xfId="1" applyNumberFormat="1" applyFont="1" applyFill="1" applyBorder="1" applyAlignment="1">
      <alignment horizontal="center" vertical="center" wrapText="1"/>
    </xf>
    <xf numFmtId="170" fontId="41" fillId="3" borderId="1" xfId="1" applyNumberFormat="1" applyFont="1" applyFill="1" applyBorder="1" applyAlignment="1">
      <alignment horizontal="center" vertical="center" wrapText="1"/>
    </xf>
    <xf numFmtId="164" fontId="23" fillId="0" borderId="0" xfId="1" applyFont="1" applyFill="1" applyBorder="1"/>
    <xf numFmtId="169" fontId="40" fillId="3" borderId="1" xfId="1" applyNumberFormat="1" applyFont="1" applyFill="1" applyBorder="1" applyAlignment="1">
      <alignment horizontal="center" vertical="center"/>
    </xf>
    <xf numFmtId="170" fontId="40" fillId="3" borderId="1" xfId="1" applyNumberFormat="1" applyFont="1" applyFill="1" applyBorder="1" applyAlignment="1">
      <alignment horizontal="center" vertical="center" wrapText="1"/>
    </xf>
    <xf numFmtId="168" fontId="41" fillId="3" borderId="1" xfId="1" applyNumberFormat="1" applyFont="1" applyFill="1" applyBorder="1" applyAlignment="1">
      <alignment horizontal="center" vertical="center" wrapText="1"/>
    </xf>
    <xf numFmtId="168" fontId="42" fillId="0" borderId="3" xfId="1" applyNumberFormat="1" applyFont="1" applyBorder="1" applyAlignment="1">
      <alignment horizontal="center"/>
    </xf>
    <xf numFmtId="174" fontId="26" fillId="0" borderId="0" xfId="1" applyNumberFormat="1" applyFont="1"/>
    <xf numFmtId="174" fontId="26" fillId="0" borderId="0" xfId="0" applyNumberFormat="1" applyFont="1"/>
    <xf numFmtId="169" fontId="27" fillId="0" borderId="0" xfId="0" applyNumberFormat="1" applyFont="1"/>
    <xf numFmtId="164" fontId="27" fillId="0" borderId="3" xfId="1" applyNumberFormat="1" applyFont="1" applyBorder="1"/>
    <xf numFmtId="169" fontId="18" fillId="0" borderId="0" xfId="0" applyNumberFormat="1" applyFont="1"/>
    <xf numFmtId="169" fontId="3" fillId="0" borderId="0" xfId="0" applyNumberFormat="1" applyFont="1"/>
    <xf numFmtId="175" fontId="18" fillId="0" borderId="0" xfId="0" applyNumberFormat="1" applyFont="1"/>
    <xf numFmtId="168" fontId="20" fillId="0" borderId="0" xfId="1" applyNumberFormat="1" applyFont="1" applyAlignment="1">
      <alignment horizontal="left"/>
    </xf>
    <xf numFmtId="164" fontId="30" fillId="0" borderId="3" xfId="1" applyFont="1" applyBorder="1" applyAlignment="1">
      <alignment vertical="center"/>
    </xf>
    <xf numFmtId="169" fontId="30" fillId="0" borderId="0" xfId="0" applyNumberFormat="1" applyFont="1" applyAlignment="1">
      <alignment vertical="center"/>
    </xf>
    <xf numFmtId="0" fontId="43" fillId="5" borderId="1" xfId="0" applyFont="1" applyFill="1" applyBorder="1" applyAlignment="1">
      <alignment horizontal="left" vertical="center"/>
    </xf>
    <xf numFmtId="0" fontId="43" fillId="5" borderId="1" xfId="0" applyFont="1" applyFill="1" applyBorder="1" applyAlignment="1">
      <alignment horizontal="left" vertical="top" wrapText="1"/>
    </xf>
    <xf numFmtId="0" fontId="43" fillId="5" borderId="1" xfId="0" applyFont="1" applyFill="1" applyBorder="1" applyAlignment="1">
      <alignment horizontal="left" vertical="top"/>
    </xf>
    <xf numFmtId="0" fontId="43" fillId="5" borderId="16" xfId="0" applyFont="1" applyFill="1" applyBorder="1" applyAlignment="1">
      <alignment horizontal="left" vertical="top" wrapText="1"/>
    </xf>
    <xf numFmtId="0" fontId="43" fillId="5" borderId="17" xfId="0" applyFont="1" applyFill="1" applyBorder="1" applyAlignment="1">
      <alignment horizontal="left" vertical="top" wrapText="1"/>
    </xf>
    <xf numFmtId="0" fontId="43" fillId="5" borderId="11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6" fillId="0" borderId="0" xfId="0" applyFont="1" applyBorder="1" applyAlignment="1">
      <alignment horizontal="left" vertical="top" wrapText="1"/>
    </xf>
    <xf numFmtId="0" fontId="44" fillId="3" borderId="0" xfId="0" applyFont="1" applyFill="1" applyAlignment="1">
      <alignment horizontal="center"/>
    </xf>
    <xf numFmtId="0" fontId="6" fillId="0" borderId="10" xfId="0" applyFont="1" applyBorder="1" applyAlignment="1">
      <alignment horizontal="left" vertical="center"/>
    </xf>
    <xf numFmtId="164" fontId="28" fillId="3" borderId="18" xfId="1" applyFont="1" applyFill="1" applyBorder="1" applyAlignment="1">
      <alignment horizontal="center" vertical="center" wrapText="1"/>
    </xf>
    <xf numFmtId="164" fontId="28" fillId="3" borderId="19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164" fontId="28" fillId="3" borderId="13" xfId="1" applyFont="1" applyFill="1" applyBorder="1" applyAlignment="1">
      <alignment horizontal="center" vertical="center" wrapText="1"/>
    </xf>
    <xf numFmtId="164" fontId="28" fillId="3" borderId="4" xfId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25" fillId="0" borderId="0" xfId="2" applyAlignment="1" applyProtection="1">
      <alignment horizontal="center"/>
    </xf>
    <xf numFmtId="0" fontId="18" fillId="0" borderId="0" xfId="0" applyFont="1" applyAlignment="1">
      <alignment horizontal="center"/>
    </xf>
    <xf numFmtId="0" fontId="25" fillId="0" borderId="0" xfId="2" applyAlignment="1" applyProtection="1">
      <alignment horizontal="left"/>
    </xf>
    <xf numFmtId="0" fontId="18" fillId="0" borderId="0" xfId="0" applyFont="1" applyAlignment="1">
      <alignment horizontal="left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5"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rgb="FFD48296"/>
        </patternFill>
      </fill>
    </dxf>
    <dxf>
      <fill>
        <patternFill>
          <bgColor rgb="FF00B0F0"/>
        </patternFill>
      </fill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varyColors val="0"/>
        <c:ser>
          <c:idx val="0"/>
          <c:order val="0"/>
          <c:cat>
            <c:numRef>
              <c:f>Cu!$A$760:$A$1234</c:f>
              <c:numCache>
                <c:formatCode>yyyy\.mm\.dd</c:formatCode>
                <c:ptCount val="256"/>
                <c:pt idx="0">
                  <c:v>43087</c:v>
                </c:pt>
                <c:pt idx="1">
                  <c:v>43088</c:v>
                </c:pt>
                <c:pt idx="2">
                  <c:v>43089</c:v>
                </c:pt>
                <c:pt idx="3">
                  <c:v>43090</c:v>
                </c:pt>
                <c:pt idx="4">
                  <c:v>43091</c:v>
                </c:pt>
                <c:pt idx="5">
                  <c:v>43094</c:v>
                </c:pt>
                <c:pt idx="6">
                  <c:v>43095</c:v>
                </c:pt>
                <c:pt idx="7">
                  <c:v>43096</c:v>
                </c:pt>
                <c:pt idx="8">
                  <c:v>43097</c:v>
                </c:pt>
                <c:pt idx="9">
                  <c:v>43098</c:v>
                </c:pt>
                <c:pt idx="10">
                  <c:v>43102</c:v>
                </c:pt>
                <c:pt idx="11">
                  <c:v>43103</c:v>
                </c:pt>
                <c:pt idx="12">
                  <c:v>43104</c:v>
                </c:pt>
                <c:pt idx="13">
                  <c:v>43105</c:v>
                </c:pt>
                <c:pt idx="14">
                  <c:v>43108</c:v>
                </c:pt>
                <c:pt idx="15">
                  <c:v>43109</c:v>
                </c:pt>
                <c:pt idx="16">
                  <c:v>43110</c:v>
                </c:pt>
                <c:pt idx="17">
                  <c:v>43111</c:v>
                </c:pt>
                <c:pt idx="18">
                  <c:v>43112</c:v>
                </c:pt>
                <c:pt idx="19">
                  <c:v>43115</c:v>
                </c:pt>
                <c:pt idx="20">
                  <c:v>43116</c:v>
                </c:pt>
                <c:pt idx="21">
                  <c:v>43117</c:v>
                </c:pt>
                <c:pt idx="22">
                  <c:v>43118</c:v>
                </c:pt>
                <c:pt idx="23">
                  <c:v>43119</c:v>
                </c:pt>
                <c:pt idx="24">
                  <c:v>43122</c:v>
                </c:pt>
                <c:pt idx="25">
                  <c:v>43123</c:v>
                </c:pt>
                <c:pt idx="26">
                  <c:v>43124</c:v>
                </c:pt>
                <c:pt idx="27">
                  <c:v>43125</c:v>
                </c:pt>
                <c:pt idx="28">
                  <c:v>43126</c:v>
                </c:pt>
                <c:pt idx="29">
                  <c:v>43129</c:v>
                </c:pt>
                <c:pt idx="30">
                  <c:v>43130</c:v>
                </c:pt>
                <c:pt idx="31">
                  <c:v>43131</c:v>
                </c:pt>
                <c:pt idx="32">
                  <c:v>43132</c:v>
                </c:pt>
                <c:pt idx="33">
                  <c:v>43133</c:v>
                </c:pt>
                <c:pt idx="34">
                  <c:v>43136</c:v>
                </c:pt>
                <c:pt idx="35">
                  <c:v>43137</c:v>
                </c:pt>
                <c:pt idx="36">
                  <c:v>43138</c:v>
                </c:pt>
                <c:pt idx="37">
                  <c:v>43139</c:v>
                </c:pt>
                <c:pt idx="38">
                  <c:v>43140</c:v>
                </c:pt>
                <c:pt idx="39">
                  <c:v>43153</c:v>
                </c:pt>
                <c:pt idx="40">
                  <c:v>43158</c:v>
                </c:pt>
                <c:pt idx="41">
                  <c:v>43159</c:v>
                </c:pt>
                <c:pt idx="42">
                  <c:v>43160</c:v>
                </c:pt>
                <c:pt idx="43">
                  <c:v>43161</c:v>
                </c:pt>
                <c:pt idx="44">
                  <c:v>43164</c:v>
                </c:pt>
                <c:pt idx="45">
                  <c:v>43165</c:v>
                </c:pt>
                <c:pt idx="46">
                  <c:v>43166</c:v>
                </c:pt>
                <c:pt idx="47">
                  <c:v>43167</c:v>
                </c:pt>
                <c:pt idx="48">
                  <c:v>43168</c:v>
                </c:pt>
                <c:pt idx="49">
                  <c:v>43171</c:v>
                </c:pt>
                <c:pt idx="50">
                  <c:v>43172</c:v>
                </c:pt>
                <c:pt idx="51">
                  <c:v>43173</c:v>
                </c:pt>
                <c:pt idx="52">
                  <c:v>43174</c:v>
                </c:pt>
                <c:pt idx="53">
                  <c:v>43175</c:v>
                </c:pt>
                <c:pt idx="54">
                  <c:v>43178</c:v>
                </c:pt>
                <c:pt idx="55">
                  <c:v>43179</c:v>
                </c:pt>
                <c:pt idx="56">
                  <c:v>43180</c:v>
                </c:pt>
                <c:pt idx="57">
                  <c:v>43181</c:v>
                </c:pt>
                <c:pt idx="58">
                  <c:v>43182</c:v>
                </c:pt>
                <c:pt idx="59">
                  <c:v>43185</c:v>
                </c:pt>
                <c:pt idx="60">
                  <c:v>43186</c:v>
                </c:pt>
                <c:pt idx="61">
                  <c:v>43187</c:v>
                </c:pt>
                <c:pt idx="62">
                  <c:v>43188</c:v>
                </c:pt>
                <c:pt idx="63">
                  <c:v>43189</c:v>
                </c:pt>
                <c:pt idx="64">
                  <c:v>43192</c:v>
                </c:pt>
                <c:pt idx="65">
                  <c:v>43193</c:v>
                </c:pt>
                <c:pt idx="66">
                  <c:v>43194</c:v>
                </c:pt>
                <c:pt idx="67">
                  <c:v>43195</c:v>
                </c:pt>
                <c:pt idx="68">
                  <c:v>43196</c:v>
                </c:pt>
                <c:pt idx="69">
                  <c:v>43200</c:v>
                </c:pt>
                <c:pt idx="70">
                  <c:v>43201</c:v>
                </c:pt>
                <c:pt idx="71">
                  <c:v>43202</c:v>
                </c:pt>
                <c:pt idx="72">
                  <c:v>43203</c:v>
                </c:pt>
                <c:pt idx="73">
                  <c:v>43206</c:v>
                </c:pt>
                <c:pt idx="74">
                  <c:v>43207</c:v>
                </c:pt>
                <c:pt idx="75">
                  <c:v>43208</c:v>
                </c:pt>
                <c:pt idx="76">
                  <c:v>43209</c:v>
                </c:pt>
                <c:pt idx="77">
                  <c:v>43210</c:v>
                </c:pt>
                <c:pt idx="78">
                  <c:v>43213</c:v>
                </c:pt>
                <c:pt idx="79">
                  <c:v>43214</c:v>
                </c:pt>
                <c:pt idx="80">
                  <c:v>43215</c:v>
                </c:pt>
                <c:pt idx="81">
                  <c:v>43216</c:v>
                </c:pt>
                <c:pt idx="82">
                  <c:v>43217</c:v>
                </c:pt>
                <c:pt idx="83">
                  <c:v>43222</c:v>
                </c:pt>
                <c:pt idx="84">
                  <c:v>43223</c:v>
                </c:pt>
                <c:pt idx="85">
                  <c:v>43224</c:v>
                </c:pt>
                <c:pt idx="86">
                  <c:v>43227</c:v>
                </c:pt>
                <c:pt idx="87">
                  <c:v>43228</c:v>
                </c:pt>
                <c:pt idx="88">
                  <c:v>43229</c:v>
                </c:pt>
                <c:pt idx="89">
                  <c:v>43230</c:v>
                </c:pt>
                <c:pt idx="90">
                  <c:v>43231</c:v>
                </c:pt>
                <c:pt idx="91">
                  <c:v>43234</c:v>
                </c:pt>
                <c:pt idx="92">
                  <c:v>43235</c:v>
                </c:pt>
                <c:pt idx="93">
                  <c:v>43236</c:v>
                </c:pt>
                <c:pt idx="94">
                  <c:v>43237</c:v>
                </c:pt>
                <c:pt idx="95">
                  <c:v>43238</c:v>
                </c:pt>
                <c:pt idx="96">
                  <c:v>43241</c:v>
                </c:pt>
                <c:pt idx="97">
                  <c:v>43242</c:v>
                </c:pt>
                <c:pt idx="98">
                  <c:v>43243</c:v>
                </c:pt>
                <c:pt idx="99">
                  <c:v>43244</c:v>
                </c:pt>
                <c:pt idx="100">
                  <c:v>43245</c:v>
                </c:pt>
                <c:pt idx="101">
                  <c:v>43248</c:v>
                </c:pt>
                <c:pt idx="102">
                  <c:v>43249</c:v>
                </c:pt>
                <c:pt idx="103">
                  <c:v>43250</c:v>
                </c:pt>
                <c:pt idx="104">
                  <c:v>43251</c:v>
                </c:pt>
                <c:pt idx="105">
                  <c:v>43252</c:v>
                </c:pt>
                <c:pt idx="106">
                  <c:v>43255</c:v>
                </c:pt>
                <c:pt idx="107">
                  <c:v>43256</c:v>
                </c:pt>
                <c:pt idx="108">
                  <c:v>43257</c:v>
                </c:pt>
                <c:pt idx="109">
                  <c:v>43258</c:v>
                </c:pt>
                <c:pt idx="110">
                  <c:v>43259</c:v>
                </c:pt>
                <c:pt idx="111">
                  <c:v>43262</c:v>
                </c:pt>
                <c:pt idx="112">
                  <c:v>43263</c:v>
                </c:pt>
                <c:pt idx="113">
                  <c:v>43264</c:v>
                </c:pt>
                <c:pt idx="114">
                  <c:v>43265</c:v>
                </c:pt>
                <c:pt idx="115">
                  <c:v>43266</c:v>
                </c:pt>
                <c:pt idx="116">
                  <c:v>43269</c:v>
                </c:pt>
                <c:pt idx="117">
                  <c:v>43270</c:v>
                </c:pt>
                <c:pt idx="118">
                  <c:v>43271</c:v>
                </c:pt>
                <c:pt idx="119">
                  <c:v>43272</c:v>
                </c:pt>
                <c:pt idx="120">
                  <c:v>43273</c:v>
                </c:pt>
                <c:pt idx="121">
                  <c:v>43276</c:v>
                </c:pt>
                <c:pt idx="122">
                  <c:v>43277</c:v>
                </c:pt>
                <c:pt idx="123">
                  <c:v>43278</c:v>
                </c:pt>
                <c:pt idx="124">
                  <c:v>43279</c:v>
                </c:pt>
                <c:pt idx="125">
                  <c:v>43280</c:v>
                </c:pt>
                <c:pt idx="126">
                  <c:v>43283</c:v>
                </c:pt>
                <c:pt idx="127">
                  <c:v>43284</c:v>
                </c:pt>
                <c:pt idx="128">
                  <c:v>43285</c:v>
                </c:pt>
                <c:pt idx="129">
                  <c:v>43286</c:v>
                </c:pt>
                <c:pt idx="130">
                  <c:v>43287</c:v>
                </c:pt>
                <c:pt idx="131">
                  <c:v>43291</c:v>
                </c:pt>
                <c:pt idx="132">
                  <c:v>43292</c:v>
                </c:pt>
                <c:pt idx="133">
                  <c:v>43293</c:v>
                </c:pt>
                <c:pt idx="134">
                  <c:v>43294</c:v>
                </c:pt>
                <c:pt idx="135">
                  <c:v>43297</c:v>
                </c:pt>
                <c:pt idx="136">
                  <c:v>43298</c:v>
                </c:pt>
                <c:pt idx="137">
                  <c:v>43299</c:v>
                </c:pt>
                <c:pt idx="138">
                  <c:v>43300</c:v>
                </c:pt>
                <c:pt idx="139">
                  <c:v>43301</c:v>
                </c:pt>
                <c:pt idx="140">
                  <c:v>43304</c:v>
                </c:pt>
                <c:pt idx="141">
                  <c:v>43305</c:v>
                </c:pt>
                <c:pt idx="142">
                  <c:v>43306</c:v>
                </c:pt>
                <c:pt idx="143">
                  <c:v>43307</c:v>
                </c:pt>
                <c:pt idx="144">
                  <c:v>43308</c:v>
                </c:pt>
                <c:pt idx="145">
                  <c:v>43311</c:v>
                </c:pt>
                <c:pt idx="146">
                  <c:v>43312</c:v>
                </c:pt>
                <c:pt idx="147">
                  <c:v>43313</c:v>
                </c:pt>
                <c:pt idx="148">
                  <c:v>43314</c:v>
                </c:pt>
                <c:pt idx="149">
                  <c:v>43315</c:v>
                </c:pt>
                <c:pt idx="150">
                  <c:v>43318</c:v>
                </c:pt>
                <c:pt idx="151">
                  <c:v>43319</c:v>
                </c:pt>
                <c:pt idx="152">
                  <c:v>43320</c:v>
                </c:pt>
                <c:pt idx="153">
                  <c:v>43321</c:v>
                </c:pt>
                <c:pt idx="154">
                  <c:v>43322</c:v>
                </c:pt>
                <c:pt idx="155">
                  <c:v>43325</c:v>
                </c:pt>
                <c:pt idx="156">
                  <c:v>43326</c:v>
                </c:pt>
                <c:pt idx="157">
                  <c:v>43327</c:v>
                </c:pt>
                <c:pt idx="158">
                  <c:v>43328</c:v>
                </c:pt>
                <c:pt idx="159">
                  <c:v>43329</c:v>
                </c:pt>
                <c:pt idx="160">
                  <c:v>43332</c:v>
                </c:pt>
                <c:pt idx="161">
                  <c:v>43333</c:v>
                </c:pt>
                <c:pt idx="162">
                  <c:v>43334</c:v>
                </c:pt>
                <c:pt idx="163">
                  <c:v>43335</c:v>
                </c:pt>
                <c:pt idx="164">
                  <c:v>43336</c:v>
                </c:pt>
                <c:pt idx="165">
                  <c:v>43339</c:v>
                </c:pt>
                <c:pt idx="166">
                  <c:v>43340</c:v>
                </c:pt>
                <c:pt idx="167">
                  <c:v>43341</c:v>
                </c:pt>
                <c:pt idx="168">
                  <c:v>43342</c:v>
                </c:pt>
                <c:pt idx="169">
                  <c:v>43343</c:v>
                </c:pt>
                <c:pt idx="170">
                  <c:v>43347</c:v>
                </c:pt>
                <c:pt idx="171">
                  <c:v>43348</c:v>
                </c:pt>
                <c:pt idx="172">
                  <c:v>43349</c:v>
                </c:pt>
                <c:pt idx="173">
                  <c:v>43350</c:v>
                </c:pt>
                <c:pt idx="174">
                  <c:v>43353</c:v>
                </c:pt>
                <c:pt idx="175">
                  <c:v>43354</c:v>
                </c:pt>
                <c:pt idx="176">
                  <c:v>43355</c:v>
                </c:pt>
                <c:pt idx="177">
                  <c:v>43356</c:v>
                </c:pt>
                <c:pt idx="178">
                  <c:v>43357</c:v>
                </c:pt>
                <c:pt idx="179">
                  <c:v>43360</c:v>
                </c:pt>
                <c:pt idx="180">
                  <c:v>43361</c:v>
                </c:pt>
                <c:pt idx="181">
                  <c:v>43362</c:v>
                </c:pt>
                <c:pt idx="182">
                  <c:v>43363</c:v>
                </c:pt>
                <c:pt idx="183">
                  <c:v>43364</c:v>
                </c:pt>
                <c:pt idx="184">
                  <c:v>43368</c:v>
                </c:pt>
                <c:pt idx="185">
                  <c:v>43369</c:v>
                </c:pt>
                <c:pt idx="186">
                  <c:v>43370</c:v>
                </c:pt>
                <c:pt idx="187">
                  <c:v>43371</c:v>
                </c:pt>
                <c:pt idx="188">
                  <c:v>43374</c:v>
                </c:pt>
                <c:pt idx="189">
                  <c:v>43375</c:v>
                </c:pt>
                <c:pt idx="190">
                  <c:v>43376</c:v>
                </c:pt>
                <c:pt idx="191">
                  <c:v>43377</c:v>
                </c:pt>
                <c:pt idx="192">
                  <c:v>43378</c:v>
                </c:pt>
                <c:pt idx="193">
                  <c:v>43381</c:v>
                </c:pt>
                <c:pt idx="194">
                  <c:v>43382</c:v>
                </c:pt>
                <c:pt idx="195">
                  <c:v>43383</c:v>
                </c:pt>
                <c:pt idx="196">
                  <c:v>43385</c:v>
                </c:pt>
                <c:pt idx="197">
                  <c:v>43388</c:v>
                </c:pt>
                <c:pt idx="198">
                  <c:v>43389</c:v>
                </c:pt>
                <c:pt idx="199">
                  <c:v>43390</c:v>
                </c:pt>
                <c:pt idx="200">
                  <c:v>43391</c:v>
                </c:pt>
                <c:pt idx="201">
                  <c:v>43392</c:v>
                </c:pt>
                <c:pt idx="202">
                  <c:v>43395</c:v>
                </c:pt>
                <c:pt idx="203">
                  <c:v>43396</c:v>
                </c:pt>
                <c:pt idx="204">
                  <c:v>43397</c:v>
                </c:pt>
                <c:pt idx="205">
                  <c:v>43398</c:v>
                </c:pt>
                <c:pt idx="206">
                  <c:v>43399</c:v>
                </c:pt>
                <c:pt idx="207">
                  <c:v>43402</c:v>
                </c:pt>
                <c:pt idx="208">
                  <c:v>43403</c:v>
                </c:pt>
                <c:pt idx="209">
                  <c:v>43404</c:v>
                </c:pt>
                <c:pt idx="210">
                  <c:v>43405</c:v>
                </c:pt>
                <c:pt idx="211">
                  <c:v>43406</c:v>
                </c:pt>
                <c:pt idx="212">
                  <c:v>43409</c:v>
                </c:pt>
                <c:pt idx="213">
                  <c:v>43410</c:v>
                </c:pt>
                <c:pt idx="214">
                  <c:v>43411</c:v>
                </c:pt>
                <c:pt idx="215">
                  <c:v>43412</c:v>
                </c:pt>
                <c:pt idx="216">
                  <c:v>43413</c:v>
                </c:pt>
                <c:pt idx="217">
                  <c:v>43416</c:v>
                </c:pt>
                <c:pt idx="218">
                  <c:v>43417</c:v>
                </c:pt>
                <c:pt idx="219">
                  <c:v>43418</c:v>
                </c:pt>
                <c:pt idx="220">
                  <c:v>43419</c:v>
                </c:pt>
                <c:pt idx="221">
                  <c:v>43423</c:v>
                </c:pt>
                <c:pt idx="222">
                  <c:v>43424</c:v>
                </c:pt>
                <c:pt idx="223">
                  <c:v>43425</c:v>
                </c:pt>
                <c:pt idx="224">
                  <c:v>43426</c:v>
                </c:pt>
                <c:pt idx="225">
                  <c:v>43427</c:v>
                </c:pt>
                <c:pt idx="226">
                  <c:v>43430</c:v>
                </c:pt>
                <c:pt idx="227">
                  <c:v>43431</c:v>
                </c:pt>
                <c:pt idx="228">
                  <c:v>43432</c:v>
                </c:pt>
                <c:pt idx="229">
                  <c:v>43433</c:v>
                </c:pt>
                <c:pt idx="230">
                  <c:v>43434</c:v>
                </c:pt>
                <c:pt idx="231">
                  <c:v>43437</c:v>
                </c:pt>
                <c:pt idx="232">
                  <c:v>43438</c:v>
                </c:pt>
                <c:pt idx="233">
                  <c:v>43439</c:v>
                </c:pt>
                <c:pt idx="234">
                  <c:v>43440</c:v>
                </c:pt>
                <c:pt idx="235">
                  <c:v>43445</c:v>
                </c:pt>
                <c:pt idx="236">
                  <c:v>43446</c:v>
                </c:pt>
                <c:pt idx="237">
                  <c:v>43447</c:v>
                </c:pt>
                <c:pt idx="238">
                  <c:v>43448</c:v>
                </c:pt>
                <c:pt idx="239">
                  <c:v>43451</c:v>
                </c:pt>
                <c:pt idx="240">
                  <c:v>43452</c:v>
                </c:pt>
                <c:pt idx="241">
                  <c:v>43453</c:v>
                </c:pt>
                <c:pt idx="242">
                  <c:v>43454</c:v>
                </c:pt>
                <c:pt idx="243">
                  <c:v>43459</c:v>
                </c:pt>
                <c:pt idx="244">
                  <c:v>43460</c:v>
                </c:pt>
                <c:pt idx="245">
                  <c:v>43461</c:v>
                </c:pt>
                <c:pt idx="246">
                  <c:v>43462</c:v>
                </c:pt>
                <c:pt idx="247">
                  <c:v>43467</c:v>
                </c:pt>
                <c:pt idx="248">
                  <c:v>43468</c:v>
                </c:pt>
                <c:pt idx="249">
                  <c:v>43469</c:v>
                </c:pt>
                <c:pt idx="250">
                  <c:v>43472</c:v>
                </c:pt>
                <c:pt idx="251">
                  <c:v>43473</c:v>
                </c:pt>
                <c:pt idx="252">
                  <c:v>43474</c:v>
                </c:pt>
                <c:pt idx="253">
                  <c:v>43475</c:v>
                </c:pt>
                <c:pt idx="254">
                  <c:v>43480</c:v>
                </c:pt>
                <c:pt idx="255">
                  <c:v>43481</c:v>
                </c:pt>
              </c:numCache>
            </c:numRef>
          </c:cat>
          <c:val>
            <c:numRef>
              <c:f>Cu!$B$979:$B$1234</c:f>
              <c:numCache>
                <c:formatCode>_(* #,##0.00_);_(* \(#,##0.00\);_(* "-"??_);_(@_)</c:formatCode>
                <c:ptCount val="256"/>
                <c:pt idx="0">
                  <c:v>7723.7066844223145</c:v>
                </c:pt>
                <c:pt idx="1">
                  <c:v>7712.1269142807514</c:v>
                </c:pt>
                <c:pt idx="2">
                  <c:v>7722.2592131546189</c:v>
                </c:pt>
                <c:pt idx="3">
                  <c:v>7794.6327765393862</c:v>
                </c:pt>
                <c:pt idx="4">
                  <c:v>7801.8701328778625</c:v>
                </c:pt>
                <c:pt idx="5">
                  <c:v>7901.7456503488411</c:v>
                </c:pt>
                <c:pt idx="6">
                  <c:v>7856.8740410502851</c:v>
                </c:pt>
                <c:pt idx="7">
                  <c:v>7903.1931216165358</c:v>
                </c:pt>
                <c:pt idx="8">
                  <c:v>7945.1697883797005</c:v>
                </c:pt>
                <c:pt idx="9">
                  <c:v>7998.7262252844284</c:v>
                </c:pt>
                <c:pt idx="10">
                  <c:v>7919.1153055611849</c:v>
                </c:pt>
                <c:pt idx="11">
                  <c:v>7905.3643285180788</c:v>
                </c:pt>
                <c:pt idx="12">
                  <c:v>7901.7456503488411</c:v>
                </c:pt>
                <c:pt idx="13">
                  <c:v>7924.9051906319664</c:v>
                </c:pt>
                <c:pt idx="14">
                  <c:v>7864.1113973887623</c:v>
                </c:pt>
                <c:pt idx="15">
                  <c:v>7881.4810526011061</c:v>
                </c:pt>
                <c:pt idx="16">
                  <c:v>7897.4032365457551</c:v>
                </c:pt>
                <c:pt idx="17">
                  <c:v>7916.2203630257945</c:v>
                </c:pt>
                <c:pt idx="18">
                  <c:v>7862.6639261210667</c:v>
                </c:pt>
                <c:pt idx="19">
                  <c:v>7859.7689835856763</c:v>
                </c:pt>
                <c:pt idx="20">
                  <c:v>7881.4810526011061</c:v>
                </c:pt>
                <c:pt idx="21">
                  <c:v>7761.3409373823933</c:v>
                </c:pt>
                <c:pt idx="22">
                  <c:v>7746.8662247054399</c:v>
                </c:pt>
                <c:pt idx="23">
                  <c:v>7737.4576614654197</c:v>
                </c:pt>
                <c:pt idx="24">
                  <c:v>7729.4965694930961</c:v>
                </c:pt>
                <c:pt idx="25">
                  <c:v>7727.3253625915531</c:v>
                </c:pt>
                <c:pt idx="26">
                  <c:v>7612.2513968097737</c:v>
                </c:pt>
                <c:pt idx="27">
                  <c:v>7746.1424890715925</c:v>
                </c:pt>
                <c:pt idx="28">
                  <c:v>7703.4420866745795</c:v>
                </c:pt>
                <c:pt idx="29">
                  <c:v>7719.3642706192286</c:v>
                </c:pt>
                <c:pt idx="30">
                  <c:v>7688.9673739976261</c:v>
                </c:pt>
                <c:pt idx="31">
                  <c:v>7624.5549025851842</c:v>
                </c:pt>
                <c:pt idx="32">
                  <c:v>7644.8195003329183</c:v>
                </c:pt>
                <c:pt idx="33">
                  <c:v>7646.9907072344613</c:v>
                </c:pt>
                <c:pt idx="34">
                  <c:v>7623.8311669513359</c:v>
                </c:pt>
                <c:pt idx="35">
                  <c:v>7609.3564542743825</c:v>
                </c:pt>
                <c:pt idx="36">
                  <c:v>7638.3058796282894</c:v>
                </c:pt>
                <c:pt idx="37">
                  <c:v>7466.0567987725444</c:v>
                </c:pt>
                <c:pt idx="38">
                  <c:v>7422.632660741684</c:v>
                </c:pt>
                <c:pt idx="39">
                  <c:v>7558.6949599050458</c:v>
                </c:pt>
                <c:pt idx="40">
                  <c:v>7658.5704773760244</c:v>
                </c:pt>
                <c:pt idx="41">
                  <c:v>7584.7494427235624</c:v>
                </c:pt>
                <c:pt idx="42">
                  <c:v>7523.9556494803583</c:v>
                </c:pt>
                <c:pt idx="43">
                  <c:v>7515.9945575080337</c:v>
                </c:pt>
                <c:pt idx="44">
                  <c:v>7492.8350172249084</c:v>
                </c:pt>
                <c:pt idx="45">
                  <c:v>7502.2435804649276</c:v>
                </c:pt>
                <c:pt idx="46">
                  <c:v>7522.5081782126626</c:v>
                </c:pt>
                <c:pt idx="47">
                  <c:v>7490.6638103233654</c:v>
                </c:pt>
                <c:pt idx="48">
                  <c:v>7390.7882928523868</c:v>
                </c:pt>
                <c:pt idx="49">
                  <c:v>7461.7143849694585</c:v>
                </c:pt>
                <c:pt idx="50">
                  <c:v>7435.6599021509428</c:v>
                </c:pt>
                <c:pt idx="51">
                  <c:v>7455.9244998986769</c:v>
                </c:pt>
                <c:pt idx="52">
                  <c:v>7489.9400746895171</c:v>
                </c:pt>
                <c:pt idx="53">
                  <c:v>7432.7649596155516</c:v>
                </c:pt>
                <c:pt idx="54">
                  <c:v>7357.4964536953939</c:v>
                </c:pt>
                <c:pt idx="55">
                  <c:v>7367.6287525692615</c:v>
                </c:pt>
                <c:pt idx="56">
                  <c:v>7309.7299018614485</c:v>
                </c:pt>
                <c:pt idx="57">
                  <c:v>7357.4964536953939</c:v>
                </c:pt>
                <c:pt idx="58">
                  <c:v>7206.9594418550796</c:v>
                </c:pt>
                <c:pt idx="59">
                  <c:v>7067.2784645224792</c:v>
                </c:pt>
                <c:pt idx="60">
                  <c:v>7131.690935934922</c:v>
                </c:pt>
                <c:pt idx="61">
                  <c:v>7112.1500738210352</c:v>
                </c:pt>
                <c:pt idx="62">
                  <c:v>7178.73375213502</c:v>
                </c:pt>
                <c:pt idx="63">
                  <c:v>7204.0644993196884</c:v>
                </c:pt>
                <c:pt idx="64">
                  <c:v>7257.6209362244163</c:v>
                </c:pt>
                <c:pt idx="65">
                  <c:v>7313.3485800306862</c:v>
                </c:pt>
                <c:pt idx="66">
                  <c:v>7316.9672581999248</c:v>
                </c:pt>
                <c:pt idx="67">
                  <c:v>7316.9672581999248</c:v>
                </c:pt>
                <c:pt idx="68">
                  <c:v>7316.9672581999248</c:v>
                </c:pt>
                <c:pt idx="69">
                  <c:v>7392.2357641200824</c:v>
                </c:pt>
                <c:pt idx="70">
                  <c:v>7418.2902469385981</c:v>
                </c:pt>
                <c:pt idx="71">
                  <c:v>7344.4692122861361</c:v>
                </c:pt>
                <c:pt idx="72">
                  <c:v>7324.204614538402</c:v>
                </c:pt>
                <c:pt idx="73">
                  <c:v>7299.597602987581</c:v>
                </c:pt>
                <c:pt idx="74">
                  <c:v>7372.6949020061957</c:v>
                </c:pt>
                <c:pt idx="75">
                  <c:v>7370.5236951046527</c:v>
                </c:pt>
                <c:pt idx="76">
                  <c:v>7505.1385230003189</c:v>
                </c:pt>
                <c:pt idx="77">
                  <c:v>7468.9517413079348</c:v>
                </c:pt>
                <c:pt idx="78">
                  <c:v>7507.3097299018618</c:v>
                </c:pt>
                <c:pt idx="79">
                  <c:v>7474.7416263787163</c:v>
                </c:pt>
                <c:pt idx="80">
                  <c:v>7495.7299597602987</c:v>
                </c:pt>
                <c:pt idx="81">
                  <c:v>7495.7299597602987</c:v>
                </c:pt>
                <c:pt idx="82">
                  <c:v>7471.846683843326</c:v>
                </c:pt>
                <c:pt idx="83">
                  <c:v>7348.811626089222</c:v>
                </c:pt>
                <c:pt idx="84">
                  <c:v>7344.4692122861361</c:v>
                </c:pt>
                <c:pt idx="85">
                  <c:v>7367.6287525692615</c:v>
                </c:pt>
                <c:pt idx="86">
                  <c:v>7364.7338100338711</c:v>
                </c:pt>
                <c:pt idx="87">
                  <c:v>7382.8272008800623</c:v>
                </c:pt>
                <c:pt idx="88">
                  <c:v>7341.5742697507458</c:v>
                </c:pt>
                <c:pt idx="89">
                  <c:v>7369.7999594708044</c:v>
                </c:pt>
                <c:pt idx="90">
                  <c:v>7398.025649190864</c:v>
                </c:pt>
                <c:pt idx="91">
                  <c:v>7407.4342124308832</c:v>
                </c:pt>
                <c:pt idx="92">
                  <c:v>7374.8661089077386</c:v>
                </c:pt>
                <c:pt idx="93">
                  <c:v>7345.9166835538317</c:v>
                </c:pt>
                <c:pt idx="94">
                  <c:v>7374.1423732738904</c:v>
                </c:pt>
                <c:pt idx="95">
                  <c:v>7384.2746721477579</c:v>
                </c:pt>
                <c:pt idx="96">
                  <c:v>7413.9478331355122</c:v>
                </c:pt>
                <c:pt idx="97">
                  <c:v>7418.2902469385981</c:v>
                </c:pt>
                <c:pt idx="98">
                  <c:v>7464.6093275048488</c:v>
                </c:pt>
                <c:pt idx="99">
                  <c:v>7402.3680629939499</c:v>
                </c:pt>
                <c:pt idx="100">
                  <c:v>7431.3174883478569</c:v>
                </c:pt>
                <c:pt idx="101">
                  <c:v>7413.9478331355122</c:v>
                </c:pt>
                <c:pt idx="102">
                  <c:v>7431.3174883478569</c:v>
                </c:pt>
                <c:pt idx="103">
                  <c:v>7392.2357641200824</c:v>
                </c:pt>
                <c:pt idx="104">
                  <c:v>7395.1307066554727</c:v>
                </c:pt>
                <c:pt idx="105">
                  <c:v>7421.9089251078367</c:v>
                </c:pt>
                <c:pt idx="106">
                  <c:v>7505.1385230003189</c:v>
                </c:pt>
                <c:pt idx="107">
                  <c:v>7502.2435804649276</c:v>
                </c:pt>
                <c:pt idx="108">
                  <c:v>7609.3564542743825</c:v>
                </c:pt>
                <c:pt idx="109">
                  <c:v>7759.8934661146977</c:v>
                </c:pt>
                <c:pt idx="110">
                  <c:v>7735.2864545638768</c:v>
                </c:pt>
                <c:pt idx="111">
                  <c:v>7785.9479489332134</c:v>
                </c:pt>
                <c:pt idx="112">
                  <c:v>7730.9440407607908</c:v>
                </c:pt>
                <c:pt idx="113">
                  <c:v>7704.1658223084278</c:v>
                </c:pt>
                <c:pt idx="114">
                  <c:v>7722.2592131546189</c:v>
                </c:pt>
                <c:pt idx="115">
                  <c:v>7682.4537532929971</c:v>
                </c:pt>
                <c:pt idx="116">
                  <c:v>7682.4537532929971</c:v>
                </c:pt>
                <c:pt idx="117">
                  <c:v>7565.932316243523</c:v>
                </c:pt>
                <c:pt idx="118">
                  <c:v>7460.2669137017629</c:v>
                </c:pt>
                <c:pt idx="119">
                  <c:v>7474.017890744869</c:v>
                </c:pt>
                <c:pt idx="120">
                  <c:v>7442.8972584894191</c:v>
                </c:pt>
                <c:pt idx="121">
                  <c:v>7486.3213965202794</c:v>
                </c:pt>
                <c:pt idx="122">
                  <c:v>7402.3680629939499</c:v>
                </c:pt>
                <c:pt idx="123">
                  <c:v>7424.0801320093797</c:v>
                </c:pt>
                <c:pt idx="124">
                  <c:v>7437.1073734186375</c:v>
                </c:pt>
                <c:pt idx="125">
                  <c:v>7408.1579480647315</c:v>
                </c:pt>
                <c:pt idx="126">
                  <c:v>7412.5003618678174</c:v>
                </c:pt>
                <c:pt idx="127">
                  <c:v>7393.683235387778</c:v>
                </c:pt>
                <c:pt idx="128">
                  <c:v>7337.2318559476598</c:v>
                </c:pt>
                <c:pt idx="129">
                  <c:v>7186.6948441073446</c:v>
                </c:pt>
                <c:pt idx="130">
                  <c:v>7072.3446139594134</c:v>
                </c:pt>
                <c:pt idx="131">
                  <c:v>7183.076165938106</c:v>
                </c:pt>
                <c:pt idx="132">
                  <c:v>6949.3095562053095</c:v>
                </c:pt>
                <c:pt idx="133">
                  <c:v>7012.998291983904</c:v>
                </c:pt>
                <c:pt idx="134">
                  <c:v>7031.8154184639434</c:v>
                </c:pt>
                <c:pt idx="135">
                  <c:v>7070.8971426917178</c:v>
                </c:pt>
                <c:pt idx="136">
                  <c:v>7054.2512231132214</c:v>
                </c:pt>
                <c:pt idx="137">
                  <c:v>7015.8932345192952</c:v>
                </c:pt>
                <c:pt idx="138">
                  <c:v>7063.6597863532406</c:v>
                </c:pt>
                <c:pt idx="139">
                  <c:v>6981.8776597284541</c:v>
                </c:pt>
                <c:pt idx="140">
                  <c:v>7053.527487479374</c:v>
                </c:pt>
                <c:pt idx="141">
                  <c:v>7120.1111657933589</c:v>
                </c:pt>
                <c:pt idx="142">
                  <c:v>7222.1578901658804</c:v>
                </c:pt>
                <c:pt idx="143">
                  <c:v>7225.776568335119</c:v>
                </c:pt>
                <c:pt idx="144">
                  <c:v>7225.776568335119</c:v>
                </c:pt>
                <c:pt idx="145">
                  <c:v>7206.2357062212313</c:v>
                </c:pt>
                <c:pt idx="146">
                  <c:v>7278.5162523004064</c:v>
                </c:pt>
                <c:pt idx="147">
                  <c:v>7333.5401051596427</c:v>
                </c:pt>
                <c:pt idx="148">
                  <c:v>7201.8782920673821</c:v>
                </c:pt>
                <c:pt idx="149">
                  <c:v>7153.7901351392602</c:v>
                </c:pt>
                <c:pt idx="150">
                  <c:v>7200.2021314350895</c:v>
                </c:pt>
                <c:pt idx="151">
                  <c:v>7181.5678676009966</c:v>
                </c:pt>
                <c:pt idx="152">
                  <c:v>7256.9940967256998</c:v>
                </c:pt>
                <c:pt idx="153">
                  <c:v>7258.516023696252</c:v>
                </c:pt>
                <c:pt idx="154">
                  <c:v>7274.9796212920255</c:v>
                </c:pt>
                <c:pt idx="155">
                  <c:v>7215.6691422746471</c:v>
                </c:pt>
                <c:pt idx="156">
                  <c:v>7183.6599666571383</c:v>
                </c:pt>
                <c:pt idx="157">
                  <c:v>7093.7418400208899</c:v>
                </c:pt>
                <c:pt idx="158">
                  <c:v>6892.9522712547696</c:v>
                </c:pt>
                <c:pt idx="159">
                  <c:v>7004.4470365240213</c:v>
                </c:pt>
                <c:pt idx="160">
                  <c:v>7094.4710237165136</c:v>
                </c:pt>
                <c:pt idx="161">
                  <c:v>7124.5352371113804</c:v>
                </c:pt>
                <c:pt idx="162">
                  <c:v>7138.7038140949126</c:v>
                </c:pt>
                <c:pt idx="163">
                  <c:v>7051.038593005931</c:v>
                </c:pt>
                <c:pt idx="164">
                  <c:v>7027.5312677265993</c:v>
                </c:pt>
                <c:pt idx="165">
                  <c:v>7176.5972340688368</c:v>
                </c:pt>
                <c:pt idx="166">
                  <c:v>7154.5079288435609</c:v>
                </c:pt>
                <c:pt idx="167">
                  <c:v>7217.0255324155787</c:v>
                </c:pt>
                <c:pt idx="168">
                  <c:v>7077.8740260305576</c:v>
                </c:pt>
                <c:pt idx="169">
                  <c:v>7082.8605843105097</c:v>
                </c:pt>
                <c:pt idx="170">
                  <c:v>7057.7407620926087</c:v>
                </c:pt>
                <c:pt idx="171">
                  <c:v>6957.5247857257582</c:v>
                </c:pt>
                <c:pt idx="172">
                  <c:v>7005.2616194095299</c:v>
                </c:pt>
                <c:pt idx="173">
                  <c:v>7012.053016322493</c:v>
                </c:pt>
                <c:pt idx="174">
                  <c:v>6967.5769684370734</c:v>
                </c:pt>
                <c:pt idx="175">
                  <c:v>6977.2387614017407</c:v>
                </c:pt>
                <c:pt idx="176">
                  <c:v>6963.2312301829716</c:v>
                </c:pt>
                <c:pt idx="177">
                  <c:v>7113.5891357157489</c:v>
                </c:pt>
                <c:pt idx="178">
                  <c:v>7124.9362540311567</c:v>
                </c:pt>
                <c:pt idx="179">
                  <c:v>7019.1762499454808</c:v>
                </c:pt>
                <c:pt idx="180">
                  <c:v>7106.0447239692521</c:v>
                </c:pt>
                <c:pt idx="181">
                  <c:v>7291.3841820265407</c:v>
                </c:pt>
                <c:pt idx="182">
                  <c:v>7287.6573969065776</c:v>
                </c:pt>
                <c:pt idx="183">
                  <c:v>7313.9144368593197</c:v>
                </c:pt>
                <c:pt idx="184">
                  <c:v>7350.167698000877</c:v>
                </c:pt>
                <c:pt idx="185">
                  <c:v>7380.6486933529022</c:v>
                </c:pt>
                <c:pt idx="186">
                  <c:v>7345.5919901185862</c:v>
                </c:pt>
                <c:pt idx="187">
                  <c:v>7296.7474657415887</c:v>
                </c:pt>
                <c:pt idx="188">
                  <c:v>7359.8659552373692</c:v>
                </c:pt>
                <c:pt idx="189">
                  <c:v>7296.832230942925</c:v>
                </c:pt>
                <c:pt idx="190">
                  <c:v>7299.5563612909973</c:v>
                </c:pt>
                <c:pt idx="191">
                  <c:v>7294.1948370164791</c:v>
                </c:pt>
                <c:pt idx="192">
                  <c:v>7289.8880186156903</c:v>
                </c:pt>
                <c:pt idx="193">
                  <c:v>7277.3080041700459</c:v>
                </c:pt>
                <c:pt idx="194">
                  <c:v>7289.600064687349</c:v>
                </c:pt>
                <c:pt idx="195">
                  <c:v>7361.2020838665185</c:v>
                </c:pt>
                <c:pt idx="196">
                  <c:v>7348.0871853779827</c:v>
                </c:pt>
                <c:pt idx="197">
                  <c:v>7357.8740385171477</c:v>
                </c:pt>
                <c:pt idx="198">
                  <c:v>7287.2733157346447</c:v>
                </c:pt>
                <c:pt idx="199">
                  <c:v>7257.3981323234239</c:v>
                </c:pt>
                <c:pt idx="200">
                  <c:v>7250.7801426629067</c:v>
                </c:pt>
                <c:pt idx="201">
                  <c:v>7213.3719161501376</c:v>
                </c:pt>
                <c:pt idx="202">
                  <c:v>7285.4935131835837</c:v>
                </c:pt>
                <c:pt idx="203">
                  <c:v>7258.7550489106461</c:v>
                </c:pt>
                <c:pt idx="204">
                  <c:v>7216.5483366050657</c:v>
                </c:pt>
                <c:pt idx="205">
                  <c:v>7128.2714445766096</c:v>
                </c:pt>
                <c:pt idx="206">
                  <c:v>7170.1720841300194</c:v>
                </c:pt>
                <c:pt idx="207">
                  <c:v>7171.3663135638926</c:v>
                </c:pt>
                <c:pt idx="208">
                  <c:v>7102.7126225841603</c:v>
                </c:pt>
                <c:pt idx="209">
                  <c:v>7047.9524779751482</c:v>
                </c:pt>
                <c:pt idx="210">
                  <c:v>6990.059060622094</c:v>
                </c:pt>
                <c:pt idx="211">
                  <c:v>7109.4261708431113</c:v>
                </c:pt>
                <c:pt idx="212">
                  <c:v>7243.1601241767494</c:v>
                </c:pt>
                <c:pt idx="213">
                  <c:v>7176.6595753918291</c:v>
                </c:pt>
                <c:pt idx="214">
                  <c:v>7149.4314988231181</c:v>
                </c:pt>
                <c:pt idx="215">
                  <c:v>7169.0132089682775</c:v>
                </c:pt>
                <c:pt idx="216">
                  <c:v>7138.2611662182762</c:v>
                </c:pt>
                <c:pt idx="217">
                  <c:v>7070.60674500185</c:v>
                </c:pt>
                <c:pt idx="218">
                  <c:v>7012.873575768198</c:v>
                </c:pt>
                <c:pt idx="219">
                  <c:v>7043.3282749604787</c:v>
                </c:pt>
                <c:pt idx="220">
                  <c:v>7073.8308589569442</c:v>
                </c:pt>
                <c:pt idx="221">
                  <c:v>7194.3849830673589</c:v>
                </c:pt>
                <c:pt idx="222">
                  <c:v>7191.0066976618045</c:v>
                </c:pt>
                <c:pt idx="223">
                  <c:v>7107.574884792627</c:v>
                </c:pt>
                <c:pt idx="224">
                  <c:v>7161.4113051191734</c:v>
                </c:pt>
                <c:pt idx="225">
                  <c:v>7161.4113051191734</c:v>
                </c:pt>
                <c:pt idx="226">
                  <c:v>7120.988365810611</c:v>
                </c:pt>
                <c:pt idx="227">
                  <c:v>7096.4437205393988</c:v>
                </c:pt>
                <c:pt idx="228">
                  <c:v>7064.2399827350555</c:v>
                </c:pt>
                <c:pt idx="229">
                  <c:v>7166.2373938648825</c:v>
                </c:pt>
                <c:pt idx="230">
                  <c:v>7168.967879159306</c:v>
                </c:pt>
                <c:pt idx="231">
                  <c:v>7282.1604055747739</c:v>
                </c:pt>
                <c:pt idx="232">
                  <c:v>7272.6002819987862</c:v>
                </c:pt>
                <c:pt idx="233">
                  <c:v>7228.2717421303105</c:v>
                </c:pt>
                <c:pt idx="234">
                  <c:v>7197.3398281972377</c:v>
                </c:pt>
                <c:pt idx="235">
                  <c:v>7136.7899205142194</c:v>
                </c:pt>
                <c:pt idx="236">
                  <c:v>7143.3641753984912</c:v>
                </c:pt>
                <c:pt idx="237">
                  <c:v>7166.3737406243035</c:v>
                </c:pt>
                <c:pt idx="238">
                  <c:v>7145.8382108938404</c:v>
                </c:pt>
                <c:pt idx="239">
                  <c:v>7124.0247043493509</c:v>
                </c:pt>
                <c:pt idx="240">
                  <c:v>7105.9927737140588</c:v>
                </c:pt>
                <c:pt idx="241">
                  <c:v>7013.1401959844397</c:v>
                </c:pt>
                <c:pt idx="242">
                  <c:v>6995.8025184889066</c:v>
                </c:pt>
                <c:pt idx="243">
                  <c:v>6945.7644185914914</c:v>
                </c:pt>
                <c:pt idx="244">
                  <c:v>6941.0319410319416</c:v>
                </c:pt>
                <c:pt idx="245">
                  <c:v>7038.5947191673267</c:v>
                </c:pt>
                <c:pt idx="246">
                  <c:v>7017.4008839422022</c:v>
                </c:pt>
                <c:pt idx="247">
                  <c:v>6988.0184600154316</c:v>
                </c:pt>
                <c:pt idx="248">
                  <c:v>6893.7733519300382</c:v>
                </c:pt>
                <c:pt idx="249">
                  <c:v>6808.6566790857023</c:v>
                </c:pt>
                <c:pt idx="250">
                  <c:v>6920.042190404597</c:v>
                </c:pt>
                <c:pt idx="251">
                  <c:v>6933.6901958263452</c:v>
                </c:pt>
                <c:pt idx="252">
                  <c:v>6948.9944971318255</c:v>
                </c:pt>
                <c:pt idx="253">
                  <c:v>6960.7884880509646</c:v>
                </c:pt>
                <c:pt idx="254">
                  <c:v>6957.3537654301817</c:v>
                </c:pt>
                <c:pt idx="255">
                  <c:v>6973.4306827997079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701376"/>
        <c:axId val="185821440"/>
      </c:areaChart>
      <c:dateAx>
        <c:axId val="213701376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85821440"/>
        <c:crosses val="autoZero"/>
        <c:auto val="1"/>
        <c:lblOffset val="100"/>
        <c:baseTimeUnit val="days"/>
      </c:dateAx>
      <c:valAx>
        <c:axId val="185821440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3701376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244"/>
          <c:h val="0.69875776397515532"/>
        </c:manualLayout>
      </c:layout>
      <c:areaChart>
        <c:grouping val="standard"/>
        <c:varyColors val="0"/>
        <c:ser>
          <c:idx val="0"/>
          <c:order val="0"/>
          <c:cat>
            <c:numRef>
              <c:f>Ni!$A$6:$A$777</c:f>
              <c:numCache>
                <c:formatCode>yyyy\.mm\.dd</c:formatCode>
                <c:ptCount val="223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  <c:pt idx="169">
                  <c:v>43395</c:v>
                </c:pt>
                <c:pt idx="170">
                  <c:v>43396</c:v>
                </c:pt>
                <c:pt idx="171">
                  <c:v>43397</c:v>
                </c:pt>
                <c:pt idx="172">
                  <c:v>43398</c:v>
                </c:pt>
                <c:pt idx="173">
                  <c:v>43399</c:v>
                </c:pt>
                <c:pt idx="174">
                  <c:v>43402</c:v>
                </c:pt>
                <c:pt idx="175">
                  <c:v>43403</c:v>
                </c:pt>
                <c:pt idx="176">
                  <c:v>43404</c:v>
                </c:pt>
                <c:pt idx="177">
                  <c:v>43405</c:v>
                </c:pt>
                <c:pt idx="178">
                  <c:v>43406</c:v>
                </c:pt>
                <c:pt idx="179">
                  <c:v>43409</c:v>
                </c:pt>
                <c:pt idx="180">
                  <c:v>43410</c:v>
                </c:pt>
                <c:pt idx="181">
                  <c:v>43411</c:v>
                </c:pt>
                <c:pt idx="182">
                  <c:v>43412</c:v>
                </c:pt>
                <c:pt idx="183">
                  <c:v>43413</c:v>
                </c:pt>
                <c:pt idx="184">
                  <c:v>43416</c:v>
                </c:pt>
                <c:pt idx="185">
                  <c:v>43417</c:v>
                </c:pt>
                <c:pt idx="186">
                  <c:v>43418</c:v>
                </c:pt>
                <c:pt idx="187">
                  <c:v>43419</c:v>
                </c:pt>
                <c:pt idx="188">
                  <c:v>43423</c:v>
                </c:pt>
                <c:pt idx="189">
                  <c:v>43424</c:v>
                </c:pt>
                <c:pt idx="190">
                  <c:v>43425</c:v>
                </c:pt>
                <c:pt idx="191">
                  <c:v>43426</c:v>
                </c:pt>
                <c:pt idx="192">
                  <c:v>43427</c:v>
                </c:pt>
                <c:pt idx="193">
                  <c:v>43430</c:v>
                </c:pt>
                <c:pt idx="194">
                  <c:v>43431</c:v>
                </c:pt>
                <c:pt idx="195">
                  <c:v>43432</c:v>
                </c:pt>
                <c:pt idx="196">
                  <c:v>43433</c:v>
                </c:pt>
                <c:pt idx="197">
                  <c:v>43434</c:v>
                </c:pt>
                <c:pt idx="198">
                  <c:v>43437</c:v>
                </c:pt>
                <c:pt idx="199">
                  <c:v>43438</c:v>
                </c:pt>
                <c:pt idx="200">
                  <c:v>43439</c:v>
                </c:pt>
                <c:pt idx="201">
                  <c:v>43440</c:v>
                </c:pt>
                <c:pt idx="202">
                  <c:v>43445</c:v>
                </c:pt>
                <c:pt idx="203">
                  <c:v>43446</c:v>
                </c:pt>
                <c:pt idx="204">
                  <c:v>43447</c:v>
                </c:pt>
                <c:pt idx="205">
                  <c:v>43448</c:v>
                </c:pt>
                <c:pt idx="206">
                  <c:v>43451</c:v>
                </c:pt>
                <c:pt idx="207">
                  <c:v>43452</c:v>
                </c:pt>
                <c:pt idx="208">
                  <c:v>43453</c:v>
                </c:pt>
                <c:pt idx="209">
                  <c:v>43454</c:v>
                </c:pt>
                <c:pt idx="210">
                  <c:v>43459</c:v>
                </c:pt>
                <c:pt idx="211">
                  <c:v>43460</c:v>
                </c:pt>
                <c:pt idx="212">
                  <c:v>43461</c:v>
                </c:pt>
                <c:pt idx="213">
                  <c:v>43462</c:v>
                </c:pt>
                <c:pt idx="214">
                  <c:v>43467</c:v>
                </c:pt>
                <c:pt idx="215">
                  <c:v>43468</c:v>
                </c:pt>
                <c:pt idx="216">
                  <c:v>43469</c:v>
                </c:pt>
                <c:pt idx="217">
                  <c:v>43472</c:v>
                </c:pt>
                <c:pt idx="218">
                  <c:v>43473</c:v>
                </c:pt>
                <c:pt idx="219">
                  <c:v>43474</c:v>
                </c:pt>
                <c:pt idx="220">
                  <c:v>43475</c:v>
                </c:pt>
                <c:pt idx="221">
                  <c:v>43480</c:v>
                </c:pt>
                <c:pt idx="222">
                  <c:v>43481</c:v>
                </c:pt>
              </c:numCache>
            </c:numRef>
          </c:cat>
          <c:val>
            <c:numRef>
              <c:f>Ni!$B$6:$B$777</c:f>
              <c:numCache>
                <c:formatCode>_(* #,##0.00_);_(* \(#,##0.00\);_(* "-"??_);_(@_)</c:formatCode>
                <c:ptCount val="223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  <c:pt idx="169">
                  <c:v>15425.217994837098</c:v>
                </c:pt>
                <c:pt idx="170">
                  <c:v>15402.601071911478</c:v>
                </c:pt>
                <c:pt idx="171">
                  <c:v>15382.187362176466</c:v>
                </c:pt>
                <c:pt idx="172">
                  <c:v>15052.173186754952</c:v>
                </c:pt>
                <c:pt idx="173">
                  <c:v>15091.505053264136</c:v>
                </c:pt>
                <c:pt idx="174">
                  <c:v>14850.452705083673</c:v>
                </c:pt>
                <c:pt idx="175">
                  <c:v>14756.695532488386</c:v>
                </c:pt>
                <c:pt idx="176">
                  <c:v>14764.542141360806</c:v>
                </c:pt>
                <c:pt idx="177">
                  <c:v>14650.446861929486</c:v>
                </c:pt>
                <c:pt idx="178">
                  <c:v>14878.176794381861</c:v>
                </c:pt>
                <c:pt idx="179">
                  <c:v>14811.268749818668</c:v>
                </c:pt>
                <c:pt idx="180">
                  <c:v>14761.429253679502</c:v>
                </c:pt>
                <c:pt idx="181">
                  <c:v>14763.402655461845</c:v>
                </c:pt>
                <c:pt idx="182">
                  <c:v>14608.364282440905</c:v>
                </c:pt>
                <c:pt idx="183">
                  <c:v>14545.700561531696</c:v>
                </c:pt>
                <c:pt idx="184">
                  <c:v>14473.727773003582</c:v>
                </c:pt>
                <c:pt idx="185">
                  <c:v>14420.100075135366</c:v>
                </c:pt>
                <c:pt idx="186">
                  <c:v>14383.248051278655</c:v>
                </c:pt>
                <c:pt idx="187">
                  <c:v>14382.447796107735</c:v>
                </c:pt>
                <c:pt idx="188">
                  <c:v>14442.97176158726</c:v>
                </c:pt>
                <c:pt idx="189">
                  <c:v>14295.461659744933</c:v>
                </c:pt>
                <c:pt idx="190">
                  <c:v>14058.899769585254</c:v>
                </c:pt>
                <c:pt idx="191">
                  <c:v>13955.867098537667</c:v>
                </c:pt>
                <c:pt idx="192">
                  <c:v>13666.925750741857</c:v>
                </c:pt>
                <c:pt idx="193">
                  <c:v>13590.029895904621</c:v>
                </c:pt>
                <c:pt idx="194">
                  <c:v>13600.797702432819</c:v>
                </c:pt>
                <c:pt idx="195">
                  <c:v>13603.337889360479</c:v>
                </c:pt>
                <c:pt idx="196">
                  <c:v>13627.669863031468</c:v>
                </c:pt>
                <c:pt idx="197">
                  <c:v>13756.804499080716</c:v>
                </c:pt>
                <c:pt idx="198">
                  <c:v>13942.717044519841</c:v>
                </c:pt>
                <c:pt idx="199">
                  <c:v>13928.964825817004</c:v>
                </c:pt>
                <c:pt idx="200">
                  <c:v>13810.379798221698</c:v>
                </c:pt>
                <c:pt idx="201">
                  <c:v>13752.971546079018</c:v>
                </c:pt>
                <c:pt idx="202">
                  <c:v>13406.804260657795</c:v>
                </c:pt>
                <c:pt idx="203">
                  <c:v>13394.351078023616</c:v>
                </c:pt>
                <c:pt idx="204">
                  <c:v>13392.811638604497</c:v>
                </c:pt>
                <c:pt idx="205">
                  <c:v>13418.441613964776</c:v>
                </c:pt>
                <c:pt idx="206">
                  <c:v>13534.197492749148</c:v>
                </c:pt>
                <c:pt idx="207">
                  <c:v>13511.241613899512</c:v>
                </c:pt>
                <c:pt idx="208">
                  <c:v>13392.947930193979</c:v>
                </c:pt>
                <c:pt idx="209">
                  <c:v>13361.548288418253</c:v>
                </c:pt>
                <c:pt idx="210">
                  <c:v>13152.9881877025</c:v>
                </c:pt>
                <c:pt idx="211">
                  <c:v>13011.273305390952</c:v>
                </c:pt>
                <c:pt idx="212">
                  <c:v>13050.425363322101</c:v>
                </c:pt>
                <c:pt idx="213">
                  <c:v>13010.278702290188</c:v>
                </c:pt>
                <c:pt idx="214">
                  <c:v>12873.240256809679</c:v>
                </c:pt>
                <c:pt idx="215">
                  <c:v>12893.101427185609</c:v>
                </c:pt>
                <c:pt idx="216">
                  <c:v>13007.995299961898</c:v>
                </c:pt>
                <c:pt idx="217">
                  <c:v>13301.049515451363</c:v>
                </c:pt>
                <c:pt idx="218">
                  <c:v>13316.600534124977</c:v>
                </c:pt>
                <c:pt idx="219">
                  <c:v>13425.188864681393</c:v>
                </c:pt>
                <c:pt idx="220">
                  <c:v>13456.154079938218</c:v>
                </c:pt>
                <c:pt idx="221">
                  <c:v>13613.017623718742</c:v>
                </c:pt>
                <c:pt idx="222">
                  <c:v>13779.280509682039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143936"/>
        <c:axId val="237145472"/>
      </c:areaChart>
      <c:dateAx>
        <c:axId val="237143936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7145472"/>
        <c:crosses val="autoZero"/>
        <c:auto val="1"/>
        <c:lblOffset val="100"/>
        <c:baseTimeUnit val="days"/>
      </c:dateAx>
      <c:valAx>
        <c:axId val="237145472"/>
        <c:scaling>
          <c:orientation val="minMax"/>
          <c:min val="100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7143936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308370044053246E-2"/>
          <c:y val="3.2608811030949411E-2"/>
          <c:w val="0.89977973568282454"/>
          <c:h val="0.69927783655259212"/>
        </c:manualLayout>
      </c:layout>
      <c:areaChart>
        <c:grouping val="standard"/>
        <c:varyColors val="0"/>
        <c:ser>
          <c:idx val="0"/>
          <c:order val="0"/>
          <c:cat>
            <c:numRef>
              <c:f>Coke!$A$6:$A$101</c:f>
              <c:numCache>
                <c:formatCode>yyyy\.mm\.dd</c:formatCode>
                <c:ptCount val="96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  <c:pt idx="42">
                  <c:v>43395</c:v>
                </c:pt>
                <c:pt idx="43">
                  <c:v>43396</c:v>
                </c:pt>
                <c:pt idx="44">
                  <c:v>43397</c:v>
                </c:pt>
                <c:pt idx="45">
                  <c:v>43398</c:v>
                </c:pt>
                <c:pt idx="46">
                  <c:v>43399</c:v>
                </c:pt>
                <c:pt idx="47">
                  <c:v>43402</c:v>
                </c:pt>
                <c:pt idx="48">
                  <c:v>43403</c:v>
                </c:pt>
                <c:pt idx="49">
                  <c:v>43404</c:v>
                </c:pt>
                <c:pt idx="50">
                  <c:v>43405</c:v>
                </c:pt>
                <c:pt idx="51">
                  <c:v>43406</c:v>
                </c:pt>
                <c:pt idx="52">
                  <c:v>43409</c:v>
                </c:pt>
                <c:pt idx="53">
                  <c:v>43410</c:v>
                </c:pt>
                <c:pt idx="54">
                  <c:v>43411</c:v>
                </c:pt>
                <c:pt idx="55">
                  <c:v>43412</c:v>
                </c:pt>
                <c:pt idx="56">
                  <c:v>43413</c:v>
                </c:pt>
                <c:pt idx="57">
                  <c:v>43416</c:v>
                </c:pt>
                <c:pt idx="58">
                  <c:v>43417</c:v>
                </c:pt>
                <c:pt idx="59">
                  <c:v>43418</c:v>
                </c:pt>
                <c:pt idx="60">
                  <c:v>43419</c:v>
                </c:pt>
                <c:pt idx="61">
                  <c:v>43423</c:v>
                </c:pt>
                <c:pt idx="62">
                  <c:v>43424</c:v>
                </c:pt>
                <c:pt idx="63">
                  <c:v>43425</c:v>
                </c:pt>
                <c:pt idx="64">
                  <c:v>43426</c:v>
                </c:pt>
                <c:pt idx="65">
                  <c:v>43427</c:v>
                </c:pt>
                <c:pt idx="66">
                  <c:v>43430</c:v>
                </c:pt>
                <c:pt idx="67">
                  <c:v>43431</c:v>
                </c:pt>
                <c:pt idx="68">
                  <c:v>43432</c:v>
                </c:pt>
                <c:pt idx="69">
                  <c:v>43433</c:v>
                </c:pt>
                <c:pt idx="70">
                  <c:v>43434</c:v>
                </c:pt>
                <c:pt idx="71">
                  <c:v>43437</c:v>
                </c:pt>
                <c:pt idx="72">
                  <c:v>43438</c:v>
                </c:pt>
                <c:pt idx="73">
                  <c:v>43439</c:v>
                </c:pt>
                <c:pt idx="74">
                  <c:v>43440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43459</c:v>
                </c:pt>
                <c:pt idx="84">
                  <c:v>43460</c:v>
                </c:pt>
                <c:pt idx="85">
                  <c:v>43461</c:v>
                </c:pt>
                <c:pt idx="86">
                  <c:v>43462</c:v>
                </c:pt>
                <c:pt idx="87">
                  <c:v>43467</c:v>
                </c:pt>
                <c:pt idx="88">
                  <c:v>43468</c:v>
                </c:pt>
                <c:pt idx="89">
                  <c:v>43469</c:v>
                </c:pt>
                <c:pt idx="90">
                  <c:v>43472</c:v>
                </c:pt>
                <c:pt idx="91">
                  <c:v>43473</c:v>
                </c:pt>
                <c:pt idx="92">
                  <c:v>43474</c:v>
                </c:pt>
                <c:pt idx="93">
                  <c:v>43475</c:v>
                </c:pt>
                <c:pt idx="94">
                  <c:v>43480</c:v>
                </c:pt>
                <c:pt idx="95">
                  <c:v>43481</c:v>
                </c:pt>
              </c:numCache>
            </c:numRef>
          </c:cat>
          <c:val>
            <c:numRef>
              <c:f>Coke!$B$6:$B$101</c:f>
              <c:numCache>
                <c:formatCode>0.00</c:formatCode>
                <c:ptCount val="96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  <c:pt idx="42">
                  <c:v>347.82495768526496</c:v>
                </c:pt>
                <c:pt idx="43">
                  <c:v>343.22501780272563</c:v>
                </c:pt>
                <c:pt idx="44">
                  <c:v>349.29708196050285</c:v>
                </c:pt>
                <c:pt idx="45">
                  <c:v>351.80539674950819</c:v>
                </c:pt>
                <c:pt idx="46">
                  <c:v>354.3754223033684</c:v>
                </c:pt>
                <c:pt idx="47">
                  <c:v>341.16487957829025</c:v>
                </c:pt>
                <c:pt idx="48">
                  <c:v>345.24287434765154</c:v>
                </c:pt>
                <c:pt idx="49">
                  <c:v>342.49720205469623</c:v>
                </c:pt>
                <c:pt idx="50">
                  <c:v>336.88500026526378</c:v>
                </c:pt>
                <c:pt idx="51">
                  <c:v>338.19295939804834</c:v>
                </c:pt>
                <c:pt idx="52">
                  <c:v>349.02950648446341</c:v>
                </c:pt>
                <c:pt idx="53">
                  <c:v>348.55786624987337</c:v>
                </c:pt>
                <c:pt idx="54">
                  <c:v>344.53960001907285</c:v>
                </c:pt>
                <c:pt idx="55">
                  <c:v>335.89841078922751</c:v>
                </c:pt>
                <c:pt idx="56">
                  <c:v>334.45754829014248</c:v>
                </c:pt>
                <c:pt idx="57">
                  <c:v>332.37033742282716</c:v>
                </c:pt>
                <c:pt idx="58">
                  <c:v>330.4950458067139</c:v>
                </c:pt>
                <c:pt idx="59">
                  <c:v>338.48865033589709</c:v>
                </c:pt>
                <c:pt idx="60">
                  <c:v>343.10456334830872</c:v>
                </c:pt>
                <c:pt idx="61">
                  <c:v>345.44610968419863</c:v>
                </c:pt>
                <c:pt idx="62">
                  <c:v>332.28653817580675</c:v>
                </c:pt>
                <c:pt idx="63">
                  <c:v>324.23675115207374</c:v>
                </c:pt>
                <c:pt idx="64">
                  <c:v>327.37054705265376</c:v>
                </c:pt>
                <c:pt idx="65">
                  <c:v>327.37054705265376</c:v>
                </c:pt>
                <c:pt idx="66">
                  <c:v>308.46810503187692</c:v>
                </c:pt>
                <c:pt idx="67">
                  <c:v>298.85064086699782</c:v>
                </c:pt>
                <c:pt idx="68">
                  <c:v>305.44565139198619</c:v>
                </c:pt>
                <c:pt idx="69">
                  <c:v>305.55959925570295</c:v>
                </c:pt>
                <c:pt idx="70">
                  <c:v>306.57197447636901</c:v>
                </c:pt>
                <c:pt idx="71">
                  <c:v>323.5230766784386</c:v>
                </c:pt>
                <c:pt idx="72">
                  <c:v>325.14256362797693</c:v>
                </c:pt>
                <c:pt idx="73">
                  <c:v>290.00702383577368</c:v>
                </c:pt>
                <c:pt idx="74">
                  <c:v>281.84111890559598</c:v>
                </c:pt>
                <c:pt idx="75">
                  <c:v>283.98114799288635</c:v>
                </c:pt>
                <c:pt idx="76">
                  <c:v>286.98041840325311</c:v>
                </c:pt>
                <c:pt idx="77">
                  <c:v>296.7605340524704</c:v>
                </c:pt>
                <c:pt idx="78">
                  <c:v>293.1625932674396</c:v>
                </c:pt>
                <c:pt idx="79">
                  <c:v>293.94755036460805</c:v>
                </c:pt>
                <c:pt idx="80">
                  <c:v>290.08045149069318</c:v>
                </c:pt>
                <c:pt idx="81">
                  <c:v>287.17850388279282</c:v>
                </c:pt>
                <c:pt idx="82">
                  <c:v>287.65349485960598</c:v>
                </c:pt>
                <c:pt idx="83">
                  <c:v>278.58507799656701</c:v>
                </c:pt>
                <c:pt idx="84">
                  <c:v>273.52218528689116</c:v>
                </c:pt>
                <c:pt idx="85">
                  <c:v>277.26258166946758</c:v>
                </c:pt>
                <c:pt idx="86">
                  <c:v>276.6503334793473</c:v>
                </c:pt>
                <c:pt idx="87">
                  <c:v>273.18784667122827</c:v>
                </c:pt>
                <c:pt idx="88">
                  <c:v>279.45960961463226</c:v>
                </c:pt>
                <c:pt idx="89">
                  <c:v>282.26404558106253</c:v>
                </c:pt>
                <c:pt idx="90">
                  <c:v>284.52299784968795</c:v>
                </c:pt>
                <c:pt idx="91">
                  <c:v>284.74003775106507</c:v>
                </c:pt>
                <c:pt idx="92">
                  <c:v>283.97192968119555</c:v>
                </c:pt>
                <c:pt idx="93">
                  <c:v>284.02542354217655</c:v>
                </c:pt>
                <c:pt idx="94">
                  <c:v>297.40117806950991</c:v>
                </c:pt>
                <c:pt idx="95">
                  <c:v>300.39052983603654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247872"/>
        <c:axId val="237249664"/>
      </c:areaChart>
      <c:dateAx>
        <c:axId val="23724787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7249664"/>
        <c:crosses val="autoZero"/>
        <c:auto val="1"/>
        <c:lblOffset val="100"/>
        <c:baseTimeUnit val="days"/>
      </c:dateAx>
      <c:valAx>
        <c:axId val="237249664"/>
        <c:scaling>
          <c:orientation val="minMax"/>
          <c:min val="24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7247872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808514596002268E-2"/>
          <c:y val="2.9288702928870619E-2"/>
          <c:w val="0.89922577868236353"/>
          <c:h val="0.69874476987447764"/>
        </c:manualLayout>
      </c:layout>
      <c:areaChart>
        <c:grouping val="standard"/>
        <c:varyColors val="0"/>
        <c:ser>
          <c:idx val="0"/>
          <c:order val="0"/>
          <c:cat>
            <c:numRef>
              <c:f>Steel!$A$6:$A$100</c:f>
              <c:numCache>
                <c:formatCode>yyyy\.mm\.dd</c:formatCode>
                <c:ptCount val="95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  <c:pt idx="41">
                  <c:v>43395</c:v>
                </c:pt>
                <c:pt idx="42">
                  <c:v>43396</c:v>
                </c:pt>
                <c:pt idx="43">
                  <c:v>43397</c:v>
                </c:pt>
                <c:pt idx="44">
                  <c:v>43398</c:v>
                </c:pt>
                <c:pt idx="45">
                  <c:v>43399</c:v>
                </c:pt>
                <c:pt idx="46">
                  <c:v>43402</c:v>
                </c:pt>
                <c:pt idx="47">
                  <c:v>43403</c:v>
                </c:pt>
                <c:pt idx="48">
                  <c:v>43404</c:v>
                </c:pt>
                <c:pt idx="49">
                  <c:v>43405</c:v>
                </c:pt>
                <c:pt idx="50">
                  <c:v>43406</c:v>
                </c:pt>
                <c:pt idx="51">
                  <c:v>43409</c:v>
                </c:pt>
                <c:pt idx="52">
                  <c:v>43410</c:v>
                </c:pt>
                <c:pt idx="53">
                  <c:v>43411</c:v>
                </c:pt>
                <c:pt idx="54">
                  <c:v>43412</c:v>
                </c:pt>
                <c:pt idx="55">
                  <c:v>43413</c:v>
                </c:pt>
                <c:pt idx="56">
                  <c:v>43416</c:v>
                </c:pt>
                <c:pt idx="57">
                  <c:v>43417</c:v>
                </c:pt>
                <c:pt idx="58">
                  <c:v>43418</c:v>
                </c:pt>
                <c:pt idx="59">
                  <c:v>43419</c:v>
                </c:pt>
                <c:pt idx="60">
                  <c:v>43423</c:v>
                </c:pt>
                <c:pt idx="61">
                  <c:v>43424</c:v>
                </c:pt>
                <c:pt idx="62">
                  <c:v>43425</c:v>
                </c:pt>
                <c:pt idx="63">
                  <c:v>43426</c:v>
                </c:pt>
                <c:pt idx="64">
                  <c:v>43427</c:v>
                </c:pt>
                <c:pt idx="65">
                  <c:v>43430</c:v>
                </c:pt>
                <c:pt idx="66">
                  <c:v>43431</c:v>
                </c:pt>
                <c:pt idx="67">
                  <c:v>43432</c:v>
                </c:pt>
                <c:pt idx="68">
                  <c:v>43433</c:v>
                </c:pt>
                <c:pt idx="69">
                  <c:v>43434</c:v>
                </c:pt>
                <c:pt idx="70">
                  <c:v>43437</c:v>
                </c:pt>
                <c:pt idx="71">
                  <c:v>43438</c:v>
                </c:pt>
                <c:pt idx="72">
                  <c:v>43439</c:v>
                </c:pt>
                <c:pt idx="73">
                  <c:v>43440</c:v>
                </c:pt>
                <c:pt idx="74">
                  <c:v>43445</c:v>
                </c:pt>
                <c:pt idx="75">
                  <c:v>43446</c:v>
                </c:pt>
                <c:pt idx="76">
                  <c:v>43447</c:v>
                </c:pt>
                <c:pt idx="77">
                  <c:v>43448</c:v>
                </c:pt>
                <c:pt idx="78">
                  <c:v>43451</c:v>
                </c:pt>
                <c:pt idx="79">
                  <c:v>43452</c:v>
                </c:pt>
                <c:pt idx="80">
                  <c:v>43453</c:v>
                </c:pt>
                <c:pt idx="81">
                  <c:v>43454</c:v>
                </c:pt>
                <c:pt idx="82">
                  <c:v>43459</c:v>
                </c:pt>
                <c:pt idx="83">
                  <c:v>43460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43480</c:v>
                </c:pt>
                <c:pt idx="94">
                  <c:v>43481</c:v>
                </c:pt>
              </c:numCache>
            </c:numRef>
          </c:cat>
          <c:val>
            <c:numRef>
              <c:f>Steel!$B$6:$B$100</c:f>
              <c:numCache>
                <c:formatCode>0.00</c:formatCode>
                <c:ptCount val="95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  <c:pt idx="41">
                  <c:v>668.81090183414358</c:v>
                </c:pt>
                <c:pt idx="42">
                  <c:v>668.1427793009799</c:v>
                </c:pt>
                <c:pt idx="43">
                  <c:v>668.03877651616699</c:v>
                </c:pt>
                <c:pt idx="44">
                  <c:v>668.18544450172658</c:v>
                </c:pt>
                <c:pt idx="45">
                  <c:v>669.93487542949151</c:v>
                </c:pt>
                <c:pt idx="46">
                  <c:v>672.40548567812266</c:v>
                </c:pt>
                <c:pt idx="47">
                  <c:v>673.13758100590701</c:v>
                </c:pt>
                <c:pt idx="48">
                  <c:v>672.94171664705709</c:v>
                </c:pt>
                <c:pt idx="49">
                  <c:v>672.47952808856655</c:v>
                </c:pt>
                <c:pt idx="50">
                  <c:v>673.78332227229805</c:v>
                </c:pt>
                <c:pt idx="51">
                  <c:v>683.2622508486379</c:v>
                </c:pt>
                <c:pt idx="52">
                  <c:v>676.56550746031053</c:v>
                </c:pt>
                <c:pt idx="53">
                  <c:v>667.54999039132599</c:v>
                </c:pt>
                <c:pt idx="54">
                  <c:v>656.32829136350028</c:v>
                </c:pt>
                <c:pt idx="55">
                  <c:v>653.51291983526869</c:v>
                </c:pt>
                <c:pt idx="56">
                  <c:v>636.95917847380258</c:v>
                </c:pt>
                <c:pt idx="57">
                  <c:v>635.70553257757399</c:v>
                </c:pt>
                <c:pt idx="58">
                  <c:v>634.93617523662533</c:v>
                </c:pt>
                <c:pt idx="59">
                  <c:v>635.21877597230957</c:v>
                </c:pt>
                <c:pt idx="60">
                  <c:v>617.9004681589746</c:v>
                </c:pt>
                <c:pt idx="61">
                  <c:v>595.04318210340909</c:v>
                </c:pt>
                <c:pt idx="62">
                  <c:v>579.63709677419354</c:v>
                </c:pt>
                <c:pt idx="63">
                  <c:v>577.16034222213227</c:v>
                </c:pt>
                <c:pt idx="64">
                  <c:v>577.16034222213227</c:v>
                </c:pt>
                <c:pt idx="65">
                  <c:v>556.85624752368255</c:v>
                </c:pt>
                <c:pt idx="66">
                  <c:v>546.76573678121895</c:v>
                </c:pt>
                <c:pt idx="67">
                  <c:v>546.72325731961735</c:v>
                </c:pt>
                <c:pt idx="68">
                  <c:v>555.62842223147868</c:v>
                </c:pt>
                <c:pt idx="69">
                  <c:v>555.89603085907925</c:v>
                </c:pt>
                <c:pt idx="70">
                  <c:v>576.06767674869434</c:v>
                </c:pt>
                <c:pt idx="71">
                  <c:v>577.67553260374518</c:v>
                </c:pt>
                <c:pt idx="72">
                  <c:v>575.3412255352207</c:v>
                </c:pt>
                <c:pt idx="73">
                  <c:v>570.24516166669093</c:v>
                </c:pt>
                <c:pt idx="74">
                  <c:v>554.21543786637187</c:v>
                </c:pt>
                <c:pt idx="75">
                  <c:v>554.83846667564831</c:v>
                </c:pt>
                <c:pt idx="76">
                  <c:v>561.34046063408903</c:v>
                </c:pt>
                <c:pt idx="77">
                  <c:v>564.22165767741353</c:v>
                </c:pt>
                <c:pt idx="78">
                  <c:v>563.83430518655086</c:v>
                </c:pt>
                <c:pt idx="79">
                  <c:v>563.78364041908401</c:v>
                </c:pt>
                <c:pt idx="80">
                  <c:v>563.60778708408509</c:v>
                </c:pt>
                <c:pt idx="81">
                  <c:v>561.9816515887569</c:v>
                </c:pt>
                <c:pt idx="82">
                  <c:v>563.69949375867861</c:v>
                </c:pt>
                <c:pt idx="83">
                  <c:v>556.43879173290941</c:v>
                </c:pt>
                <c:pt idx="84">
                  <c:v>558.73380760400437</c:v>
                </c:pt>
                <c:pt idx="85">
                  <c:v>560.28605149683699</c:v>
                </c:pt>
                <c:pt idx="86">
                  <c:v>560.49731398040444</c:v>
                </c:pt>
                <c:pt idx="87">
                  <c:v>557.02852189645671</c:v>
                </c:pt>
                <c:pt idx="88">
                  <c:v>555.51192896427563</c:v>
                </c:pt>
                <c:pt idx="89">
                  <c:v>556.51707720727495</c:v>
                </c:pt>
                <c:pt idx="90">
                  <c:v>560.27606196784734</c:v>
                </c:pt>
                <c:pt idx="91">
                  <c:v>558.16681964572092</c:v>
                </c:pt>
                <c:pt idx="92">
                  <c:v>561.59071855715968</c:v>
                </c:pt>
                <c:pt idx="93">
                  <c:v>559.01365146829812</c:v>
                </c:pt>
                <c:pt idx="94">
                  <c:v>555.15772532980941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270144"/>
        <c:axId val="237271680"/>
      </c:areaChart>
      <c:dateAx>
        <c:axId val="237270144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7271680"/>
        <c:crosses val="autoZero"/>
        <c:auto val="1"/>
        <c:lblOffset val="100"/>
        <c:baseTimeUnit val="days"/>
      </c:dateAx>
      <c:valAx>
        <c:axId val="237271680"/>
        <c:scaling>
          <c:orientation val="minMax"/>
          <c:min val="45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7270144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varyColors val="0"/>
        <c:ser>
          <c:idx val="0"/>
          <c:order val="0"/>
          <c:cat>
            <c:numRef>
              <c:f>Cu!$A$1167:$A$1180</c:f>
              <c:numCache>
                <c:formatCode>yyyy\.mm\.dd</c:formatCode>
                <c:ptCount val="14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</c:numCache>
            </c:numRef>
          </c:cat>
          <c:val>
            <c:numRef>
              <c:f>Cu!$B$1167:$B$1180</c:f>
              <c:numCache>
                <c:formatCode>_(* #,##0.00_);_(* \(#,##0.00\);_(* "-"??_);_(@_)</c:formatCode>
                <c:ptCount val="14"/>
                <c:pt idx="0">
                  <c:v>7359.8659552373692</c:v>
                </c:pt>
                <c:pt idx="1">
                  <c:v>7296.832230942925</c:v>
                </c:pt>
                <c:pt idx="2">
                  <c:v>7299.5563612909973</c:v>
                </c:pt>
                <c:pt idx="3">
                  <c:v>7294.1948370164791</c:v>
                </c:pt>
                <c:pt idx="4">
                  <c:v>7289.8880186156903</c:v>
                </c:pt>
                <c:pt idx="5">
                  <c:v>7277.3080041700459</c:v>
                </c:pt>
                <c:pt idx="6">
                  <c:v>7289.600064687349</c:v>
                </c:pt>
                <c:pt idx="7">
                  <c:v>7361.2020838665185</c:v>
                </c:pt>
                <c:pt idx="8">
                  <c:v>7348.0871853779827</c:v>
                </c:pt>
                <c:pt idx="9">
                  <c:v>7357.8740385171477</c:v>
                </c:pt>
                <c:pt idx="10">
                  <c:v>7287.2733157346447</c:v>
                </c:pt>
                <c:pt idx="11">
                  <c:v>7257.3981323234239</c:v>
                </c:pt>
                <c:pt idx="12">
                  <c:v>7250.7801426629067</c:v>
                </c:pt>
                <c:pt idx="13">
                  <c:v>7213.3719161501376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311872"/>
        <c:axId val="237313408"/>
      </c:areaChart>
      <c:dateAx>
        <c:axId val="23731187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37313408"/>
        <c:crosses val="autoZero"/>
        <c:auto val="1"/>
        <c:lblOffset val="100"/>
        <c:baseTimeUnit val="days"/>
      </c:dateAx>
      <c:valAx>
        <c:axId val="237313408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7311872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378"/>
        </c:manualLayout>
      </c:layout>
      <c:areaChart>
        <c:grouping val="standard"/>
        <c:varyColors val="0"/>
        <c:ser>
          <c:idx val="0"/>
          <c:order val="0"/>
          <c:cat>
            <c:numRef>
              <c:f>Pb!$A$1165:$A$1178</c:f>
              <c:numCache>
                <c:formatCode>yyyy\.mm\.dd</c:formatCode>
                <c:ptCount val="14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</c:numCache>
            </c:numRef>
          </c:cat>
          <c:val>
            <c:numRef>
              <c:f>Pb!$B$1165:$B$1178</c:f>
              <c:numCache>
                <c:formatCode>_(* #,##0.00_);_(* \(#,##0.00\);_(* "-"??_);_(@_)</c:formatCode>
                <c:ptCount val="14"/>
                <c:pt idx="0">
                  <c:v>2694.9558920670165</c:v>
                </c:pt>
                <c:pt idx="1">
                  <c:v>2671.8748865542252</c:v>
                </c:pt>
                <c:pt idx="2">
                  <c:v>2672.8723790597878</c:v>
                </c:pt>
                <c:pt idx="3">
                  <c:v>2670.9091542508099</c:v>
                </c:pt>
                <c:pt idx="4">
                  <c:v>2669.3321301995761</c:v>
                </c:pt>
                <c:pt idx="5">
                  <c:v>2667.8153596663965</c:v>
                </c:pt>
                <c:pt idx="6">
                  <c:v>2674.8507714832749</c:v>
                </c:pt>
                <c:pt idx="7">
                  <c:v>2660.5012442181092</c:v>
                </c:pt>
                <c:pt idx="8">
                  <c:v>2715.4551931717388</c:v>
                </c:pt>
                <c:pt idx="9">
                  <c:v>2736.2500722919435</c:v>
                </c:pt>
                <c:pt idx="10">
                  <c:v>2727.218872499086</c:v>
                </c:pt>
                <c:pt idx="11">
                  <c:v>2713.3841471797446</c:v>
                </c:pt>
                <c:pt idx="12">
                  <c:v>2695.4975448239234</c:v>
                </c:pt>
                <c:pt idx="13">
                  <c:v>2663.7426774110295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324928"/>
        <c:axId val="237339008"/>
      </c:areaChart>
      <c:dateAx>
        <c:axId val="237324928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37339008"/>
        <c:crosses val="autoZero"/>
        <c:auto val="0"/>
        <c:lblOffset val="100"/>
        <c:baseTimeUnit val="days"/>
        <c:majorUnit val="7"/>
        <c:majorTimeUnit val="days"/>
        <c:minorUnit val="7"/>
        <c:minorTimeUnit val="days"/>
      </c:dateAx>
      <c:valAx>
        <c:axId val="237339008"/>
        <c:scaling>
          <c:orientation val="minMax"/>
          <c:min val="25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7324928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Biến</a:t>
            </a:r>
            <a:r>
              <a:rPr lang="en-US" baseline="0"/>
              <a:t> động giá kim loại đồng tháng 10 </a:t>
            </a:r>
            <a:endParaRPr lang="en-US"/>
          </a:p>
        </c:rich>
      </c:tx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cat>
            <c:numRef>
              <c:f>Cu!$A$1167:$A$1184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Cu!$B$1167:$B$1184</c:f>
              <c:numCache>
                <c:formatCode>_(* #,##0.00_);_(* \(#,##0.00\);_(* "-"??_);_(@_)</c:formatCode>
                <c:ptCount val="18"/>
                <c:pt idx="0">
                  <c:v>7359.8659552373692</c:v>
                </c:pt>
                <c:pt idx="1">
                  <c:v>7296.832230942925</c:v>
                </c:pt>
                <c:pt idx="2">
                  <c:v>7299.5563612909973</c:v>
                </c:pt>
                <c:pt idx="3">
                  <c:v>7294.1948370164791</c:v>
                </c:pt>
                <c:pt idx="4">
                  <c:v>7289.8880186156903</c:v>
                </c:pt>
                <c:pt idx="5">
                  <c:v>7277.3080041700459</c:v>
                </c:pt>
                <c:pt idx="6">
                  <c:v>7289.600064687349</c:v>
                </c:pt>
                <c:pt idx="7">
                  <c:v>7361.2020838665185</c:v>
                </c:pt>
                <c:pt idx="8">
                  <c:v>7348.0871853779827</c:v>
                </c:pt>
                <c:pt idx="9">
                  <c:v>7357.8740385171477</c:v>
                </c:pt>
                <c:pt idx="10">
                  <c:v>7287.2733157346447</c:v>
                </c:pt>
                <c:pt idx="11">
                  <c:v>7257.3981323234239</c:v>
                </c:pt>
                <c:pt idx="12">
                  <c:v>7250.7801426629067</c:v>
                </c:pt>
                <c:pt idx="13">
                  <c:v>7213.3719161501376</c:v>
                </c:pt>
                <c:pt idx="14">
                  <c:v>7285.4935131835837</c:v>
                </c:pt>
                <c:pt idx="15">
                  <c:v>7258.7550489106461</c:v>
                </c:pt>
                <c:pt idx="16">
                  <c:v>7216.5483366050657</c:v>
                </c:pt>
                <c:pt idx="17">
                  <c:v>7128.2714445766096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441024"/>
        <c:axId val="237442560"/>
      </c:areaChart>
      <c:dateAx>
        <c:axId val="23744102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spPr>
          <a:ln>
            <a:noFill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237442560"/>
        <c:crosses val="autoZero"/>
        <c:auto val="1"/>
        <c:lblOffset val="100"/>
        <c:baseTimeUnit val="days"/>
      </c:dateAx>
      <c:valAx>
        <c:axId val="237442560"/>
        <c:scaling>
          <c:orientation val="minMax"/>
          <c:min val="71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37441024"/>
        <c:crosses val="autoZero"/>
        <c:crossBetween val="midCat"/>
        <c:majorUnit val="50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3649248389405944"/>
          <c:y val="0.13134626464374877"/>
          <c:w val="0.6665540244969379"/>
          <c:h val="0.6654644211140277"/>
        </c:manualLayout>
      </c:layout>
      <c:areaChart>
        <c:grouping val="stacked"/>
        <c:varyColors val="0"/>
        <c:ser>
          <c:idx val="0"/>
          <c:order val="0"/>
          <c:tx>
            <c:v>Biến động giá đồng 2018</c:v>
          </c:tx>
          <c:cat>
            <c:numRef>
              <c:f>Cu!$A$989:$A$1182</c:f>
              <c:numCache>
                <c:formatCode>yyyy\.mm\.dd</c:formatCode>
                <c:ptCount val="19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43215</c:v>
                </c:pt>
                <c:pt idx="71">
                  <c:v>43216</c:v>
                </c:pt>
                <c:pt idx="72">
                  <c:v>43217</c:v>
                </c:pt>
                <c:pt idx="73">
                  <c:v>43222</c:v>
                </c:pt>
                <c:pt idx="74">
                  <c:v>43223</c:v>
                </c:pt>
                <c:pt idx="75">
                  <c:v>43224</c:v>
                </c:pt>
                <c:pt idx="76">
                  <c:v>43227</c:v>
                </c:pt>
                <c:pt idx="77">
                  <c:v>43228</c:v>
                </c:pt>
                <c:pt idx="78">
                  <c:v>43229</c:v>
                </c:pt>
                <c:pt idx="79">
                  <c:v>43230</c:v>
                </c:pt>
                <c:pt idx="80">
                  <c:v>43231</c:v>
                </c:pt>
                <c:pt idx="81">
                  <c:v>43234</c:v>
                </c:pt>
                <c:pt idx="82">
                  <c:v>43235</c:v>
                </c:pt>
                <c:pt idx="83">
                  <c:v>43236</c:v>
                </c:pt>
                <c:pt idx="84">
                  <c:v>43237</c:v>
                </c:pt>
                <c:pt idx="85">
                  <c:v>43238</c:v>
                </c:pt>
                <c:pt idx="86">
                  <c:v>43241</c:v>
                </c:pt>
                <c:pt idx="87">
                  <c:v>43242</c:v>
                </c:pt>
                <c:pt idx="88">
                  <c:v>43243</c:v>
                </c:pt>
                <c:pt idx="89">
                  <c:v>43244</c:v>
                </c:pt>
                <c:pt idx="90">
                  <c:v>43245</c:v>
                </c:pt>
                <c:pt idx="91">
                  <c:v>43248</c:v>
                </c:pt>
                <c:pt idx="92">
                  <c:v>43249</c:v>
                </c:pt>
                <c:pt idx="93">
                  <c:v>43250</c:v>
                </c:pt>
                <c:pt idx="94">
                  <c:v>43251</c:v>
                </c:pt>
                <c:pt idx="95">
                  <c:v>43252</c:v>
                </c:pt>
                <c:pt idx="96">
                  <c:v>43255</c:v>
                </c:pt>
                <c:pt idx="97">
                  <c:v>43256</c:v>
                </c:pt>
                <c:pt idx="98">
                  <c:v>43257</c:v>
                </c:pt>
                <c:pt idx="99">
                  <c:v>43258</c:v>
                </c:pt>
                <c:pt idx="100">
                  <c:v>43259</c:v>
                </c:pt>
                <c:pt idx="101">
                  <c:v>43262</c:v>
                </c:pt>
                <c:pt idx="102">
                  <c:v>43263</c:v>
                </c:pt>
                <c:pt idx="103">
                  <c:v>43264</c:v>
                </c:pt>
                <c:pt idx="104">
                  <c:v>43265</c:v>
                </c:pt>
                <c:pt idx="105">
                  <c:v>43266</c:v>
                </c:pt>
                <c:pt idx="106">
                  <c:v>43269</c:v>
                </c:pt>
                <c:pt idx="107">
                  <c:v>43270</c:v>
                </c:pt>
                <c:pt idx="108">
                  <c:v>43271</c:v>
                </c:pt>
                <c:pt idx="109">
                  <c:v>43272</c:v>
                </c:pt>
                <c:pt idx="110">
                  <c:v>43273</c:v>
                </c:pt>
                <c:pt idx="111">
                  <c:v>43276</c:v>
                </c:pt>
                <c:pt idx="112">
                  <c:v>43277</c:v>
                </c:pt>
                <c:pt idx="113">
                  <c:v>43278</c:v>
                </c:pt>
                <c:pt idx="114">
                  <c:v>43279</c:v>
                </c:pt>
                <c:pt idx="115">
                  <c:v>43280</c:v>
                </c:pt>
                <c:pt idx="116">
                  <c:v>43283</c:v>
                </c:pt>
                <c:pt idx="117">
                  <c:v>43284</c:v>
                </c:pt>
                <c:pt idx="118">
                  <c:v>43285</c:v>
                </c:pt>
                <c:pt idx="119">
                  <c:v>43286</c:v>
                </c:pt>
                <c:pt idx="120">
                  <c:v>43287</c:v>
                </c:pt>
                <c:pt idx="121">
                  <c:v>43291</c:v>
                </c:pt>
                <c:pt idx="122">
                  <c:v>43292</c:v>
                </c:pt>
                <c:pt idx="123">
                  <c:v>43293</c:v>
                </c:pt>
                <c:pt idx="124">
                  <c:v>43294</c:v>
                </c:pt>
                <c:pt idx="125">
                  <c:v>43297</c:v>
                </c:pt>
                <c:pt idx="126">
                  <c:v>43298</c:v>
                </c:pt>
                <c:pt idx="127">
                  <c:v>43299</c:v>
                </c:pt>
                <c:pt idx="128">
                  <c:v>43300</c:v>
                </c:pt>
                <c:pt idx="129">
                  <c:v>43301</c:v>
                </c:pt>
                <c:pt idx="130">
                  <c:v>43304</c:v>
                </c:pt>
                <c:pt idx="131">
                  <c:v>43305</c:v>
                </c:pt>
                <c:pt idx="132">
                  <c:v>43306</c:v>
                </c:pt>
                <c:pt idx="133">
                  <c:v>43307</c:v>
                </c:pt>
                <c:pt idx="134">
                  <c:v>43308</c:v>
                </c:pt>
                <c:pt idx="135">
                  <c:v>43311</c:v>
                </c:pt>
                <c:pt idx="136">
                  <c:v>43312</c:v>
                </c:pt>
                <c:pt idx="137">
                  <c:v>43313</c:v>
                </c:pt>
                <c:pt idx="138">
                  <c:v>43314</c:v>
                </c:pt>
                <c:pt idx="139">
                  <c:v>43315</c:v>
                </c:pt>
                <c:pt idx="140">
                  <c:v>43318</c:v>
                </c:pt>
                <c:pt idx="141">
                  <c:v>43319</c:v>
                </c:pt>
                <c:pt idx="142">
                  <c:v>43320</c:v>
                </c:pt>
                <c:pt idx="143">
                  <c:v>43321</c:v>
                </c:pt>
                <c:pt idx="144">
                  <c:v>43322</c:v>
                </c:pt>
                <c:pt idx="145">
                  <c:v>43325</c:v>
                </c:pt>
                <c:pt idx="146">
                  <c:v>43326</c:v>
                </c:pt>
                <c:pt idx="147">
                  <c:v>43327</c:v>
                </c:pt>
                <c:pt idx="148">
                  <c:v>43328</c:v>
                </c:pt>
                <c:pt idx="149">
                  <c:v>43329</c:v>
                </c:pt>
                <c:pt idx="150">
                  <c:v>43332</c:v>
                </c:pt>
                <c:pt idx="151">
                  <c:v>43333</c:v>
                </c:pt>
                <c:pt idx="152">
                  <c:v>43334</c:v>
                </c:pt>
                <c:pt idx="153">
                  <c:v>43335</c:v>
                </c:pt>
                <c:pt idx="154">
                  <c:v>43336</c:v>
                </c:pt>
                <c:pt idx="155">
                  <c:v>43339</c:v>
                </c:pt>
                <c:pt idx="156">
                  <c:v>43340</c:v>
                </c:pt>
                <c:pt idx="157">
                  <c:v>43341</c:v>
                </c:pt>
                <c:pt idx="158">
                  <c:v>43342</c:v>
                </c:pt>
                <c:pt idx="159">
                  <c:v>43343</c:v>
                </c:pt>
                <c:pt idx="160">
                  <c:v>43347</c:v>
                </c:pt>
                <c:pt idx="161">
                  <c:v>43348</c:v>
                </c:pt>
                <c:pt idx="162">
                  <c:v>43349</c:v>
                </c:pt>
                <c:pt idx="163">
                  <c:v>43350</c:v>
                </c:pt>
                <c:pt idx="164">
                  <c:v>43353</c:v>
                </c:pt>
                <c:pt idx="165">
                  <c:v>43354</c:v>
                </c:pt>
                <c:pt idx="166">
                  <c:v>43355</c:v>
                </c:pt>
                <c:pt idx="167">
                  <c:v>43356</c:v>
                </c:pt>
                <c:pt idx="168">
                  <c:v>43357</c:v>
                </c:pt>
                <c:pt idx="169">
                  <c:v>43360</c:v>
                </c:pt>
                <c:pt idx="170">
                  <c:v>43361</c:v>
                </c:pt>
                <c:pt idx="171">
                  <c:v>43362</c:v>
                </c:pt>
                <c:pt idx="172">
                  <c:v>43363</c:v>
                </c:pt>
                <c:pt idx="173">
                  <c:v>43364</c:v>
                </c:pt>
                <c:pt idx="174">
                  <c:v>43368</c:v>
                </c:pt>
                <c:pt idx="175">
                  <c:v>43369</c:v>
                </c:pt>
                <c:pt idx="176">
                  <c:v>43370</c:v>
                </c:pt>
                <c:pt idx="177">
                  <c:v>43371</c:v>
                </c:pt>
                <c:pt idx="178">
                  <c:v>43374</c:v>
                </c:pt>
                <c:pt idx="179">
                  <c:v>43375</c:v>
                </c:pt>
                <c:pt idx="180">
                  <c:v>43376</c:v>
                </c:pt>
                <c:pt idx="181">
                  <c:v>43377</c:v>
                </c:pt>
                <c:pt idx="182">
                  <c:v>43378</c:v>
                </c:pt>
                <c:pt idx="183">
                  <c:v>43381</c:v>
                </c:pt>
                <c:pt idx="184">
                  <c:v>43382</c:v>
                </c:pt>
                <c:pt idx="185">
                  <c:v>43383</c:v>
                </c:pt>
                <c:pt idx="186">
                  <c:v>43385</c:v>
                </c:pt>
                <c:pt idx="187">
                  <c:v>43388</c:v>
                </c:pt>
                <c:pt idx="188">
                  <c:v>43389</c:v>
                </c:pt>
                <c:pt idx="189">
                  <c:v>43390</c:v>
                </c:pt>
                <c:pt idx="190">
                  <c:v>43391</c:v>
                </c:pt>
                <c:pt idx="191">
                  <c:v>43392</c:v>
                </c:pt>
                <c:pt idx="192">
                  <c:v>43395</c:v>
                </c:pt>
                <c:pt idx="193">
                  <c:v>43396</c:v>
                </c:pt>
              </c:numCache>
            </c:numRef>
          </c:cat>
          <c:val>
            <c:numRef>
              <c:f>Cu!$B$989:$B$1182</c:f>
              <c:numCache>
                <c:formatCode>_(* #,##0.00_);_(* \(#,##0.00\);_(* "-"??_);_(@_)</c:formatCode>
                <c:ptCount val="194"/>
                <c:pt idx="0">
                  <c:v>7919.1153055611849</c:v>
                </c:pt>
                <c:pt idx="1">
                  <c:v>7905.3643285180788</c:v>
                </c:pt>
                <c:pt idx="2">
                  <c:v>7901.7456503488411</c:v>
                </c:pt>
                <c:pt idx="3">
                  <c:v>7924.9051906319664</c:v>
                </c:pt>
                <c:pt idx="4">
                  <c:v>7864.1113973887623</c:v>
                </c:pt>
                <c:pt idx="5">
                  <c:v>7881.4810526011061</c:v>
                </c:pt>
                <c:pt idx="6">
                  <c:v>7897.4032365457551</c:v>
                </c:pt>
                <c:pt idx="7">
                  <c:v>7916.2203630257945</c:v>
                </c:pt>
                <c:pt idx="8">
                  <c:v>7862.6639261210667</c:v>
                </c:pt>
                <c:pt idx="9">
                  <c:v>7859.7689835856763</c:v>
                </c:pt>
                <c:pt idx="10">
                  <c:v>7881.4810526011061</c:v>
                </c:pt>
                <c:pt idx="11">
                  <c:v>7761.3409373823933</c:v>
                </c:pt>
                <c:pt idx="12">
                  <c:v>7746.8662247054399</c:v>
                </c:pt>
                <c:pt idx="13">
                  <c:v>7737.4576614654197</c:v>
                </c:pt>
                <c:pt idx="14">
                  <c:v>7729.4965694930961</c:v>
                </c:pt>
                <c:pt idx="15">
                  <c:v>7727.3253625915531</c:v>
                </c:pt>
                <c:pt idx="16">
                  <c:v>7612.2513968097737</c:v>
                </c:pt>
                <c:pt idx="17">
                  <c:v>7746.1424890715925</c:v>
                </c:pt>
                <c:pt idx="18">
                  <c:v>7703.4420866745795</c:v>
                </c:pt>
                <c:pt idx="19">
                  <c:v>7719.3642706192286</c:v>
                </c:pt>
                <c:pt idx="20">
                  <c:v>7688.9673739976261</c:v>
                </c:pt>
                <c:pt idx="21">
                  <c:v>7624.5549025851842</c:v>
                </c:pt>
                <c:pt idx="22">
                  <c:v>7644.8195003329183</c:v>
                </c:pt>
                <c:pt idx="23">
                  <c:v>7646.9907072344613</c:v>
                </c:pt>
                <c:pt idx="24">
                  <c:v>7623.8311669513359</c:v>
                </c:pt>
                <c:pt idx="25">
                  <c:v>7609.3564542743825</c:v>
                </c:pt>
                <c:pt idx="26">
                  <c:v>7638.3058796282894</c:v>
                </c:pt>
                <c:pt idx="27">
                  <c:v>7466.0567987725444</c:v>
                </c:pt>
                <c:pt idx="28">
                  <c:v>7422.632660741684</c:v>
                </c:pt>
                <c:pt idx="29">
                  <c:v>7558.6949599050458</c:v>
                </c:pt>
                <c:pt idx="30">
                  <c:v>7658.5704773760244</c:v>
                </c:pt>
                <c:pt idx="31">
                  <c:v>7584.7494427235624</c:v>
                </c:pt>
                <c:pt idx="32">
                  <c:v>7523.9556494803583</c:v>
                </c:pt>
                <c:pt idx="33">
                  <c:v>7515.9945575080337</c:v>
                </c:pt>
                <c:pt idx="34">
                  <c:v>7492.8350172249084</c:v>
                </c:pt>
                <c:pt idx="35">
                  <c:v>7502.2435804649276</c:v>
                </c:pt>
                <c:pt idx="36">
                  <c:v>7522.5081782126626</c:v>
                </c:pt>
                <c:pt idx="37">
                  <c:v>7490.6638103233654</c:v>
                </c:pt>
                <c:pt idx="38">
                  <c:v>7390.7882928523868</c:v>
                </c:pt>
                <c:pt idx="39">
                  <c:v>7461.7143849694585</c:v>
                </c:pt>
                <c:pt idx="40">
                  <c:v>7435.6599021509428</c:v>
                </c:pt>
                <c:pt idx="41">
                  <c:v>7455.9244998986769</c:v>
                </c:pt>
                <c:pt idx="42">
                  <c:v>7489.9400746895171</c:v>
                </c:pt>
                <c:pt idx="43">
                  <c:v>7432.7649596155516</c:v>
                </c:pt>
                <c:pt idx="44">
                  <c:v>7357.4964536953939</c:v>
                </c:pt>
                <c:pt idx="45">
                  <c:v>7367.6287525692615</c:v>
                </c:pt>
                <c:pt idx="46">
                  <c:v>7309.7299018614485</c:v>
                </c:pt>
                <c:pt idx="47">
                  <c:v>7357.4964536953939</c:v>
                </c:pt>
                <c:pt idx="48">
                  <c:v>7206.9594418550796</c:v>
                </c:pt>
                <c:pt idx="49">
                  <c:v>7067.2784645224792</c:v>
                </c:pt>
                <c:pt idx="50">
                  <c:v>7131.690935934922</c:v>
                </c:pt>
                <c:pt idx="51">
                  <c:v>7112.1500738210352</c:v>
                </c:pt>
                <c:pt idx="52">
                  <c:v>7178.73375213502</c:v>
                </c:pt>
                <c:pt idx="53">
                  <c:v>7204.0644993196884</c:v>
                </c:pt>
                <c:pt idx="54">
                  <c:v>7257.6209362244163</c:v>
                </c:pt>
                <c:pt idx="55">
                  <c:v>7313.3485800306862</c:v>
                </c:pt>
                <c:pt idx="56">
                  <c:v>7316.9672581999248</c:v>
                </c:pt>
                <c:pt idx="57">
                  <c:v>7316.9672581999248</c:v>
                </c:pt>
                <c:pt idx="58">
                  <c:v>7316.9672581999248</c:v>
                </c:pt>
                <c:pt idx="59">
                  <c:v>7392.2357641200824</c:v>
                </c:pt>
                <c:pt idx="60">
                  <c:v>7418.2902469385981</c:v>
                </c:pt>
                <c:pt idx="61">
                  <c:v>7344.4692122861361</c:v>
                </c:pt>
                <c:pt idx="62">
                  <c:v>7324.204614538402</c:v>
                </c:pt>
                <c:pt idx="63">
                  <c:v>7299.597602987581</c:v>
                </c:pt>
                <c:pt idx="64">
                  <c:v>7372.6949020061957</c:v>
                </c:pt>
                <c:pt idx="65">
                  <c:v>7370.5236951046527</c:v>
                </c:pt>
                <c:pt idx="66">
                  <c:v>7505.1385230003189</c:v>
                </c:pt>
                <c:pt idx="67">
                  <c:v>7468.9517413079348</c:v>
                </c:pt>
                <c:pt idx="68">
                  <c:v>7507.3097299018618</c:v>
                </c:pt>
                <c:pt idx="69">
                  <c:v>7474.7416263787163</c:v>
                </c:pt>
                <c:pt idx="70">
                  <c:v>7495.7299597602987</c:v>
                </c:pt>
                <c:pt idx="71">
                  <c:v>7495.7299597602987</c:v>
                </c:pt>
                <c:pt idx="72">
                  <c:v>7471.846683843326</c:v>
                </c:pt>
                <c:pt idx="73">
                  <c:v>7348.811626089222</c:v>
                </c:pt>
                <c:pt idx="74">
                  <c:v>7344.4692122861361</c:v>
                </c:pt>
                <c:pt idx="75">
                  <c:v>7367.6287525692615</c:v>
                </c:pt>
                <c:pt idx="76">
                  <c:v>7364.7338100338711</c:v>
                </c:pt>
                <c:pt idx="77">
                  <c:v>7382.8272008800623</c:v>
                </c:pt>
                <c:pt idx="78">
                  <c:v>7341.5742697507458</c:v>
                </c:pt>
                <c:pt idx="79">
                  <c:v>7369.7999594708044</c:v>
                </c:pt>
                <c:pt idx="80">
                  <c:v>7398.025649190864</c:v>
                </c:pt>
                <c:pt idx="81">
                  <c:v>7407.4342124308832</c:v>
                </c:pt>
                <c:pt idx="82">
                  <c:v>7374.8661089077386</c:v>
                </c:pt>
                <c:pt idx="83">
                  <c:v>7345.9166835538317</c:v>
                </c:pt>
                <c:pt idx="84">
                  <c:v>7374.1423732738904</c:v>
                </c:pt>
                <c:pt idx="85">
                  <c:v>7384.2746721477579</c:v>
                </c:pt>
                <c:pt idx="86">
                  <c:v>7413.9478331355122</c:v>
                </c:pt>
                <c:pt idx="87">
                  <c:v>7418.2902469385981</c:v>
                </c:pt>
                <c:pt idx="88">
                  <c:v>7464.6093275048488</c:v>
                </c:pt>
                <c:pt idx="89">
                  <c:v>7402.3680629939499</c:v>
                </c:pt>
                <c:pt idx="90">
                  <c:v>7431.3174883478569</c:v>
                </c:pt>
                <c:pt idx="91">
                  <c:v>7413.9478331355122</c:v>
                </c:pt>
                <c:pt idx="92">
                  <c:v>7431.3174883478569</c:v>
                </c:pt>
                <c:pt idx="93">
                  <c:v>7392.2357641200824</c:v>
                </c:pt>
                <c:pt idx="94">
                  <c:v>7395.1307066554727</c:v>
                </c:pt>
                <c:pt idx="95">
                  <c:v>7421.9089251078367</c:v>
                </c:pt>
                <c:pt idx="96">
                  <c:v>7505.1385230003189</c:v>
                </c:pt>
                <c:pt idx="97">
                  <c:v>7502.2435804649276</c:v>
                </c:pt>
                <c:pt idx="98">
                  <c:v>7609.3564542743825</c:v>
                </c:pt>
                <c:pt idx="99">
                  <c:v>7759.8934661146977</c:v>
                </c:pt>
                <c:pt idx="100">
                  <c:v>7735.2864545638768</c:v>
                </c:pt>
                <c:pt idx="101">
                  <c:v>7785.9479489332134</c:v>
                </c:pt>
                <c:pt idx="102">
                  <c:v>7730.9440407607908</c:v>
                </c:pt>
                <c:pt idx="103">
                  <c:v>7704.1658223084278</c:v>
                </c:pt>
                <c:pt idx="104">
                  <c:v>7722.2592131546189</c:v>
                </c:pt>
                <c:pt idx="105">
                  <c:v>7682.4537532929971</c:v>
                </c:pt>
                <c:pt idx="106">
                  <c:v>7682.4537532929971</c:v>
                </c:pt>
                <c:pt idx="107">
                  <c:v>7565.932316243523</c:v>
                </c:pt>
                <c:pt idx="108">
                  <c:v>7460.2669137017629</c:v>
                </c:pt>
                <c:pt idx="109">
                  <c:v>7474.017890744869</c:v>
                </c:pt>
                <c:pt idx="110">
                  <c:v>7442.8972584894191</c:v>
                </c:pt>
                <c:pt idx="111">
                  <c:v>7486.3213965202794</c:v>
                </c:pt>
                <c:pt idx="112">
                  <c:v>7402.3680629939499</c:v>
                </c:pt>
                <c:pt idx="113">
                  <c:v>7424.0801320093797</c:v>
                </c:pt>
                <c:pt idx="114">
                  <c:v>7437.1073734186375</c:v>
                </c:pt>
                <c:pt idx="115">
                  <c:v>7408.1579480647315</c:v>
                </c:pt>
                <c:pt idx="116">
                  <c:v>7412.5003618678174</c:v>
                </c:pt>
                <c:pt idx="117">
                  <c:v>7393.683235387778</c:v>
                </c:pt>
                <c:pt idx="118">
                  <c:v>7337.2318559476598</c:v>
                </c:pt>
                <c:pt idx="119">
                  <c:v>7186.6948441073446</c:v>
                </c:pt>
                <c:pt idx="120">
                  <c:v>7072.3446139594134</c:v>
                </c:pt>
                <c:pt idx="121">
                  <c:v>7183.076165938106</c:v>
                </c:pt>
                <c:pt idx="122">
                  <c:v>6949.3095562053095</c:v>
                </c:pt>
                <c:pt idx="123">
                  <c:v>7012.998291983904</c:v>
                </c:pt>
                <c:pt idx="124">
                  <c:v>7031.8154184639434</c:v>
                </c:pt>
                <c:pt idx="125">
                  <c:v>7070.8971426917178</c:v>
                </c:pt>
                <c:pt idx="126">
                  <c:v>7054.2512231132214</c:v>
                </c:pt>
                <c:pt idx="127">
                  <c:v>7015.8932345192952</c:v>
                </c:pt>
                <c:pt idx="128">
                  <c:v>7063.6597863532406</c:v>
                </c:pt>
                <c:pt idx="129">
                  <c:v>6981.8776597284541</c:v>
                </c:pt>
                <c:pt idx="130">
                  <c:v>7053.527487479374</c:v>
                </c:pt>
                <c:pt idx="131">
                  <c:v>7120.1111657933589</c:v>
                </c:pt>
                <c:pt idx="132">
                  <c:v>7222.1578901658804</c:v>
                </c:pt>
                <c:pt idx="133">
                  <c:v>7225.776568335119</c:v>
                </c:pt>
                <c:pt idx="134">
                  <c:v>7225.776568335119</c:v>
                </c:pt>
                <c:pt idx="135">
                  <c:v>7206.2357062212313</c:v>
                </c:pt>
                <c:pt idx="136">
                  <c:v>7278.5162523004064</c:v>
                </c:pt>
                <c:pt idx="137">
                  <c:v>7333.5401051596427</c:v>
                </c:pt>
                <c:pt idx="138">
                  <c:v>7201.8782920673821</c:v>
                </c:pt>
                <c:pt idx="139">
                  <c:v>7153.7901351392602</c:v>
                </c:pt>
                <c:pt idx="140">
                  <c:v>7200.2021314350895</c:v>
                </c:pt>
                <c:pt idx="141">
                  <c:v>7181.5678676009966</c:v>
                </c:pt>
                <c:pt idx="142">
                  <c:v>7256.9940967256998</c:v>
                </c:pt>
                <c:pt idx="143">
                  <c:v>7258.516023696252</c:v>
                </c:pt>
                <c:pt idx="144">
                  <c:v>7274.9796212920255</c:v>
                </c:pt>
                <c:pt idx="145">
                  <c:v>7215.6691422746471</c:v>
                </c:pt>
                <c:pt idx="146">
                  <c:v>7183.6599666571383</c:v>
                </c:pt>
                <c:pt idx="147">
                  <c:v>7093.7418400208899</c:v>
                </c:pt>
                <c:pt idx="148">
                  <c:v>6892.9522712547696</c:v>
                </c:pt>
                <c:pt idx="149">
                  <c:v>7004.4470365240213</c:v>
                </c:pt>
                <c:pt idx="150">
                  <c:v>7094.4710237165136</c:v>
                </c:pt>
                <c:pt idx="151">
                  <c:v>7124.5352371113804</c:v>
                </c:pt>
                <c:pt idx="152">
                  <c:v>7138.7038140949126</c:v>
                </c:pt>
                <c:pt idx="153">
                  <c:v>7051.038593005931</c:v>
                </c:pt>
                <c:pt idx="154">
                  <c:v>7027.5312677265993</c:v>
                </c:pt>
                <c:pt idx="155">
                  <c:v>7176.5972340688368</c:v>
                </c:pt>
                <c:pt idx="156">
                  <c:v>7154.5079288435609</c:v>
                </c:pt>
                <c:pt idx="157">
                  <c:v>7217.0255324155787</c:v>
                </c:pt>
                <c:pt idx="158">
                  <c:v>7077.8740260305576</c:v>
                </c:pt>
                <c:pt idx="159">
                  <c:v>7082.8605843105097</c:v>
                </c:pt>
                <c:pt idx="160">
                  <c:v>7057.7407620926087</c:v>
                </c:pt>
                <c:pt idx="161">
                  <c:v>6957.5247857257582</c:v>
                </c:pt>
                <c:pt idx="162">
                  <c:v>7005.2616194095299</c:v>
                </c:pt>
                <c:pt idx="163">
                  <c:v>7012.053016322493</c:v>
                </c:pt>
                <c:pt idx="164">
                  <c:v>6967.5769684370734</c:v>
                </c:pt>
                <c:pt idx="165">
                  <c:v>6977.2387614017407</c:v>
                </c:pt>
                <c:pt idx="166">
                  <c:v>6963.2312301829716</c:v>
                </c:pt>
                <c:pt idx="167">
                  <c:v>7113.5891357157489</c:v>
                </c:pt>
                <c:pt idx="168">
                  <c:v>7124.9362540311567</c:v>
                </c:pt>
                <c:pt idx="169">
                  <c:v>7019.1762499454808</c:v>
                </c:pt>
                <c:pt idx="170">
                  <c:v>7106.0447239692521</c:v>
                </c:pt>
                <c:pt idx="171">
                  <c:v>7291.3841820265407</c:v>
                </c:pt>
                <c:pt idx="172">
                  <c:v>7287.6573969065776</c:v>
                </c:pt>
                <c:pt idx="173">
                  <c:v>7313.9144368593197</c:v>
                </c:pt>
                <c:pt idx="174">
                  <c:v>7350.167698000877</c:v>
                </c:pt>
                <c:pt idx="175">
                  <c:v>7380.6486933529022</c:v>
                </c:pt>
                <c:pt idx="176">
                  <c:v>7345.5919901185862</c:v>
                </c:pt>
                <c:pt idx="177">
                  <c:v>7296.7474657415887</c:v>
                </c:pt>
                <c:pt idx="178">
                  <c:v>7359.8659552373692</c:v>
                </c:pt>
                <c:pt idx="179">
                  <c:v>7296.832230942925</c:v>
                </c:pt>
                <c:pt idx="180">
                  <c:v>7299.5563612909973</c:v>
                </c:pt>
                <c:pt idx="181">
                  <c:v>7294.1948370164791</c:v>
                </c:pt>
                <c:pt idx="182">
                  <c:v>7289.8880186156903</c:v>
                </c:pt>
                <c:pt idx="183">
                  <c:v>7277.3080041700459</c:v>
                </c:pt>
                <c:pt idx="184">
                  <c:v>7289.600064687349</c:v>
                </c:pt>
                <c:pt idx="185">
                  <c:v>7361.2020838665185</c:v>
                </c:pt>
                <c:pt idx="186">
                  <c:v>7348.0871853779827</c:v>
                </c:pt>
                <c:pt idx="187">
                  <c:v>7357.8740385171477</c:v>
                </c:pt>
                <c:pt idx="188">
                  <c:v>7287.2733157346447</c:v>
                </c:pt>
                <c:pt idx="189">
                  <c:v>7257.3981323234239</c:v>
                </c:pt>
                <c:pt idx="190">
                  <c:v>7250.7801426629067</c:v>
                </c:pt>
                <c:pt idx="191">
                  <c:v>7213.3719161501376</c:v>
                </c:pt>
                <c:pt idx="192">
                  <c:v>7285.4935131835837</c:v>
                </c:pt>
                <c:pt idx="193">
                  <c:v>7258.7550489106461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458560"/>
        <c:axId val="237460096"/>
      </c:areaChart>
      <c:dateAx>
        <c:axId val="23745856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37460096"/>
        <c:crosses val="autoZero"/>
        <c:auto val="1"/>
        <c:lblOffset val="100"/>
        <c:baseTimeUnit val="days"/>
      </c:dateAx>
      <c:valAx>
        <c:axId val="237460096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37458560"/>
        <c:crosses val="autoZero"/>
        <c:crossBetween val="midCat"/>
      </c:valAx>
    </c:plotArea>
    <c:plotVisOnly val="1"/>
    <c:dispBlanksAs val="zero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Đồng tháng 10</c:v>
          </c:tx>
          <c:cat>
            <c:numRef>
              <c:f>Cu!$A$1167:$A$1184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Cu!$E$1167:$E$1184</c:f>
              <c:numCache>
                <c:formatCode>_(* #,##0_);_(* \(#,##0\);_(* "-"??_);_(@_)</c:formatCode>
                <c:ptCount val="18"/>
                <c:pt idx="0">
                  <c:v>6180</c:v>
                </c:pt>
                <c:pt idx="1">
                  <c:v>6181</c:v>
                </c:pt>
                <c:pt idx="2">
                  <c:v>6274</c:v>
                </c:pt>
                <c:pt idx="3">
                  <c:v>6275</c:v>
                </c:pt>
                <c:pt idx="4">
                  <c:v>6310</c:v>
                </c:pt>
                <c:pt idx="5">
                  <c:v>6182.5</c:v>
                </c:pt>
                <c:pt idx="6">
                  <c:v>6169</c:v>
                </c:pt>
                <c:pt idx="7">
                  <c:v>6219</c:v>
                </c:pt>
                <c:pt idx="8">
                  <c:v>6155</c:v>
                </c:pt>
                <c:pt idx="9">
                  <c:v>6325</c:v>
                </c:pt>
                <c:pt idx="10">
                  <c:v>6296</c:v>
                </c:pt>
                <c:pt idx="11">
                  <c:v>6202</c:v>
                </c:pt>
                <c:pt idx="12">
                  <c:v>6249</c:v>
                </c:pt>
                <c:pt idx="13">
                  <c:v>6147</c:v>
                </c:pt>
                <c:pt idx="14">
                  <c:v>6191.5</c:v>
                </c:pt>
                <c:pt idx="15">
                  <c:v>6284</c:v>
                </c:pt>
                <c:pt idx="16">
                  <c:v>6167.5</c:v>
                </c:pt>
                <c:pt idx="17">
                  <c:v>6215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472000"/>
        <c:axId val="237481984"/>
      </c:areaChart>
      <c:dateAx>
        <c:axId val="23747200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37481984"/>
        <c:crosses val="autoZero"/>
        <c:auto val="1"/>
        <c:lblOffset val="100"/>
        <c:baseTimeUnit val="days"/>
      </c:dateAx>
      <c:valAx>
        <c:axId val="237481984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374720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Chì tháng 10</c:v>
          </c:tx>
          <c:cat>
            <c:numRef>
              <c:f>Pb!$A$1165:$A$1182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Pb!$B$1165:$B$1182</c:f>
              <c:numCache>
                <c:formatCode>_(* #,##0.00_);_(* \(#,##0.00\);_(* "-"??_);_(@_)</c:formatCode>
                <c:ptCount val="18"/>
                <c:pt idx="0">
                  <c:v>2694.9558920670165</c:v>
                </c:pt>
                <c:pt idx="1">
                  <c:v>2671.8748865542252</c:v>
                </c:pt>
                <c:pt idx="2">
                  <c:v>2672.8723790597878</c:v>
                </c:pt>
                <c:pt idx="3">
                  <c:v>2670.9091542508099</c:v>
                </c:pt>
                <c:pt idx="4">
                  <c:v>2669.3321301995761</c:v>
                </c:pt>
                <c:pt idx="5">
                  <c:v>2667.8153596663965</c:v>
                </c:pt>
                <c:pt idx="6">
                  <c:v>2674.8507714832749</c:v>
                </c:pt>
                <c:pt idx="7">
                  <c:v>2660.5012442181092</c:v>
                </c:pt>
                <c:pt idx="8">
                  <c:v>2715.4551931717388</c:v>
                </c:pt>
                <c:pt idx="9">
                  <c:v>2736.2500722919435</c:v>
                </c:pt>
                <c:pt idx="10">
                  <c:v>2727.218872499086</c:v>
                </c:pt>
                <c:pt idx="11">
                  <c:v>2713.3841471797446</c:v>
                </c:pt>
                <c:pt idx="12">
                  <c:v>2695.4975448239234</c:v>
                </c:pt>
                <c:pt idx="13">
                  <c:v>2663.7426774110295</c:v>
                </c:pt>
                <c:pt idx="14">
                  <c:v>2662.2569878834843</c:v>
                </c:pt>
                <c:pt idx="15">
                  <c:v>2648.7860991705516</c:v>
                </c:pt>
                <c:pt idx="16">
                  <c:v>2637.5641014554162</c:v>
                </c:pt>
                <c:pt idx="17">
                  <c:v>2656.9011747967361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4574976"/>
        <c:axId val="254576512"/>
      </c:areaChart>
      <c:dateAx>
        <c:axId val="25457497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54576512"/>
        <c:crosses val="autoZero"/>
        <c:auto val="1"/>
        <c:lblOffset val="100"/>
        <c:baseTimeUnit val="days"/>
      </c:dateAx>
      <c:valAx>
        <c:axId val="254576512"/>
        <c:scaling>
          <c:orientation val="minMax"/>
          <c:min val="263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545749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Chì(Pb) tháng 10</c:v>
          </c:tx>
          <c:marker>
            <c:symbol val="none"/>
          </c:marker>
          <c:cat>
            <c:numRef>
              <c:f>Pb!$A$1165:$A$1182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Pb!$E$1165:$E$1182</c:f>
              <c:numCache>
                <c:formatCode>_(* #,##0.00_);_(* \(#,##0.00\);_(* "-"??_);_(@_)</c:formatCode>
                <c:ptCount val="18"/>
                <c:pt idx="0">
                  <c:v>2002</c:v>
                </c:pt>
                <c:pt idx="1">
                  <c:v>2009</c:v>
                </c:pt>
                <c:pt idx="2">
                  <c:v>2001</c:v>
                </c:pt>
                <c:pt idx="3">
                  <c:v>2020</c:v>
                </c:pt>
                <c:pt idx="4">
                  <c:v>2020</c:v>
                </c:pt>
                <c:pt idx="5">
                  <c:v>1971</c:v>
                </c:pt>
                <c:pt idx="6">
                  <c:v>1981</c:v>
                </c:pt>
                <c:pt idx="7">
                  <c:v>1934</c:v>
                </c:pt>
                <c:pt idx="8">
                  <c:v>1909</c:v>
                </c:pt>
                <c:pt idx="9">
                  <c:v>2037</c:v>
                </c:pt>
                <c:pt idx="10">
                  <c:v>2091</c:v>
                </c:pt>
                <c:pt idx="11">
                  <c:v>2079</c:v>
                </c:pt>
                <c:pt idx="12">
                  <c:v>2013</c:v>
                </c:pt>
                <c:pt idx="13">
                  <c:v>1992</c:v>
                </c:pt>
                <c:pt idx="14">
                  <c:v>1966</c:v>
                </c:pt>
                <c:pt idx="15">
                  <c:v>1997</c:v>
                </c:pt>
                <c:pt idx="16">
                  <c:v>1995</c:v>
                </c:pt>
                <c:pt idx="17">
                  <c:v>2003.5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592512"/>
        <c:axId val="254594048"/>
      </c:lineChart>
      <c:dateAx>
        <c:axId val="25459251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54594048"/>
        <c:crosses val="autoZero"/>
        <c:auto val="1"/>
        <c:lblOffset val="100"/>
        <c:baseTimeUnit val="days"/>
      </c:dateAx>
      <c:valAx>
        <c:axId val="254594048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54592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cat>
            <c:multiLvlStrRef>
              <c:f>Pb!$A$759:$A$958</c:f>
            </c:multiLvlStrRef>
          </c:cat>
          <c:val>
            <c:numRef>
              <c:f>Pb!$B$759:$B$958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853440"/>
        <c:axId val="185854976"/>
      </c:areaChart>
      <c:dateAx>
        <c:axId val="185853440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85854976"/>
        <c:crosses val="autoZero"/>
        <c:auto val="0"/>
        <c:lblOffset val="100"/>
        <c:baseTimeUnit val="days"/>
        <c:majorUnit val="1"/>
        <c:majorTimeUnit val="days"/>
        <c:minorUnit val="1"/>
        <c:minorTimeUnit val="days"/>
      </c:dateAx>
      <c:valAx>
        <c:axId val="185854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5853440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Bạc năm 2018</c:v>
          </c:tx>
          <c:cat>
            <c:numRef>
              <c:f>Ag!$A$989:$A$1182</c:f>
              <c:numCache>
                <c:formatCode>yyyy\.mm\.dd</c:formatCode>
                <c:ptCount val="19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</c:numCache>
            </c:numRef>
          </c:cat>
          <c:val>
            <c:numRef>
              <c:f>Ag!$B$989:$B$1182</c:f>
              <c:numCache>
                <c:formatCode>_(* #,##0.00_);_(* \(#,##0.00\);_(* "-"??_);_(@_)</c:formatCode>
                <c:ptCount val="194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  <c:pt idx="191">
                  <c:v>510.66273604984553</c:v>
                </c:pt>
                <c:pt idx="192">
                  <c:v>510.15259890963711</c:v>
                </c:pt>
                <c:pt idx="193">
                  <c:v>516.12661460720471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4946688"/>
        <c:axId val="254956672"/>
      </c:areaChart>
      <c:dateAx>
        <c:axId val="25494668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54956672"/>
        <c:crosses val="autoZero"/>
        <c:auto val="1"/>
        <c:lblOffset val="100"/>
        <c:baseTimeUnit val="days"/>
      </c:dateAx>
      <c:valAx>
        <c:axId val="254956672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2549466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Bạc tháng 10</c:v>
          </c:tx>
          <c:cat>
            <c:numRef>
              <c:f>Ag!$A$1166:$A$1183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Ag!$B$1166:$B$1183</c:f>
              <c:numCache>
                <c:formatCode>_(* #,##0.00_);_(* \(#,##0.00\);_(* "-"??_);_(@_)</c:formatCode>
                <c:ptCount val="18"/>
                <c:pt idx="0">
                  <c:v>509.69817958658791</c:v>
                </c:pt>
                <c:pt idx="1">
                  <c:v>505.33285897873395</c:v>
                </c:pt>
                <c:pt idx="2">
                  <c:v>505.5215151700034</c:v>
                </c:pt>
                <c:pt idx="3">
                  <c:v>505.15020960830537</c:v>
                </c:pt>
                <c:pt idx="4">
                  <c:v>504.85194636383284</c:v>
                </c:pt>
                <c:pt idx="5">
                  <c:v>506.92111664543035</c:v>
                </c:pt>
                <c:pt idx="6">
                  <c:v>504.2147851022724</c:v>
                </c:pt>
                <c:pt idx="7">
                  <c:v>504.04931181219177</c:v>
                </c:pt>
                <c:pt idx="8">
                  <c:v>510.08389920462974</c:v>
                </c:pt>
                <c:pt idx="9">
                  <c:v>510.67029090278174</c:v>
                </c:pt>
                <c:pt idx="10">
                  <c:v>513.0783690725433</c:v>
                </c:pt>
                <c:pt idx="11">
                  <c:v>510.98450259688951</c:v>
                </c:pt>
                <c:pt idx="12">
                  <c:v>510.08772816105727</c:v>
                </c:pt>
                <c:pt idx="13">
                  <c:v>509.53540579001776</c:v>
                </c:pt>
                <c:pt idx="14">
                  <c:v>510.66273604984553</c:v>
                </c:pt>
                <c:pt idx="15">
                  <c:v>510.15259890963711</c:v>
                </c:pt>
                <c:pt idx="16">
                  <c:v>516.12661460720471</c:v>
                </c:pt>
                <c:pt idx="17">
                  <c:v>516.25965916782104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4980864"/>
        <c:axId val="254982400"/>
      </c:areaChart>
      <c:dateAx>
        <c:axId val="25498086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54982400"/>
        <c:crosses val="autoZero"/>
        <c:auto val="1"/>
        <c:lblOffset val="100"/>
        <c:baseTimeUnit val="days"/>
      </c:dateAx>
      <c:valAx>
        <c:axId val="254982400"/>
        <c:scaling>
          <c:orientation val="minMax"/>
          <c:min val="5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549808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Biến động giá Bạc(Ag) tháng 10</c:v>
          </c:tx>
          <c:invertIfNegative val="0"/>
          <c:cat>
            <c:numRef>
              <c:f>Ag!$A$1166:$A$1183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Ag!$E$1166:$E$1183</c:f>
              <c:numCache>
                <c:formatCode>_(* #,##0.00_);_(* \(#,##0.00\);_(* "-"??_);_(@_)</c:formatCode>
                <c:ptCount val="18"/>
                <c:pt idx="0">
                  <c:v>471.17</c:v>
                </c:pt>
                <c:pt idx="1">
                  <c:v>467.47500000000002</c:v>
                </c:pt>
                <c:pt idx="2">
                  <c:v>475.03</c:v>
                </c:pt>
                <c:pt idx="3">
                  <c:v>470.20499999999998</c:v>
                </c:pt>
                <c:pt idx="4">
                  <c:v>469.4</c:v>
                </c:pt>
                <c:pt idx="5">
                  <c:v>468.27499999999998</c:v>
                </c:pt>
                <c:pt idx="6">
                  <c:v>462.81</c:v>
                </c:pt>
                <c:pt idx="7">
                  <c:v>463.13499999999999</c:v>
                </c:pt>
                <c:pt idx="8">
                  <c:v>468.76</c:v>
                </c:pt>
                <c:pt idx="9">
                  <c:v>470.52499999999998</c:v>
                </c:pt>
                <c:pt idx="10">
                  <c:v>473.09500000000003</c:v>
                </c:pt>
                <c:pt idx="11">
                  <c:v>471.17</c:v>
                </c:pt>
                <c:pt idx="12">
                  <c:v>469.72500000000002</c:v>
                </c:pt>
                <c:pt idx="13">
                  <c:v>469.565</c:v>
                </c:pt>
                <c:pt idx="14">
                  <c:v>495.92500000000001</c:v>
                </c:pt>
                <c:pt idx="15">
                  <c:v>468.11500000000001</c:v>
                </c:pt>
                <c:pt idx="16">
                  <c:v>475.34500000000003</c:v>
                </c:pt>
                <c:pt idx="17">
                  <c:v>473.09500000000003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832064"/>
        <c:axId val="237833600"/>
      </c:barChart>
      <c:dateAx>
        <c:axId val="23783206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37833600"/>
        <c:crosses val="autoZero"/>
        <c:auto val="1"/>
        <c:lblOffset val="100"/>
        <c:baseTimeUnit val="days"/>
      </c:dateAx>
      <c:valAx>
        <c:axId val="237833600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37832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v>Biến động giá Kẽm 2018</c:v>
          </c:tx>
          <c:cat>
            <c:numRef>
              <c:f>Zn!$A$986:$A$1178</c:f>
              <c:numCache>
                <c:formatCode>yyyy\.mm\.dd</c:formatCode>
                <c:ptCount val="193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</c:numCache>
            </c:numRef>
          </c:cat>
          <c:val>
            <c:numRef>
              <c:f>Zn!$B$986:$B$1178</c:f>
              <c:numCache>
                <c:formatCode>_(* #,##0.00_);_(* \(#,##0.00\);_(* "-"??_);_(@_)</c:formatCode>
                <c:ptCount val="193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  <c:pt idx="192">
                  <c:v>3257.8267124492227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890944"/>
        <c:axId val="255001728"/>
      </c:areaChart>
      <c:dateAx>
        <c:axId val="23789094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 anchor="ctr" anchorCtr="1"/>
          <a:lstStyle/>
          <a:p>
            <a:pPr>
              <a:defRPr sz="700" kern="100" cap="none" baseline="0">
                <a:latin typeface="Times New Roman" pitchFamily="18" charset="0"/>
              </a:defRPr>
            </a:pPr>
            <a:endParaRPr lang="en-US"/>
          </a:p>
        </c:txPr>
        <c:crossAx val="255001728"/>
        <c:crosses val="autoZero"/>
        <c:auto val="1"/>
        <c:lblOffset val="100"/>
        <c:baseTimeUnit val="days"/>
      </c:dateAx>
      <c:valAx>
        <c:axId val="255001728"/>
        <c:scaling>
          <c:orientation val="minMax"/>
          <c:min val="29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37890944"/>
        <c:crosses val="autoZero"/>
        <c:crossBetween val="midCat"/>
        <c:majorUnit val="100"/>
      </c:valAx>
    </c:plotArea>
    <c:plotVisOnly val="1"/>
    <c:dispBlanksAs val="zero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kẽm  tháng 10</c:v>
          </c:tx>
          <c:cat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Zn!$B$1163:$B$1180</c:f>
              <c:numCache>
                <c:formatCode>_(* #,##0.00_);_(* \(#,##0.00\);_(* "-"??_);_(@_)</c:formatCode>
                <c:ptCount val="18"/>
                <c:pt idx="0">
                  <c:v>3324.7553668435476</c:v>
                </c:pt>
                <c:pt idx="1">
                  <c:v>3296.280430694615</c:v>
                </c:pt>
                <c:pt idx="2">
                  <c:v>3297.5110328618039</c:v>
                </c:pt>
                <c:pt idx="3">
                  <c:v>3295.0890109507277</c:v>
                </c:pt>
                <c:pt idx="4">
                  <c:v>3293.1434432353467</c:v>
                </c:pt>
                <c:pt idx="5">
                  <c:v>3315.7650874551141</c:v>
                </c:pt>
                <c:pt idx="6">
                  <c:v>3393.1980097088781</c:v>
                </c:pt>
                <c:pt idx="7">
                  <c:v>3447.08422076955</c:v>
                </c:pt>
                <c:pt idx="8">
                  <c:v>3434.4873714975356</c:v>
                </c:pt>
                <c:pt idx="9">
                  <c:v>3383.2629691747152</c:v>
                </c:pt>
                <c:pt idx="10">
                  <c:v>3337.6824346876233</c:v>
                </c:pt>
                <c:pt idx="11">
                  <c:v>3293.6865701232527</c:v>
                </c:pt>
                <c:pt idx="12">
                  <c:v>3280.7849635259854</c:v>
                </c:pt>
                <c:pt idx="13">
                  <c:v>3236.8618732274754</c:v>
                </c:pt>
                <c:pt idx="14">
                  <c:v>3242.3259901215115</c:v>
                </c:pt>
                <c:pt idx="15">
                  <c:v>3257.8267124492227</c:v>
                </c:pt>
                <c:pt idx="16">
                  <c:v>3289.0280215963171</c:v>
                </c:pt>
                <c:pt idx="17">
                  <c:v>3260.2841516204935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025920"/>
        <c:axId val="255027456"/>
      </c:areaChart>
      <c:dateAx>
        <c:axId val="25502592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55027456"/>
        <c:crosses val="autoZero"/>
        <c:auto val="1"/>
        <c:lblOffset val="100"/>
        <c:baseTimeUnit val="days"/>
      </c:dateAx>
      <c:valAx>
        <c:axId val="255027456"/>
        <c:scaling>
          <c:orientation val="minMax"/>
          <c:min val="32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550259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val>
          <c:smooth val="0"/>
        </c:ser>
        <c:ser>
          <c:idx val="1"/>
          <c:order val="1"/>
          <c:val>
            <c:numRef>
              <c:f>Zn!$E$1164:$E$1165</c:f>
              <c:numCache>
                <c:formatCode>_(* #,##0_);_(* \(#,##0\);_(* "-"??_);_(@_)</c:formatCode>
                <c:ptCount val="2"/>
                <c:pt idx="0">
                  <c:v>2619</c:v>
                </c:pt>
                <c:pt idx="1">
                  <c:v>2693</c:v>
                </c:pt>
              </c:numCache>
            </c:numRef>
          </c:val>
          <c:smooth val="0"/>
        </c:ser>
        <c:ser>
          <c:idx val="2"/>
          <c:order val="2"/>
          <c:val>
            <c:numRef>
              <c:f>Zn!$E$1163:$E$1180</c:f>
              <c:numCache>
                <c:formatCode>_(* #,##0_);_(* \(#,##0\);_(* "-"??_);_(@_)</c:formatCode>
                <c:ptCount val="18"/>
                <c:pt idx="0">
                  <c:v>2573</c:v>
                </c:pt>
                <c:pt idx="1">
                  <c:v>2619</c:v>
                </c:pt>
                <c:pt idx="2">
                  <c:v>2693</c:v>
                </c:pt>
                <c:pt idx="3">
                  <c:v>2633</c:v>
                </c:pt>
                <c:pt idx="4">
                  <c:v>2696</c:v>
                </c:pt>
                <c:pt idx="5">
                  <c:v>2645</c:v>
                </c:pt>
                <c:pt idx="6">
                  <c:v>2649</c:v>
                </c:pt>
                <c:pt idx="7">
                  <c:v>2694.5</c:v>
                </c:pt>
                <c:pt idx="8">
                  <c:v>2638</c:v>
                </c:pt>
                <c:pt idx="9">
                  <c:v>2677</c:v>
                </c:pt>
                <c:pt idx="10">
                  <c:v>2662</c:v>
                </c:pt>
                <c:pt idx="11">
                  <c:v>2630</c:v>
                </c:pt>
                <c:pt idx="12">
                  <c:v>2653</c:v>
                </c:pt>
                <c:pt idx="13">
                  <c:v>2687</c:v>
                </c:pt>
                <c:pt idx="14">
                  <c:v>2696</c:v>
                </c:pt>
                <c:pt idx="15">
                  <c:v>2724</c:v>
                </c:pt>
                <c:pt idx="16">
                  <c:v>2698</c:v>
                </c:pt>
                <c:pt idx="17">
                  <c:v>2740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036800"/>
        <c:axId val="255046784"/>
      </c:lineChart>
      <c:catAx>
        <c:axId val="255036800"/>
        <c:scaling>
          <c:orientation val="minMax"/>
        </c:scaling>
        <c:delete val="0"/>
        <c:axPos val="b"/>
        <c:majorTickMark val="out"/>
        <c:minorTickMark val="none"/>
        <c:tickLblPos val="nextTo"/>
        <c:crossAx val="255046784"/>
        <c:crosses val="autoZero"/>
        <c:auto val="1"/>
        <c:lblAlgn val="ctr"/>
        <c:lblOffset val="100"/>
        <c:noMultiLvlLbl val="0"/>
      </c:catAx>
      <c:valAx>
        <c:axId val="255046784"/>
        <c:scaling>
          <c:orientation val="minMax"/>
        </c:scaling>
        <c:delete val="0"/>
        <c:axPos val="l"/>
        <c:majorGridlines/>
        <c:numFmt formatCode="yyyy\.mm\.dd" sourceLinked="1"/>
        <c:majorTickMark val="out"/>
        <c:minorTickMark val="none"/>
        <c:tickLblPos val="nextTo"/>
        <c:crossAx val="2550368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Kẽm(Zn) tháng 10</c:v>
          </c:tx>
          <c:cat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Zn!$E$1163:$E$1180</c:f>
              <c:numCache>
                <c:formatCode>_(* #,##0_);_(* \(#,##0\);_(* "-"??_);_(@_)</c:formatCode>
                <c:ptCount val="18"/>
                <c:pt idx="0">
                  <c:v>2573</c:v>
                </c:pt>
                <c:pt idx="1">
                  <c:v>2619</c:v>
                </c:pt>
                <c:pt idx="2">
                  <c:v>2693</c:v>
                </c:pt>
                <c:pt idx="3">
                  <c:v>2633</c:v>
                </c:pt>
                <c:pt idx="4">
                  <c:v>2696</c:v>
                </c:pt>
                <c:pt idx="5">
                  <c:v>2645</c:v>
                </c:pt>
                <c:pt idx="6">
                  <c:v>2649</c:v>
                </c:pt>
                <c:pt idx="7">
                  <c:v>2694.5</c:v>
                </c:pt>
                <c:pt idx="8">
                  <c:v>2638</c:v>
                </c:pt>
                <c:pt idx="9">
                  <c:v>2677</c:v>
                </c:pt>
                <c:pt idx="10">
                  <c:v>2662</c:v>
                </c:pt>
                <c:pt idx="11">
                  <c:v>2630</c:v>
                </c:pt>
                <c:pt idx="12">
                  <c:v>2653</c:v>
                </c:pt>
                <c:pt idx="13">
                  <c:v>2687</c:v>
                </c:pt>
                <c:pt idx="14">
                  <c:v>2696</c:v>
                </c:pt>
                <c:pt idx="15">
                  <c:v>2724</c:v>
                </c:pt>
                <c:pt idx="16">
                  <c:v>2698</c:v>
                </c:pt>
                <c:pt idx="17">
                  <c:v>2740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377024"/>
        <c:axId val="257378560"/>
      </c:lineChart>
      <c:dateAx>
        <c:axId val="25737702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57378560"/>
        <c:crosses val="autoZero"/>
        <c:auto val="1"/>
        <c:lblOffset val="100"/>
        <c:baseTimeUnit val="days"/>
      </c:dateAx>
      <c:valAx>
        <c:axId val="257378560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57377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Nikel 2018</c:v>
          </c:tx>
          <c:cat>
            <c:numRef>
              <c:f>Ni!$A$555:$A$726</c:f>
              <c:numCache>
                <c:formatCode>yyyy\.mm\.dd</c:formatCode>
                <c:ptCount val="172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  <c:pt idx="169">
                  <c:v>43395</c:v>
                </c:pt>
                <c:pt idx="170">
                  <c:v>43396</c:v>
                </c:pt>
                <c:pt idx="171">
                  <c:v>43397</c:v>
                </c:pt>
              </c:numCache>
            </c:numRef>
          </c:cat>
          <c:val>
            <c:numRef>
              <c:f>Ni!$B$555:$B$726</c:f>
              <c:numCache>
                <c:formatCode>_(* #,##0.00_);_(* \(#,##0.00\);_(* "-"??_);_(@_)</c:formatCode>
                <c:ptCount val="172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  <c:pt idx="169">
                  <c:v>15425.217994837098</c:v>
                </c:pt>
                <c:pt idx="170">
                  <c:v>15402.601071911478</c:v>
                </c:pt>
                <c:pt idx="171">
                  <c:v>15382.187362176466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9922176"/>
        <c:axId val="259944448"/>
      </c:areaChart>
      <c:dateAx>
        <c:axId val="25992217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59944448"/>
        <c:crosses val="autoZero"/>
        <c:auto val="1"/>
        <c:lblOffset val="100"/>
        <c:baseTimeUnit val="days"/>
      </c:dateAx>
      <c:valAx>
        <c:axId val="259944448"/>
        <c:scaling>
          <c:orientation val="minMax"/>
          <c:min val="130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59922176"/>
        <c:crosses val="autoZero"/>
        <c:crossBetween val="midCat"/>
        <c:majorUnit val="500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Nikel tháng 10</c:v>
          </c:tx>
          <c:cat>
            <c:numRef>
              <c:f>Ni!$A$710:$A$727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Ni!$B$710:$B$727</c:f>
              <c:numCache>
                <c:formatCode>_(* #,##0.00_);_(* \(#,##0.00\);_(* "-"??_);_(@_)</c:formatCode>
                <c:ptCount val="18"/>
                <c:pt idx="0">
                  <c:v>15671.754372346239</c:v>
                </c:pt>
                <c:pt idx="1">
                  <c:v>15537.533307679463</c:v>
                </c:pt>
                <c:pt idx="2">
                  <c:v>15543.333943445507</c:v>
                </c:pt>
                <c:pt idx="3">
                  <c:v>15531.917364393297</c:v>
                </c:pt>
                <c:pt idx="4">
                  <c:v>15522.746626704056</c:v>
                </c:pt>
                <c:pt idx="5">
                  <c:v>15456.677864010195</c:v>
                </c:pt>
                <c:pt idx="6">
                  <c:v>15576.222778610434</c:v>
                </c:pt>
                <c:pt idx="7">
                  <c:v>15803.955760491268</c:v>
                </c:pt>
                <c:pt idx="8">
                  <c:v>15623.864016401785</c:v>
                </c:pt>
                <c:pt idx="9">
                  <c:v>15665.664218379503</c:v>
                </c:pt>
                <c:pt idx="10">
                  <c:v>15402.465261372323</c:v>
                </c:pt>
                <c:pt idx="11">
                  <c:v>15357.754273037355</c:v>
                </c:pt>
                <c:pt idx="12">
                  <c:v>15209.534339267519</c:v>
                </c:pt>
                <c:pt idx="13">
                  <c:v>15229.1107064433</c:v>
                </c:pt>
                <c:pt idx="14">
                  <c:v>15425.217994837098</c:v>
                </c:pt>
                <c:pt idx="15">
                  <c:v>15402.601071911478</c:v>
                </c:pt>
                <c:pt idx="16">
                  <c:v>15382.187362176466</c:v>
                </c:pt>
                <c:pt idx="17">
                  <c:v>15052.173186754952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9972480"/>
        <c:axId val="259974272"/>
      </c:areaChart>
      <c:dateAx>
        <c:axId val="25997248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59974272"/>
        <c:crosses val="autoZero"/>
        <c:auto val="1"/>
        <c:lblOffset val="100"/>
        <c:baseTimeUnit val="days"/>
      </c:dateAx>
      <c:valAx>
        <c:axId val="259974272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599724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Nikel(Ni) tháng 10</c:v>
          </c:tx>
          <c:cat>
            <c:numRef>
              <c:f>Ni!$A$710:$A$727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Ni!$E$710:$E$727</c:f>
              <c:numCache>
                <c:formatCode>_(* #,##0_);_(* \(#,##0\);_(* "-"??_);_(@_)</c:formatCode>
                <c:ptCount val="18"/>
                <c:pt idx="0">
                  <c:v>12480</c:v>
                </c:pt>
                <c:pt idx="1">
                  <c:v>12325</c:v>
                </c:pt>
                <c:pt idx="2">
                  <c:v>12420</c:v>
                </c:pt>
                <c:pt idx="3">
                  <c:v>12400</c:v>
                </c:pt>
                <c:pt idx="4">
                  <c:v>12770</c:v>
                </c:pt>
                <c:pt idx="5">
                  <c:v>12400</c:v>
                </c:pt>
                <c:pt idx="6">
                  <c:v>12395</c:v>
                </c:pt>
                <c:pt idx="7">
                  <c:v>12660</c:v>
                </c:pt>
                <c:pt idx="8">
                  <c:v>12420</c:v>
                </c:pt>
                <c:pt idx="9">
                  <c:v>12710</c:v>
                </c:pt>
                <c:pt idx="10">
                  <c:v>12650</c:v>
                </c:pt>
                <c:pt idx="11">
                  <c:v>12450</c:v>
                </c:pt>
                <c:pt idx="12">
                  <c:v>12440</c:v>
                </c:pt>
                <c:pt idx="13">
                  <c:v>12140</c:v>
                </c:pt>
                <c:pt idx="14">
                  <c:v>12470</c:v>
                </c:pt>
                <c:pt idx="15">
                  <c:v>12455</c:v>
                </c:pt>
                <c:pt idx="16">
                  <c:v>12330</c:v>
                </c:pt>
                <c:pt idx="17">
                  <c:v>12295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125440"/>
        <c:axId val="260126976"/>
      </c:lineChart>
      <c:dateAx>
        <c:axId val="26012544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60126976"/>
        <c:crosses val="autoZero"/>
        <c:auto val="1"/>
        <c:lblOffset val="100"/>
        <c:baseTimeUnit val="days"/>
      </c:dateAx>
      <c:valAx>
        <c:axId val="26012697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601254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8653797307597E-2"/>
          <c:y val="4.4164084900887128E-2"/>
          <c:w val="0.92468619246861961"/>
          <c:h val="0.69400630914826456"/>
        </c:manualLayout>
      </c:layout>
      <c:areaChart>
        <c:grouping val="standard"/>
        <c:varyColors val="0"/>
        <c:ser>
          <c:idx val="0"/>
          <c:order val="0"/>
          <c:cat>
            <c:numRef>
              <c:f>Ag!$A$875:$A$1233</c:f>
              <c:numCache>
                <c:formatCode>yyyy\.mm\.dd</c:formatCode>
                <c:ptCount val="245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  <c:pt idx="214">
                  <c:v>43427</c:v>
                </c:pt>
                <c:pt idx="215">
                  <c:v>43430</c:v>
                </c:pt>
                <c:pt idx="216">
                  <c:v>43431</c:v>
                </c:pt>
                <c:pt idx="217">
                  <c:v>43432</c:v>
                </c:pt>
                <c:pt idx="218">
                  <c:v>43433</c:v>
                </c:pt>
                <c:pt idx="219">
                  <c:v>43434</c:v>
                </c:pt>
                <c:pt idx="220">
                  <c:v>43437</c:v>
                </c:pt>
                <c:pt idx="221">
                  <c:v>43438</c:v>
                </c:pt>
                <c:pt idx="222">
                  <c:v>43439</c:v>
                </c:pt>
                <c:pt idx="223">
                  <c:v>43440</c:v>
                </c:pt>
                <c:pt idx="224">
                  <c:v>43445</c:v>
                </c:pt>
                <c:pt idx="225">
                  <c:v>43446</c:v>
                </c:pt>
                <c:pt idx="226">
                  <c:v>43447</c:v>
                </c:pt>
                <c:pt idx="227">
                  <c:v>43448</c:v>
                </c:pt>
                <c:pt idx="228">
                  <c:v>43451</c:v>
                </c:pt>
                <c:pt idx="229">
                  <c:v>43452</c:v>
                </c:pt>
                <c:pt idx="230">
                  <c:v>43453</c:v>
                </c:pt>
                <c:pt idx="231">
                  <c:v>43454</c:v>
                </c:pt>
                <c:pt idx="232">
                  <c:v>43459</c:v>
                </c:pt>
                <c:pt idx="233">
                  <c:v>43460</c:v>
                </c:pt>
                <c:pt idx="234">
                  <c:v>43461</c:v>
                </c:pt>
                <c:pt idx="235">
                  <c:v>43462</c:v>
                </c:pt>
                <c:pt idx="236">
                  <c:v>43467</c:v>
                </c:pt>
                <c:pt idx="237">
                  <c:v>43468</c:v>
                </c:pt>
                <c:pt idx="238">
                  <c:v>43469</c:v>
                </c:pt>
                <c:pt idx="239">
                  <c:v>43472</c:v>
                </c:pt>
                <c:pt idx="240">
                  <c:v>43473</c:v>
                </c:pt>
                <c:pt idx="241">
                  <c:v>43474</c:v>
                </c:pt>
                <c:pt idx="242">
                  <c:v>43475</c:v>
                </c:pt>
                <c:pt idx="243">
                  <c:v>43480</c:v>
                </c:pt>
                <c:pt idx="244">
                  <c:v>43481</c:v>
                </c:pt>
              </c:numCache>
            </c:numRef>
          </c:cat>
          <c:val>
            <c:numRef>
              <c:f>Ag!$B$875:$B$1233</c:f>
              <c:numCache>
                <c:formatCode>_(* #,##0.00_);_(* \(#,##0.00\);_(* "-"??_);_(@_)</c:formatCode>
                <c:ptCount val="245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  <c:pt idx="191">
                  <c:v>510.66273604984553</c:v>
                </c:pt>
                <c:pt idx="192">
                  <c:v>510.15259890963711</c:v>
                </c:pt>
                <c:pt idx="193">
                  <c:v>516.12661460720471</c:v>
                </c:pt>
                <c:pt idx="194">
                  <c:v>516.25965916782104</c:v>
                </c:pt>
                <c:pt idx="195">
                  <c:v>513.95218447648756</c:v>
                </c:pt>
                <c:pt idx="196">
                  <c:v>515.05541052692138</c:v>
                </c:pt>
                <c:pt idx="197">
                  <c:v>508.9751677467454</c:v>
                </c:pt>
                <c:pt idx="198">
                  <c:v>506.06938904353314</c:v>
                </c:pt>
                <c:pt idx="199">
                  <c:v>502.85409488413706</c:v>
                </c:pt>
                <c:pt idx="200">
                  <c:v>512.71151518831948</c:v>
                </c:pt>
                <c:pt idx="201">
                  <c:v>514.98534830417498</c:v>
                </c:pt>
                <c:pt idx="202">
                  <c:v>513.7556259859042</c:v>
                </c:pt>
                <c:pt idx="203">
                  <c:v>511.49934328686015</c:v>
                </c:pt>
                <c:pt idx="204">
                  <c:v>511.61802271705454</c:v>
                </c:pt>
                <c:pt idx="205">
                  <c:v>509.42339720198589</c:v>
                </c:pt>
                <c:pt idx="206">
                  <c:v>504.2413564279617</c:v>
                </c:pt>
                <c:pt idx="207">
                  <c:v>499.80102775985989</c:v>
                </c:pt>
                <c:pt idx="208">
                  <c:v>500.46216442687296</c:v>
                </c:pt>
                <c:pt idx="209">
                  <c:v>501.11703437815538</c:v>
                </c:pt>
                <c:pt idx="210">
                  <c:v>507.90695792061678</c:v>
                </c:pt>
                <c:pt idx="211">
                  <c:v>506.47190602789561</c:v>
                </c:pt>
                <c:pt idx="212">
                  <c:v>503.88824884792626</c:v>
                </c:pt>
                <c:pt idx="213">
                  <c:v>507.66994807723978</c:v>
                </c:pt>
                <c:pt idx="214">
                  <c:v>507.66994807723978</c:v>
                </c:pt>
                <c:pt idx="215">
                  <c:v>502.68342758347438</c:v>
                </c:pt>
                <c:pt idx="216">
                  <c:v>500.57842059522648</c:v>
                </c:pt>
                <c:pt idx="217">
                  <c:v>498.38141140925114</c:v>
                </c:pt>
                <c:pt idx="218">
                  <c:v>503.59681122614438</c:v>
                </c:pt>
                <c:pt idx="219">
                  <c:v>503.83935974620567</c:v>
                </c:pt>
                <c:pt idx="220">
                  <c:v>503.64360998555856</c:v>
                </c:pt>
                <c:pt idx="221">
                  <c:v>508.41267277518529</c:v>
                </c:pt>
                <c:pt idx="222">
                  <c:v>510.21376701016777</c:v>
                </c:pt>
                <c:pt idx="223">
                  <c:v>510.30379045313344</c:v>
                </c:pt>
                <c:pt idx="224">
                  <c:v>509.21256549654379</c:v>
                </c:pt>
                <c:pt idx="225">
                  <c:v>509.06067151389772</c:v>
                </c:pt>
                <c:pt idx="226">
                  <c:v>513.14235623204399</c:v>
                </c:pt>
                <c:pt idx="227">
                  <c:v>511.72577664093251</c:v>
                </c:pt>
                <c:pt idx="228">
                  <c:v>508.17559742520501</c:v>
                </c:pt>
                <c:pt idx="229">
                  <c:v>509.28938622947584</c:v>
                </c:pt>
                <c:pt idx="230">
                  <c:v>510.44272263233887</c:v>
                </c:pt>
                <c:pt idx="231">
                  <c:v>509.25966159434773</c:v>
                </c:pt>
                <c:pt idx="232">
                  <c:v>513.060851977011</c:v>
                </c:pt>
                <c:pt idx="233">
                  <c:v>513.94710218239629</c:v>
                </c:pt>
                <c:pt idx="234">
                  <c:v>519.40475257525497</c:v>
                </c:pt>
                <c:pt idx="235">
                  <c:v>525.21359996158037</c:v>
                </c:pt>
                <c:pt idx="236">
                  <c:v>528.32331232075001</c:v>
                </c:pt>
                <c:pt idx="237">
                  <c:v>533.90383913365338</c:v>
                </c:pt>
                <c:pt idx="238">
                  <c:v>543.29648340589893</c:v>
                </c:pt>
                <c:pt idx="239">
                  <c:v>540.63740144403073</c:v>
                </c:pt>
                <c:pt idx="240">
                  <c:v>539.23831674662961</c:v>
                </c:pt>
                <c:pt idx="241">
                  <c:v>539.34237004198292</c:v>
                </c:pt>
                <c:pt idx="242">
                  <c:v>543.38490179870541</c:v>
                </c:pt>
                <c:pt idx="243">
                  <c:v>546.29535146134742</c:v>
                </c:pt>
                <c:pt idx="244">
                  <c:v>545.41293547029682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359168"/>
        <c:axId val="184389632"/>
      </c:areaChart>
      <c:dateAx>
        <c:axId val="184359168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4389632"/>
        <c:crosses val="autoZero"/>
        <c:auto val="1"/>
        <c:lblOffset val="100"/>
        <c:baseTimeUnit val="days"/>
        <c:majorUnit val="7"/>
        <c:majorTimeUnit val="days"/>
      </c:dateAx>
      <c:valAx>
        <c:axId val="184389632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4359168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Coke tháng 8-9-10</c:v>
          </c:tx>
          <c:cat>
            <c:numRef>
              <c:f>Coke!$A$6:$A$50</c:f>
              <c:numCache>
                <c:formatCode>yyyy\.mm\.dd</c:formatCode>
                <c:ptCount val="45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  <c:pt idx="42">
                  <c:v>43395</c:v>
                </c:pt>
                <c:pt idx="43">
                  <c:v>43396</c:v>
                </c:pt>
                <c:pt idx="44">
                  <c:v>43397</c:v>
                </c:pt>
              </c:numCache>
            </c:numRef>
          </c:cat>
          <c:val>
            <c:numRef>
              <c:f>Coke!$B$6:$B$50</c:f>
              <c:numCache>
                <c:formatCode>0.00</c:formatCode>
                <c:ptCount val="45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  <c:pt idx="42">
                  <c:v>347.82495768526496</c:v>
                </c:pt>
                <c:pt idx="43">
                  <c:v>343.22501780272563</c:v>
                </c:pt>
                <c:pt idx="44">
                  <c:v>349.29708196050285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0177280"/>
        <c:axId val="260183168"/>
      </c:areaChart>
      <c:dateAx>
        <c:axId val="26017728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 anchor="t" anchorCtr="1"/>
          <a:lstStyle/>
          <a:p>
            <a:pPr>
              <a:defRPr/>
            </a:pPr>
            <a:endParaRPr lang="en-US"/>
          </a:p>
        </c:txPr>
        <c:crossAx val="260183168"/>
        <c:crosses val="autoZero"/>
        <c:auto val="1"/>
        <c:lblOffset val="100"/>
        <c:baseTimeUnit val="days"/>
      </c:dateAx>
      <c:valAx>
        <c:axId val="260183168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601772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thép tháng 8-9-10</c:v>
          </c:tx>
          <c:cat>
            <c:numRef>
              <c:f>Steel!$A$6:$A$49</c:f>
              <c:numCache>
                <c:formatCode>yyyy\.mm\.dd</c:formatCode>
                <c:ptCount val="44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  <c:pt idx="41">
                  <c:v>43395</c:v>
                </c:pt>
                <c:pt idx="42">
                  <c:v>43396</c:v>
                </c:pt>
                <c:pt idx="43">
                  <c:v>43397</c:v>
                </c:pt>
              </c:numCache>
            </c:numRef>
          </c:cat>
          <c:val>
            <c:numRef>
              <c:f>Steel!$B$6:$B$49</c:f>
              <c:numCache>
                <c:formatCode>0.00</c:formatCode>
                <c:ptCount val="44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  <c:pt idx="41">
                  <c:v>668.81090183414358</c:v>
                </c:pt>
                <c:pt idx="42">
                  <c:v>668.1427793009799</c:v>
                </c:pt>
                <c:pt idx="43">
                  <c:v>668.03877651616699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4728064"/>
        <c:axId val="254729600"/>
      </c:areaChart>
      <c:dateAx>
        <c:axId val="25472806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54729600"/>
        <c:crosses val="autoZero"/>
        <c:auto val="1"/>
        <c:lblOffset val="100"/>
        <c:baseTimeUnit val="days"/>
      </c:dateAx>
      <c:valAx>
        <c:axId val="254729600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547280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Thép(Steel) tháng 10</c:v>
          </c:tx>
          <c:cat>
            <c:numRef>
              <c:f>Steel!$A$33:$A$50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Steel!$E$33:$E$50</c:f>
              <c:numCache>
                <c:formatCode>_(* #,##0.0_);_(* \(#,##0.0\);_(* "-"??_);_(@_)</c:formatCode>
                <c:ptCount val="18"/>
                <c:pt idx="0">
                  <c:v>500</c:v>
                </c:pt>
                <c:pt idx="1">
                  <c:v>496</c:v>
                </c:pt>
                <c:pt idx="2">
                  <c:v>494</c:v>
                </c:pt>
                <c:pt idx="3">
                  <c:v>495</c:v>
                </c:pt>
                <c:pt idx="4">
                  <c:v>492</c:v>
                </c:pt>
                <c:pt idx="5">
                  <c:v>491.5</c:v>
                </c:pt>
                <c:pt idx="6">
                  <c:v>492</c:v>
                </c:pt>
                <c:pt idx="7">
                  <c:v>495</c:v>
                </c:pt>
                <c:pt idx="8">
                  <c:v>495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  <c:pt idx="12">
                  <c:v>504</c:v>
                </c:pt>
                <c:pt idx="13">
                  <c:v>502.5</c:v>
                </c:pt>
                <c:pt idx="14">
                  <c:v>501</c:v>
                </c:pt>
                <c:pt idx="15">
                  <c:v>505</c:v>
                </c:pt>
                <c:pt idx="16">
                  <c:v>509</c:v>
                </c:pt>
                <c:pt idx="17">
                  <c:v>511.5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737408"/>
        <c:axId val="260207360"/>
      </c:lineChart>
      <c:dateAx>
        <c:axId val="25473740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60207360"/>
        <c:crosses val="autoZero"/>
        <c:auto val="1"/>
        <c:lblOffset val="100"/>
        <c:baseTimeUnit val="days"/>
      </c:dateAx>
      <c:valAx>
        <c:axId val="260207360"/>
        <c:scaling>
          <c:orientation val="minMax"/>
        </c:scaling>
        <c:delete val="0"/>
        <c:axPos val="l"/>
        <c:majorGridlines/>
        <c:numFmt formatCode="_(* #,##0.0_);_(* \(#,##0.0\);_(* &quot;-&quot;??_);_(@_)" sourceLinked="1"/>
        <c:majorTickMark val="out"/>
        <c:minorTickMark val="none"/>
        <c:tickLblPos val="nextTo"/>
        <c:crossAx val="2547374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vi-VN" sz="1500"/>
              <a:t>Biến động tỷ giá USD/CNY tháng 10</a:t>
            </a:r>
          </a:p>
        </c:rich>
      </c:tx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tỷ giá USD/CNY tháng 10</c:v>
          </c:tx>
          <c:cat>
            <c:numRef>
              <c:f>USD_CNY!$A$952:$A$968</c:f>
              <c:numCache>
                <c:formatCode>yyyy\.mm\.dd</c:formatCode>
                <c:ptCount val="1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</c:numCache>
            </c:numRef>
          </c:cat>
          <c:val>
            <c:numRef>
              <c:f>USD_CNY!$B$952:$B$968</c:f>
              <c:numCache>
                <c:formatCode>_(* #,##0.00000_);_(* \(#,##0.00000\);_(* "-"??_);_(@_)</c:formatCode>
                <c:ptCount val="17"/>
                <c:pt idx="0">
                  <c:v>6.8275699999999997</c:v>
                </c:pt>
                <c:pt idx="1">
                  <c:v>6.8865499999999997</c:v>
                </c:pt>
                <c:pt idx="2">
                  <c:v>6.8839800000000002</c:v>
                </c:pt>
                <c:pt idx="3">
                  <c:v>6.8890399999999996</c:v>
                </c:pt>
                <c:pt idx="4">
                  <c:v>6.8931100000000001</c:v>
                </c:pt>
                <c:pt idx="5">
                  <c:v>6.9063999999999997</c:v>
                </c:pt>
                <c:pt idx="6">
                  <c:v>6.9256200000000003</c:v>
                </c:pt>
                <c:pt idx="7">
                  <c:v>6.9159899999999999</c:v>
                </c:pt>
                <c:pt idx="8">
                  <c:v>6.8773</c:v>
                </c:pt>
                <c:pt idx="9">
                  <c:v>6.9164000000000003</c:v>
                </c:pt>
                <c:pt idx="10">
                  <c:v>6.9209699999999996</c:v>
                </c:pt>
                <c:pt idx="11">
                  <c:v>6.9101900000000001</c:v>
                </c:pt>
                <c:pt idx="12">
                  <c:v>6.9282199999999996</c:v>
                </c:pt>
                <c:pt idx="13">
                  <c:v>6.9357300000000004</c:v>
                </c:pt>
                <c:pt idx="14">
                  <c:v>6.9302099999999998</c:v>
                </c:pt>
                <c:pt idx="15">
                  <c:v>6.9371400000000003</c:v>
                </c:pt>
                <c:pt idx="16">
                  <c:v>6.9382200000000003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4932480"/>
        <c:axId val="254934016"/>
      </c:areaChart>
      <c:dateAx>
        <c:axId val="25493248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54934016"/>
        <c:crosses val="autoZero"/>
        <c:auto val="1"/>
        <c:lblOffset val="100"/>
        <c:baseTimeUnit val="days"/>
      </c:dateAx>
      <c:valAx>
        <c:axId val="254934016"/>
        <c:scaling>
          <c:orientation val="minMax"/>
          <c:min val="6.8000000000000007"/>
        </c:scaling>
        <c:delete val="0"/>
        <c:axPos val="l"/>
        <c:majorGridlines/>
        <c:numFmt formatCode="_(* #,##0.00000_);_(* \(#,##0.00000\);_(* &quot;-&quot;??_);_(@_)" sourceLinked="1"/>
        <c:majorTickMark val="out"/>
        <c:minorTickMark val="none"/>
        <c:tickLblPos val="nextTo"/>
        <c:crossAx val="254932480"/>
        <c:crosses val="autoZero"/>
        <c:crossBetween val="midCat"/>
        <c:minorUnit val="1.0000000000000032E-4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tỷ giá USD/VNĐ tháng 10</c:v>
          </c:tx>
          <c:cat>
            <c:numRef>
              <c:f>VNĐ_USD!$A$434:$A$450</c:f>
              <c:numCache>
                <c:formatCode>yyyy\.mm\.dd</c:formatCode>
                <c:ptCount val="1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</c:numCache>
            </c:numRef>
          </c:cat>
          <c:val>
            <c:numRef>
              <c:f>VNĐ_USD!$B$434:$B$450</c:f>
              <c:numCache>
                <c:formatCode>_(* #,##0_);_(* \(#,##0\);_(* "-"??_);_(@_)</c:formatCode>
                <c:ptCount val="17"/>
                <c:pt idx="0">
                  <c:v>23370</c:v>
                </c:pt>
                <c:pt idx="1">
                  <c:v>23370</c:v>
                </c:pt>
                <c:pt idx="2">
                  <c:v>23375</c:v>
                </c:pt>
                <c:pt idx="3">
                  <c:v>23380</c:v>
                </c:pt>
                <c:pt idx="4">
                  <c:v>23390</c:v>
                </c:pt>
                <c:pt idx="5">
                  <c:v>23395</c:v>
                </c:pt>
                <c:pt idx="6">
                  <c:v>23395</c:v>
                </c:pt>
                <c:pt idx="7">
                  <c:v>23390</c:v>
                </c:pt>
                <c:pt idx="8">
                  <c:v>23385</c:v>
                </c:pt>
                <c:pt idx="9">
                  <c:v>23390</c:v>
                </c:pt>
                <c:pt idx="10">
                  <c:v>23375</c:v>
                </c:pt>
                <c:pt idx="11">
                  <c:v>23385</c:v>
                </c:pt>
                <c:pt idx="12">
                  <c:v>23385</c:v>
                </c:pt>
                <c:pt idx="13">
                  <c:v>23390</c:v>
                </c:pt>
                <c:pt idx="14">
                  <c:v>23390</c:v>
                </c:pt>
                <c:pt idx="15">
                  <c:v>23390</c:v>
                </c:pt>
                <c:pt idx="16">
                  <c:v>23390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4856192"/>
        <c:axId val="260260608"/>
      </c:areaChart>
      <c:dateAx>
        <c:axId val="25485619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60260608"/>
        <c:crosses val="autoZero"/>
        <c:auto val="1"/>
        <c:lblOffset val="100"/>
        <c:baseTimeUnit val="days"/>
      </c:dateAx>
      <c:valAx>
        <c:axId val="260260608"/>
        <c:scaling>
          <c:orientation val="minMax"/>
          <c:min val="2336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548561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cat>
            <c:numRef>
              <c:f>'CNY-VND'!$A$290:$A$307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'CNY-VND'!$B$290:$B$307</c:f>
              <c:numCache>
                <c:formatCode>_(* #,##0_);_(* \(#,##0\);_(* "-"??_);_(@_)</c:formatCode>
                <c:ptCount val="18"/>
                <c:pt idx="0">
                  <c:v>3427</c:v>
                </c:pt>
                <c:pt idx="1">
                  <c:v>3427</c:v>
                </c:pt>
                <c:pt idx="2">
                  <c:v>3428</c:v>
                </c:pt>
                <c:pt idx="3">
                  <c:v>3429</c:v>
                </c:pt>
                <c:pt idx="4">
                  <c:v>3429</c:v>
                </c:pt>
                <c:pt idx="5">
                  <c:v>3416</c:v>
                </c:pt>
                <c:pt idx="6">
                  <c:v>3404</c:v>
                </c:pt>
                <c:pt idx="7">
                  <c:v>3403</c:v>
                </c:pt>
                <c:pt idx="8">
                  <c:v>3405</c:v>
                </c:pt>
                <c:pt idx="9">
                  <c:v>3405</c:v>
                </c:pt>
                <c:pt idx="10">
                  <c:v>3401</c:v>
                </c:pt>
                <c:pt idx="11">
                  <c:v>3403</c:v>
                </c:pt>
                <c:pt idx="12">
                  <c:v>3396</c:v>
                </c:pt>
                <c:pt idx="13">
                  <c:v>3396</c:v>
                </c:pt>
                <c:pt idx="14">
                  <c:v>3397</c:v>
                </c:pt>
                <c:pt idx="15">
                  <c:v>3393</c:v>
                </c:pt>
                <c:pt idx="16">
                  <c:v>3396</c:v>
                </c:pt>
                <c:pt idx="17">
                  <c:v>3393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0297856"/>
        <c:axId val="260299392"/>
      </c:areaChart>
      <c:dateAx>
        <c:axId val="26029785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60299392"/>
        <c:crosses val="autoZero"/>
        <c:auto val="1"/>
        <c:lblOffset val="100"/>
        <c:baseTimeUnit val="days"/>
      </c:dateAx>
      <c:valAx>
        <c:axId val="260299392"/>
        <c:scaling>
          <c:orientation val="minMax"/>
          <c:max val="3450"/>
          <c:min val="338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60297856"/>
        <c:crosses val="autoZero"/>
        <c:crossBetween val="midCat"/>
        <c:majorUnit val="5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221748400853266E-2"/>
          <c:y val="5.1851851851851864E-2"/>
          <c:w val="0.91044776119402959"/>
          <c:h val="0.64074074074074072"/>
        </c:manualLayout>
      </c:layout>
      <c:areaChart>
        <c:grouping val="standard"/>
        <c:varyColors val="0"/>
        <c:ser>
          <c:idx val="0"/>
          <c:order val="0"/>
          <c:cat>
            <c:numRef>
              <c:f>Zn!$A$760:$A$1230</c:f>
              <c:numCache>
                <c:formatCode>yyyy\.mm\.dd</c:formatCode>
                <c:ptCount val="245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  <c:pt idx="214">
                  <c:v>43427</c:v>
                </c:pt>
                <c:pt idx="215">
                  <c:v>43430</c:v>
                </c:pt>
                <c:pt idx="216">
                  <c:v>43431</c:v>
                </c:pt>
                <c:pt idx="217">
                  <c:v>43432</c:v>
                </c:pt>
                <c:pt idx="218">
                  <c:v>43433</c:v>
                </c:pt>
                <c:pt idx="219">
                  <c:v>43434</c:v>
                </c:pt>
                <c:pt idx="220">
                  <c:v>43437</c:v>
                </c:pt>
                <c:pt idx="221">
                  <c:v>43438</c:v>
                </c:pt>
                <c:pt idx="222">
                  <c:v>43439</c:v>
                </c:pt>
                <c:pt idx="223">
                  <c:v>43440</c:v>
                </c:pt>
                <c:pt idx="224">
                  <c:v>43445</c:v>
                </c:pt>
                <c:pt idx="225">
                  <c:v>43446</c:v>
                </c:pt>
                <c:pt idx="226">
                  <c:v>43447</c:v>
                </c:pt>
                <c:pt idx="227">
                  <c:v>43448</c:v>
                </c:pt>
                <c:pt idx="228">
                  <c:v>43451</c:v>
                </c:pt>
                <c:pt idx="229">
                  <c:v>43452</c:v>
                </c:pt>
                <c:pt idx="230">
                  <c:v>43453</c:v>
                </c:pt>
                <c:pt idx="231">
                  <c:v>43454</c:v>
                </c:pt>
                <c:pt idx="232">
                  <c:v>43459</c:v>
                </c:pt>
                <c:pt idx="233">
                  <c:v>43460</c:v>
                </c:pt>
                <c:pt idx="234">
                  <c:v>43461</c:v>
                </c:pt>
                <c:pt idx="235">
                  <c:v>43462</c:v>
                </c:pt>
                <c:pt idx="236">
                  <c:v>43467</c:v>
                </c:pt>
                <c:pt idx="237">
                  <c:v>43468</c:v>
                </c:pt>
                <c:pt idx="238">
                  <c:v>43469</c:v>
                </c:pt>
                <c:pt idx="239">
                  <c:v>43472</c:v>
                </c:pt>
                <c:pt idx="240">
                  <c:v>43473</c:v>
                </c:pt>
                <c:pt idx="241">
                  <c:v>43474</c:v>
                </c:pt>
                <c:pt idx="242">
                  <c:v>43475</c:v>
                </c:pt>
                <c:pt idx="243">
                  <c:v>43480</c:v>
                </c:pt>
                <c:pt idx="244">
                  <c:v>43481</c:v>
                </c:pt>
              </c:numCache>
            </c:numRef>
          </c:cat>
          <c:val>
            <c:numRef>
              <c:f>Zn!$B$760:$B$1230</c:f>
              <c:numCache>
                <c:formatCode>_(* #,##0.00_);_(* \(#,##0.00\);_(* "-"??_);_(@_)</c:formatCode>
                <c:ptCount val="245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  <c:pt idx="192">
                  <c:v>3257.8267124492227</c:v>
                </c:pt>
                <c:pt idx="193">
                  <c:v>3289.0280215963171</c:v>
                </c:pt>
                <c:pt idx="194">
                  <c:v>3260.2841516204935</c:v>
                </c:pt>
                <c:pt idx="195">
                  <c:v>3231.7888411276758</c:v>
                </c:pt>
                <c:pt idx="196">
                  <c:v>3241.9293362962321</c:v>
                </c:pt>
                <c:pt idx="197">
                  <c:v>3185.7544302345586</c:v>
                </c:pt>
                <c:pt idx="198">
                  <c:v>3166.7001463540619</c:v>
                </c:pt>
                <c:pt idx="199">
                  <c:v>3161.6574828044545</c:v>
                </c:pt>
                <c:pt idx="200">
                  <c:v>3180.9513068649267</c:v>
                </c:pt>
                <c:pt idx="201">
                  <c:v>3194.3598224388547</c:v>
                </c:pt>
                <c:pt idx="202">
                  <c:v>3201.2040695234373</c:v>
                </c:pt>
                <c:pt idx="203">
                  <c:v>3168.695084260125</c:v>
                </c:pt>
                <c:pt idx="204">
                  <c:v>3164.5432374332649</c:v>
                </c:pt>
                <c:pt idx="205">
                  <c:v>3150.9686817607999</c:v>
                </c:pt>
                <c:pt idx="206">
                  <c:v>3146.650314449113</c:v>
                </c:pt>
                <c:pt idx="207">
                  <c:v>3133.2740487043816</c:v>
                </c:pt>
                <c:pt idx="208">
                  <c:v>3132.9277036618973</c:v>
                </c:pt>
                <c:pt idx="209">
                  <c:v>3124.2392859046249</c:v>
                </c:pt>
                <c:pt idx="210">
                  <c:v>3187.0655726094478</c:v>
                </c:pt>
                <c:pt idx="211">
                  <c:v>3169.2360511059146</c:v>
                </c:pt>
                <c:pt idx="212">
                  <c:v>3126.4400921658985</c:v>
                </c:pt>
                <c:pt idx="213">
                  <c:v>3132.1242101065905</c:v>
                </c:pt>
                <c:pt idx="214">
                  <c:v>3132.1242101065905</c:v>
                </c:pt>
                <c:pt idx="215">
                  <c:v>3073.1549184165974</c:v>
                </c:pt>
                <c:pt idx="216">
                  <c:v>3002.8949806905362</c:v>
                </c:pt>
                <c:pt idx="217">
                  <c:v>2981.0804978059132</c:v>
                </c:pt>
                <c:pt idx="218">
                  <c:v>2996.5019191160682</c:v>
                </c:pt>
                <c:pt idx="219">
                  <c:v>3021.0173402069286</c:v>
                </c:pt>
                <c:pt idx="220">
                  <c:v>3174.5159802763683</c:v>
                </c:pt>
                <c:pt idx="221">
                  <c:v>3156.1164489106377</c:v>
                </c:pt>
                <c:pt idx="222">
                  <c:v>3152.694685102897</c:v>
                </c:pt>
                <c:pt idx="223">
                  <c:v>3167.7045809208512</c:v>
                </c:pt>
                <c:pt idx="224">
                  <c:v>3122.7073496491657</c:v>
                </c:pt>
                <c:pt idx="225">
                  <c:v>3124.769119110636</c:v>
                </c:pt>
                <c:pt idx="226">
                  <c:v>3130.6925820059437</c:v>
                </c:pt>
                <c:pt idx="227">
                  <c:v>3123.5776306471244</c:v>
                </c:pt>
                <c:pt idx="228">
                  <c:v>3149.6451032657455</c:v>
                </c:pt>
                <c:pt idx="229">
                  <c:v>3172.5511282194725</c:v>
                </c:pt>
                <c:pt idx="230">
                  <c:v>3156.4941271487546</c:v>
                </c:pt>
                <c:pt idx="231">
                  <c:v>3177.8034628498262</c:v>
                </c:pt>
                <c:pt idx="232">
                  <c:v>3148.5917669403671</c:v>
                </c:pt>
                <c:pt idx="233">
                  <c:v>3165.1972828443418</c:v>
                </c:pt>
                <c:pt idx="234">
                  <c:v>3207.2771813112977</c:v>
                </c:pt>
                <c:pt idx="235">
                  <c:v>3198.724003091033</c:v>
                </c:pt>
                <c:pt idx="236">
                  <c:v>3169.3575390528322</c:v>
                </c:pt>
                <c:pt idx="237">
                  <c:v>3119.6505991328972</c:v>
                </c:pt>
                <c:pt idx="238">
                  <c:v>3107.6675188394161</c:v>
                </c:pt>
                <c:pt idx="239">
                  <c:v>3133.6864740126921</c:v>
                </c:pt>
                <c:pt idx="240">
                  <c:v>3158.5836922411627</c:v>
                </c:pt>
                <c:pt idx="241">
                  <c:v>3182.6453167250129</c:v>
                </c:pt>
                <c:pt idx="242">
                  <c:v>3183.0815106716923</c:v>
                </c:pt>
                <c:pt idx="243">
                  <c:v>3191.2580912789431</c:v>
                </c:pt>
                <c:pt idx="244">
                  <c:v>3180.1974058188207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404992"/>
        <c:axId val="184406784"/>
      </c:areaChart>
      <c:dateAx>
        <c:axId val="18440499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4406784"/>
        <c:crosses val="autoZero"/>
        <c:auto val="1"/>
        <c:lblOffset val="100"/>
        <c:baseTimeUnit val="days"/>
      </c:dateAx>
      <c:valAx>
        <c:axId val="184406784"/>
        <c:scaling>
          <c:orientation val="minMax"/>
          <c:min val="25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4404992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485355648535567E-2"/>
          <c:y val="5.3846153846153863E-2"/>
          <c:w val="0.93828451882845187"/>
          <c:h val="0.62692307692311366"/>
        </c:manualLayout>
      </c:layout>
      <c:areaChart>
        <c:grouping val="standard"/>
        <c:varyColors val="0"/>
        <c:ser>
          <c:idx val="0"/>
          <c:order val="0"/>
          <c:cat>
            <c:numRef>
              <c:f>USD_CNY!$A$910:$A$1020</c:f>
              <c:numCache>
                <c:formatCode>yyyy\.mm\.dd</c:formatCode>
                <c:ptCount val="111"/>
                <c:pt idx="0">
                  <c:v>43312</c:v>
                </c:pt>
                <c:pt idx="1">
                  <c:v>43313</c:v>
                </c:pt>
                <c:pt idx="2">
                  <c:v>43314</c:v>
                </c:pt>
                <c:pt idx="3">
                  <c:v>43315</c:v>
                </c:pt>
                <c:pt idx="4">
                  <c:v>43318</c:v>
                </c:pt>
                <c:pt idx="5">
                  <c:v>43319</c:v>
                </c:pt>
                <c:pt idx="6">
                  <c:v>43320</c:v>
                </c:pt>
                <c:pt idx="7">
                  <c:v>43321</c:v>
                </c:pt>
                <c:pt idx="8">
                  <c:v>43322</c:v>
                </c:pt>
                <c:pt idx="9">
                  <c:v>43325</c:v>
                </c:pt>
                <c:pt idx="10">
                  <c:v>43326</c:v>
                </c:pt>
                <c:pt idx="11">
                  <c:v>43327</c:v>
                </c:pt>
                <c:pt idx="12">
                  <c:v>43328</c:v>
                </c:pt>
                <c:pt idx="13">
                  <c:v>43329</c:v>
                </c:pt>
                <c:pt idx="14">
                  <c:v>43332</c:v>
                </c:pt>
                <c:pt idx="15">
                  <c:v>43333</c:v>
                </c:pt>
                <c:pt idx="16">
                  <c:v>43334</c:v>
                </c:pt>
                <c:pt idx="17">
                  <c:v>43335</c:v>
                </c:pt>
                <c:pt idx="18">
                  <c:v>43336</c:v>
                </c:pt>
                <c:pt idx="19">
                  <c:v>43339</c:v>
                </c:pt>
                <c:pt idx="20">
                  <c:v>43340</c:v>
                </c:pt>
                <c:pt idx="21">
                  <c:v>43341</c:v>
                </c:pt>
                <c:pt idx="22">
                  <c:v>43342</c:v>
                </c:pt>
                <c:pt idx="23">
                  <c:v>43343</c:v>
                </c:pt>
                <c:pt idx="24">
                  <c:v>43347</c:v>
                </c:pt>
                <c:pt idx="25">
                  <c:v>43348</c:v>
                </c:pt>
                <c:pt idx="26">
                  <c:v>43349</c:v>
                </c:pt>
                <c:pt idx="27">
                  <c:v>43350</c:v>
                </c:pt>
                <c:pt idx="28">
                  <c:v>43353</c:v>
                </c:pt>
                <c:pt idx="29">
                  <c:v>43354</c:v>
                </c:pt>
                <c:pt idx="30">
                  <c:v>43355</c:v>
                </c:pt>
                <c:pt idx="31">
                  <c:v>43356</c:v>
                </c:pt>
                <c:pt idx="32">
                  <c:v>43357</c:v>
                </c:pt>
                <c:pt idx="33">
                  <c:v>43360</c:v>
                </c:pt>
                <c:pt idx="34">
                  <c:v>43361</c:v>
                </c:pt>
                <c:pt idx="35">
                  <c:v>43362</c:v>
                </c:pt>
                <c:pt idx="36">
                  <c:v>43363</c:v>
                </c:pt>
                <c:pt idx="37">
                  <c:v>43364</c:v>
                </c:pt>
                <c:pt idx="38">
                  <c:v>43368</c:v>
                </c:pt>
                <c:pt idx="39">
                  <c:v>43369</c:v>
                </c:pt>
                <c:pt idx="40">
                  <c:v>43370</c:v>
                </c:pt>
                <c:pt idx="41">
                  <c:v>43371</c:v>
                </c:pt>
                <c:pt idx="42">
                  <c:v>43374</c:v>
                </c:pt>
                <c:pt idx="43">
                  <c:v>43375</c:v>
                </c:pt>
                <c:pt idx="44">
                  <c:v>43376</c:v>
                </c:pt>
                <c:pt idx="45">
                  <c:v>43377</c:v>
                </c:pt>
                <c:pt idx="46">
                  <c:v>43378</c:v>
                </c:pt>
                <c:pt idx="47">
                  <c:v>43381</c:v>
                </c:pt>
                <c:pt idx="48">
                  <c:v>43382</c:v>
                </c:pt>
                <c:pt idx="49">
                  <c:v>43383</c:v>
                </c:pt>
                <c:pt idx="50">
                  <c:v>43385</c:v>
                </c:pt>
                <c:pt idx="51">
                  <c:v>43388</c:v>
                </c:pt>
                <c:pt idx="52">
                  <c:v>43389</c:v>
                </c:pt>
                <c:pt idx="53">
                  <c:v>43390</c:v>
                </c:pt>
                <c:pt idx="54">
                  <c:v>43391</c:v>
                </c:pt>
                <c:pt idx="55">
                  <c:v>43392</c:v>
                </c:pt>
                <c:pt idx="56">
                  <c:v>43395</c:v>
                </c:pt>
                <c:pt idx="57">
                  <c:v>43396</c:v>
                </c:pt>
                <c:pt idx="58">
                  <c:v>43397</c:v>
                </c:pt>
                <c:pt idx="59">
                  <c:v>43398</c:v>
                </c:pt>
                <c:pt idx="60">
                  <c:v>43399</c:v>
                </c:pt>
                <c:pt idx="61">
                  <c:v>43402</c:v>
                </c:pt>
                <c:pt idx="62">
                  <c:v>43403</c:v>
                </c:pt>
                <c:pt idx="63">
                  <c:v>43404</c:v>
                </c:pt>
                <c:pt idx="64">
                  <c:v>43405</c:v>
                </c:pt>
                <c:pt idx="65">
                  <c:v>43406</c:v>
                </c:pt>
                <c:pt idx="66">
                  <c:v>43409</c:v>
                </c:pt>
                <c:pt idx="67">
                  <c:v>43410</c:v>
                </c:pt>
                <c:pt idx="68">
                  <c:v>43411</c:v>
                </c:pt>
                <c:pt idx="69">
                  <c:v>43412</c:v>
                </c:pt>
                <c:pt idx="70">
                  <c:v>43413</c:v>
                </c:pt>
                <c:pt idx="71">
                  <c:v>43416</c:v>
                </c:pt>
                <c:pt idx="72">
                  <c:v>43417</c:v>
                </c:pt>
                <c:pt idx="73">
                  <c:v>43418</c:v>
                </c:pt>
                <c:pt idx="74">
                  <c:v>43419</c:v>
                </c:pt>
                <c:pt idx="75">
                  <c:v>43420</c:v>
                </c:pt>
                <c:pt idx="76">
                  <c:v>43423</c:v>
                </c:pt>
                <c:pt idx="77">
                  <c:v>43424</c:v>
                </c:pt>
                <c:pt idx="78">
                  <c:v>43425</c:v>
                </c:pt>
                <c:pt idx="79">
                  <c:v>43426</c:v>
                </c:pt>
                <c:pt idx="80">
                  <c:v>43427</c:v>
                </c:pt>
                <c:pt idx="81">
                  <c:v>43430</c:v>
                </c:pt>
                <c:pt idx="82">
                  <c:v>43431</c:v>
                </c:pt>
                <c:pt idx="83">
                  <c:v>43432</c:v>
                </c:pt>
                <c:pt idx="84">
                  <c:v>43433</c:v>
                </c:pt>
                <c:pt idx="85">
                  <c:v>43434</c:v>
                </c:pt>
                <c:pt idx="86">
                  <c:v>43437</c:v>
                </c:pt>
                <c:pt idx="87">
                  <c:v>43438</c:v>
                </c:pt>
                <c:pt idx="88">
                  <c:v>43439</c:v>
                </c:pt>
                <c:pt idx="89">
                  <c:v>43440</c:v>
                </c:pt>
                <c:pt idx="90">
                  <c:v>43445</c:v>
                </c:pt>
                <c:pt idx="91">
                  <c:v>43446</c:v>
                </c:pt>
                <c:pt idx="92">
                  <c:v>43447</c:v>
                </c:pt>
                <c:pt idx="93">
                  <c:v>43448</c:v>
                </c:pt>
                <c:pt idx="94">
                  <c:v>43451</c:v>
                </c:pt>
                <c:pt idx="95">
                  <c:v>43452</c:v>
                </c:pt>
                <c:pt idx="96">
                  <c:v>43453</c:v>
                </c:pt>
                <c:pt idx="97">
                  <c:v>43454</c:v>
                </c:pt>
                <c:pt idx="98">
                  <c:v>43459</c:v>
                </c:pt>
                <c:pt idx="99">
                  <c:v>43460</c:v>
                </c:pt>
                <c:pt idx="100">
                  <c:v>43461</c:v>
                </c:pt>
                <c:pt idx="101">
                  <c:v>43462</c:v>
                </c:pt>
                <c:pt idx="102">
                  <c:v>43467</c:v>
                </c:pt>
                <c:pt idx="103">
                  <c:v>43468</c:v>
                </c:pt>
                <c:pt idx="104">
                  <c:v>43469</c:v>
                </c:pt>
                <c:pt idx="105">
                  <c:v>43472</c:v>
                </c:pt>
                <c:pt idx="106">
                  <c:v>43473</c:v>
                </c:pt>
                <c:pt idx="107">
                  <c:v>43474</c:v>
                </c:pt>
                <c:pt idx="108">
                  <c:v>43475</c:v>
                </c:pt>
                <c:pt idx="109">
                  <c:v>43480</c:v>
                </c:pt>
                <c:pt idx="110">
                  <c:v>43481</c:v>
                </c:pt>
              </c:numCache>
            </c:numRef>
          </c:cat>
          <c:val>
            <c:numRef>
              <c:f>USD_CNY!$B$910:$B$1020</c:f>
              <c:numCache>
                <c:formatCode>_(* #,##0.00000_);_(* \(#,##0.00000\);_(* "-"??_);_(@_)</c:formatCode>
                <c:ptCount val="111"/>
                <c:pt idx="0">
                  <c:v>6.8248800000000003</c:v>
                </c:pt>
                <c:pt idx="1">
                  <c:v>6.8029900000000003</c:v>
                </c:pt>
                <c:pt idx="2">
                  <c:v>6.8232200000000001</c:v>
                </c:pt>
                <c:pt idx="3">
                  <c:v>6.8795700000000002</c:v>
                </c:pt>
                <c:pt idx="4">
                  <c:v>6.8470300000000002</c:v>
                </c:pt>
                <c:pt idx="5">
                  <c:v>6.8640999999999996</c:v>
                </c:pt>
                <c:pt idx="6">
                  <c:v>6.8182499999999999</c:v>
                </c:pt>
                <c:pt idx="7">
                  <c:v>6.8230199999999996</c:v>
                </c:pt>
                <c:pt idx="8">
                  <c:v>6.8453799999999996</c:v>
                </c:pt>
                <c:pt idx="9">
                  <c:v>6.867</c:v>
                </c:pt>
                <c:pt idx="10">
                  <c:v>6.8920300000000001</c:v>
                </c:pt>
                <c:pt idx="11">
                  <c:v>6.8933999999999997</c:v>
                </c:pt>
                <c:pt idx="12">
                  <c:v>6.9455</c:v>
                </c:pt>
                <c:pt idx="13">
                  <c:v>6.8585000000000003</c:v>
                </c:pt>
                <c:pt idx="14">
                  <c:v>6.8349000000000002</c:v>
                </c:pt>
                <c:pt idx="15">
                  <c:v>6.83413</c:v>
                </c:pt>
                <c:pt idx="16">
                  <c:v>6.8275699999999997</c:v>
                </c:pt>
                <c:pt idx="17">
                  <c:v>6.8457999999999997</c:v>
                </c:pt>
                <c:pt idx="18">
                  <c:v>6.8928900000000004</c:v>
                </c:pt>
                <c:pt idx="19">
                  <c:v>6.7998799999999999</c:v>
                </c:pt>
                <c:pt idx="20">
                  <c:v>6.7929199999999996</c:v>
                </c:pt>
                <c:pt idx="21">
                  <c:v>6.7991999999999999</c:v>
                </c:pt>
                <c:pt idx="22">
                  <c:v>6.8918999999999997</c:v>
                </c:pt>
                <c:pt idx="23">
                  <c:v>6.8658700000000001</c:v>
                </c:pt>
                <c:pt idx="24">
                  <c:v>6.8343400000000001</c:v>
                </c:pt>
                <c:pt idx="25">
                  <c:v>6.8487</c:v>
                </c:pt>
                <c:pt idx="26">
                  <c:v>6.8419999999999996</c:v>
                </c:pt>
                <c:pt idx="27">
                  <c:v>6.8439300000000003</c:v>
                </c:pt>
                <c:pt idx="28">
                  <c:v>6.8596300000000001</c:v>
                </c:pt>
                <c:pt idx="29">
                  <c:v>6.8651799999999996</c:v>
                </c:pt>
                <c:pt idx="30">
                  <c:v>6.8754</c:v>
                </c:pt>
                <c:pt idx="31">
                  <c:v>6.8334000000000001</c:v>
                </c:pt>
                <c:pt idx="32">
                  <c:v>6.8435699999999997</c:v>
                </c:pt>
                <c:pt idx="33">
                  <c:v>6.8783000000000003</c:v>
                </c:pt>
                <c:pt idx="34">
                  <c:v>6.8688000000000002</c:v>
                </c:pt>
                <c:pt idx="35">
                  <c:v>6.8587800000000003</c:v>
                </c:pt>
                <c:pt idx="36">
                  <c:v>6.8513099999999998</c:v>
                </c:pt>
                <c:pt idx="37">
                  <c:v>6.8335499999999998</c:v>
                </c:pt>
                <c:pt idx="38">
                  <c:v>6.8665099999999999</c:v>
                </c:pt>
                <c:pt idx="39">
                  <c:v>6.8679600000000001</c:v>
                </c:pt>
                <c:pt idx="40">
                  <c:v>6.8735099999999996</c:v>
                </c:pt>
                <c:pt idx="41">
                  <c:v>6.8866300000000003</c:v>
                </c:pt>
                <c:pt idx="42">
                  <c:v>6.8275699999999997</c:v>
                </c:pt>
                <c:pt idx="43">
                  <c:v>6.8865499999999997</c:v>
                </c:pt>
                <c:pt idx="44">
                  <c:v>6.8839800000000002</c:v>
                </c:pt>
                <c:pt idx="45">
                  <c:v>6.8890399999999996</c:v>
                </c:pt>
                <c:pt idx="46">
                  <c:v>6.8931100000000001</c:v>
                </c:pt>
                <c:pt idx="47">
                  <c:v>6.9063999999999997</c:v>
                </c:pt>
                <c:pt idx="48">
                  <c:v>6.9256200000000003</c:v>
                </c:pt>
                <c:pt idx="49">
                  <c:v>6.9159899999999999</c:v>
                </c:pt>
                <c:pt idx="50">
                  <c:v>6.8773</c:v>
                </c:pt>
                <c:pt idx="51">
                  <c:v>6.9164000000000003</c:v>
                </c:pt>
                <c:pt idx="52">
                  <c:v>6.9209699999999996</c:v>
                </c:pt>
                <c:pt idx="53">
                  <c:v>6.9101900000000001</c:v>
                </c:pt>
                <c:pt idx="54">
                  <c:v>6.9282199999999996</c:v>
                </c:pt>
                <c:pt idx="55">
                  <c:v>6.9357300000000004</c:v>
                </c:pt>
                <c:pt idx="56">
                  <c:v>6.9302099999999998</c:v>
                </c:pt>
                <c:pt idx="57">
                  <c:v>6.9371400000000003</c:v>
                </c:pt>
                <c:pt idx="58">
                  <c:v>6.9382200000000003</c:v>
                </c:pt>
                <c:pt idx="59">
                  <c:v>6.9441800000000002</c:v>
                </c:pt>
                <c:pt idx="60">
                  <c:v>6.9558999999999997</c:v>
                </c:pt>
                <c:pt idx="61">
                  <c:v>6.9526500000000002</c:v>
                </c:pt>
                <c:pt idx="62">
                  <c:v>6.9748000000000001</c:v>
                </c:pt>
                <c:pt idx="63">
                  <c:v>6.9694000000000003</c:v>
                </c:pt>
                <c:pt idx="64">
                  <c:v>6.9741900000000001</c:v>
                </c:pt>
                <c:pt idx="65">
                  <c:v>6.9161700000000002</c:v>
                </c:pt>
                <c:pt idx="66">
                  <c:v>6.8933999999999997</c:v>
                </c:pt>
                <c:pt idx="67">
                  <c:v>6.9099000000000004</c:v>
                </c:pt>
                <c:pt idx="68">
                  <c:v>6.9208299999999996</c:v>
                </c:pt>
                <c:pt idx="69">
                  <c:v>6.9172700000000003</c:v>
                </c:pt>
                <c:pt idx="70">
                  <c:v>6.9470700000000001</c:v>
                </c:pt>
                <c:pt idx="71">
                  <c:v>6.9470700000000001</c:v>
                </c:pt>
                <c:pt idx="72">
                  <c:v>6.9607700000000001</c:v>
                </c:pt>
                <c:pt idx="73">
                  <c:v>6.9455799999999996</c:v>
                </c:pt>
                <c:pt idx="74">
                  <c:v>6.9424900000000003</c:v>
                </c:pt>
                <c:pt idx="75">
                  <c:v>6.9262100000000002</c:v>
                </c:pt>
                <c:pt idx="76">
                  <c:v>6.91859</c:v>
                </c:pt>
                <c:pt idx="77">
                  <c:v>6.9322699999999999</c:v>
                </c:pt>
                <c:pt idx="78">
                  <c:v>6.944</c:v>
                </c:pt>
                <c:pt idx="79">
                  <c:v>6.9218200000000003</c:v>
                </c:pt>
                <c:pt idx="80">
                  <c:v>6.9218200000000003</c:v>
                </c:pt>
                <c:pt idx="81">
                  <c:v>6.9407500000000004</c:v>
                </c:pt>
                <c:pt idx="82">
                  <c:v>6.9499599999999999</c:v>
                </c:pt>
                <c:pt idx="83">
                  <c:v>6.9504999999999999</c:v>
                </c:pt>
                <c:pt idx="84">
                  <c:v>6.9380899999999999</c:v>
                </c:pt>
                <c:pt idx="85">
                  <c:v>6.9347500000000002</c:v>
                </c:pt>
                <c:pt idx="86">
                  <c:v>6.9175899999999997</c:v>
                </c:pt>
                <c:pt idx="87">
                  <c:v>6.8723700000000001</c:v>
                </c:pt>
                <c:pt idx="88">
                  <c:v>6.8481100000000001</c:v>
                </c:pt>
                <c:pt idx="89">
                  <c:v>6.8567</c:v>
                </c:pt>
                <c:pt idx="90">
                  <c:v>6.9106699999999996</c:v>
                </c:pt>
                <c:pt idx="91">
                  <c:v>6.9029100000000003</c:v>
                </c:pt>
                <c:pt idx="92">
                  <c:v>6.8674900000000001</c:v>
                </c:pt>
                <c:pt idx="93">
                  <c:v>6.8767300000000002</c:v>
                </c:pt>
                <c:pt idx="94">
                  <c:v>6.8991899999999999</c:v>
                </c:pt>
                <c:pt idx="95">
                  <c:v>6.8998100000000004</c:v>
                </c:pt>
                <c:pt idx="96">
                  <c:v>6.88422</c:v>
                </c:pt>
                <c:pt idx="97">
                  <c:v>6.9041399999999999</c:v>
                </c:pt>
                <c:pt idx="98">
                  <c:v>6.8919699999999997</c:v>
                </c:pt>
                <c:pt idx="99">
                  <c:v>6.9189999999999996</c:v>
                </c:pt>
                <c:pt idx="100">
                  <c:v>6.8905799999999999</c:v>
                </c:pt>
                <c:pt idx="101">
                  <c:v>6.8714899999999997</c:v>
                </c:pt>
                <c:pt idx="102">
                  <c:v>6.8689</c:v>
                </c:pt>
                <c:pt idx="103">
                  <c:v>6.8757700000000002</c:v>
                </c:pt>
                <c:pt idx="104">
                  <c:v>6.8765400000000003</c:v>
                </c:pt>
                <c:pt idx="105">
                  <c:v>6.8641199999999998</c:v>
                </c:pt>
                <c:pt idx="106">
                  <c:v>6.8448399999999996</c:v>
                </c:pt>
                <c:pt idx="107">
                  <c:v>6.8527899999999997</c:v>
                </c:pt>
                <c:pt idx="108">
                  <c:v>6.8110099999999996</c:v>
                </c:pt>
                <c:pt idx="109">
                  <c:v>6.7619100000000003</c:v>
                </c:pt>
                <c:pt idx="110">
                  <c:v>6.77285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6990464"/>
        <c:axId val="236992000"/>
      </c:areaChart>
      <c:dateAx>
        <c:axId val="236990464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36992000"/>
        <c:crosses val="autoZero"/>
        <c:auto val="1"/>
        <c:lblOffset val="100"/>
        <c:baseTimeUnit val="days"/>
        <c:majorUnit val="7"/>
      </c:dateAx>
      <c:valAx>
        <c:axId val="236992000"/>
        <c:scaling>
          <c:orientation val="minMax"/>
        </c:scaling>
        <c:delete val="0"/>
        <c:axPos val="l"/>
        <c:majorGridlines/>
        <c:numFmt formatCode="_(* #,##0.00000_);_(* \(#,##0.000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699046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255"/>
          <c:h val="0.69875776397515532"/>
        </c:manualLayout>
      </c:layout>
      <c:areaChart>
        <c:grouping val="standard"/>
        <c:varyColors val="0"/>
        <c:ser>
          <c:idx val="0"/>
          <c:order val="0"/>
          <c:cat>
            <c:multiLvlStrRef>
              <c:f>Ni!$A$6:$A$527</c:f>
            </c:multiLvlStrRef>
          </c:cat>
          <c:val>
            <c:numRef>
              <c:f>Ni!$B$6:$B$527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015808"/>
        <c:axId val="237017344"/>
      </c:areaChart>
      <c:catAx>
        <c:axId val="237015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7017344"/>
        <c:crosses val="autoZero"/>
        <c:auto val="1"/>
        <c:lblAlgn val="ctr"/>
        <c:lblOffset val="100"/>
        <c:noMultiLvlLbl val="0"/>
      </c:catAx>
      <c:valAx>
        <c:axId val="237017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7015808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378"/>
        </c:manualLayout>
      </c:layout>
      <c:areaChart>
        <c:grouping val="standard"/>
        <c:varyColors val="0"/>
        <c:ser>
          <c:idx val="0"/>
          <c:order val="0"/>
          <c:cat>
            <c:numRef>
              <c:f>Pb!$A$759:$A$1232</c:f>
              <c:numCache>
                <c:formatCode>yyyy\.mm\.dd</c:formatCode>
                <c:ptCount val="245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  <c:pt idx="214">
                  <c:v>43427</c:v>
                </c:pt>
                <c:pt idx="215">
                  <c:v>43430</c:v>
                </c:pt>
                <c:pt idx="216">
                  <c:v>43431</c:v>
                </c:pt>
                <c:pt idx="217">
                  <c:v>43432</c:v>
                </c:pt>
                <c:pt idx="218">
                  <c:v>43433</c:v>
                </c:pt>
                <c:pt idx="219">
                  <c:v>43434</c:v>
                </c:pt>
                <c:pt idx="220">
                  <c:v>43437</c:v>
                </c:pt>
                <c:pt idx="221">
                  <c:v>43438</c:v>
                </c:pt>
                <c:pt idx="222">
                  <c:v>43439</c:v>
                </c:pt>
                <c:pt idx="223">
                  <c:v>43440</c:v>
                </c:pt>
                <c:pt idx="224">
                  <c:v>43445</c:v>
                </c:pt>
                <c:pt idx="225">
                  <c:v>43446</c:v>
                </c:pt>
                <c:pt idx="226">
                  <c:v>43447</c:v>
                </c:pt>
                <c:pt idx="227">
                  <c:v>43448</c:v>
                </c:pt>
                <c:pt idx="228">
                  <c:v>43451</c:v>
                </c:pt>
                <c:pt idx="229">
                  <c:v>43452</c:v>
                </c:pt>
                <c:pt idx="230">
                  <c:v>43453</c:v>
                </c:pt>
                <c:pt idx="231">
                  <c:v>43454</c:v>
                </c:pt>
                <c:pt idx="232">
                  <c:v>43459</c:v>
                </c:pt>
                <c:pt idx="233">
                  <c:v>43460</c:v>
                </c:pt>
                <c:pt idx="234">
                  <c:v>43461</c:v>
                </c:pt>
                <c:pt idx="235">
                  <c:v>43462</c:v>
                </c:pt>
                <c:pt idx="236">
                  <c:v>43467</c:v>
                </c:pt>
                <c:pt idx="237">
                  <c:v>43468</c:v>
                </c:pt>
                <c:pt idx="238">
                  <c:v>43469</c:v>
                </c:pt>
                <c:pt idx="239">
                  <c:v>43472</c:v>
                </c:pt>
                <c:pt idx="240">
                  <c:v>43473</c:v>
                </c:pt>
                <c:pt idx="241">
                  <c:v>43474</c:v>
                </c:pt>
                <c:pt idx="242">
                  <c:v>43475</c:v>
                </c:pt>
                <c:pt idx="243">
                  <c:v>43480</c:v>
                </c:pt>
                <c:pt idx="244">
                  <c:v>43481</c:v>
                </c:pt>
              </c:numCache>
            </c:numRef>
          </c:cat>
          <c:val>
            <c:numRef>
              <c:f>Pb!$B$759:$B$1232</c:f>
              <c:numCache>
                <c:formatCode>_(* #,##0.00_);_(* \(#,##0.00\);_(* "-"??_);_(@_)</c:formatCode>
                <c:ptCount val="245"/>
                <c:pt idx="0">
                  <c:v>2750.195408621139</c:v>
                </c:pt>
                <c:pt idx="1">
                  <c:v>2790.0008684827608</c:v>
                </c:pt>
                <c:pt idx="2">
                  <c:v>2782.7635121442841</c:v>
                </c:pt>
                <c:pt idx="3">
                  <c:v>2793.6195466519989</c:v>
                </c:pt>
                <c:pt idx="4">
                  <c:v>2793.6195466519989</c:v>
                </c:pt>
                <c:pt idx="5">
                  <c:v>2815.3316156674291</c:v>
                </c:pt>
                <c:pt idx="6">
                  <c:v>2804.4755811597142</c:v>
                </c:pt>
                <c:pt idx="7">
                  <c:v>2800.8569029904756</c:v>
                </c:pt>
                <c:pt idx="8">
                  <c:v>2782.7635121442841</c:v>
                </c:pt>
                <c:pt idx="9">
                  <c:v>2764.6701212980925</c:v>
                </c:pt>
                <c:pt idx="10">
                  <c:v>2761.0514431288539</c:v>
                </c:pt>
                <c:pt idx="11">
                  <c:v>2764.6701212980925</c:v>
                </c:pt>
                <c:pt idx="12">
                  <c:v>2771.9074776365692</c:v>
                </c:pt>
                <c:pt idx="13">
                  <c:v>2804.4755811597142</c:v>
                </c:pt>
                <c:pt idx="14">
                  <c:v>2797.2382248212375</c:v>
                </c:pt>
                <c:pt idx="15">
                  <c:v>2815.3316156674291</c:v>
                </c:pt>
                <c:pt idx="16">
                  <c:v>2844.2810410213356</c:v>
                </c:pt>
                <c:pt idx="17">
                  <c:v>2833.4250065136207</c:v>
                </c:pt>
                <c:pt idx="18">
                  <c:v>2811.7129374981905</c:v>
                </c:pt>
                <c:pt idx="19">
                  <c:v>2844.2810410213356</c:v>
                </c:pt>
                <c:pt idx="20">
                  <c:v>2840.6623628520974</c:v>
                </c:pt>
                <c:pt idx="21">
                  <c:v>2815.3316156674291</c:v>
                </c:pt>
                <c:pt idx="22">
                  <c:v>2818.9502938366672</c:v>
                </c:pt>
                <c:pt idx="23">
                  <c:v>2833.4250065136207</c:v>
                </c:pt>
                <c:pt idx="24">
                  <c:v>2833.4250065136207</c:v>
                </c:pt>
                <c:pt idx="25">
                  <c:v>2815.3316156674291</c:v>
                </c:pt>
                <c:pt idx="26">
                  <c:v>2797.2382248212375</c:v>
                </c:pt>
                <c:pt idx="27">
                  <c:v>2768.2887994673306</c:v>
                </c:pt>
                <c:pt idx="28">
                  <c:v>2768.2887994673306</c:v>
                </c:pt>
                <c:pt idx="29">
                  <c:v>2779.1448339750455</c:v>
                </c:pt>
                <c:pt idx="30">
                  <c:v>2822.5689720059058</c:v>
                </c:pt>
                <c:pt idx="31">
                  <c:v>2786.3821903135222</c:v>
                </c:pt>
                <c:pt idx="32">
                  <c:v>2771.9074776365692</c:v>
                </c:pt>
                <c:pt idx="33">
                  <c:v>2742.9580522826623</c:v>
                </c:pt>
                <c:pt idx="34">
                  <c:v>2732.1020177749474</c:v>
                </c:pt>
                <c:pt idx="35">
                  <c:v>2695.9152360825638</c:v>
                </c:pt>
                <c:pt idx="36">
                  <c:v>2714.0086269287553</c:v>
                </c:pt>
                <c:pt idx="37">
                  <c:v>2695.9152360825638</c:v>
                </c:pt>
                <c:pt idx="38">
                  <c:v>2685.0592015748489</c:v>
                </c:pt>
                <c:pt idx="39">
                  <c:v>2685.0592015748489</c:v>
                </c:pt>
                <c:pt idx="40">
                  <c:v>2648.8724198824652</c:v>
                </c:pt>
                <c:pt idx="41">
                  <c:v>2670.5844888978954</c:v>
                </c:pt>
                <c:pt idx="42">
                  <c:v>2695.9152360825638</c:v>
                </c:pt>
                <c:pt idx="43">
                  <c:v>2699.5339142518023</c:v>
                </c:pt>
                <c:pt idx="44">
                  <c:v>2685.0592015748489</c:v>
                </c:pt>
                <c:pt idx="45">
                  <c:v>2670.5844888978954</c:v>
                </c:pt>
                <c:pt idx="46">
                  <c:v>2674.2031670671336</c:v>
                </c:pt>
                <c:pt idx="47">
                  <c:v>2710.3899487595172</c:v>
                </c:pt>
                <c:pt idx="48">
                  <c:v>2695.9152360825638</c:v>
                </c:pt>
                <c:pt idx="49">
                  <c:v>2685.0592015748489</c:v>
                </c:pt>
                <c:pt idx="50">
                  <c:v>2706.7712705902786</c:v>
                </c:pt>
                <c:pt idx="51">
                  <c:v>2717.6273050979939</c:v>
                </c:pt>
                <c:pt idx="52">
                  <c:v>2717.6273050979939</c:v>
                </c:pt>
                <c:pt idx="53">
                  <c:v>2717.6273050979939</c:v>
                </c:pt>
                <c:pt idx="54">
                  <c:v>2742.9580522826623</c:v>
                </c:pt>
                <c:pt idx="55">
                  <c:v>2724.8646614364707</c:v>
                </c:pt>
                <c:pt idx="56">
                  <c:v>2724.8646614364707</c:v>
                </c:pt>
                <c:pt idx="57">
                  <c:v>2710.3899487595172</c:v>
                </c:pt>
                <c:pt idx="58">
                  <c:v>2710.3899487595172</c:v>
                </c:pt>
                <c:pt idx="59">
                  <c:v>2685.0592015748489</c:v>
                </c:pt>
                <c:pt idx="60">
                  <c:v>2685.0592015748489</c:v>
                </c:pt>
                <c:pt idx="61">
                  <c:v>2685.0592015748489</c:v>
                </c:pt>
                <c:pt idx="62">
                  <c:v>2659.7284543901806</c:v>
                </c:pt>
                <c:pt idx="63">
                  <c:v>2641.6350635439885</c:v>
                </c:pt>
                <c:pt idx="64">
                  <c:v>2659.7284543901806</c:v>
                </c:pt>
                <c:pt idx="65">
                  <c:v>2648.8724198824652</c:v>
                </c:pt>
                <c:pt idx="66">
                  <c:v>2677.8218452363722</c:v>
                </c:pt>
                <c:pt idx="67">
                  <c:v>2670.5844888978954</c:v>
                </c:pt>
                <c:pt idx="68">
                  <c:v>2677.8218452363722</c:v>
                </c:pt>
                <c:pt idx="69">
                  <c:v>2677.8218452363722</c:v>
                </c:pt>
                <c:pt idx="70">
                  <c:v>2666.9658107286573</c:v>
                </c:pt>
                <c:pt idx="71">
                  <c:v>2666.9658107286573</c:v>
                </c:pt>
                <c:pt idx="72">
                  <c:v>2677.8218452363722</c:v>
                </c:pt>
                <c:pt idx="73">
                  <c:v>2685.0592015748489</c:v>
                </c:pt>
                <c:pt idx="74">
                  <c:v>2692.2965579133256</c:v>
                </c:pt>
                <c:pt idx="75">
                  <c:v>2735.7206959441855</c:v>
                </c:pt>
                <c:pt idx="76">
                  <c:v>2742.9580522826623</c:v>
                </c:pt>
                <c:pt idx="77">
                  <c:v>2742.9580522826623</c:v>
                </c:pt>
                <c:pt idx="78">
                  <c:v>2742.9580522826623</c:v>
                </c:pt>
                <c:pt idx="79">
                  <c:v>2771.9074776365692</c:v>
                </c:pt>
                <c:pt idx="80">
                  <c:v>2844.2810410213356</c:v>
                </c:pt>
                <c:pt idx="81">
                  <c:v>2815.3316156674291</c:v>
                </c:pt>
                <c:pt idx="82">
                  <c:v>2804.4755811597142</c:v>
                </c:pt>
                <c:pt idx="83">
                  <c:v>2808.0942593289524</c:v>
                </c:pt>
                <c:pt idx="84">
                  <c:v>2826.187650175144</c:v>
                </c:pt>
                <c:pt idx="85">
                  <c:v>2858.755753698289</c:v>
                </c:pt>
                <c:pt idx="86">
                  <c:v>2916.6546044061024</c:v>
                </c:pt>
                <c:pt idx="87">
                  <c:v>2902.1798917291494</c:v>
                </c:pt>
                <c:pt idx="88">
                  <c:v>2952.8413860984861</c:v>
                </c:pt>
                <c:pt idx="89">
                  <c:v>2960.0787424369628</c:v>
                </c:pt>
                <c:pt idx="90">
                  <c:v>2938.3666734215326</c:v>
                </c:pt>
                <c:pt idx="91">
                  <c:v>2938.3666734215326</c:v>
                </c:pt>
                <c:pt idx="92">
                  <c:v>2923.8919607445791</c:v>
                </c:pt>
                <c:pt idx="93">
                  <c:v>2923.8919607445791</c:v>
                </c:pt>
                <c:pt idx="94">
                  <c:v>2923.8919607445791</c:v>
                </c:pt>
                <c:pt idx="95">
                  <c:v>2923.8919607445791</c:v>
                </c:pt>
                <c:pt idx="96">
                  <c:v>2974.5534551139162</c:v>
                </c:pt>
                <c:pt idx="97">
                  <c:v>3007.1215586370613</c:v>
                </c:pt>
                <c:pt idx="98">
                  <c:v>3007.1215586370613</c:v>
                </c:pt>
                <c:pt idx="99">
                  <c:v>2985.4094896216311</c:v>
                </c:pt>
                <c:pt idx="100">
                  <c:v>3003.5028804678227</c:v>
                </c:pt>
                <c:pt idx="101">
                  <c:v>2996.265524129346</c:v>
                </c:pt>
                <c:pt idx="102">
                  <c:v>2989.0281677908692</c:v>
                </c:pt>
                <c:pt idx="103">
                  <c:v>2981.7908114523925</c:v>
                </c:pt>
                <c:pt idx="104">
                  <c:v>2952.8413860984861</c:v>
                </c:pt>
                <c:pt idx="105">
                  <c:v>2952.8413860984861</c:v>
                </c:pt>
                <c:pt idx="106">
                  <c:v>2938.3666734215326</c:v>
                </c:pt>
                <c:pt idx="107">
                  <c:v>2920.273282575341</c:v>
                </c:pt>
                <c:pt idx="108">
                  <c:v>2920.273282575341</c:v>
                </c:pt>
                <c:pt idx="109">
                  <c:v>2894.9425353906727</c:v>
                </c:pt>
                <c:pt idx="110">
                  <c:v>2913.0359262368643</c:v>
                </c:pt>
                <c:pt idx="111">
                  <c:v>2938.3666734215326</c:v>
                </c:pt>
                <c:pt idx="112">
                  <c:v>2981.7908114523925</c:v>
                </c:pt>
                <c:pt idx="113">
                  <c:v>3065.0204093448747</c:v>
                </c:pt>
                <c:pt idx="114">
                  <c:v>3068.6390875141128</c:v>
                </c:pt>
                <c:pt idx="115">
                  <c:v>3061.4017311756361</c:v>
                </c:pt>
                <c:pt idx="116">
                  <c:v>3061.4017311756361</c:v>
                </c:pt>
                <c:pt idx="117">
                  <c:v>3043.3083403294445</c:v>
                </c:pt>
                <c:pt idx="118">
                  <c:v>3003.5028804678227</c:v>
                </c:pt>
                <c:pt idx="119">
                  <c:v>2996.265524129346</c:v>
                </c:pt>
                <c:pt idx="120">
                  <c:v>2978.1721332831544</c:v>
                </c:pt>
                <c:pt idx="121">
                  <c:v>2920.273282575341</c:v>
                </c:pt>
                <c:pt idx="122">
                  <c:v>2884.0865008829574</c:v>
                </c:pt>
                <c:pt idx="123">
                  <c:v>2884.0865008829574</c:v>
                </c:pt>
                <c:pt idx="124">
                  <c:v>2855.1370755290509</c:v>
                </c:pt>
                <c:pt idx="125">
                  <c:v>2793.6195466519989</c:v>
                </c:pt>
                <c:pt idx="126">
                  <c:v>2768.2887994673306</c:v>
                </c:pt>
                <c:pt idx="127">
                  <c:v>2797.2382248212375</c:v>
                </c:pt>
                <c:pt idx="128">
                  <c:v>2768.2887994673306</c:v>
                </c:pt>
                <c:pt idx="129">
                  <c:v>2768.2887994673306</c:v>
                </c:pt>
                <c:pt idx="130">
                  <c:v>2761.0514431288539</c:v>
                </c:pt>
                <c:pt idx="131">
                  <c:v>2779.1448339750455</c:v>
                </c:pt>
                <c:pt idx="132">
                  <c:v>2779.1448339750455</c:v>
                </c:pt>
                <c:pt idx="133">
                  <c:v>2775.5261558058073</c:v>
                </c:pt>
                <c:pt idx="134">
                  <c:v>2735.7206959441855</c:v>
                </c:pt>
                <c:pt idx="135">
                  <c:v>2739.974915309866</c:v>
                </c:pt>
                <c:pt idx="136">
                  <c:v>2726.7422118803643</c:v>
                </c:pt>
                <c:pt idx="137">
                  <c:v>2704.0019228458118</c:v>
                </c:pt>
                <c:pt idx="138">
                  <c:v>2649.1481298976532</c:v>
                </c:pt>
                <c:pt idx="139">
                  <c:v>2636.179482198851</c:v>
                </c:pt>
                <c:pt idx="140">
                  <c:v>2633.2658323742371</c:v>
                </c:pt>
                <c:pt idx="141">
                  <c:v>2676.639900267664</c:v>
                </c:pt>
                <c:pt idx="142">
                  <c:v>2689.4249174119382</c:v>
                </c:pt>
                <c:pt idx="143">
                  <c:v>2669.683786729152</c:v>
                </c:pt>
                <c:pt idx="144">
                  <c:v>2650.3567787971456</c:v>
                </c:pt>
                <c:pt idx="145">
                  <c:v>2637.1040172489093</c:v>
                </c:pt>
                <c:pt idx="146">
                  <c:v>2629.3266022572316</c:v>
                </c:pt>
                <c:pt idx="147">
                  <c:v>2544.8131883953638</c:v>
                </c:pt>
                <c:pt idx="148">
                  <c:v>2577.0941167893852</c:v>
                </c:pt>
                <c:pt idx="149">
                  <c:v>2585.99247977293</c:v>
                </c:pt>
                <c:pt idx="150">
                  <c:v>2586.2838430056204</c:v>
                </c:pt>
                <c:pt idx="151">
                  <c:v>2596.0920210265149</c:v>
                </c:pt>
                <c:pt idx="152">
                  <c:v>2629.3493821028956</c:v>
                </c:pt>
                <c:pt idx="153">
                  <c:v>2654.9096242650035</c:v>
                </c:pt>
                <c:pt idx="154">
                  <c:v>2720.6362465219977</c:v>
                </c:pt>
                <c:pt idx="155">
                  <c:v>2719.7434976416625</c:v>
                </c:pt>
                <c:pt idx="156">
                  <c:v>2713.5545358277445</c:v>
                </c:pt>
                <c:pt idx="157">
                  <c:v>2706.0752477546107</c:v>
                </c:pt>
                <c:pt idx="158">
                  <c:v>2752.746556517965</c:v>
                </c:pt>
                <c:pt idx="159">
                  <c:v>2838.6062150844118</c:v>
                </c:pt>
                <c:pt idx="160">
                  <c:v>2803.451749967147</c:v>
                </c:pt>
                <c:pt idx="161">
                  <c:v>2787.9275065770244</c:v>
                </c:pt>
                <c:pt idx="162">
                  <c:v>2794.4470501597766</c:v>
                </c:pt>
                <c:pt idx="163">
                  <c:v>2828.1408764029547</c:v>
                </c:pt>
                <c:pt idx="164">
                  <c:v>2800.363573861137</c:v>
                </c:pt>
                <c:pt idx="165">
                  <c:v>2781.656339994764</c:v>
                </c:pt>
                <c:pt idx="166">
                  <c:v>2802.4116837884508</c:v>
                </c:pt>
                <c:pt idx="167">
                  <c:v>2787.2879213626807</c:v>
                </c:pt>
                <c:pt idx="168">
                  <c:v>2744.1373595219748</c:v>
                </c:pt>
                <c:pt idx="169">
                  <c:v>2733.3740973678082</c:v>
                </c:pt>
                <c:pt idx="170">
                  <c:v>2741.0122499919808</c:v>
                </c:pt>
                <c:pt idx="171">
                  <c:v>2758.5965311743303</c:v>
                </c:pt>
                <c:pt idx="172">
                  <c:v>2754.790701758237</c:v>
                </c:pt>
                <c:pt idx="173">
                  <c:v>2737.9265449260251</c:v>
                </c:pt>
                <c:pt idx="174">
                  <c:v>2715.5079528710125</c:v>
                </c:pt>
                <c:pt idx="175">
                  <c:v>2676.9438030933252</c:v>
                </c:pt>
                <c:pt idx="176">
                  <c:v>2671.8438481521439</c:v>
                </c:pt>
                <c:pt idx="177">
                  <c:v>2694.9558920670165</c:v>
                </c:pt>
                <c:pt idx="178">
                  <c:v>2671.8748865542252</c:v>
                </c:pt>
                <c:pt idx="179">
                  <c:v>2672.8723790597878</c:v>
                </c:pt>
                <c:pt idx="180">
                  <c:v>2670.9091542508099</c:v>
                </c:pt>
                <c:pt idx="181">
                  <c:v>2669.3321301995761</c:v>
                </c:pt>
                <c:pt idx="182">
                  <c:v>2667.8153596663965</c:v>
                </c:pt>
                <c:pt idx="183">
                  <c:v>2674.8507714832749</c:v>
                </c:pt>
                <c:pt idx="184">
                  <c:v>2660.5012442181092</c:v>
                </c:pt>
                <c:pt idx="185">
                  <c:v>2715.4551931717388</c:v>
                </c:pt>
                <c:pt idx="186">
                  <c:v>2736.2500722919435</c:v>
                </c:pt>
                <c:pt idx="187">
                  <c:v>2727.218872499086</c:v>
                </c:pt>
                <c:pt idx="188">
                  <c:v>2713.3841471797446</c:v>
                </c:pt>
                <c:pt idx="189">
                  <c:v>2695.4975448239234</c:v>
                </c:pt>
                <c:pt idx="190">
                  <c:v>2663.7426774110295</c:v>
                </c:pt>
                <c:pt idx="191">
                  <c:v>2662.2569878834843</c:v>
                </c:pt>
                <c:pt idx="192">
                  <c:v>2648.7860991705516</c:v>
                </c:pt>
                <c:pt idx="193">
                  <c:v>2637.5641014554162</c:v>
                </c:pt>
                <c:pt idx="194">
                  <c:v>2656.9011747967361</c:v>
                </c:pt>
                <c:pt idx="195">
                  <c:v>2673.9889877657815</c:v>
                </c:pt>
                <c:pt idx="196">
                  <c:v>2682.4304401918694</c:v>
                </c:pt>
                <c:pt idx="197">
                  <c:v>2666.7431324195677</c:v>
                </c:pt>
                <c:pt idx="198">
                  <c:v>2650.8738198410192</c:v>
                </c:pt>
                <c:pt idx="199">
                  <c:v>2692.0688997575344</c:v>
                </c:pt>
                <c:pt idx="200">
                  <c:v>2721.8821978060109</c:v>
                </c:pt>
                <c:pt idx="201">
                  <c:v>2738.1263237299445</c:v>
                </c:pt>
                <c:pt idx="202">
                  <c:v>2709.8800272073399</c:v>
                </c:pt>
                <c:pt idx="203">
                  <c:v>2683.9266388569004</c:v>
                </c:pt>
                <c:pt idx="204">
                  <c:v>2685.3079321755549</c:v>
                </c:pt>
                <c:pt idx="205">
                  <c:v>2673.7890938194087</c:v>
                </c:pt>
                <c:pt idx="206">
                  <c:v>2688.1836515250316</c:v>
                </c:pt>
                <c:pt idx="207">
                  <c:v>2675.7097275157776</c:v>
                </c:pt>
                <c:pt idx="208">
                  <c:v>2681.5615110617114</c:v>
                </c:pt>
                <c:pt idx="209">
                  <c:v>2693.5580749846235</c:v>
                </c:pt>
                <c:pt idx="210">
                  <c:v>2688.4090544460651</c:v>
                </c:pt>
                <c:pt idx="211">
                  <c:v>2679.4974806232303</c:v>
                </c:pt>
                <c:pt idx="212">
                  <c:v>2664.1705069124423</c:v>
                </c:pt>
                <c:pt idx="213">
                  <c:v>2676.3192339586985</c:v>
                </c:pt>
                <c:pt idx="214">
                  <c:v>2676.3192339586985</c:v>
                </c:pt>
                <c:pt idx="215">
                  <c:v>2683.427583474408</c:v>
                </c:pt>
                <c:pt idx="216">
                  <c:v>2679.8715388290007</c:v>
                </c:pt>
                <c:pt idx="217">
                  <c:v>2672.4696065031294</c:v>
                </c:pt>
                <c:pt idx="218">
                  <c:v>2691.6629792925719</c:v>
                </c:pt>
                <c:pt idx="219">
                  <c:v>2685.7493060312195</c:v>
                </c:pt>
                <c:pt idx="220">
                  <c:v>2732.1653928608084</c:v>
                </c:pt>
                <c:pt idx="221">
                  <c:v>2739.229698051764</c:v>
                </c:pt>
                <c:pt idx="222">
                  <c:v>2759.8855742679366</c:v>
                </c:pt>
                <c:pt idx="223">
                  <c:v>2752.7819505009697</c:v>
                </c:pt>
                <c:pt idx="224">
                  <c:v>2720.4308699445933</c:v>
                </c:pt>
                <c:pt idx="225">
                  <c:v>2727.1107402530238</c:v>
                </c:pt>
                <c:pt idx="226">
                  <c:v>2741.1761793610185</c:v>
                </c:pt>
                <c:pt idx="227">
                  <c:v>2715.6802724550766</c:v>
                </c:pt>
                <c:pt idx="228">
                  <c:v>2688.7214296171001</c:v>
                </c:pt>
                <c:pt idx="229">
                  <c:v>2670.3633868178977</c:v>
                </c:pt>
                <c:pt idx="230">
                  <c:v>2687.305170375148</c:v>
                </c:pt>
                <c:pt idx="231">
                  <c:v>2686.7937208689277</c:v>
                </c:pt>
                <c:pt idx="232">
                  <c:v>2677.0284838732614</c:v>
                </c:pt>
                <c:pt idx="233">
                  <c:v>2641.2776412776416</c:v>
                </c:pt>
                <c:pt idx="234">
                  <c:v>2673.9403649620208</c:v>
                </c:pt>
                <c:pt idx="235">
                  <c:v>2692.2836240757101</c:v>
                </c:pt>
                <c:pt idx="236">
                  <c:v>2693.2987814642811</c:v>
                </c:pt>
                <c:pt idx="237">
                  <c:v>2668.7920043864178</c:v>
                </c:pt>
                <c:pt idx="238">
                  <c:v>2646.6798709816271</c:v>
                </c:pt>
                <c:pt idx="239">
                  <c:v>2651.4687971655508</c:v>
                </c:pt>
                <c:pt idx="240">
                  <c:v>2651.6324705909856</c:v>
                </c:pt>
                <c:pt idx="241">
                  <c:v>2652.2044306041776</c:v>
                </c:pt>
                <c:pt idx="242">
                  <c:v>2650.1209071782309</c:v>
                </c:pt>
                <c:pt idx="243">
                  <c:v>2632.3923270200285</c:v>
                </c:pt>
                <c:pt idx="244">
                  <c:v>2628.1402954443106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041152"/>
        <c:axId val="237042688"/>
      </c:areaChart>
      <c:dateAx>
        <c:axId val="23704115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37042688"/>
        <c:crosses val="autoZero"/>
        <c:auto val="0"/>
        <c:lblOffset val="100"/>
        <c:baseTimeUnit val="days"/>
        <c:majorUnit val="7"/>
        <c:majorTimeUnit val="days"/>
        <c:minorUnit val="7"/>
        <c:minorTimeUnit val="days"/>
      </c:dateAx>
      <c:valAx>
        <c:axId val="237042688"/>
        <c:scaling>
          <c:orientation val="minMax"/>
          <c:min val="20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7041152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60.14</a:t>
            </a: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Giá SiMn 60.14</c:v>
          </c:tx>
          <c:marker>
            <c:symbol val="none"/>
          </c:marker>
          <c:cat>
            <c:numRef>
              <c:f>'SiMn 6014'!$A$7:$A$107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  <c:pt idx="8">
                  <c:v>43433</c:v>
                </c:pt>
                <c:pt idx="9">
                  <c:v>43434</c:v>
                </c:pt>
                <c:pt idx="10">
                  <c:v>43437</c:v>
                </c:pt>
                <c:pt idx="11">
                  <c:v>43438</c:v>
                </c:pt>
                <c:pt idx="12">
                  <c:v>43439</c:v>
                </c:pt>
                <c:pt idx="13">
                  <c:v>43440</c:v>
                </c:pt>
                <c:pt idx="14">
                  <c:v>43441</c:v>
                </c:pt>
              </c:numCache>
            </c:numRef>
          </c:cat>
          <c:val>
            <c:numRef>
              <c:f>'SiMn 6014'!$C$7:$C$107</c:f>
              <c:numCache>
                <c:formatCode>_(* #,##0_);_(* \(#,##0\);_(* "-"??_);_(@_)</c:formatCode>
                <c:ptCount val="101"/>
                <c:pt idx="0">
                  <c:v>6350</c:v>
                </c:pt>
                <c:pt idx="1">
                  <c:v>6350</c:v>
                </c:pt>
                <c:pt idx="2">
                  <c:v>6350</c:v>
                </c:pt>
                <c:pt idx="3">
                  <c:v>6350</c:v>
                </c:pt>
                <c:pt idx="4">
                  <c:v>6350</c:v>
                </c:pt>
                <c:pt idx="8">
                  <c:v>7300</c:v>
                </c:pt>
                <c:pt idx="9">
                  <c:v>7300</c:v>
                </c:pt>
                <c:pt idx="10">
                  <c:v>7300</c:v>
                </c:pt>
                <c:pt idx="11">
                  <c:v>7300</c:v>
                </c:pt>
                <c:pt idx="12">
                  <c:v>7300</c:v>
                </c:pt>
                <c:pt idx="13">
                  <c:v>7300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'SiMn 6014'!$E$6</c:f>
              <c:strCache>
                <c:ptCount val="1"/>
                <c:pt idx="0">
                  <c:v>USD/MT</c:v>
                </c:pt>
              </c:strCache>
            </c:strRef>
          </c:tx>
          <c:cat>
            <c:numRef>
              <c:f>'SiMn 6014'!$A$7:$A$107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  <c:pt idx="8">
                  <c:v>43433</c:v>
                </c:pt>
                <c:pt idx="9">
                  <c:v>43434</c:v>
                </c:pt>
                <c:pt idx="10">
                  <c:v>43437</c:v>
                </c:pt>
                <c:pt idx="11">
                  <c:v>43438</c:v>
                </c:pt>
                <c:pt idx="12">
                  <c:v>43439</c:v>
                </c:pt>
                <c:pt idx="13">
                  <c:v>43440</c:v>
                </c:pt>
                <c:pt idx="14">
                  <c:v>43441</c:v>
                </c:pt>
              </c:numCache>
            </c:numRef>
          </c:cat>
          <c:val>
            <c:numRef>
              <c:f>'SiMn 6014'!$E$7:$E$107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087744"/>
        <c:axId val="237089536"/>
      </c:lineChart>
      <c:dateAx>
        <c:axId val="237087744"/>
        <c:scaling>
          <c:orientation val="minMax"/>
        </c:scaling>
        <c:delete val="0"/>
        <c:axPos val="b"/>
        <c:numFmt formatCode="yyyy\.mm\.dd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7089536"/>
        <c:crosses val="autoZero"/>
        <c:auto val="1"/>
        <c:lblOffset val="100"/>
        <c:baseTimeUnit val="days"/>
      </c:dateAx>
      <c:valAx>
        <c:axId val="23708953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7087744"/>
        <c:crosses val="autoZero"/>
        <c:crossBetween val="between"/>
      </c:valAx>
      <c:spPr>
        <a:ln>
          <a:solidFill>
            <a:schemeClr val="accent1"/>
          </a:solidFill>
        </a:ln>
      </c:spPr>
    </c:plotArea>
    <c:legend>
      <c:legendPos val="r"/>
      <c:overlay val="0"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65.17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'SiMn 6517'!$C$6</c:f>
              <c:strCache>
                <c:ptCount val="1"/>
                <c:pt idx="0">
                  <c:v>CNY/MT</c:v>
                </c:pt>
              </c:strCache>
            </c:strRef>
          </c:tx>
          <c:marker>
            <c:symbol val="none"/>
          </c:marker>
          <c:cat>
            <c:numRef>
              <c:f>'SiMn 6517'!$A$7:$A$289</c:f>
              <c:numCache>
                <c:formatCode>yyyy\.mm\.dd</c:formatCode>
                <c:ptCount val="283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7">
                  <c:v>43433</c:v>
                </c:pt>
                <c:pt idx="8">
                  <c:v>43434</c:v>
                </c:pt>
                <c:pt idx="9">
                  <c:v>43437</c:v>
                </c:pt>
                <c:pt idx="10">
                  <c:v>43438</c:v>
                </c:pt>
                <c:pt idx="11">
                  <c:v>43439</c:v>
                </c:pt>
                <c:pt idx="12">
                  <c:v>43440</c:v>
                </c:pt>
                <c:pt idx="13">
                  <c:v>43441</c:v>
                </c:pt>
              </c:numCache>
            </c:numRef>
          </c:cat>
          <c:val>
            <c:numRef>
              <c:f>'SiMn 6517'!$C$7:$C$289</c:f>
              <c:numCache>
                <c:formatCode>_(* #,##0_);_(* \(#,##0\);_(* "-"??_);_(@_)</c:formatCode>
                <c:ptCount val="283"/>
                <c:pt idx="0">
                  <c:v>8800</c:v>
                </c:pt>
                <c:pt idx="1">
                  <c:v>8600</c:v>
                </c:pt>
                <c:pt idx="2">
                  <c:v>8700</c:v>
                </c:pt>
                <c:pt idx="3">
                  <c:v>8700</c:v>
                </c:pt>
                <c:pt idx="4">
                  <c:v>8700</c:v>
                </c:pt>
                <c:pt idx="7">
                  <c:v>8650</c:v>
                </c:pt>
                <c:pt idx="8">
                  <c:v>8650</c:v>
                </c:pt>
                <c:pt idx="9">
                  <c:v>8650</c:v>
                </c:pt>
                <c:pt idx="10">
                  <c:v>8650</c:v>
                </c:pt>
                <c:pt idx="11">
                  <c:v>8650</c:v>
                </c:pt>
                <c:pt idx="12">
                  <c:v>8650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114112"/>
        <c:axId val="237115648"/>
      </c:lineChart>
      <c:dateAx>
        <c:axId val="23711411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7115648"/>
        <c:crosses val="autoZero"/>
        <c:auto val="1"/>
        <c:lblOffset val="100"/>
        <c:baseTimeUnit val="days"/>
      </c:dateAx>
      <c:valAx>
        <c:axId val="237115648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7114112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4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3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4" Type="http://schemas.openxmlformats.org/officeDocument/2006/relationships/chart" Target="../charts/chart2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114300</xdr:rowOff>
    </xdr:from>
    <xdr:to>
      <xdr:col>8</xdr:col>
      <xdr:colOff>1028700</xdr:colOff>
      <xdr:row>32</xdr:row>
      <xdr:rowOff>114300</xdr:rowOff>
    </xdr:to>
    <xdr:graphicFrame macro="">
      <xdr:nvGraphicFramePr>
        <xdr:cNvPr id="340798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38100</xdr:rowOff>
    </xdr:from>
    <xdr:to>
      <xdr:col>8</xdr:col>
      <xdr:colOff>1181100</xdr:colOff>
      <xdr:row>47</xdr:row>
      <xdr:rowOff>114300</xdr:rowOff>
    </xdr:to>
    <xdr:graphicFrame macro="">
      <xdr:nvGraphicFramePr>
        <xdr:cNvPr id="3407987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104775</xdr:rowOff>
    </xdr:from>
    <xdr:to>
      <xdr:col>9</xdr:col>
      <xdr:colOff>0</xdr:colOff>
      <xdr:row>65</xdr:row>
      <xdr:rowOff>76200</xdr:rowOff>
    </xdr:to>
    <xdr:graphicFrame macro="">
      <xdr:nvGraphicFramePr>
        <xdr:cNvPr id="3407987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28575</xdr:rowOff>
    </xdr:from>
    <xdr:to>
      <xdr:col>8</xdr:col>
      <xdr:colOff>990600</xdr:colOff>
      <xdr:row>80</xdr:row>
      <xdr:rowOff>123825</xdr:rowOff>
    </xdr:to>
    <xdr:graphicFrame macro="">
      <xdr:nvGraphicFramePr>
        <xdr:cNvPr id="34079877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128</xdr:row>
      <xdr:rowOff>9525</xdr:rowOff>
    </xdr:from>
    <xdr:to>
      <xdr:col>9</xdr:col>
      <xdr:colOff>28575</xdr:colOff>
      <xdr:row>141</xdr:row>
      <xdr:rowOff>9525</xdr:rowOff>
    </xdr:to>
    <xdr:graphicFrame macro="">
      <xdr:nvGraphicFramePr>
        <xdr:cNvPr id="34079878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82</xdr:row>
      <xdr:rowOff>28575</xdr:rowOff>
    </xdr:from>
    <xdr:to>
      <xdr:col>8</xdr:col>
      <xdr:colOff>914400</xdr:colOff>
      <xdr:row>98</xdr:row>
      <xdr:rowOff>47625</xdr:rowOff>
    </xdr:to>
    <xdr:graphicFrame macro="">
      <xdr:nvGraphicFramePr>
        <xdr:cNvPr id="34079879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34</xdr:row>
      <xdr:rowOff>47625</xdr:rowOff>
    </xdr:from>
    <xdr:to>
      <xdr:col>8</xdr:col>
      <xdr:colOff>1028700</xdr:colOff>
      <xdr:row>47</xdr:row>
      <xdr:rowOff>76200</xdr:rowOff>
    </xdr:to>
    <xdr:graphicFrame macro="">
      <xdr:nvGraphicFramePr>
        <xdr:cNvPr id="3407988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142</xdr:row>
      <xdr:rowOff>66675</xdr:rowOff>
    </xdr:from>
    <xdr:to>
      <xdr:col>8</xdr:col>
      <xdr:colOff>752475</xdr:colOff>
      <xdr:row>159</xdr:row>
      <xdr:rowOff>114300</xdr:rowOff>
    </xdr:to>
    <xdr:graphicFrame macro="">
      <xdr:nvGraphicFramePr>
        <xdr:cNvPr id="3407988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161</xdr:row>
      <xdr:rowOff>66675</xdr:rowOff>
    </xdr:from>
    <xdr:to>
      <xdr:col>8</xdr:col>
      <xdr:colOff>647700</xdr:colOff>
      <xdr:row>178</xdr:row>
      <xdr:rowOff>47625</xdr:rowOff>
    </xdr:to>
    <xdr:graphicFrame macro="">
      <xdr:nvGraphicFramePr>
        <xdr:cNvPr id="3407988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82</xdr:row>
      <xdr:rowOff>38100</xdr:rowOff>
    </xdr:from>
    <xdr:to>
      <xdr:col>8</xdr:col>
      <xdr:colOff>1009650</xdr:colOff>
      <xdr:row>98</xdr:row>
      <xdr:rowOff>47625</xdr:rowOff>
    </xdr:to>
    <xdr:graphicFrame macro="">
      <xdr:nvGraphicFramePr>
        <xdr:cNvPr id="3407988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100</xdr:row>
      <xdr:rowOff>9525</xdr:rowOff>
    </xdr:from>
    <xdr:to>
      <xdr:col>9</xdr:col>
      <xdr:colOff>9525</xdr:colOff>
      <xdr:row>113</xdr:row>
      <xdr:rowOff>161925</xdr:rowOff>
    </xdr:to>
    <xdr:graphicFrame macro="">
      <xdr:nvGraphicFramePr>
        <xdr:cNvPr id="3407988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19050</xdr:colOff>
      <xdr:row>115</xdr:row>
      <xdr:rowOff>0</xdr:rowOff>
    </xdr:from>
    <xdr:to>
      <xdr:col>9</xdr:col>
      <xdr:colOff>25400</xdr:colOff>
      <xdr:row>126</xdr:row>
      <xdr:rowOff>174625</xdr:rowOff>
    </xdr:to>
    <xdr:graphicFrame macro="">
      <xdr:nvGraphicFramePr>
        <xdr:cNvPr id="3407988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44" name="Picture 20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52" name="Picture 28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0" name="Picture 36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8" name="Picture 44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76" name="Picture 52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84" name="Picture 60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92" name="Picture 68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100" name="Picture 76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20</xdr:row>
      <xdr:rowOff>0</xdr:rowOff>
    </xdr:from>
    <xdr:to>
      <xdr:col>23</xdr:col>
      <xdr:colOff>520700</xdr:colOff>
      <xdr:row>33</xdr:row>
      <xdr:rowOff>0</xdr:rowOff>
    </xdr:to>
    <xdr:graphicFrame macro="">
      <xdr:nvGraphicFramePr>
        <xdr:cNvPr id="2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0</xdr:colOff>
      <xdr:row>34</xdr:row>
      <xdr:rowOff>0</xdr:rowOff>
    </xdr:from>
    <xdr:to>
      <xdr:col>23</xdr:col>
      <xdr:colOff>511175</xdr:colOff>
      <xdr:row>47</xdr:row>
      <xdr:rowOff>28575</xdr:rowOff>
    </xdr:to>
    <xdr:graphicFrame macro="">
      <xdr:nvGraphicFramePr>
        <xdr:cNvPr id="2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433</xdr:row>
      <xdr:rowOff>180975</xdr:rowOff>
    </xdr:from>
    <xdr:to>
      <xdr:col>12</xdr:col>
      <xdr:colOff>381000</xdr:colOff>
      <xdr:row>447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288</xdr:row>
      <xdr:rowOff>161925</xdr:rowOff>
    </xdr:from>
    <xdr:to>
      <xdr:col>13</xdr:col>
      <xdr:colOff>276225</xdr:colOff>
      <xdr:row>302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485775</xdr:colOff>
      <xdr:row>1173</xdr:row>
      <xdr:rowOff>57150</xdr:rowOff>
    </xdr:from>
    <xdr:to>
      <xdr:col>16</xdr:col>
      <xdr:colOff>114300</xdr:colOff>
      <xdr:row>1187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238125</xdr:colOff>
      <xdr:row>1153</xdr:row>
      <xdr:rowOff>47625</xdr:rowOff>
    </xdr:from>
    <xdr:to>
      <xdr:col>14</xdr:col>
      <xdr:colOff>371475</xdr:colOff>
      <xdr:row>1168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390525</xdr:colOff>
      <xdr:row>1189</xdr:row>
      <xdr:rowOff>76200</xdr:rowOff>
    </xdr:from>
    <xdr:to>
      <xdr:col>14</xdr:col>
      <xdr:colOff>485775</xdr:colOff>
      <xdr:row>1203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1173</xdr:row>
      <xdr:rowOff>161925</xdr:rowOff>
    </xdr:from>
    <xdr:to>
      <xdr:col>14</xdr:col>
      <xdr:colOff>523875</xdr:colOff>
      <xdr:row>1187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638175</xdr:colOff>
      <xdr:row>1188</xdr:row>
      <xdr:rowOff>76200</xdr:rowOff>
    </xdr:from>
    <xdr:to>
      <xdr:col>16</xdr:col>
      <xdr:colOff>533400</xdr:colOff>
      <xdr:row>1202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1155</xdr:row>
      <xdr:rowOff>57150</xdr:rowOff>
    </xdr:from>
    <xdr:to>
      <xdr:col>14</xdr:col>
      <xdr:colOff>409575</xdr:colOff>
      <xdr:row>1169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590550</xdr:colOff>
      <xdr:row>1170</xdr:row>
      <xdr:rowOff>66675</xdr:rowOff>
    </xdr:from>
    <xdr:to>
      <xdr:col>14</xdr:col>
      <xdr:colOff>390525</xdr:colOff>
      <xdr:row>1184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361950</xdr:colOff>
      <xdr:row>1185</xdr:row>
      <xdr:rowOff>114300</xdr:rowOff>
    </xdr:from>
    <xdr:to>
      <xdr:col>14</xdr:col>
      <xdr:colOff>161925</xdr:colOff>
      <xdr:row>1199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1166</xdr:row>
      <xdr:rowOff>152400</xdr:rowOff>
    </xdr:from>
    <xdr:to>
      <xdr:col>15</xdr:col>
      <xdr:colOff>314325</xdr:colOff>
      <xdr:row>1180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752475</xdr:colOff>
      <xdr:row>1181</xdr:row>
      <xdr:rowOff>85725</xdr:rowOff>
    </xdr:from>
    <xdr:to>
      <xdr:col>15</xdr:col>
      <xdr:colOff>28575</xdr:colOff>
      <xdr:row>1195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522941</xdr:colOff>
      <xdr:row>1196</xdr:row>
      <xdr:rowOff>74706</xdr:rowOff>
    </xdr:from>
    <xdr:to>
      <xdr:col>13</xdr:col>
      <xdr:colOff>552450</xdr:colOff>
      <xdr:row>1209</xdr:row>
      <xdr:rowOff>161925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838200</xdr:colOff>
      <xdr:row>0</xdr:row>
      <xdr:rowOff>180975</xdr:rowOff>
    </xdr:from>
    <xdr:to>
      <xdr:col>15</xdr:col>
      <xdr:colOff>114300</xdr:colOff>
      <xdr:row>992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223630</xdr:colOff>
      <xdr:row>707</xdr:row>
      <xdr:rowOff>33131</xdr:rowOff>
    </xdr:from>
    <xdr:to>
      <xdr:col>15</xdr:col>
      <xdr:colOff>33130</xdr:colOff>
      <xdr:row>723</xdr:row>
      <xdr:rowOff>149087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157370</xdr:colOff>
      <xdr:row>724</xdr:row>
      <xdr:rowOff>107674</xdr:rowOff>
    </xdr:from>
    <xdr:to>
      <xdr:col>14</xdr:col>
      <xdr:colOff>579783</xdr:colOff>
      <xdr:row>741</xdr:row>
      <xdr:rowOff>24848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422414</xdr:colOff>
      <xdr:row>719</xdr:row>
      <xdr:rowOff>149087</xdr:rowOff>
    </xdr:from>
    <xdr:to>
      <xdr:col>16</xdr:col>
      <xdr:colOff>430696</xdr:colOff>
      <xdr:row>736</xdr:row>
      <xdr:rowOff>49695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352425</xdr:colOff>
      <xdr:row>32</xdr:row>
      <xdr:rowOff>85725</xdr:rowOff>
    </xdr:from>
    <xdr:to>
      <xdr:col>17</xdr:col>
      <xdr:colOff>276225</xdr:colOff>
      <xdr:row>46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37</xdr:row>
      <xdr:rowOff>47625</xdr:rowOff>
    </xdr:from>
    <xdr:to>
      <xdr:col>15</xdr:col>
      <xdr:colOff>523875</xdr:colOff>
      <xdr:row>51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266700</xdr:colOff>
      <xdr:row>36</xdr:row>
      <xdr:rowOff>47625</xdr:rowOff>
    </xdr:from>
    <xdr:to>
      <xdr:col>19</xdr:col>
      <xdr:colOff>190500</xdr:colOff>
      <xdr:row>50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957</xdr:row>
      <xdr:rowOff>161925</xdr:rowOff>
    </xdr:from>
    <xdr:to>
      <xdr:col>13</xdr:col>
      <xdr:colOff>200025</xdr:colOff>
      <xdr:row>971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hyperlink" Target="https://tradingeconomics.com/china/currency" TargetMode="External"/><Relationship Id="rId1" Type="http://schemas.openxmlformats.org/officeDocument/2006/relationships/hyperlink" Target="https://tradingeconomics.com/china/currency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vietinbank.vn/web/home/vn/ty-gia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hq.smm.cn/gt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9"/>
  <sheetViews>
    <sheetView tabSelected="1" zoomScale="80" zoomScaleNormal="80" zoomScaleSheetLayoutView="85" workbookViewId="0">
      <selection activeCell="A4" sqref="A4:I11"/>
    </sheetView>
  </sheetViews>
  <sheetFormatPr defaultColWidth="9.1796875" defaultRowHeight="14" x14ac:dyDescent="0.3"/>
  <cols>
    <col min="1" max="1" width="6.7265625" style="1" customWidth="1"/>
    <col min="2" max="2" width="19.1796875" style="1" customWidth="1"/>
    <col min="3" max="3" width="14.81640625" style="1" customWidth="1"/>
    <col min="4" max="4" width="16.1796875" style="1" customWidth="1"/>
    <col min="5" max="5" width="15.1796875" style="1" customWidth="1"/>
    <col min="6" max="8" width="14" style="1" customWidth="1"/>
    <col min="9" max="9" width="15.54296875" style="1" customWidth="1"/>
    <col min="10" max="10" width="8.26953125" style="1" customWidth="1"/>
    <col min="11" max="11" width="13.7265625" style="335" customWidth="1"/>
    <col min="12" max="12" width="14.26953125" style="1" bestFit="1" customWidth="1"/>
    <col min="13" max="13" width="15.26953125" style="159" bestFit="1" customWidth="1"/>
    <col min="14" max="16384" width="9.1796875" style="1"/>
  </cols>
  <sheetData>
    <row r="1" spans="1:13" ht="19.5" customHeight="1" x14ac:dyDescent="0.3">
      <c r="A1" s="387" t="s">
        <v>1018</v>
      </c>
      <c r="B1" s="387"/>
      <c r="C1" s="387"/>
      <c r="D1" s="387"/>
      <c r="E1" s="387"/>
      <c r="F1" s="387"/>
      <c r="G1" s="387"/>
      <c r="H1" s="387"/>
      <c r="I1" s="387"/>
      <c r="J1" s="157"/>
      <c r="K1" s="338"/>
      <c r="L1" s="197"/>
      <c r="M1" s="158"/>
    </row>
    <row r="2" spans="1:13" x14ac:dyDescent="0.3">
      <c r="A2" s="388" t="s">
        <v>21</v>
      </c>
      <c r="B2" s="388"/>
      <c r="C2" s="388"/>
      <c r="D2" s="388"/>
      <c r="E2" s="181">
        <v>43483</v>
      </c>
      <c r="F2" s="164"/>
      <c r="G2" s="164"/>
      <c r="H2" s="164"/>
      <c r="I2" s="164"/>
      <c r="J2" s="157"/>
      <c r="K2" s="339"/>
      <c r="L2" s="157"/>
      <c r="M2" s="158"/>
    </row>
    <row r="3" spans="1:13" ht="6" customHeight="1" x14ac:dyDescent="0.3">
      <c r="A3" s="163"/>
      <c r="B3" s="163"/>
      <c r="C3" s="163"/>
      <c r="D3" s="163"/>
      <c r="E3" s="180"/>
      <c r="F3" s="163"/>
      <c r="G3" s="163"/>
      <c r="H3" s="163"/>
      <c r="I3" s="163"/>
      <c r="J3" s="157"/>
      <c r="K3" s="339"/>
      <c r="L3" s="157"/>
      <c r="M3" s="158"/>
    </row>
    <row r="4" spans="1:13" s="2" customFormat="1" ht="30" x14ac:dyDescent="0.35">
      <c r="A4" s="4" t="s">
        <v>1013</v>
      </c>
      <c r="B4" s="4" t="s">
        <v>0</v>
      </c>
      <c r="C4" s="4" t="s">
        <v>7</v>
      </c>
      <c r="D4" s="4" t="s">
        <v>9</v>
      </c>
      <c r="E4" s="4" t="s">
        <v>8</v>
      </c>
      <c r="F4" s="4" t="s">
        <v>7</v>
      </c>
      <c r="G4" s="4" t="s">
        <v>10</v>
      </c>
      <c r="H4" s="4" t="s">
        <v>11</v>
      </c>
      <c r="I4" s="52" t="s">
        <v>1</v>
      </c>
      <c r="K4" s="258"/>
      <c r="M4" s="165"/>
    </row>
    <row r="5" spans="1:13" s="2" customFormat="1" ht="34.5" customHeight="1" x14ac:dyDescent="0.35">
      <c r="A5" s="166">
        <v>1</v>
      </c>
      <c r="B5" s="167" t="s">
        <v>12</v>
      </c>
      <c r="C5" s="166" t="s">
        <v>2</v>
      </c>
      <c r="D5" s="326">
        <f>+IF(ISERROR(VLOOKUP($E$2,Cu!$A$5:$H$1643,3,0)),0,VLOOKUP($E$2,Cu!$A$5:$H$1643,3,0))</f>
        <v>47770</v>
      </c>
      <c r="E5" s="328">
        <f>+IF(ISERROR(VLOOKUP($E$2,Cu!$A$5:$H$1643,7,0)),0,VLOOKUP($E$2,Cu!$A$5:$H$1643,7,0))</f>
        <v>330</v>
      </c>
      <c r="F5" s="327" t="s">
        <v>3</v>
      </c>
      <c r="G5" s="326">
        <f>+IF(ISERROR(VLOOKUP($E$2,Cu!$A$5:$H$1643,2,0)),0,VLOOKUP($E$2,Cu!$A$5:$H$1643,2,0))</f>
        <v>7051.2451492245409</v>
      </c>
      <c r="H5" s="326">
        <f>+IF(ISERROR(VLOOKUP($E$2,Cu!$A$5:$H$1643,4,0)),0,VLOOKUP($E$2,Cu!$A$5:$H$1643,4,0))</f>
        <v>6026.7052557474708</v>
      </c>
      <c r="I5" s="326">
        <f>+IF(ISERROR(VLOOKUP($E$2,Cu!$A$5:$H$1643,5,0)),0,VLOOKUP($E$2,Cu!$A$5:$H$1643,5,0))</f>
        <v>5933</v>
      </c>
      <c r="J5" s="168"/>
      <c r="K5" s="340"/>
      <c r="L5" s="3"/>
      <c r="M5" s="165"/>
    </row>
    <row r="6" spans="1:13" s="2" customFormat="1" ht="34.5" customHeight="1" x14ac:dyDescent="0.35">
      <c r="A6" s="166">
        <v>2</v>
      </c>
      <c r="B6" s="167" t="s">
        <v>13</v>
      </c>
      <c r="C6" s="166" t="s">
        <v>2</v>
      </c>
      <c r="D6" s="326">
        <f>+IF(ISERROR(VLOOKUP($E$2,Pb!$A$5:$H$1988,3,0)),0,VLOOKUP($E$2,Pb!$A$5:$H$1988,3,0))</f>
        <v>17875</v>
      </c>
      <c r="E6" s="328">
        <f>+IF(ISERROR(VLOOKUP($E$2,Pb!$A$5:$H$1988,7,0)),0,VLOOKUP($E$2,Pb!$A$5:$H$1988,7,0))</f>
        <v>50</v>
      </c>
      <c r="F6" s="327" t="s">
        <v>3</v>
      </c>
      <c r="G6" s="326">
        <f>+IF(ISERROR(VLOOKUP($E$2,Pb!$A$5:$H$1988,2,0)),0,VLOOKUP($E$2,Pb!$A$5:$H$1988,2,0))</f>
        <v>2638.4971120449795</v>
      </c>
      <c r="H6" s="326">
        <f>+IF(ISERROR(VLOOKUP($E$2,Pb!$A$5:$H$1988,4,0)),0,VLOOKUP($E$2,Pb!$A$5:$H$1988,4,0))</f>
        <v>2255.125736790581</v>
      </c>
      <c r="I6" s="326">
        <f>+IF(ISERROR(VLOOKUP($E$2,Pb!$A$5:$H$1988,5,0)),0,VLOOKUP($E$2,Pb!$A$5:$H$1988,5,0))</f>
        <v>1948</v>
      </c>
      <c r="J6" s="168"/>
      <c r="K6" s="258"/>
      <c r="L6" s="3"/>
      <c r="M6" s="165"/>
    </row>
    <row r="7" spans="1:13" s="2" customFormat="1" ht="34.5" customHeight="1" x14ac:dyDescent="0.35">
      <c r="A7" s="166">
        <v>3</v>
      </c>
      <c r="B7" s="167" t="s">
        <v>14</v>
      </c>
      <c r="C7" s="166" t="s">
        <v>5</v>
      </c>
      <c r="D7" s="326">
        <f>+IF(ISERROR(VLOOKUP($E$2,Ag!$A$5:$F$1519,3,0)),0,VLOOKUP($E$2,Ag!$A$5:$F$1519,3,0))</f>
        <v>3689</v>
      </c>
      <c r="E7" s="328">
        <f>+IF(ISERROR(VLOOKUP($E$2,Ag!$A$5:$H$1988,7,0)),0,VLOOKUP($E$2,Ag!$A$5:$H$1988,7,0))</f>
        <v>0</v>
      </c>
      <c r="F7" s="327" t="s">
        <v>6</v>
      </c>
      <c r="G7" s="326">
        <f>+IF(ISERROR(VLOOKUP($E$2,Ag!$A$5:$H$1519,2,0)),0,VLOOKUP($E$2,Ag!$A$5:$H$1519,2,0))</f>
        <v>544.52676063406591</v>
      </c>
      <c r="H7" s="326">
        <f>+IF(ISERROR(VLOOKUP($E$2,Ag!$A$5:$H$1519,4,0)),0,VLOOKUP($E$2,Ag!$A$5:$H$1519,4,0))</f>
        <v>465.40748772142388</v>
      </c>
      <c r="I7" s="326">
        <f>+IF(ISERROR(VLOOKUP($E$2,Ag!$A$5:$H$1519,5,0)),0,VLOOKUP($E$2,Ag!$A$5:$H$1519,5,0))</f>
        <v>499.78499999999997</v>
      </c>
      <c r="J7" s="168"/>
      <c r="K7" s="258"/>
      <c r="M7" s="183"/>
    </row>
    <row r="8" spans="1:13" s="2" customFormat="1" ht="34.5" customHeight="1" x14ac:dyDescent="0.35">
      <c r="A8" s="166">
        <v>4</v>
      </c>
      <c r="B8" s="167" t="s">
        <v>15</v>
      </c>
      <c r="C8" s="166" t="s">
        <v>2</v>
      </c>
      <c r="D8" s="326">
        <f>+IF(ISERROR(VLOOKUP($E$2,Zn!$A$5:$H$2996,3,0)),0,VLOOKUP($E$2,Zn!$A$5:$H$2996,3,0))</f>
        <v>21700</v>
      </c>
      <c r="E8" s="328">
        <f>+IF(ISERROR(VLOOKUP($E$2,Zn!$A$5:$H$2996,7,0)),0,VLOOKUP($E$2,Zn!$A$5:$H$2996,7,0))</f>
        <v>210</v>
      </c>
      <c r="F8" s="327" t="s">
        <v>3</v>
      </c>
      <c r="G8" s="326">
        <f>+IF(ISERROR(VLOOKUP($E$2,Zn!$A$5:$H$2996,2,0)),0,VLOOKUP($E$2,Zn!$A$5:$H$2996,2,0))</f>
        <v>3203.0985919650939</v>
      </c>
      <c r="H8" s="326">
        <f>+IF(ISERROR(VLOOKUP($E$2,Zn!$A$5:$H$2996,4,0)),0,VLOOKUP($E$2,Zn!$A$5:$H$2996,4,0))</f>
        <v>2737.69110424367</v>
      </c>
      <c r="I8" s="326">
        <f>+IF(ISERROR(VLOOKUP($E$2,Zn!$A$5:$H$2996,5,0)),0,VLOOKUP($E$2,Zn!$A$5:$H$2996,5,0))</f>
        <v>2502</v>
      </c>
      <c r="J8" s="168"/>
      <c r="K8" s="258"/>
      <c r="M8" s="165"/>
    </row>
    <row r="9" spans="1:13" s="25" customFormat="1" ht="34.5" customHeight="1" x14ac:dyDescent="0.35">
      <c r="A9" s="166">
        <v>5</v>
      </c>
      <c r="B9" s="167" t="s">
        <v>16</v>
      </c>
      <c r="C9" s="166" t="s">
        <v>2</v>
      </c>
      <c r="D9" s="326">
        <f>+IF(ISERROR(VLOOKUP($E$2,Ni!$A$6:$H$2998,3,0)),0,VLOOKUP($E$2,Ni!$A$6:$H$2998,3,0))</f>
        <v>94050</v>
      </c>
      <c r="E9" s="328">
        <f>+IF(ISERROR(VLOOKUP($E$2,Ni!$A$6:$H$2998,7,0)),0,VLOOKUP($E$2,Ni!$A$6:$H$2998,7,0))</f>
        <v>750</v>
      </c>
      <c r="F9" s="327" t="s">
        <v>3</v>
      </c>
      <c r="G9" s="326">
        <f>+IF(ISERROR(VLOOKUP($E$2,Ni!$A$6:$H$2998,2,0)),0,VLOOKUP($E$2,Ni!$A$6:$H$2998,2,0))</f>
        <v>13882.554035682815</v>
      </c>
      <c r="H9" s="326">
        <f>+IF(ISERROR(VLOOKUP($E$2,Ni!$A$6:$H$2998,4,0)),0,VLOOKUP($E$2,Ni!$A$6:$H$2998,4,0))</f>
        <v>11865.430799728903</v>
      </c>
      <c r="I9" s="326">
        <f>+IF(ISERROR(VLOOKUP($E$2,Ni!$A$6:$H$2998,5,0)),0,VLOOKUP($E$2,Ni!$A$6:$H$2998,5,0))</f>
        <v>11450</v>
      </c>
      <c r="J9" s="168"/>
      <c r="K9" s="64"/>
      <c r="M9" s="169"/>
    </row>
    <row r="10" spans="1:13" s="25" customFormat="1" ht="34.5" customHeight="1" x14ac:dyDescent="0.35">
      <c r="A10" s="166">
        <v>6</v>
      </c>
      <c r="B10" s="167" t="s">
        <v>1022</v>
      </c>
      <c r="C10" s="166" t="s">
        <v>2</v>
      </c>
      <c r="D10" s="326">
        <f>+IF(ISERROR(VLOOKUP($E$2,Coke!$A$6:$H$2998,3,0)),0,VLOOKUP($E$2,Coke!$A$6:$H$2998,3,0))</f>
        <v>2067</v>
      </c>
      <c r="E10" s="328">
        <f>+IF(ISERROR(VLOOKUP($E$2,Coke!$A$6:$H$2998,7,0)),0,VLOOKUP($E$2,Coke!$A$6:$H$2998,7,0))</f>
        <v>36</v>
      </c>
      <c r="F10" s="327" t="s">
        <v>3</v>
      </c>
      <c r="G10" s="326">
        <f>+IF(ISERROR(VLOOKUP($E$2,Coke!$A$6:$H$2998,2,0)),0,VLOOKUP($E$2,Coke!$A$6:$H$2998,2,0))</f>
        <v>305.1062115019285</v>
      </c>
      <c r="H10" s="326">
        <f>+IF(ISERROR(VLOOKUP($E$2,Coke!$A$6:$H$2998,4,0)),0,VLOOKUP($E$2,Coke!$A$6:$H$2998,4,0))</f>
        <v>260.77453974523803</v>
      </c>
      <c r="I10" s="355" t="str">
        <f>+IF(ISERROR(VLOOKUP($E$2,Coke!$A$6:$H$2998,5,0)),0,VLOOKUP($E$2,Coke!$A$6:$H$2998,5,0))</f>
        <v>N/A</v>
      </c>
      <c r="J10" s="168"/>
      <c r="K10" s="64"/>
      <c r="M10" s="169"/>
    </row>
    <row r="11" spans="1:13" s="25" customFormat="1" ht="34.5" customHeight="1" x14ac:dyDescent="0.35">
      <c r="A11" s="166">
        <v>7</v>
      </c>
      <c r="B11" s="167" t="s">
        <v>1025</v>
      </c>
      <c r="C11" s="166" t="s">
        <v>2</v>
      </c>
      <c r="D11" s="326">
        <f>+IF(ISERROR(VLOOKUP($E$2,Steel!$A$6:$H$2998,3,0)),0,VLOOKUP($E$2,Steel!$A$6:$H$2998,3,0))</f>
        <v>3760</v>
      </c>
      <c r="E11" s="328">
        <f>+IF(ISERROR(VLOOKUP($E$2,Steel!$A$6:$H$2998,7,0)),0,VLOOKUP($E$2,Steel!$A$6:$H$2998,7,0))</f>
        <v>0</v>
      </c>
      <c r="F11" s="327" t="s">
        <v>3</v>
      </c>
      <c r="G11" s="326">
        <f>+IF(ISERROR(VLOOKUP($E$2,Steel!$A$6:$H$2998,2,0)),0,VLOOKUP($E$2,Steel!$A$6:$H$2998,2,0))</f>
        <v>555.0069449672236</v>
      </c>
      <c r="H11" s="326">
        <f>+IF(ISERROR(VLOOKUP($E$2,Steel!$A$6:$H$2998,4,0)),0,VLOOKUP($E$2,Steel!$A$6:$H$2998,4,0))</f>
        <v>474.3649102283963</v>
      </c>
      <c r="I11" s="355">
        <f>+IF(ISERROR(VLOOKUP($E$2,Steel!$A$6:$H$2998,5,0)),0,VLOOKUP($E$2,Steel!$A$6:$H$2998,5,0))</f>
        <v>464</v>
      </c>
      <c r="J11" s="168"/>
      <c r="K11" s="64"/>
      <c r="M11" s="169"/>
    </row>
    <row r="12" spans="1:13" s="25" customFormat="1" ht="34.5" hidden="1" customHeight="1" x14ac:dyDescent="0.35">
      <c r="A12" s="166">
        <v>8</v>
      </c>
      <c r="B12" s="167" t="s">
        <v>1006</v>
      </c>
      <c r="C12" s="166" t="s">
        <v>2</v>
      </c>
      <c r="D12" s="326">
        <f>+IF(ISERROR(VLOOKUP($E$2,'SiMn 6014'!$A$7:$G$163,3,0)),0,VLOOKUP($E$2,'SiMn 6014'!$A$7:$G$163,3,0))</f>
        <v>0</v>
      </c>
      <c r="E12" s="332">
        <f>+IF(ISERROR(VLOOKUP($L$1,'SiMn 6014'!$A$6:$G$300,7,0)),0,VLOOKUP($L$1,'SiMn 6014'!$A$6:G$300,7,0))</f>
        <v>0</v>
      </c>
      <c r="F12" s="327" t="s">
        <v>3</v>
      </c>
      <c r="G12" s="326">
        <f>+IF(ISERROR(VLOOKUP($E$2,'SiMn 6014'!$A$7:$G$163,2,0)),0,VLOOKUP($E$2,'SiMn 6014'!$A$7:$G$163,2,0))</f>
        <v>0</v>
      </c>
      <c r="H12" s="326">
        <f>+IF(ISERROR(VLOOKUP($E$2,'SiMn 6014'!$A$7:$G$163,4,0)),0,VLOOKUP($E$2,'SiMn 6014'!$A$7:$G$163,4,0))</f>
        <v>0</v>
      </c>
      <c r="I12" s="355" t="s">
        <v>1024</v>
      </c>
      <c r="J12" s="168"/>
      <c r="K12" s="64"/>
      <c r="M12" s="169"/>
    </row>
    <row r="13" spans="1:13" s="25" customFormat="1" ht="34.5" hidden="1" customHeight="1" x14ac:dyDescent="0.35">
      <c r="A13" s="166">
        <v>9</v>
      </c>
      <c r="B13" s="167" t="s">
        <v>1007</v>
      </c>
      <c r="C13" s="166" t="s">
        <v>2</v>
      </c>
      <c r="D13" s="326">
        <f>+IF(ISERROR(VLOOKUP($E$2,'SiMn 6517'!$A$7:$G$163,3,0)),0,VLOOKUP($E$2,'SiMn 6517'!$A$7:$G$163,3,0))</f>
        <v>0</v>
      </c>
      <c r="E13" s="328">
        <f>+IF(ISERROR(VLOOKUP($L$1,'SiMn 6517'!A6:$G$300,7,0)),0,VLOOKUP($L$1,'SiMn 6517'!A6:G$300,7,0))</f>
        <v>0</v>
      </c>
      <c r="F13" s="327" t="s">
        <v>3</v>
      </c>
      <c r="G13" s="326">
        <f>+IF(ISERROR(VLOOKUP($E$2,'SiMn 6517'!$A$7:$G$163,2,0)),0,VLOOKUP($E$2,'SiMn 6517'!$A$7:$G$163,2,0))</f>
        <v>0</v>
      </c>
      <c r="H13" s="326">
        <f>+IF(ISERROR(VLOOKUP($E$2,'SiMn 6517'!$A$7:$G$163,4,0)),0,VLOOKUP($E$2,'SiMn 6517'!$A$7:$G$163,4,0))</f>
        <v>0</v>
      </c>
      <c r="I13" s="355" t="s">
        <v>1024</v>
      </c>
      <c r="J13" s="168"/>
      <c r="K13" s="64"/>
      <c r="M13" s="169"/>
    </row>
    <row r="14" spans="1:13" ht="3" customHeight="1" x14ac:dyDescent="0.3">
      <c r="A14" s="194"/>
      <c r="B14" s="194"/>
      <c r="C14" s="194"/>
      <c r="D14" s="194"/>
      <c r="E14" s="194"/>
      <c r="F14" s="194"/>
      <c r="G14" s="194"/>
      <c r="H14" s="194"/>
      <c r="I14" s="194"/>
    </row>
    <row r="15" spans="1:13" ht="15.75" customHeight="1" x14ac:dyDescent="0.3">
      <c r="A15" s="182" t="s">
        <v>996</v>
      </c>
      <c r="B15" s="193">
        <f>+E2</f>
        <v>43483</v>
      </c>
      <c r="C15" s="182" t="s">
        <v>1002</v>
      </c>
      <c r="D15" s="192">
        <f>+IF(ISERROR(VLOOKUP($E$2,'CNY-VND'!$A$4:$B$500,2,0)),0,VLOOKUP($E$2,'CNY-VND'!$A$4:$B$500,2,0))</f>
        <v>3453</v>
      </c>
      <c r="E15" s="389" t="s">
        <v>1000</v>
      </c>
      <c r="F15" s="389"/>
      <c r="G15" s="389"/>
      <c r="H15" s="389"/>
      <c r="I15" s="389"/>
    </row>
    <row r="16" spans="1:13" ht="15.75" customHeight="1" x14ac:dyDescent="0.3">
      <c r="A16" s="182"/>
      <c r="B16" s="191"/>
      <c r="C16" s="182" t="s">
        <v>1001</v>
      </c>
      <c r="D16" s="192">
        <f>+IF(ISERROR(VLOOKUP($E$2,VNĐ_USD!$A$131:$B$1000,2,0)),0,VLOOKUP($E$2,VNĐ_USD!$A$131:$B$1000,2,0))</f>
        <v>23245</v>
      </c>
      <c r="E16" s="389" t="s">
        <v>1003</v>
      </c>
      <c r="F16" s="389"/>
      <c r="G16" s="389"/>
      <c r="H16" s="389"/>
      <c r="I16" s="389"/>
      <c r="L16" s="300"/>
    </row>
    <row r="17" spans="1:12" ht="15.75" customHeight="1" x14ac:dyDescent="0.3">
      <c r="A17" s="182"/>
      <c r="B17" s="191"/>
      <c r="C17" s="182" t="s">
        <v>1020</v>
      </c>
      <c r="D17" s="353">
        <f>+IF(ISERROR(VLOOKUP($E$2,USD_CNY!$A$1:$B$2001,2,0)),0,VLOOKUP($E$2,USD_CNY!$A$1:$B$2001,2,0))</f>
        <v>6.7746899999999997</v>
      </c>
      <c r="E17" s="354" t="s">
        <v>1021</v>
      </c>
      <c r="F17" s="352"/>
      <c r="G17" s="352"/>
      <c r="H17" s="352"/>
      <c r="I17" s="352"/>
      <c r="L17" s="300"/>
    </row>
    <row r="18" spans="1:12" ht="17.5" x14ac:dyDescent="0.35">
      <c r="A18" s="390" t="s">
        <v>17</v>
      </c>
      <c r="B18" s="390"/>
      <c r="C18" s="390"/>
      <c r="D18" s="390"/>
      <c r="E18" s="390"/>
      <c r="F18" s="390"/>
      <c r="G18" s="390"/>
      <c r="H18" s="390"/>
      <c r="I18" s="390"/>
    </row>
    <row r="19" spans="1:12" ht="15.75" customHeight="1" x14ac:dyDescent="0.3">
      <c r="A19" s="384" t="s">
        <v>656</v>
      </c>
      <c r="B19" s="385"/>
      <c r="C19" s="384" t="s">
        <v>18</v>
      </c>
      <c r="D19" s="386"/>
      <c r="E19" s="386"/>
      <c r="F19" s="386"/>
      <c r="G19" s="386"/>
      <c r="H19" s="386"/>
      <c r="I19" s="386"/>
    </row>
    <row r="34" spans="1:12" ht="15" customHeight="1" x14ac:dyDescent="0.3">
      <c r="A34" s="382" t="s">
        <v>657</v>
      </c>
      <c r="B34" s="382"/>
      <c r="C34" s="383" t="s">
        <v>4</v>
      </c>
      <c r="D34" s="383"/>
      <c r="E34" s="383"/>
      <c r="F34" s="383"/>
      <c r="G34" s="383"/>
      <c r="H34" s="383"/>
      <c r="I34" s="383"/>
    </row>
    <row r="43" spans="1:12" x14ac:dyDescent="0.3">
      <c r="L43" s="255"/>
    </row>
    <row r="48" spans="1:12" x14ac:dyDescent="0.3">
      <c r="A48" s="160"/>
      <c r="B48" s="160"/>
      <c r="C48" s="160"/>
      <c r="D48" s="160"/>
      <c r="E48" s="160"/>
      <c r="F48" s="160"/>
      <c r="G48" s="160"/>
      <c r="H48" s="160"/>
      <c r="I48" s="160"/>
    </row>
    <row r="49" spans="1:9" x14ac:dyDescent="0.3">
      <c r="A49" s="382" t="s">
        <v>705</v>
      </c>
      <c r="B49" s="382"/>
      <c r="C49" s="383" t="s">
        <v>706</v>
      </c>
      <c r="D49" s="383"/>
      <c r="E49" s="383"/>
      <c r="F49" s="383"/>
      <c r="G49" s="383"/>
      <c r="H49" s="383"/>
      <c r="I49" s="383"/>
    </row>
    <row r="63" spans="1:9" x14ac:dyDescent="0.3">
      <c r="A63" s="161"/>
      <c r="B63" s="161"/>
      <c r="C63" s="161"/>
      <c r="D63" s="161"/>
      <c r="E63" s="161"/>
      <c r="F63" s="161"/>
      <c r="G63" s="161"/>
      <c r="H63" s="161"/>
      <c r="I63" s="161"/>
    </row>
    <row r="64" spans="1:9" x14ac:dyDescent="0.3">
      <c r="A64" s="161"/>
      <c r="B64" s="161"/>
      <c r="C64" s="161"/>
      <c r="D64" s="161"/>
      <c r="E64" s="161"/>
      <c r="F64" s="161"/>
      <c r="G64" s="161"/>
      <c r="H64" s="161"/>
      <c r="I64" s="161"/>
    </row>
    <row r="65" spans="1:9" x14ac:dyDescent="0.3">
      <c r="A65" s="161"/>
      <c r="B65" s="161"/>
      <c r="C65" s="161"/>
      <c r="D65" s="161"/>
      <c r="E65" s="161"/>
      <c r="F65" s="161"/>
      <c r="G65" s="161"/>
      <c r="H65" s="161"/>
      <c r="I65" s="161"/>
    </row>
    <row r="66" spans="1:9" x14ac:dyDescent="0.3">
      <c r="A66" s="160"/>
      <c r="B66" s="160"/>
      <c r="C66" s="160"/>
      <c r="D66" s="160"/>
      <c r="E66" s="160"/>
      <c r="F66" s="160"/>
      <c r="G66" s="160"/>
      <c r="H66" s="160"/>
      <c r="I66" s="160"/>
    </row>
    <row r="67" spans="1:9" x14ac:dyDescent="0.3">
      <c r="A67" s="382" t="s">
        <v>721</v>
      </c>
      <c r="B67" s="382"/>
      <c r="C67" s="383" t="s">
        <v>722</v>
      </c>
      <c r="D67" s="383"/>
      <c r="E67" s="383"/>
      <c r="F67" s="383"/>
      <c r="G67" s="383"/>
      <c r="H67" s="383"/>
      <c r="I67" s="383"/>
    </row>
    <row r="82" spans="1:9" x14ac:dyDescent="0.3">
      <c r="A82" s="382" t="s">
        <v>759</v>
      </c>
      <c r="B82" s="382"/>
      <c r="C82" s="383" t="s">
        <v>760</v>
      </c>
      <c r="D82" s="383"/>
      <c r="E82" s="383"/>
      <c r="F82" s="383"/>
      <c r="G82" s="383"/>
      <c r="H82" s="383"/>
      <c r="I82" s="383"/>
    </row>
    <row r="100" spans="1:9" x14ac:dyDescent="0.3">
      <c r="A100" s="381" t="s">
        <v>1028</v>
      </c>
      <c r="B100" s="381"/>
      <c r="C100" s="381"/>
      <c r="D100" s="381"/>
      <c r="E100" s="381"/>
      <c r="F100" s="381"/>
      <c r="G100" s="381"/>
      <c r="H100" s="381"/>
      <c r="I100" s="381"/>
    </row>
    <row r="115" spans="1:9" x14ac:dyDescent="0.3">
      <c r="A115" s="381" t="s">
        <v>1029</v>
      </c>
      <c r="B115" s="381"/>
      <c r="C115" s="381"/>
      <c r="D115" s="381"/>
      <c r="E115" s="381"/>
      <c r="F115" s="381"/>
      <c r="G115" s="381"/>
      <c r="H115" s="381"/>
      <c r="I115" s="381"/>
    </row>
    <row r="128" spans="1:9" x14ac:dyDescent="0.3">
      <c r="A128" s="381" t="s">
        <v>1005</v>
      </c>
      <c r="B128" s="381"/>
      <c r="C128" s="381"/>
      <c r="D128" s="381"/>
      <c r="E128" s="381"/>
      <c r="F128" s="381"/>
      <c r="G128" s="381"/>
      <c r="H128" s="381"/>
      <c r="I128" s="381"/>
    </row>
    <row r="142" spans="1:9" x14ac:dyDescent="0.3">
      <c r="A142" s="161"/>
      <c r="B142" s="161"/>
      <c r="C142" s="161"/>
      <c r="D142" s="161"/>
      <c r="E142" s="161"/>
      <c r="F142" s="161"/>
      <c r="G142" s="161"/>
      <c r="H142" s="161"/>
      <c r="I142" s="161"/>
    </row>
    <row r="143" spans="1:9" hidden="1" x14ac:dyDescent="0.3">
      <c r="A143" s="161"/>
      <c r="B143" s="161"/>
      <c r="C143" s="161"/>
      <c r="D143" s="161"/>
      <c r="E143" s="161"/>
      <c r="F143" s="161"/>
      <c r="G143" s="161"/>
      <c r="H143" s="161"/>
      <c r="I143" s="161"/>
    </row>
    <row r="144" spans="1:9" hidden="1" x14ac:dyDescent="0.3">
      <c r="A144" s="161"/>
      <c r="B144" s="161"/>
      <c r="C144" s="161"/>
      <c r="D144" s="161"/>
      <c r="E144" s="161"/>
      <c r="F144" s="161"/>
      <c r="G144" s="161"/>
      <c r="H144" s="161"/>
      <c r="I144" s="161"/>
    </row>
    <row r="145" spans="1:9" hidden="1" x14ac:dyDescent="0.3">
      <c r="A145" s="161"/>
      <c r="B145" s="161"/>
      <c r="C145" s="161"/>
      <c r="D145" s="161"/>
      <c r="E145" s="161"/>
      <c r="F145" s="161"/>
      <c r="G145" s="161"/>
      <c r="H145" s="161"/>
      <c r="I145" s="161"/>
    </row>
    <row r="146" spans="1:9" hidden="1" x14ac:dyDescent="0.3"/>
    <row r="147" spans="1:9" hidden="1" x14ac:dyDescent="0.3"/>
    <row r="148" spans="1:9" hidden="1" x14ac:dyDescent="0.3"/>
    <row r="149" spans="1:9" hidden="1" x14ac:dyDescent="0.3"/>
    <row r="150" spans="1:9" hidden="1" x14ac:dyDescent="0.3"/>
    <row r="151" spans="1:9" hidden="1" x14ac:dyDescent="0.3"/>
    <row r="152" spans="1:9" hidden="1" x14ac:dyDescent="0.3"/>
    <row r="153" spans="1:9" hidden="1" x14ac:dyDescent="0.3"/>
    <row r="154" spans="1:9" hidden="1" x14ac:dyDescent="0.3"/>
    <row r="155" spans="1:9" hidden="1" x14ac:dyDescent="0.3"/>
    <row r="156" spans="1:9" hidden="1" x14ac:dyDescent="0.3"/>
    <row r="157" spans="1:9" hidden="1" x14ac:dyDescent="0.3"/>
    <row r="158" spans="1:9" hidden="1" x14ac:dyDescent="0.3"/>
    <row r="159" spans="1:9" hidden="1" x14ac:dyDescent="0.3"/>
    <row r="160" spans="1:9" hidden="1" x14ac:dyDescent="0.3"/>
    <row r="161" hidden="1" x14ac:dyDescent="0.3"/>
    <row r="162" hidden="1" x14ac:dyDescent="0.3"/>
    <row r="163" hidden="1" x14ac:dyDescent="0.3"/>
    <row r="164" hidden="1" x14ac:dyDescent="0.3"/>
    <row r="165" hidden="1" x14ac:dyDescent="0.3"/>
    <row r="166" hidden="1" x14ac:dyDescent="0.3"/>
    <row r="167" hidden="1" x14ac:dyDescent="0.3"/>
    <row r="168" hidden="1" x14ac:dyDescent="0.3"/>
    <row r="169" hidden="1" x14ac:dyDescent="0.3"/>
    <row r="170" hidden="1" x14ac:dyDescent="0.3"/>
    <row r="171" hidden="1" x14ac:dyDescent="0.3"/>
    <row r="172" hidden="1" x14ac:dyDescent="0.3"/>
    <row r="173" hidden="1" x14ac:dyDescent="0.3"/>
    <row r="174" hidden="1" x14ac:dyDescent="0.3"/>
    <row r="175" hidden="1" x14ac:dyDescent="0.3"/>
    <row r="176" hidden="1" x14ac:dyDescent="0.3"/>
    <row r="177" hidden="1" x14ac:dyDescent="0.3"/>
    <row r="178" hidden="1" x14ac:dyDescent="0.3"/>
    <row r="179" hidden="1" x14ac:dyDescent="0.3"/>
  </sheetData>
  <mergeCells count="18">
    <mergeCell ref="A19:B19"/>
    <mergeCell ref="C19:I19"/>
    <mergeCell ref="A1:I1"/>
    <mergeCell ref="A2:D2"/>
    <mergeCell ref="E15:I15"/>
    <mergeCell ref="E16:I16"/>
    <mergeCell ref="A18:I18"/>
    <mergeCell ref="A34:B34"/>
    <mergeCell ref="C34:I34"/>
    <mergeCell ref="A82:B82"/>
    <mergeCell ref="C82:I82"/>
    <mergeCell ref="A100:I100"/>
    <mergeCell ref="A128:I128"/>
    <mergeCell ref="A49:B49"/>
    <mergeCell ref="C49:I49"/>
    <mergeCell ref="A67:B67"/>
    <mergeCell ref="C67:I67"/>
    <mergeCell ref="A115:I115"/>
  </mergeCells>
  <conditionalFormatting sqref="L2">
    <cfRule type="expression" dxfId="4" priority="6" stopIfTrue="1">
      <formula>$E$5&lt;=0</formula>
    </cfRule>
  </conditionalFormatting>
  <conditionalFormatting sqref="E5">
    <cfRule type="cellIs" dxfId="3" priority="3" stopIfTrue="1" operator="greaterThanOrEqual">
      <formula>0</formula>
    </cfRule>
    <cfRule type="cellIs" dxfId="2" priority="5" stopIfTrue="1" operator="lessThan">
      <formula>0</formula>
    </cfRule>
  </conditionalFormatting>
  <conditionalFormatting sqref="E5:E13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ageMargins left="0.7" right="0.19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9"/>
  <sheetViews>
    <sheetView zoomScale="115" zoomScaleNormal="115" workbookViewId="0">
      <pane ySplit="6" topLeftCell="A11" activePane="bottomLeft" state="frozen"/>
      <selection pane="bottomLeft" activeCell="C19" sqref="C19"/>
    </sheetView>
  </sheetViews>
  <sheetFormatPr defaultColWidth="9.1796875" defaultRowHeight="13" x14ac:dyDescent="0.3"/>
  <cols>
    <col min="1" max="1" width="11.7265625" style="254" customWidth="1"/>
    <col min="2" max="2" width="9.81640625" style="106" customWidth="1"/>
    <col min="3" max="3" width="9.1796875" style="290" customWidth="1"/>
    <col min="4" max="4" width="11.81640625" style="106" customWidth="1"/>
    <col min="5" max="5" width="0" style="290" hidden="1" customWidth="1"/>
    <col min="6" max="6" width="9.1796875" style="179"/>
    <col min="7" max="7" width="13.54296875" style="106" customWidth="1"/>
    <col min="8" max="8" width="11.1796875" style="106" bestFit="1" customWidth="1"/>
    <col min="9" max="9" width="12.1796875" style="106" customWidth="1"/>
    <col min="10" max="10" width="12.453125" style="106" customWidth="1"/>
    <col min="11" max="11" width="10" style="106" bestFit="1" customWidth="1"/>
    <col min="12" max="12" width="12" style="106" bestFit="1" customWidth="1"/>
    <col min="13" max="16384" width="9.1796875" style="106"/>
  </cols>
  <sheetData>
    <row r="1" spans="1:10" x14ac:dyDescent="0.3">
      <c r="A1" s="249" t="s">
        <v>1009</v>
      </c>
      <c r="B1" s="104"/>
      <c r="C1" s="280"/>
      <c r="D1" s="104"/>
      <c r="E1" s="280"/>
      <c r="F1" s="171"/>
      <c r="G1" s="105"/>
      <c r="H1" s="105"/>
    </row>
    <row r="2" spans="1:10" x14ac:dyDescent="0.3">
      <c r="A2" s="249" t="s">
        <v>1010</v>
      </c>
      <c r="B2" s="104"/>
      <c r="C2" s="280"/>
      <c r="D2" s="104"/>
      <c r="E2" s="280"/>
      <c r="F2" s="171"/>
      <c r="G2" s="107"/>
      <c r="H2" s="107"/>
    </row>
    <row r="3" spans="1:10" x14ac:dyDescent="0.3">
      <c r="A3" s="378" t="s">
        <v>1031</v>
      </c>
      <c r="B3" s="104"/>
      <c r="C3" s="280"/>
      <c r="D3" s="104"/>
      <c r="E3" s="280"/>
      <c r="F3" s="171"/>
      <c r="G3" s="107"/>
      <c r="H3" s="107"/>
    </row>
    <row r="4" spans="1:10" ht="26" x14ac:dyDescent="0.3">
      <c r="A4" s="211" t="s">
        <v>751</v>
      </c>
      <c r="B4" s="108"/>
      <c r="C4" s="281"/>
      <c r="D4" s="108"/>
      <c r="E4" s="281"/>
      <c r="F4" s="172" t="s">
        <v>753</v>
      </c>
      <c r="G4" s="107"/>
      <c r="H4" s="107"/>
    </row>
    <row r="5" spans="1:10" ht="26" x14ac:dyDescent="0.3">
      <c r="A5" s="211" t="s">
        <v>21</v>
      </c>
      <c r="B5" s="108"/>
      <c r="C5" s="281"/>
      <c r="D5" s="108" t="s">
        <v>1032</v>
      </c>
      <c r="E5" s="282" t="s">
        <v>1</v>
      </c>
      <c r="F5" s="173" t="s">
        <v>660</v>
      </c>
    </row>
    <row r="6" spans="1:10" x14ac:dyDescent="0.3">
      <c r="A6" s="212"/>
      <c r="B6" s="108" t="s">
        <v>3</v>
      </c>
      <c r="C6" s="281" t="s">
        <v>2</v>
      </c>
      <c r="D6" s="108" t="s">
        <v>3</v>
      </c>
      <c r="E6" s="281" t="s">
        <v>3</v>
      </c>
      <c r="F6" s="173" t="s">
        <v>23</v>
      </c>
    </row>
    <row r="7" spans="1:10" x14ac:dyDescent="0.3">
      <c r="A7" s="252">
        <v>43091</v>
      </c>
      <c r="B7" s="111">
        <f>+IF(F7=0,"",C7/F7)</f>
        <v>1273.774715571896</v>
      </c>
      <c r="C7" s="284">
        <v>8800</v>
      </c>
      <c r="D7" s="111">
        <f>+B7/1.17</f>
        <v>1088.6963380956377</v>
      </c>
      <c r="E7" s="284"/>
      <c r="F7" s="330">
        <v>6.9085999999999999</v>
      </c>
      <c r="H7" s="106">
        <f>+C7/F7</f>
        <v>1273.774715571896</v>
      </c>
      <c r="I7" s="106">
        <f>+F7/C7</f>
        <v>7.8506818181818181E-4</v>
      </c>
    </row>
    <row r="8" spans="1:10" x14ac:dyDescent="0.3">
      <c r="A8" s="252">
        <v>43094</v>
      </c>
      <c r="B8" s="111">
        <f t="shared" ref="B8:B60" si="0">+IF(F8=0,"",C8/F8)</f>
        <v>1244.8252902179893</v>
      </c>
      <c r="C8" s="284">
        <v>8600</v>
      </c>
      <c r="D8" s="111">
        <f>+B8/1.17</f>
        <v>1063.9532395025551</v>
      </c>
      <c r="E8" s="284"/>
      <c r="F8" s="330">
        <v>6.9085999999999999</v>
      </c>
      <c r="G8" s="106">
        <f t="shared" ref="G8:G71" si="1">+C8-C7</f>
        <v>-200</v>
      </c>
    </row>
    <row r="9" spans="1:10" x14ac:dyDescent="0.3">
      <c r="A9" s="252">
        <v>43095</v>
      </c>
      <c r="B9" s="111">
        <f t="shared" si="0"/>
        <v>1259.3000028949425</v>
      </c>
      <c r="C9" s="284">
        <v>8700</v>
      </c>
      <c r="D9" s="111">
        <f>+B9/1.17</f>
        <v>1076.3247887990963</v>
      </c>
      <c r="E9" s="284"/>
      <c r="F9" s="330">
        <v>6.9085999999999999</v>
      </c>
      <c r="G9" s="106">
        <f t="shared" si="1"/>
        <v>100</v>
      </c>
    </row>
    <row r="10" spans="1:10" x14ac:dyDescent="0.3">
      <c r="A10" s="252">
        <v>43096</v>
      </c>
      <c r="B10" s="111">
        <f t="shared" si="0"/>
        <v>1259.3000028949425</v>
      </c>
      <c r="C10" s="284">
        <v>8700</v>
      </c>
      <c r="D10" s="111">
        <f>+B10/1.17</f>
        <v>1076.3247887990963</v>
      </c>
      <c r="E10" s="284"/>
      <c r="F10" s="330">
        <v>6.9085999999999999</v>
      </c>
      <c r="G10" s="106">
        <f t="shared" si="1"/>
        <v>0</v>
      </c>
    </row>
    <row r="11" spans="1:10" x14ac:dyDescent="0.3">
      <c r="A11" s="252">
        <v>43097</v>
      </c>
      <c r="B11" s="111">
        <f t="shared" si="0"/>
        <v>1259.3000028949425</v>
      </c>
      <c r="C11" s="284">
        <v>8700</v>
      </c>
      <c r="D11" s="111">
        <f>+B11/1.17</f>
        <v>1076.3247887990963</v>
      </c>
      <c r="E11" s="284"/>
      <c r="F11" s="330">
        <v>6.9085999999999999</v>
      </c>
      <c r="G11" s="106">
        <f t="shared" si="1"/>
        <v>0</v>
      </c>
    </row>
    <row r="12" spans="1:10" x14ac:dyDescent="0.3">
      <c r="A12" s="252"/>
      <c r="B12" s="111" t="str">
        <f t="shared" si="0"/>
        <v/>
      </c>
      <c r="C12" s="284"/>
      <c r="D12" s="111">
        <f t="shared" ref="D12:D72" si="2">IF(F12=0,0,F12/1.17)</f>
        <v>0</v>
      </c>
      <c r="E12" s="284"/>
      <c r="F12" s="330"/>
      <c r="G12" s="106">
        <f t="shared" si="1"/>
        <v>-8700</v>
      </c>
    </row>
    <row r="13" spans="1:10" x14ac:dyDescent="0.3">
      <c r="A13" s="252"/>
      <c r="B13" s="111" t="str">
        <f t="shared" si="0"/>
        <v/>
      </c>
      <c r="C13" s="284"/>
      <c r="D13" s="111">
        <f t="shared" si="2"/>
        <v>0</v>
      </c>
      <c r="E13" s="284"/>
      <c r="F13" s="330"/>
      <c r="G13" s="106">
        <f t="shared" si="1"/>
        <v>0</v>
      </c>
      <c r="J13" s="290"/>
    </row>
    <row r="14" spans="1:10" x14ac:dyDescent="0.3">
      <c r="A14" s="350">
        <v>43433</v>
      </c>
      <c r="B14" s="110">
        <f t="shared" si="0"/>
        <v>1246.7408177178445</v>
      </c>
      <c r="C14" s="284">
        <v>8650</v>
      </c>
      <c r="D14" s="110">
        <f t="shared" ref="D14:D21" si="3">+IF(ISERROR(B14/1.17),0,B14/1.17)</f>
        <v>1065.5904424938842</v>
      </c>
      <c r="E14" s="284"/>
      <c r="F14" s="330">
        <f>USD_CNY!B994</f>
        <v>6.9380899999999999</v>
      </c>
      <c r="G14" s="106">
        <v>0</v>
      </c>
    </row>
    <row r="15" spans="1:10" x14ac:dyDescent="0.3">
      <c r="A15" s="350">
        <v>43434</v>
      </c>
      <c r="B15" s="111">
        <f t="shared" si="0"/>
        <v>1247.3412884386603</v>
      </c>
      <c r="C15" s="284">
        <v>8650</v>
      </c>
      <c r="D15" s="110">
        <f t="shared" si="3"/>
        <v>1066.1036653321883</v>
      </c>
      <c r="E15" s="284"/>
      <c r="F15" s="330">
        <f>USD_CNY!B995</f>
        <v>6.9347500000000002</v>
      </c>
      <c r="G15" s="106">
        <f t="shared" si="1"/>
        <v>0</v>
      </c>
    </row>
    <row r="16" spans="1:10" x14ac:dyDescent="0.3">
      <c r="A16" s="350">
        <v>43437</v>
      </c>
      <c r="B16" s="111">
        <f t="shared" si="0"/>
        <v>1250.4354840341796</v>
      </c>
      <c r="C16" s="284">
        <v>8650</v>
      </c>
      <c r="D16" s="110">
        <f t="shared" si="3"/>
        <v>1068.7482769522903</v>
      </c>
      <c r="E16" s="284"/>
      <c r="F16" s="330">
        <f>USD_CNY!B996</f>
        <v>6.9175899999999997</v>
      </c>
      <c r="G16" s="106">
        <f t="shared" si="1"/>
        <v>0</v>
      </c>
    </row>
    <row r="17" spans="1:7" x14ac:dyDescent="0.3">
      <c r="A17" s="350">
        <v>43438</v>
      </c>
      <c r="B17" s="111">
        <f t="shared" si="0"/>
        <v>1258.6633141114346</v>
      </c>
      <c r="C17" s="284">
        <v>8650</v>
      </c>
      <c r="D17" s="110">
        <f t="shared" si="3"/>
        <v>1075.7806103516536</v>
      </c>
      <c r="E17" s="284"/>
      <c r="F17" s="330">
        <f>USD_CNY!B997</f>
        <v>6.8723700000000001</v>
      </c>
      <c r="G17" s="106">
        <f t="shared" si="1"/>
        <v>0</v>
      </c>
    </row>
    <row r="18" spans="1:7" x14ac:dyDescent="0.3">
      <c r="A18" s="350">
        <v>43439</v>
      </c>
      <c r="B18" s="111">
        <f t="shared" si="0"/>
        <v>1263.1222337258016</v>
      </c>
      <c r="C18" s="284">
        <v>8650</v>
      </c>
      <c r="D18" s="110">
        <f t="shared" si="3"/>
        <v>1079.5916527570955</v>
      </c>
      <c r="E18" s="284"/>
      <c r="F18" s="330">
        <f>USD_CNY!B998</f>
        <v>6.8481100000000001</v>
      </c>
      <c r="G18" s="106">
        <f t="shared" si="1"/>
        <v>0</v>
      </c>
    </row>
    <row r="19" spans="1:7" x14ac:dyDescent="0.3">
      <c r="A19" s="350">
        <v>43440</v>
      </c>
      <c r="B19" s="111">
        <f t="shared" si="0"/>
        <v>1261.5398077792524</v>
      </c>
      <c r="C19" s="284">
        <v>8650</v>
      </c>
      <c r="D19" s="110">
        <f t="shared" si="3"/>
        <v>1078.2391519480791</v>
      </c>
      <c r="E19" s="284"/>
      <c r="F19" s="330">
        <f>USD_CNY!B999</f>
        <v>6.8567</v>
      </c>
      <c r="G19" s="106">
        <f t="shared" si="1"/>
        <v>0</v>
      </c>
    </row>
    <row r="20" spans="1:7" x14ac:dyDescent="0.3">
      <c r="A20" s="350">
        <v>43441</v>
      </c>
      <c r="B20" s="111">
        <f t="shared" si="0"/>
        <v>0</v>
      </c>
      <c r="C20" s="284"/>
      <c r="D20" s="110">
        <f t="shared" si="3"/>
        <v>0</v>
      </c>
      <c r="E20" s="284"/>
      <c r="F20" s="330">
        <f>USD_CNY!B1000</f>
        <v>6.9106699999999996</v>
      </c>
      <c r="G20" s="106">
        <f>+C20-C19</f>
        <v>-8650</v>
      </c>
    </row>
    <row r="21" spans="1:7" x14ac:dyDescent="0.3">
      <c r="A21" s="252"/>
      <c r="B21" s="111" t="str">
        <f t="shared" si="0"/>
        <v/>
      </c>
      <c r="C21" s="284"/>
      <c r="D21" s="110">
        <f t="shared" si="3"/>
        <v>0</v>
      </c>
      <c r="E21" s="284"/>
      <c r="F21" s="175"/>
      <c r="G21" s="106">
        <f t="shared" si="1"/>
        <v>0</v>
      </c>
    </row>
    <row r="22" spans="1:7" x14ac:dyDescent="0.3">
      <c r="A22" s="252"/>
      <c r="B22" s="111" t="str">
        <f t="shared" si="0"/>
        <v/>
      </c>
      <c r="C22" s="284"/>
      <c r="D22" s="111">
        <f t="shared" si="2"/>
        <v>0</v>
      </c>
      <c r="E22" s="284"/>
      <c r="F22" s="175"/>
      <c r="G22" s="106">
        <f t="shared" si="1"/>
        <v>0</v>
      </c>
    </row>
    <row r="23" spans="1:7" x14ac:dyDescent="0.3">
      <c r="A23" s="252"/>
      <c r="B23" s="111" t="str">
        <f t="shared" si="0"/>
        <v/>
      </c>
      <c r="C23" s="284"/>
      <c r="D23" s="111">
        <f t="shared" si="2"/>
        <v>0</v>
      </c>
      <c r="E23" s="284"/>
      <c r="F23" s="175"/>
      <c r="G23" s="106">
        <f t="shared" si="1"/>
        <v>0</v>
      </c>
    </row>
    <row r="24" spans="1:7" x14ac:dyDescent="0.3">
      <c r="A24" s="252"/>
      <c r="B24" s="111" t="str">
        <f t="shared" si="0"/>
        <v/>
      </c>
      <c r="C24" s="284"/>
      <c r="D24" s="111">
        <f t="shared" si="2"/>
        <v>0</v>
      </c>
      <c r="E24" s="284"/>
      <c r="F24" s="175"/>
      <c r="G24" s="106">
        <f t="shared" si="1"/>
        <v>0</v>
      </c>
    </row>
    <row r="25" spans="1:7" x14ac:dyDescent="0.3">
      <c r="A25" s="252"/>
      <c r="B25" s="111" t="str">
        <f t="shared" si="0"/>
        <v/>
      </c>
      <c r="C25" s="284"/>
      <c r="D25" s="111">
        <f t="shared" si="2"/>
        <v>0</v>
      </c>
      <c r="E25" s="284"/>
      <c r="F25" s="175"/>
      <c r="G25" s="106">
        <f t="shared" si="1"/>
        <v>0</v>
      </c>
    </row>
    <row r="26" spans="1:7" x14ac:dyDescent="0.3">
      <c r="A26" s="252"/>
      <c r="B26" s="111" t="str">
        <f t="shared" si="0"/>
        <v/>
      </c>
      <c r="C26" s="284"/>
      <c r="D26" s="111">
        <f t="shared" si="2"/>
        <v>0</v>
      </c>
      <c r="E26" s="284"/>
      <c r="F26" s="175"/>
      <c r="G26" s="106">
        <f t="shared" si="1"/>
        <v>0</v>
      </c>
    </row>
    <row r="27" spans="1:7" x14ac:dyDescent="0.3">
      <c r="A27" s="252"/>
      <c r="B27" s="111" t="str">
        <f t="shared" si="0"/>
        <v/>
      </c>
      <c r="C27" s="284"/>
      <c r="D27" s="111">
        <f t="shared" si="2"/>
        <v>0</v>
      </c>
      <c r="E27" s="284"/>
      <c r="F27" s="175"/>
      <c r="G27" s="106">
        <f t="shared" si="1"/>
        <v>0</v>
      </c>
    </row>
    <row r="28" spans="1:7" x14ac:dyDescent="0.3">
      <c r="A28" s="252"/>
      <c r="B28" s="111" t="str">
        <f t="shared" si="0"/>
        <v/>
      </c>
      <c r="C28" s="284"/>
      <c r="D28" s="111">
        <f t="shared" si="2"/>
        <v>0</v>
      </c>
      <c r="E28" s="284"/>
      <c r="F28" s="175"/>
      <c r="G28" s="106">
        <f t="shared" si="1"/>
        <v>0</v>
      </c>
    </row>
    <row r="29" spans="1:7" x14ac:dyDescent="0.3">
      <c r="A29" s="252"/>
      <c r="B29" s="111" t="str">
        <f t="shared" si="0"/>
        <v/>
      </c>
      <c r="C29" s="284"/>
      <c r="D29" s="111">
        <f t="shared" si="2"/>
        <v>0</v>
      </c>
      <c r="E29" s="284"/>
      <c r="F29" s="175"/>
      <c r="G29" s="106">
        <f t="shared" si="1"/>
        <v>0</v>
      </c>
    </row>
    <row r="30" spans="1:7" x14ac:dyDescent="0.3">
      <c r="A30" s="252"/>
      <c r="B30" s="111" t="str">
        <f t="shared" si="0"/>
        <v/>
      </c>
      <c r="C30" s="284"/>
      <c r="D30" s="111">
        <f t="shared" si="2"/>
        <v>0</v>
      </c>
      <c r="E30" s="284"/>
      <c r="F30" s="175"/>
      <c r="G30" s="106">
        <f t="shared" si="1"/>
        <v>0</v>
      </c>
    </row>
    <row r="31" spans="1:7" x14ac:dyDescent="0.3">
      <c r="A31" s="252"/>
      <c r="B31" s="111" t="str">
        <f t="shared" si="0"/>
        <v/>
      </c>
      <c r="C31" s="284"/>
      <c r="D31" s="111">
        <f t="shared" si="2"/>
        <v>0</v>
      </c>
      <c r="E31" s="284"/>
      <c r="F31" s="175"/>
      <c r="G31" s="106">
        <f t="shared" si="1"/>
        <v>0</v>
      </c>
    </row>
    <row r="32" spans="1:7" x14ac:dyDescent="0.3">
      <c r="A32" s="252"/>
      <c r="B32" s="111" t="str">
        <f t="shared" si="0"/>
        <v/>
      </c>
      <c r="C32" s="284"/>
      <c r="D32" s="111">
        <f t="shared" si="2"/>
        <v>0</v>
      </c>
      <c r="E32" s="284"/>
      <c r="F32" s="175"/>
      <c r="G32" s="106">
        <f t="shared" si="1"/>
        <v>0</v>
      </c>
    </row>
    <row r="33" spans="1:7" x14ac:dyDescent="0.3">
      <c r="A33" s="252"/>
      <c r="B33" s="111" t="str">
        <f t="shared" si="0"/>
        <v/>
      </c>
      <c r="C33" s="284"/>
      <c r="D33" s="111">
        <f t="shared" si="2"/>
        <v>0</v>
      </c>
      <c r="E33" s="284"/>
      <c r="F33" s="175"/>
      <c r="G33" s="106">
        <f t="shared" si="1"/>
        <v>0</v>
      </c>
    </row>
    <row r="34" spans="1:7" x14ac:dyDescent="0.3">
      <c r="A34" s="252"/>
      <c r="B34" s="111" t="str">
        <f t="shared" si="0"/>
        <v/>
      </c>
      <c r="C34" s="284"/>
      <c r="D34" s="111">
        <f t="shared" si="2"/>
        <v>0</v>
      </c>
      <c r="E34" s="284"/>
      <c r="F34" s="175"/>
      <c r="G34" s="106">
        <f t="shared" si="1"/>
        <v>0</v>
      </c>
    </row>
    <row r="35" spans="1:7" x14ac:dyDescent="0.3">
      <c r="A35" s="252"/>
      <c r="B35" s="111" t="str">
        <f t="shared" si="0"/>
        <v/>
      </c>
      <c r="C35" s="284"/>
      <c r="D35" s="111">
        <f t="shared" si="2"/>
        <v>0</v>
      </c>
      <c r="E35" s="284"/>
      <c r="F35" s="175"/>
      <c r="G35" s="106">
        <f t="shared" si="1"/>
        <v>0</v>
      </c>
    </row>
    <row r="36" spans="1:7" x14ac:dyDescent="0.3">
      <c r="A36" s="252"/>
      <c r="B36" s="111" t="str">
        <f t="shared" si="0"/>
        <v/>
      </c>
      <c r="C36" s="284"/>
      <c r="D36" s="111">
        <f t="shared" si="2"/>
        <v>0</v>
      </c>
      <c r="E36" s="284"/>
      <c r="F36" s="175"/>
      <c r="G36" s="106">
        <f t="shared" si="1"/>
        <v>0</v>
      </c>
    </row>
    <row r="37" spans="1:7" x14ac:dyDescent="0.3">
      <c r="A37" s="252"/>
      <c r="B37" s="110" t="str">
        <f t="shared" si="0"/>
        <v/>
      </c>
      <c r="C37" s="288"/>
      <c r="D37" s="111">
        <f t="shared" si="2"/>
        <v>0</v>
      </c>
      <c r="E37" s="288"/>
      <c r="F37" s="175"/>
      <c r="G37" s="106">
        <f t="shared" si="1"/>
        <v>0</v>
      </c>
    </row>
    <row r="38" spans="1:7" x14ac:dyDescent="0.3">
      <c r="A38" s="252"/>
      <c r="B38" s="110" t="str">
        <f t="shared" si="0"/>
        <v/>
      </c>
      <c r="C38" s="288"/>
      <c r="D38" s="111">
        <f t="shared" si="2"/>
        <v>0</v>
      </c>
      <c r="E38" s="288"/>
      <c r="F38" s="175"/>
      <c r="G38" s="106">
        <f t="shared" si="1"/>
        <v>0</v>
      </c>
    </row>
    <row r="39" spans="1:7" x14ac:dyDescent="0.3">
      <c r="A39" s="252"/>
      <c r="B39" s="110" t="str">
        <f t="shared" si="0"/>
        <v/>
      </c>
      <c r="C39" s="288"/>
      <c r="D39" s="111">
        <f t="shared" si="2"/>
        <v>0</v>
      </c>
      <c r="E39" s="288"/>
      <c r="F39" s="175"/>
      <c r="G39" s="106">
        <f t="shared" si="1"/>
        <v>0</v>
      </c>
    </row>
    <row r="40" spans="1:7" x14ac:dyDescent="0.3">
      <c r="A40" s="252"/>
      <c r="B40" s="110" t="str">
        <f t="shared" si="0"/>
        <v/>
      </c>
      <c r="C40" s="288"/>
      <c r="D40" s="111">
        <f t="shared" si="2"/>
        <v>0</v>
      </c>
      <c r="E40" s="288"/>
      <c r="F40" s="175"/>
      <c r="G40" s="106">
        <f t="shared" si="1"/>
        <v>0</v>
      </c>
    </row>
    <row r="41" spans="1:7" x14ac:dyDescent="0.3">
      <c r="A41" s="252"/>
      <c r="B41" s="110" t="str">
        <f t="shared" si="0"/>
        <v/>
      </c>
      <c r="C41" s="288"/>
      <c r="D41" s="111">
        <f t="shared" si="2"/>
        <v>0</v>
      </c>
      <c r="E41" s="288"/>
      <c r="F41" s="175"/>
      <c r="G41" s="106">
        <f t="shared" si="1"/>
        <v>0</v>
      </c>
    </row>
    <row r="42" spans="1:7" x14ac:dyDescent="0.3">
      <c r="A42" s="252"/>
      <c r="B42" s="110" t="str">
        <f t="shared" si="0"/>
        <v/>
      </c>
      <c r="C42" s="288"/>
      <c r="D42" s="111">
        <f t="shared" si="2"/>
        <v>0</v>
      </c>
      <c r="E42" s="288"/>
      <c r="F42" s="175"/>
      <c r="G42" s="106">
        <f t="shared" si="1"/>
        <v>0</v>
      </c>
    </row>
    <row r="43" spans="1:7" x14ac:dyDescent="0.3">
      <c r="A43" s="252"/>
      <c r="B43" s="110" t="str">
        <f t="shared" si="0"/>
        <v/>
      </c>
      <c r="C43" s="288"/>
      <c r="D43" s="111">
        <f t="shared" si="2"/>
        <v>0</v>
      </c>
      <c r="E43" s="288"/>
      <c r="F43" s="175"/>
      <c r="G43" s="106">
        <f t="shared" si="1"/>
        <v>0</v>
      </c>
    </row>
    <row r="44" spans="1:7" x14ac:dyDescent="0.3">
      <c r="A44" s="252"/>
      <c r="B44" s="110" t="str">
        <f t="shared" si="0"/>
        <v/>
      </c>
      <c r="C44" s="288"/>
      <c r="D44" s="111">
        <f t="shared" si="2"/>
        <v>0</v>
      </c>
      <c r="E44" s="288"/>
      <c r="F44" s="175"/>
      <c r="G44" s="106">
        <f t="shared" si="1"/>
        <v>0</v>
      </c>
    </row>
    <row r="45" spans="1:7" x14ac:dyDescent="0.3">
      <c r="A45" s="252"/>
      <c r="B45" s="110" t="str">
        <f t="shared" si="0"/>
        <v/>
      </c>
      <c r="C45" s="288"/>
      <c r="D45" s="111">
        <f t="shared" si="2"/>
        <v>0</v>
      </c>
      <c r="E45" s="288"/>
      <c r="F45" s="175"/>
      <c r="G45" s="106">
        <f t="shared" si="1"/>
        <v>0</v>
      </c>
    </row>
    <row r="46" spans="1:7" x14ac:dyDescent="0.3">
      <c r="A46" s="252"/>
      <c r="B46" s="110" t="str">
        <f t="shared" si="0"/>
        <v/>
      </c>
      <c r="C46" s="288"/>
      <c r="D46" s="111">
        <f t="shared" si="2"/>
        <v>0</v>
      </c>
      <c r="E46" s="288"/>
      <c r="F46" s="175"/>
      <c r="G46" s="106">
        <f t="shared" si="1"/>
        <v>0</v>
      </c>
    </row>
    <row r="47" spans="1:7" x14ac:dyDescent="0.3">
      <c r="A47" s="252"/>
      <c r="B47" s="110" t="str">
        <f t="shared" si="0"/>
        <v/>
      </c>
      <c r="C47" s="288"/>
      <c r="D47" s="111">
        <f t="shared" si="2"/>
        <v>0</v>
      </c>
      <c r="E47" s="288"/>
      <c r="F47" s="175"/>
      <c r="G47" s="106">
        <f t="shared" si="1"/>
        <v>0</v>
      </c>
    </row>
    <row r="48" spans="1:7" x14ac:dyDescent="0.3">
      <c r="A48" s="252"/>
      <c r="B48" s="110" t="str">
        <f t="shared" si="0"/>
        <v/>
      </c>
      <c r="C48" s="288"/>
      <c r="D48" s="111">
        <f t="shared" si="2"/>
        <v>0</v>
      </c>
      <c r="E48" s="288"/>
      <c r="F48" s="175"/>
      <c r="G48" s="106">
        <f t="shared" si="1"/>
        <v>0</v>
      </c>
    </row>
    <row r="49" spans="1:7" x14ac:dyDescent="0.3">
      <c r="A49" s="252"/>
      <c r="B49" s="110" t="str">
        <f t="shared" si="0"/>
        <v/>
      </c>
      <c r="C49" s="288"/>
      <c r="D49" s="111">
        <f t="shared" si="2"/>
        <v>0</v>
      </c>
      <c r="E49" s="288"/>
      <c r="F49" s="175"/>
      <c r="G49" s="106">
        <f t="shared" si="1"/>
        <v>0</v>
      </c>
    </row>
    <row r="50" spans="1:7" x14ac:dyDescent="0.3">
      <c r="A50" s="252"/>
      <c r="B50" s="110" t="str">
        <f t="shared" si="0"/>
        <v/>
      </c>
      <c r="C50" s="288"/>
      <c r="D50" s="111">
        <f t="shared" si="2"/>
        <v>0</v>
      </c>
      <c r="E50" s="288"/>
      <c r="F50" s="175"/>
      <c r="G50" s="106">
        <f t="shared" si="1"/>
        <v>0</v>
      </c>
    </row>
    <row r="51" spans="1:7" x14ac:dyDescent="0.3">
      <c r="A51" s="252"/>
      <c r="B51" s="110" t="str">
        <f t="shared" si="0"/>
        <v/>
      </c>
      <c r="C51" s="288"/>
      <c r="D51" s="111">
        <f t="shared" si="2"/>
        <v>0</v>
      </c>
      <c r="E51" s="288"/>
      <c r="F51" s="175"/>
      <c r="G51" s="106">
        <f t="shared" si="1"/>
        <v>0</v>
      </c>
    </row>
    <row r="52" spans="1:7" x14ac:dyDescent="0.3">
      <c r="A52" s="252"/>
      <c r="B52" s="110" t="str">
        <f t="shared" si="0"/>
        <v/>
      </c>
      <c r="C52" s="288"/>
      <c r="D52" s="111">
        <f t="shared" si="2"/>
        <v>0</v>
      </c>
      <c r="E52" s="288"/>
      <c r="F52" s="175"/>
      <c r="G52" s="106">
        <f t="shared" si="1"/>
        <v>0</v>
      </c>
    </row>
    <row r="53" spans="1:7" x14ac:dyDescent="0.3">
      <c r="A53" s="252"/>
      <c r="B53" s="110" t="str">
        <f t="shared" si="0"/>
        <v/>
      </c>
      <c r="C53" s="288"/>
      <c r="D53" s="111">
        <f t="shared" si="2"/>
        <v>0</v>
      </c>
      <c r="E53" s="288"/>
      <c r="F53" s="175"/>
      <c r="G53" s="106">
        <f t="shared" si="1"/>
        <v>0</v>
      </c>
    </row>
    <row r="54" spans="1:7" x14ac:dyDescent="0.3">
      <c r="A54" s="252"/>
      <c r="B54" s="110" t="str">
        <f t="shared" si="0"/>
        <v/>
      </c>
      <c r="C54" s="288"/>
      <c r="D54" s="111">
        <f t="shared" si="2"/>
        <v>0</v>
      </c>
      <c r="E54" s="288"/>
      <c r="F54" s="175"/>
      <c r="G54" s="106">
        <f t="shared" si="1"/>
        <v>0</v>
      </c>
    </row>
    <row r="55" spans="1:7" x14ac:dyDescent="0.3">
      <c r="A55" s="252"/>
      <c r="B55" s="110" t="str">
        <f t="shared" si="0"/>
        <v/>
      </c>
      <c r="C55" s="288"/>
      <c r="D55" s="111">
        <f t="shared" si="2"/>
        <v>0</v>
      </c>
      <c r="E55" s="288"/>
      <c r="F55" s="175"/>
      <c r="G55" s="106">
        <f t="shared" si="1"/>
        <v>0</v>
      </c>
    </row>
    <row r="56" spans="1:7" x14ac:dyDescent="0.3">
      <c r="A56" s="252"/>
      <c r="B56" s="110" t="str">
        <f t="shared" si="0"/>
        <v/>
      </c>
      <c r="C56" s="288"/>
      <c r="D56" s="111">
        <f t="shared" si="2"/>
        <v>0</v>
      </c>
      <c r="E56" s="288"/>
      <c r="F56" s="175"/>
      <c r="G56" s="106">
        <f t="shared" si="1"/>
        <v>0</v>
      </c>
    </row>
    <row r="57" spans="1:7" x14ac:dyDescent="0.3">
      <c r="A57" s="252"/>
      <c r="B57" s="110" t="str">
        <f t="shared" si="0"/>
        <v/>
      </c>
      <c r="C57" s="288"/>
      <c r="D57" s="111">
        <f t="shared" si="2"/>
        <v>0</v>
      </c>
      <c r="E57" s="288"/>
      <c r="F57" s="175"/>
      <c r="G57" s="106">
        <f t="shared" si="1"/>
        <v>0</v>
      </c>
    </row>
    <row r="58" spans="1:7" x14ac:dyDescent="0.3">
      <c r="A58" s="252"/>
      <c r="B58" s="110" t="str">
        <f t="shared" si="0"/>
        <v/>
      </c>
      <c r="C58" s="288"/>
      <c r="D58" s="111">
        <f t="shared" si="2"/>
        <v>0</v>
      </c>
      <c r="E58" s="288"/>
      <c r="F58" s="175"/>
      <c r="G58" s="106">
        <f t="shared" si="1"/>
        <v>0</v>
      </c>
    </row>
    <row r="59" spans="1:7" x14ac:dyDescent="0.3">
      <c r="A59" s="252"/>
      <c r="B59" s="110" t="str">
        <f t="shared" si="0"/>
        <v/>
      </c>
      <c r="C59" s="288"/>
      <c r="D59" s="111">
        <f t="shared" si="2"/>
        <v>0</v>
      </c>
      <c r="E59" s="288"/>
      <c r="F59" s="175"/>
      <c r="G59" s="106">
        <f t="shared" si="1"/>
        <v>0</v>
      </c>
    </row>
    <row r="60" spans="1:7" x14ac:dyDescent="0.3">
      <c r="A60" s="252"/>
      <c r="B60" s="110" t="str">
        <f t="shared" si="0"/>
        <v/>
      </c>
      <c r="C60" s="288"/>
      <c r="D60" s="111">
        <f t="shared" si="2"/>
        <v>0</v>
      </c>
      <c r="E60" s="288"/>
      <c r="F60" s="175"/>
      <c r="G60" s="106">
        <f t="shared" si="1"/>
        <v>0</v>
      </c>
    </row>
    <row r="61" spans="1:7" x14ac:dyDescent="0.3">
      <c r="A61" s="251"/>
      <c r="B61" s="110"/>
      <c r="C61" s="288"/>
      <c r="D61" s="111">
        <f t="shared" si="2"/>
        <v>0</v>
      </c>
      <c r="E61" s="288"/>
      <c r="F61" s="175"/>
      <c r="G61" s="106">
        <f t="shared" si="1"/>
        <v>0</v>
      </c>
    </row>
    <row r="62" spans="1:7" x14ac:dyDescent="0.3">
      <c r="A62" s="251"/>
      <c r="B62" s="110"/>
      <c r="C62" s="288"/>
      <c r="D62" s="111">
        <f t="shared" si="2"/>
        <v>0</v>
      </c>
      <c r="E62" s="288"/>
      <c r="F62" s="175"/>
      <c r="G62" s="106">
        <f t="shared" si="1"/>
        <v>0</v>
      </c>
    </row>
    <row r="63" spans="1:7" x14ac:dyDescent="0.3">
      <c r="A63" s="251"/>
      <c r="B63" s="110"/>
      <c r="C63" s="288"/>
      <c r="D63" s="111">
        <f t="shared" si="2"/>
        <v>0</v>
      </c>
      <c r="E63" s="288"/>
      <c r="F63" s="177"/>
      <c r="G63" s="106">
        <f t="shared" si="1"/>
        <v>0</v>
      </c>
    </row>
    <row r="64" spans="1:7" x14ac:dyDescent="0.3">
      <c r="A64" s="251"/>
      <c r="B64" s="110"/>
      <c r="C64" s="288"/>
      <c r="D64" s="111">
        <f t="shared" si="2"/>
        <v>0</v>
      </c>
      <c r="E64" s="288"/>
      <c r="F64" s="177"/>
      <c r="G64" s="106">
        <f t="shared" si="1"/>
        <v>0</v>
      </c>
    </row>
    <row r="65" spans="1:7" x14ac:dyDescent="0.3">
      <c r="A65" s="251"/>
      <c r="B65" s="110"/>
      <c r="C65" s="288"/>
      <c r="D65" s="111">
        <f t="shared" si="2"/>
        <v>0</v>
      </c>
      <c r="E65" s="288"/>
      <c r="F65" s="177"/>
      <c r="G65" s="106">
        <f t="shared" si="1"/>
        <v>0</v>
      </c>
    </row>
    <row r="66" spans="1:7" x14ac:dyDescent="0.3">
      <c r="A66" s="251"/>
      <c r="B66" s="110"/>
      <c r="C66" s="288"/>
      <c r="D66" s="111">
        <f t="shared" si="2"/>
        <v>0</v>
      </c>
      <c r="E66" s="288"/>
      <c r="F66" s="177"/>
      <c r="G66" s="106">
        <f t="shared" si="1"/>
        <v>0</v>
      </c>
    </row>
    <row r="67" spans="1:7" x14ac:dyDescent="0.3">
      <c r="A67" s="251"/>
      <c r="B67" s="110"/>
      <c r="C67" s="288"/>
      <c r="D67" s="111">
        <f t="shared" si="2"/>
        <v>0</v>
      </c>
      <c r="E67" s="288"/>
      <c r="F67" s="177"/>
      <c r="G67" s="106">
        <f t="shared" si="1"/>
        <v>0</v>
      </c>
    </row>
    <row r="68" spans="1:7" x14ac:dyDescent="0.3">
      <c r="A68" s="251"/>
      <c r="B68" s="110"/>
      <c r="C68" s="288"/>
      <c r="D68" s="111">
        <f t="shared" si="2"/>
        <v>0</v>
      </c>
      <c r="E68" s="288"/>
      <c r="F68" s="177"/>
      <c r="G68" s="106">
        <f t="shared" si="1"/>
        <v>0</v>
      </c>
    </row>
    <row r="69" spans="1:7" x14ac:dyDescent="0.3">
      <c r="A69" s="251"/>
      <c r="B69" s="110"/>
      <c r="C69" s="288"/>
      <c r="D69" s="111">
        <f t="shared" si="2"/>
        <v>0</v>
      </c>
      <c r="E69" s="288"/>
      <c r="F69" s="177"/>
      <c r="G69" s="106">
        <f t="shared" si="1"/>
        <v>0</v>
      </c>
    </row>
    <row r="70" spans="1:7" x14ac:dyDescent="0.3">
      <c r="A70" s="251"/>
      <c r="B70" s="110"/>
      <c r="C70" s="288"/>
      <c r="D70" s="111">
        <f t="shared" si="2"/>
        <v>0</v>
      </c>
      <c r="E70" s="288"/>
      <c r="F70" s="177"/>
      <c r="G70" s="106">
        <f t="shared" si="1"/>
        <v>0</v>
      </c>
    </row>
    <row r="71" spans="1:7" x14ac:dyDescent="0.3">
      <c r="A71" s="251"/>
      <c r="B71" s="110"/>
      <c r="C71" s="288"/>
      <c r="D71" s="111">
        <f t="shared" si="2"/>
        <v>0</v>
      </c>
      <c r="E71" s="288"/>
      <c r="F71" s="177"/>
      <c r="G71" s="106">
        <f t="shared" si="1"/>
        <v>0</v>
      </c>
    </row>
    <row r="72" spans="1:7" x14ac:dyDescent="0.3">
      <c r="A72" s="251"/>
      <c r="B72" s="110"/>
      <c r="C72" s="288"/>
      <c r="D72" s="111">
        <f t="shared" si="2"/>
        <v>0</v>
      </c>
      <c r="E72" s="288"/>
      <c r="F72" s="177"/>
    </row>
    <row r="73" spans="1:7" x14ac:dyDescent="0.3">
      <c r="A73" s="251"/>
      <c r="B73" s="110"/>
      <c r="C73" s="288"/>
      <c r="D73" s="111">
        <f t="shared" ref="D73:D136" si="4">IF(F73=0,0,F73/1.17)</f>
        <v>0</v>
      </c>
      <c r="E73" s="288"/>
      <c r="F73" s="177"/>
    </row>
    <row r="74" spans="1:7" x14ac:dyDescent="0.3">
      <c r="A74" s="251"/>
      <c r="B74" s="110"/>
      <c r="C74" s="288"/>
      <c r="D74" s="111">
        <f t="shared" si="4"/>
        <v>0</v>
      </c>
      <c r="E74" s="288"/>
      <c r="F74" s="177"/>
    </row>
    <row r="75" spans="1:7" x14ac:dyDescent="0.3">
      <c r="A75" s="251"/>
      <c r="B75" s="110"/>
      <c r="C75" s="288"/>
      <c r="D75" s="111">
        <f t="shared" si="4"/>
        <v>0</v>
      </c>
      <c r="E75" s="288"/>
      <c r="F75" s="177"/>
    </row>
    <row r="76" spans="1:7" x14ac:dyDescent="0.3">
      <c r="A76" s="251"/>
      <c r="B76" s="110"/>
      <c r="C76" s="288"/>
      <c r="D76" s="111">
        <f t="shared" si="4"/>
        <v>0</v>
      </c>
      <c r="E76" s="288"/>
      <c r="F76" s="177"/>
    </row>
    <row r="77" spans="1:7" x14ac:dyDescent="0.3">
      <c r="A77" s="251"/>
      <c r="B77" s="110"/>
      <c r="C77" s="288"/>
      <c r="D77" s="111">
        <f t="shared" si="4"/>
        <v>0</v>
      </c>
      <c r="E77" s="288"/>
      <c r="F77" s="177"/>
    </row>
    <row r="78" spans="1:7" x14ac:dyDescent="0.3">
      <c r="A78" s="251"/>
      <c r="B78" s="110"/>
      <c r="C78" s="288"/>
      <c r="D78" s="111">
        <f t="shared" si="4"/>
        <v>0</v>
      </c>
      <c r="E78" s="288"/>
      <c r="F78" s="177"/>
    </row>
    <row r="79" spans="1:7" x14ac:dyDescent="0.3">
      <c r="A79" s="251"/>
      <c r="B79" s="110"/>
      <c r="C79" s="288"/>
      <c r="D79" s="111">
        <f t="shared" si="4"/>
        <v>0</v>
      </c>
      <c r="E79" s="288"/>
      <c r="F79" s="177"/>
    </row>
    <row r="80" spans="1:7" x14ac:dyDescent="0.3">
      <c r="A80" s="251"/>
      <c r="B80" s="110"/>
      <c r="C80" s="288"/>
      <c r="D80" s="111">
        <f t="shared" si="4"/>
        <v>0</v>
      </c>
      <c r="E80" s="288"/>
      <c r="F80" s="177"/>
    </row>
    <row r="81" spans="1:6" x14ac:dyDescent="0.3">
      <c r="A81" s="251"/>
      <c r="B81" s="110"/>
      <c r="C81" s="288"/>
      <c r="D81" s="111">
        <f t="shared" si="4"/>
        <v>0</v>
      </c>
      <c r="E81" s="288"/>
      <c r="F81" s="177"/>
    </row>
    <row r="82" spans="1:6" x14ac:dyDescent="0.3">
      <c r="A82" s="251"/>
      <c r="B82" s="110"/>
      <c r="C82" s="288"/>
      <c r="D82" s="111">
        <f t="shared" si="4"/>
        <v>0</v>
      </c>
      <c r="E82" s="288"/>
      <c r="F82" s="177"/>
    </row>
    <row r="83" spans="1:6" x14ac:dyDescent="0.3">
      <c r="A83" s="251"/>
      <c r="B83" s="110"/>
      <c r="C83" s="288"/>
      <c r="D83" s="111">
        <f t="shared" si="4"/>
        <v>0</v>
      </c>
      <c r="E83" s="288"/>
      <c r="F83" s="177"/>
    </row>
    <row r="84" spans="1:6" x14ac:dyDescent="0.3">
      <c r="A84" s="251"/>
      <c r="B84" s="110"/>
      <c r="C84" s="288"/>
      <c r="D84" s="111">
        <f t="shared" si="4"/>
        <v>0</v>
      </c>
      <c r="E84" s="288"/>
      <c r="F84" s="177"/>
    </row>
    <row r="85" spans="1:6" x14ac:dyDescent="0.3">
      <c r="A85" s="251"/>
      <c r="B85" s="110"/>
      <c r="C85" s="288"/>
      <c r="D85" s="111">
        <f t="shared" si="4"/>
        <v>0</v>
      </c>
      <c r="E85" s="288"/>
      <c r="F85" s="177"/>
    </row>
    <row r="86" spans="1:6" x14ac:dyDescent="0.3">
      <c r="A86" s="251"/>
      <c r="B86" s="110"/>
      <c r="C86" s="288"/>
      <c r="D86" s="111">
        <f t="shared" si="4"/>
        <v>0</v>
      </c>
      <c r="E86" s="288"/>
      <c r="F86" s="177"/>
    </row>
    <row r="87" spans="1:6" x14ac:dyDescent="0.3">
      <c r="A87" s="251"/>
      <c r="B87" s="110"/>
      <c r="C87" s="288"/>
      <c r="D87" s="111">
        <f t="shared" si="4"/>
        <v>0</v>
      </c>
      <c r="E87" s="288"/>
      <c r="F87" s="177"/>
    </row>
    <row r="88" spans="1:6" x14ac:dyDescent="0.3">
      <c r="A88" s="251"/>
      <c r="B88" s="110"/>
      <c r="C88" s="288"/>
      <c r="D88" s="111">
        <f t="shared" si="4"/>
        <v>0</v>
      </c>
      <c r="E88" s="288"/>
      <c r="F88" s="177"/>
    </row>
    <row r="89" spans="1:6" x14ac:dyDescent="0.3">
      <c r="A89" s="251"/>
      <c r="B89" s="110"/>
      <c r="C89" s="288"/>
      <c r="D89" s="111">
        <f t="shared" si="4"/>
        <v>0</v>
      </c>
      <c r="E89" s="288"/>
      <c r="F89" s="177"/>
    </row>
    <row r="90" spans="1:6" x14ac:dyDescent="0.3">
      <c r="A90" s="251"/>
      <c r="B90" s="110"/>
      <c r="C90" s="288"/>
      <c r="D90" s="111">
        <f t="shared" si="4"/>
        <v>0</v>
      </c>
      <c r="E90" s="288"/>
      <c r="F90" s="177"/>
    </row>
    <row r="91" spans="1:6" x14ac:dyDescent="0.3">
      <c r="A91" s="251"/>
      <c r="B91" s="110"/>
      <c r="C91" s="288"/>
      <c r="D91" s="111">
        <f t="shared" si="4"/>
        <v>0</v>
      </c>
      <c r="E91" s="288"/>
      <c r="F91" s="177"/>
    </row>
    <row r="92" spans="1:6" x14ac:dyDescent="0.3">
      <c r="A92" s="251"/>
      <c r="B92" s="110"/>
      <c r="C92" s="288"/>
      <c r="D92" s="111">
        <f t="shared" si="4"/>
        <v>0</v>
      </c>
      <c r="E92" s="288"/>
      <c r="F92" s="177"/>
    </row>
    <row r="93" spans="1:6" x14ac:dyDescent="0.3">
      <c r="A93" s="251"/>
      <c r="B93" s="110"/>
      <c r="C93" s="288"/>
      <c r="D93" s="111">
        <f t="shared" si="4"/>
        <v>0</v>
      </c>
      <c r="E93" s="288"/>
      <c r="F93" s="177"/>
    </row>
    <row r="94" spans="1:6" x14ac:dyDescent="0.3">
      <c r="A94" s="251"/>
      <c r="B94" s="110"/>
      <c r="C94" s="288"/>
      <c r="D94" s="111">
        <f t="shared" si="4"/>
        <v>0</v>
      </c>
      <c r="E94" s="288"/>
      <c r="F94" s="177"/>
    </row>
    <row r="95" spans="1:6" x14ac:dyDescent="0.3">
      <c r="A95" s="251"/>
      <c r="B95" s="110"/>
      <c r="C95" s="288"/>
      <c r="D95" s="111">
        <f t="shared" si="4"/>
        <v>0</v>
      </c>
      <c r="E95" s="288"/>
      <c r="F95" s="177"/>
    </row>
    <row r="96" spans="1:6" x14ac:dyDescent="0.3">
      <c r="A96" s="251"/>
      <c r="B96" s="110"/>
      <c r="C96" s="288"/>
      <c r="D96" s="111">
        <f t="shared" si="4"/>
        <v>0</v>
      </c>
      <c r="E96" s="288"/>
      <c r="F96" s="177"/>
    </row>
    <row r="97" spans="1:6" x14ac:dyDescent="0.3">
      <c r="A97" s="251"/>
      <c r="B97" s="110"/>
      <c r="C97" s="288"/>
      <c r="D97" s="111">
        <f t="shared" si="4"/>
        <v>0</v>
      </c>
      <c r="E97" s="288"/>
      <c r="F97" s="177"/>
    </row>
    <row r="98" spans="1:6" x14ac:dyDescent="0.3">
      <c r="A98" s="251"/>
      <c r="B98" s="110"/>
      <c r="C98" s="288"/>
      <c r="D98" s="111">
        <f t="shared" si="4"/>
        <v>0</v>
      </c>
      <c r="E98" s="288"/>
      <c r="F98" s="177"/>
    </row>
    <row r="99" spans="1:6" x14ac:dyDescent="0.3">
      <c r="A99" s="251"/>
      <c r="B99" s="110"/>
      <c r="C99" s="288"/>
      <c r="D99" s="111">
        <f t="shared" si="4"/>
        <v>0</v>
      </c>
      <c r="E99" s="288"/>
      <c r="F99" s="177"/>
    </row>
    <row r="100" spans="1:6" x14ac:dyDescent="0.3">
      <c r="A100" s="251"/>
      <c r="B100" s="110"/>
      <c r="C100" s="288"/>
      <c r="D100" s="111">
        <f t="shared" si="4"/>
        <v>0</v>
      </c>
      <c r="E100" s="288"/>
      <c r="F100" s="177"/>
    </row>
    <row r="101" spans="1:6" x14ac:dyDescent="0.3">
      <c r="A101" s="251"/>
      <c r="B101" s="110"/>
      <c r="C101" s="288"/>
      <c r="D101" s="111">
        <f t="shared" si="4"/>
        <v>0</v>
      </c>
      <c r="E101" s="288"/>
      <c r="F101" s="177"/>
    </row>
    <row r="102" spans="1:6" x14ac:dyDescent="0.3">
      <c r="A102" s="251"/>
      <c r="B102" s="110"/>
      <c r="C102" s="288"/>
      <c r="D102" s="111">
        <f t="shared" si="4"/>
        <v>0</v>
      </c>
      <c r="E102" s="288"/>
      <c r="F102" s="177"/>
    </row>
    <row r="103" spans="1:6" x14ac:dyDescent="0.3">
      <c r="A103" s="251"/>
      <c r="B103" s="110"/>
      <c r="C103" s="288"/>
      <c r="D103" s="111">
        <f t="shared" si="4"/>
        <v>0</v>
      </c>
      <c r="E103" s="288"/>
      <c r="F103" s="177"/>
    </row>
    <row r="104" spans="1:6" x14ac:dyDescent="0.3">
      <c r="A104" s="251"/>
      <c r="B104" s="110"/>
      <c r="C104" s="288"/>
      <c r="D104" s="111">
        <f t="shared" si="4"/>
        <v>0</v>
      </c>
      <c r="E104" s="288"/>
      <c r="F104" s="177"/>
    </row>
    <row r="105" spans="1:6" x14ac:dyDescent="0.3">
      <c r="A105" s="251"/>
      <c r="B105" s="110"/>
      <c r="C105" s="288"/>
      <c r="D105" s="111">
        <f t="shared" si="4"/>
        <v>0</v>
      </c>
      <c r="E105" s="288"/>
      <c r="F105" s="177"/>
    </row>
    <row r="106" spans="1:6" x14ac:dyDescent="0.3">
      <c r="A106" s="251"/>
      <c r="B106" s="110"/>
      <c r="C106" s="288"/>
      <c r="D106" s="111">
        <f t="shared" si="4"/>
        <v>0</v>
      </c>
      <c r="E106" s="288"/>
      <c r="F106" s="177"/>
    </row>
    <row r="107" spans="1:6" x14ac:dyDescent="0.3">
      <c r="A107" s="251"/>
      <c r="B107" s="110"/>
      <c r="C107" s="288"/>
      <c r="D107" s="111">
        <f t="shared" si="4"/>
        <v>0</v>
      </c>
      <c r="E107" s="288"/>
      <c r="F107" s="177"/>
    </row>
    <row r="108" spans="1:6" x14ac:dyDescent="0.3">
      <c r="A108" s="251"/>
      <c r="B108" s="110"/>
      <c r="C108" s="288"/>
      <c r="D108" s="111">
        <f t="shared" si="4"/>
        <v>0</v>
      </c>
      <c r="E108" s="288"/>
      <c r="F108" s="177"/>
    </row>
    <row r="109" spans="1:6" x14ac:dyDescent="0.3">
      <c r="A109" s="251"/>
      <c r="B109" s="110"/>
      <c r="C109" s="288"/>
      <c r="D109" s="111">
        <f t="shared" si="4"/>
        <v>0</v>
      </c>
      <c r="E109" s="288"/>
      <c r="F109" s="177"/>
    </row>
    <row r="110" spans="1:6" x14ac:dyDescent="0.3">
      <c r="A110" s="251"/>
      <c r="B110" s="110"/>
      <c r="C110" s="288"/>
      <c r="D110" s="111">
        <f t="shared" si="4"/>
        <v>0</v>
      </c>
      <c r="E110" s="288"/>
      <c r="F110" s="177"/>
    </row>
    <row r="111" spans="1:6" x14ac:dyDescent="0.3">
      <c r="A111" s="251"/>
      <c r="B111" s="110"/>
      <c r="C111" s="288"/>
      <c r="D111" s="111">
        <f t="shared" si="4"/>
        <v>0</v>
      </c>
      <c r="E111" s="288"/>
      <c r="F111" s="177"/>
    </row>
    <row r="112" spans="1:6" x14ac:dyDescent="0.3">
      <c r="A112" s="251"/>
      <c r="B112" s="110"/>
      <c r="C112" s="288"/>
      <c r="D112" s="111">
        <f t="shared" si="4"/>
        <v>0</v>
      </c>
      <c r="E112" s="288"/>
      <c r="F112" s="177"/>
    </row>
    <row r="113" spans="1:6" x14ac:dyDescent="0.3">
      <c r="A113" s="251"/>
      <c r="B113" s="110"/>
      <c r="C113" s="288"/>
      <c r="D113" s="111">
        <f t="shared" si="4"/>
        <v>0</v>
      </c>
      <c r="E113" s="288"/>
      <c r="F113" s="177"/>
    </row>
    <row r="114" spans="1:6" x14ac:dyDescent="0.3">
      <c r="A114" s="251"/>
      <c r="B114" s="110"/>
      <c r="C114" s="288"/>
      <c r="D114" s="111">
        <f t="shared" si="4"/>
        <v>0</v>
      </c>
      <c r="E114" s="288"/>
      <c r="F114" s="177"/>
    </row>
    <row r="115" spans="1:6" x14ac:dyDescent="0.3">
      <c r="A115" s="251"/>
      <c r="B115" s="110"/>
      <c r="C115" s="288"/>
      <c r="D115" s="111">
        <f t="shared" si="4"/>
        <v>0</v>
      </c>
      <c r="E115" s="288"/>
      <c r="F115" s="177"/>
    </row>
    <row r="116" spans="1:6" x14ac:dyDescent="0.3">
      <c r="A116" s="251"/>
      <c r="B116" s="110"/>
      <c r="C116" s="288"/>
      <c r="D116" s="111">
        <f t="shared" si="4"/>
        <v>0</v>
      </c>
      <c r="E116" s="288"/>
      <c r="F116" s="177"/>
    </row>
    <row r="117" spans="1:6" x14ac:dyDescent="0.3">
      <c r="A117" s="251"/>
      <c r="B117" s="110"/>
      <c r="C117" s="288"/>
      <c r="D117" s="111">
        <f t="shared" si="4"/>
        <v>0</v>
      </c>
      <c r="E117" s="288"/>
      <c r="F117" s="177"/>
    </row>
    <row r="118" spans="1:6" x14ac:dyDescent="0.3">
      <c r="A118" s="251"/>
      <c r="B118" s="110"/>
      <c r="C118" s="288"/>
      <c r="D118" s="111">
        <f t="shared" si="4"/>
        <v>0</v>
      </c>
      <c r="E118" s="288"/>
      <c r="F118" s="177"/>
    </row>
    <row r="119" spans="1:6" x14ac:dyDescent="0.3">
      <c r="A119" s="251"/>
      <c r="B119" s="110"/>
      <c r="C119" s="288"/>
      <c r="D119" s="111">
        <f t="shared" si="4"/>
        <v>0</v>
      </c>
      <c r="E119" s="288"/>
      <c r="F119" s="177"/>
    </row>
    <row r="120" spans="1:6" x14ac:dyDescent="0.3">
      <c r="A120" s="251"/>
      <c r="B120" s="110"/>
      <c r="C120" s="288"/>
      <c r="D120" s="111">
        <f t="shared" si="4"/>
        <v>0</v>
      </c>
      <c r="E120" s="288"/>
      <c r="F120" s="177"/>
    </row>
    <row r="121" spans="1:6" x14ac:dyDescent="0.3">
      <c r="A121" s="251"/>
      <c r="B121" s="110"/>
      <c r="C121" s="288"/>
      <c r="D121" s="111">
        <f t="shared" si="4"/>
        <v>0</v>
      </c>
      <c r="E121" s="288"/>
      <c r="F121" s="177"/>
    </row>
    <row r="122" spans="1:6" x14ac:dyDescent="0.3">
      <c r="A122" s="251"/>
      <c r="B122" s="110"/>
      <c r="C122" s="288"/>
      <c r="D122" s="111">
        <f t="shared" si="4"/>
        <v>0</v>
      </c>
      <c r="E122" s="288"/>
      <c r="F122" s="177"/>
    </row>
    <row r="123" spans="1:6" x14ac:dyDescent="0.3">
      <c r="A123" s="251"/>
      <c r="B123" s="110"/>
      <c r="C123" s="288"/>
      <c r="D123" s="111">
        <f t="shared" si="4"/>
        <v>0</v>
      </c>
      <c r="E123" s="288"/>
      <c r="F123" s="177"/>
    </row>
    <row r="124" spans="1:6" x14ac:dyDescent="0.3">
      <c r="A124" s="251"/>
      <c r="B124" s="110"/>
      <c r="C124" s="288"/>
      <c r="D124" s="111">
        <f t="shared" si="4"/>
        <v>0</v>
      </c>
      <c r="E124" s="288"/>
      <c r="F124" s="177"/>
    </row>
    <row r="125" spans="1:6" x14ac:dyDescent="0.3">
      <c r="A125" s="251"/>
      <c r="B125" s="110"/>
      <c r="C125" s="288"/>
      <c r="D125" s="111">
        <f t="shared" si="4"/>
        <v>0</v>
      </c>
      <c r="E125" s="288"/>
      <c r="F125" s="177"/>
    </row>
    <row r="126" spans="1:6" x14ac:dyDescent="0.3">
      <c r="A126" s="251"/>
      <c r="B126" s="110"/>
      <c r="C126" s="288"/>
      <c r="D126" s="111">
        <f t="shared" si="4"/>
        <v>0</v>
      </c>
      <c r="E126" s="288"/>
      <c r="F126" s="177"/>
    </row>
    <row r="127" spans="1:6" x14ac:dyDescent="0.3">
      <c r="A127" s="251"/>
      <c r="B127" s="110"/>
      <c r="C127" s="288"/>
      <c r="D127" s="111">
        <f t="shared" si="4"/>
        <v>0</v>
      </c>
      <c r="E127" s="288"/>
      <c r="F127" s="177"/>
    </row>
    <row r="128" spans="1:6" x14ac:dyDescent="0.3">
      <c r="A128" s="251"/>
      <c r="B128" s="110"/>
      <c r="C128" s="288"/>
      <c r="D128" s="111">
        <f t="shared" si="4"/>
        <v>0</v>
      </c>
      <c r="E128" s="288"/>
      <c r="F128" s="177"/>
    </row>
    <row r="129" spans="1:6" x14ac:dyDescent="0.3">
      <c r="A129" s="251"/>
      <c r="B129" s="110"/>
      <c r="C129" s="288"/>
      <c r="D129" s="111">
        <f t="shared" si="4"/>
        <v>0</v>
      </c>
      <c r="E129" s="288"/>
      <c r="F129" s="177"/>
    </row>
    <row r="130" spans="1:6" x14ac:dyDescent="0.3">
      <c r="A130" s="251"/>
      <c r="B130" s="110"/>
      <c r="C130" s="288"/>
      <c r="D130" s="111">
        <f t="shared" si="4"/>
        <v>0</v>
      </c>
      <c r="E130" s="288"/>
      <c r="F130" s="177"/>
    </row>
    <row r="131" spans="1:6" x14ac:dyDescent="0.3">
      <c r="A131" s="251"/>
      <c r="B131" s="110"/>
      <c r="C131" s="288"/>
      <c r="D131" s="111">
        <f t="shared" si="4"/>
        <v>0</v>
      </c>
      <c r="E131" s="288"/>
      <c r="F131" s="177"/>
    </row>
    <row r="132" spans="1:6" x14ac:dyDescent="0.3">
      <c r="A132" s="251"/>
      <c r="B132" s="110"/>
      <c r="C132" s="288"/>
      <c r="D132" s="111">
        <f t="shared" si="4"/>
        <v>0</v>
      </c>
      <c r="E132" s="288"/>
      <c r="F132" s="177"/>
    </row>
    <row r="133" spans="1:6" x14ac:dyDescent="0.3">
      <c r="A133" s="251"/>
      <c r="B133" s="110"/>
      <c r="C133" s="288"/>
      <c r="D133" s="111">
        <f t="shared" si="4"/>
        <v>0</v>
      </c>
      <c r="E133" s="288"/>
      <c r="F133" s="177"/>
    </row>
    <row r="134" spans="1:6" x14ac:dyDescent="0.3">
      <c r="A134" s="251"/>
      <c r="B134" s="110"/>
      <c r="C134" s="288"/>
      <c r="D134" s="111">
        <f t="shared" si="4"/>
        <v>0</v>
      </c>
      <c r="E134" s="288"/>
      <c r="F134" s="177"/>
    </row>
    <row r="135" spans="1:6" x14ac:dyDescent="0.3">
      <c r="A135" s="251"/>
      <c r="B135" s="110"/>
      <c r="C135" s="288"/>
      <c r="D135" s="111">
        <f t="shared" si="4"/>
        <v>0</v>
      </c>
      <c r="E135" s="288"/>
      <c r="F135" s="177"/>
    </row>
    <row r="136" spans="1:6" x14ac:dyDescent="0.3">
      <c r="A136" s="251"/>
      <c r="B136" s="110"/>
      <c r="C136" s="288"/>
      <c r="D136" s="111">
        <f t="shared" si="4"/>
        <v>0</v>
      </c>
      <c r="E136" s="288"/>
      <c r="F136" s="177"/>
    </row>
    <row r="137" spans="1:6" x14ac:dyDescent="0.3">
      <c r="A137" s="251"/>
      <c r="B137" s="110"/>
      <c r="C137" s="288"/>
      <c r="D137" s="111">
        <f t="shared" ref="D137:D159" si="5">IF(F137=0,0,F137/1.17)</f>
        <v>0</v>
      </c>
      <c r="E137" s="288"/>
      <c r="F137" s="177"/>
    </row>
    <row r="138" spans="1:6" x14ac:dyDescent="0.3">
      <c r="A138" s="251"/>
      <c r="B138" s="110"/>
      <c r="C138" s="288"/>
      <c r="D138" s="111">
        <f t="shared" si="5"/>
        <v>0</v>
      </c>
      <c r="E138" s="288"/>
      <c r="F138" s="177"/>
    </row>
    <row r="139" spans="1:6" x14ac:dyDescent="0.3">
      <c r="A139" s="251"/>
      <c r="B139" s="110"/>
      <c r="C139" s="288"/>
      <c r="D139" s="111">
        <f t="shared" si="5"/>
        <v>0</v>
      </c>
      <c r="E139" s="288"/>
      <c r="F139" s="177"/>
    </row>
    <row r="140" spans="1:6" x14ac:dyDescent="0.3">
      <c r="A140" s="251"/>
      <c r="B140" s="110"/>
      <c r="C140" s="288"/>
      <c r="D140" s="111">
        <f t="shared" si="5"/>
        <v>0</v>
      </c>
      <c r="E140" s="288"/>
      <c r="F140" s="177"/>
    </row>
    <row r="141" spans="1:6" x14ac:dyDescent="0.3">
      <c r="A141" s="251"/>
      <c r="B141" s="110"/>
      <c r="C141" s="288"/>
      <c r="D141" s="111">
        <f t="shared" si="5"/>
        <v>0</v>
      </c>
      <c r="E141" s="288"/>
      <c r="F141" s="177"/>
    </row>
    <row r="142" spans="1:6" x14ac:dyDescent="0.3">
      <c r="A142" s="251"/>
      <c r="B142" s="110"/>
      <c r="C142" s="288"/>
      <c r="D142" s="111">
        <f t="shared" si="5"/>
        <v>0</v>
      </c>
      <c r="E142" s="288"/>
      <c r="F142" s="177"/>
    </row>
    <row r="143" spans="1:6" x14ac:dyDescent="0.3">
      <c r="A143" s="251"/>
      <c r="B143" s="110"/>
      <c r="C143" s="288"/>
      <c r="D143" s="111">
        <f t="shared" si="5"/>
        <v>0</v>
      </c>
      <c r="E143" s="288"/>
      <c r="F143" s="177"/>
    </row>
    <row r="144" spans="1:6" x14ac:dyDescent="0.3">
      <c r="A144" s="251"/>
      <c r="B144" s="110"/>
      <c r="C144" s="288"/>
      <c r="D144" s="111">
        <f t="shared" si="5"/>
        <v>0</v>
      </c>
      <c r="E144" s="288"/>
      <c r="F144" s="177"/>
    </row>
    <row r="145" spans="1:6" x14ac:dyDescent="0.3">
      <c r="A145" s="251"/>
      <c r="B145" s="110"/>
      <c r="C145" s="288"/>
      <c r="D145" s="111">
        <f t="shared" si="5"/>
        <v>0</v>
      </c>
      <c r="E145" s="288"/>
      <c r="F145" s="177"/>
    </row>
    <row r="146" spans="1:6" x14ac:dyDescent="0.3">
      <c r="A146" s="251"/>
      <c r="B146" s="110"/>
      <c r="C146" s="288"/>
      <c r="D146" s="111">
        <f t="shared" si="5"/>
        <v>0</v>
      </c>
      <c r="E146" s="288"/>
      <c r="F146" s="177"/>
    </row>
    <row r="147" spans="1:6" x14ac:dyDescent="0.3">
      <c r="A147" s="251"/>
      <c r="B147" s="110"/>
      <c r="C147" s="288"/>
      <c r="D147" s="111">
        <f t="shared" si="5"/>
        <v>0</v>
      </c>
      <c r="E147" s="288"/>
      <c r="F147" s="177"/>
    </row>
    <row r="148" spans="1:6" x14ac:dyDescent="0.3">
      <c r="A148" s="251"/>
      <c r="B148" s="110"/>
      <c r="C148" s="288"/>
      <c r="D148" s="111">
        <f t="shared" si="5"/>
        <v>0</v>
      </c>
      <c r="E148" s="288"/>
      <c r="F148" s="177"/>
    </row>
    <row r="149" spans="1:6" x14ac:dyDescent="0.3">
      <c r="A149" s="251"/>
      <c r="B149" s="110"/>
      <c r="C149" s="288"/>
      <c r="D149" s="111">
        <f t="shared" si="5"/>
        <v>0</v>
      </c>
      <c r="E149" s="288"/>
      <c r="F149" s="177"/>
    </row>
    <row r="150" spans="1:6" x14ac:dyDescent="0.3">
      <c r="A150" s="251"/>
      <c r="B150" s="110"/>
      <c r="C150" s="288"/>
      <c r="D150" s="111">
        <f t="shared" si="5"/>
        <v>0</v>
      </c>
      <c r="E150" s="288"/>
      <c r="F150" s="177"/>
    </row>
    <row r="151" spans="1:6" x14ac:dyDescent="0.3">
      <c r="A151" s="251"/>
      <c r="B151" s="110"/>
      <c r="C151" s="288"/>
      <c r="D151" s="111">
        <f t="shared" si="5"/>
        <v>0</v>
      </c>
      <c r="E151" s="288"/>
      <c r="F151" s="177"/>
    </row>
    <row r="152" spans="1:6" x14ac:dyDescent="0.3">
      <c r="A152" s="251"/>
      <c r="B152" s="110"/>
      <c r="C152" s="288"/>
      <c r="D152" s="111">
        <f t="shared" si="5"/>
        <v>0</v>
      </c>
      <c r="E152" s="288"/>
      <c r="F152" s="177"/>
    </row>
    <row r="153" spans="1:6" x14ac:dyDescent="0.3">
      <c r="A153" s="251"/>
      <c r="B153" s="110"/>
      <c r="C153" s="288"/>
      <c r="D153" s="111">
        <f t="shared" si="5"/>
        <v>0</v>
      </c>
      <c r="E153" s="288"/>
      <c r="F153" s="177"/>
    </row>
    <row r="154" spans="1:6" x14ac:dyDescent="0.3">
      <c r="A154" s="251"/>
      <c r="B154" s="110"/>
      <c r="C154" s="288"/>
      <c r="D154" s="111">
        <f t="shared" si="5"/>
        <v>0</v>
      </c>
      <c r="E154" s="288"/>
      <c r="F154" s="177"/>
    </row>
    <row r="155" spans="1:6" x14ac:dyDescent="0.3">
      <c r="A155" s="251"/>
      <c r="B155" s="110"/>
      <c r="C155" s="288"/>
      <c r="D155" s="111">
        <f t="shared" si="5"/>
        <v>0</v>
      </c>
      <c r="E155" s="288"/>
      <c r="F155" s="177"/>
    </row>
    <row r="156" spans="1:6" x14ac:dyDescent="0.3">
      <c r="A156" s="251"/>
      <c r="B156" s="110"/>
      <c r="C156" s="288"/>
      <c r="D156" s="111">
        <f t="shared" si="5"/>
        <v>0</v>
      </c>
      <c r="E156" s="288"/>
      <c r="F156" s="177"/>
    </row>
    <row r="157" spans="1:6" x14ac:dyDescent="0.3">
      <c r="A157" s="251"/>
      <c r="B157" s="110"/>
      <c r="C157" s="288"/>
      <c r="D157" s="111">
        <f t="shared" si="5"/>
        <v>0</v>
      </c>
      <c r="E157" s="288"/>
      <c r="F157" s="177"/>
    </row>
    <row r="158" spans="1:6" x14ac:dyDescent="0.3">
      <c r="A158" s="251"/>
      <c r="B158" s="110"/>
      <c r="C158" s="288"/>
      <c r="D158" s="111">
        <f t="shared" si="5"/>
        <v>0</v>
      </c>
      <c r="E158" s="288"/>
      <c r="F158" s="177"/>
    </row>
    <row r="159" spans="1:6" x14ac:dyDescent="0.3">
      <c r="A159" s="251"/>
      <c r="B159" s="110"/>
      <c r="C159" s="288"/>
      <c r="D159" s="111">
        <f t="shared" si="5"/>
        <v>0</v>
      </c>
      <c r="E159" s="288"/>
      <c r="F159" s="177"/>
    </row>
    <row r="160" spans="1:6" x14ac:dyDescent="0.3">
      <c r="A160" s="251"/>
      <c r="B160" s="110"/>
      <c r="C160" s="288"/>
      <c r="D160" s="111">
        <f>IF(F160=0,0,F160/1.17)</f>
        <v>0</v>
      </c>
      <c r="E160" s="288"/>
      <c r="F160" s="177"/>
    </row>
    <row r="161" spans="1:6" x14ac:dyDescent="0.3">
      <c r="A161" s="251"/>
      <c r="B161" s="110"/>
      <c r="C161" s="288"/>
      <c r="D161" s="111">
        <f t="shared" ref="D161:D168" si="6">IF(F161=0,0,F161/1.17)</f>
        <v>0</v>
      </c>
      <c r="E161" s="288"/>
      <c r="F161" s="177"/>
    </row>
    <row r="162" spans="1:6" x14ac:dyDescent="0.3">
      <c r="A162" s="251"/>
      <c r="B162" s="110"/>
      <c r="C162" s="288"/>
      <c r="D162" s="111">
        <f t="shared" si="6"/>
        <v>0</v>
      </c>
      <c r="E162" s="288"/>
      <c r="F162" s="177"/>
    </row>
    <row r="163" spans="1:6" x14ac:dyDescent="0.3">
      <c r="A163" s="251"/>
      <c r="B163" s="110"/>
      <c r="C163" s="288"/>
      <c r="D163" s="111">
        <f t="shared" si="6"/>
        <v>0</v>
      </c>
      <c r="E163" s="288"/>
      <c r="F163" s="177"/>
    </row>
    <row r="164" spans="1:6" x14ac:dyDescent="0.3">
      <c r="A164" s="251"/>
      <c r="B164" s="110"/>
      <c r="C164" s="288"/>
      <c r="D164" s="111">
        <f t="shared" si="6"/>
        <v>0</v>
      </c>
      <c r="E164" s="288"/>
      <c r="F164" s="177"/>
    </row>
    <row r="165" spans="1:6" x14ac:dyDescent="0.3">
      <c r="A165" s="251"/>
      <c r="B165" s="110"/>
      <c r="C165" s="288"/>
      <c r="D165" s="111">
        <f t="shared" si="6"/>
        <v>0</v>
      </c>
      <c r="E165" s="288"/>
      <c r="F165" s="177"/>
    </row>
    <row r="166" spans="1:6" x14ac:dyDescent="0.3">
      <c r="A166" s="251"/>
      <c r="B166" s="110"/>
      <c r="C166" s="288"/>
      <c r="D166" s="111">
        <f t="shared" si="6"/>
        <v>0</v>
      </c>
      <c r="E166" s="288"/>
      <c r="F166" s="177"/>
    </row>
    <row r="167" spans="1:6" x14ac:dyDescent="0.3">
      <c r="A167" s="251"/>
      <c r="B167" s="110"/>
      <c r="C167" s="288"/>
      <c r="D167" s="111">
        <f t="shared" si="6"/>
        <v>0</v>
      </c>
      <c r="E167" s="288"/>
      <c r="F167" s="177"/>
    </row>
    <row r="168" spans="1:6" x14ac:dyDescent="0.3">
      <c r="A168" s="251"/>
      <c r="B168" s="110"/>
      <c r="C168" s="288"/>
      <c r="D168" s="111">
        <f t="shared" si="6"/>
        <v>0</v>
      </c>
      <c r="E168" s="288"/>
      <c r="F168" s="177"/>
    </row>
    <row r="169" spans="1:6" x14ac:dyDescent="0.3">
      <c r="A169" s="251"/>
      <c r="B169" s="110"/>
      <c r="C169" s="288"/>
      <c r="D169" s="111">
        <f>+B169/1.17</f>
        <v>0</v>
      </c>
      <c r="E169" s="288"/>
      <c r="F169" s="177"/>
    </row>
    <row r="170" spans="1:6" x14ac:dyDescent="0.3">
      <c r="A170" s="251"/>
      <c r="B170" s="110"/>
      <c r="C170" s="288"/>
      <c r="D170" s="110"/>
      <c r="E170" s="288"/>
      <c r="F170" s="177"/>
    </row>
    <row r="171" spans="1:6" x14ac:dyDescent="0.3">
      <c r="A171" s="251"/>
      <c r="B171" s="110"/>
      <c r="C171" s="288"/>
      <c r="D171" s="110"/>
      <c r="E171" s="288"/>
      <c r="F171" s="177"/>
    </row>
    <row r="172" spans="1:6" x14ac:dyDescent="0.3">
      <c r="A172" s="251"/>
      <c r="B172" s="110"/>
      <c r="C172" s="288"/>
      <c r="D172" s="110"/>
      <c r="E172" s="288"/>
      <c r="F172" s="177"/>
    </row>
    <row r="173" spans="1:6" x14ac:dyDescent="0.3">
      <c r="A173" s="251"/>
      <c r="B173" s="110"/>
      <c r="C173" s="288"/>
      <c r="D173" s="110"/>
      <c r="E173" s="288"/>
      <c r="F173" s="177"/>
    </row>
    <row r="174" spans="1:6" x14ac:dyDescent="0.3">
      <c r="A174" s="251"/>
      <c r="B174" s="110"/>
      <c r="C174" s="288"/>
      <c r="D174" s="110"/>
      <c r="E174" s="288"/>
      <c r="F174" s="177"/>
    </row>
    <row r="175" spans="1:6" x14ac:dyDescent="0.3">
      <c r="A175" s="251"/>
      <c r="B175" s="110"/>
      <c r="C175" s="288"/>
      <c r="D175" s="110"/>
      <c r="E175" s="288"/>
      <c r="F175" s="177"/>
    </row>
    <row r="176" spans="1:6" x14ac:dyDescent="0.3">
      <c r="A176" s="251"/>
      <c r="B176" s="110"/>
      <c r="C176" s="288"/>
      <c r="D176" s="110"/>
      <c r="E176" s="288"/>
      <c r="F176" s="177"/>
    </row>
    <row r="177" spans="1:6" x14ac:dyDescent="0.3">
      <c r="A177" s="251"/>
      <c r="B177" s="110"/>
      <c r="C177" s="288"/>
      <c r="D177" s="110"/>
      <c r="E177" s="288"/>
      <c r="F177" s="177"/>
    </row>
    <row r="178" spans="1:6" x14ac:dyDescent="0.3">
      <c r="A178" s="251"/>
      <c r="B178" s="110"/>
      <c r="C178" s="288"/>
      <c r="D178" s="110"/>
      <c r="E178" s="288"/>
      <c r="F178" s="177"/>
    </row>
    <row r="179" spans="1:6" x14ac:dyDescent="0.3">
      <c r="A179" s="251"/>
      <c r="B179" s="110"/>
      <c r="C179" s="288"/>
      <c r="D179" s="110"/>
      <c r="E179" s="288"/>
      <c r="F179" s="177"/>
    </row>
    <row r="180" spans="1:6" x14ac:dyDescent="0.3">
      <c r="A180" s="251"/>
      <c r="B180" s="110"/>
      <c r="C180" s="288"/>
      <c r="D180" s="110"/>
      <c r="E180" s="288"/>
      <c r="F180" s="177"/>
    </row>
    <row r="181" spans="1:6" x14ac:dyDescent="0.3">
      <c r="A181" s="251"/>
      <c r="B181" s="110"/>
      <c r="C181" s="288"/>
      <c r="D181" s="110"/>
      <c r="E181" s="288"/>
      <c r="F181" s="177"/>
    </row>
    <row r="182" spans="1:6" x14ac:dyDescent="0.3">
      <c r="A182" s="251"/>
      <c r="B182" s="110"/>
      <c r="C182" s="288"/>
      <c r="D182" s="110"/>
      <c r="E182" s="288"/>
      <c r="F182" s="177"/>
    </row>
    <row r="183" spans="1:6" x14ac:dyDescent="0.3">
      <c r="A183" s="251"/>
      <c r="B183" s="110"/>
      <c r="C183" s="288"/>
      <c r="D183" s="110"/>
      <c r="E183" s="288"/>
      <c r="F183" s="177"/>
    </row>
    <row r="184" spans="1:6" x14ac:dyDescent="0.3">
      <c r="A184" s="251"/>
      <c r="B184" s="110"/>
      <c r="C184" s="288"/>
      <c r="D184" s="110"/>
      <c r="E184" s="288"/>
      <c r="F184" s="177"/>
    </row>
    <row r="185" spans="1:6" x14ac:dyDescent="0.3">
      <c r="A185" s="251"/>
      <c r="B185" s="110"/>
      <c r="C185" s="288"/>
      <c r="D185" s="110"/>
      <c r="E185" s="288"/>
      <c r="F185" s="177"/>
    </row>
    <row r="186" spans="1:6" x14ac:dyDescent="0.3">
      <c r="A186" s="251"/>
      <c r="B186" s="110"/>
      <c r="C186" s="288"/>
      <c r="D186" s="110"/>
      <c r="E186" s="288"/>
      <c r="F186" s="177"/>
    </row>
    <row r="187" spans="1:6" x14ac:dyDescent="0.3">
      <c r="A187" s="251"/>
      <c r="B187" s="110"/>
      <c r="C187" s="288"/>
      <c r="D187" s="110"/>
      <c r="E187" s="288"/>
      <c r="F187" s="177"/>
    </row>
    <row r="188" spans="1:6" x14ac:dyDescent="0.3">
      <c r="A188" s="251"/>
      <c r="B188" s="110"/>
      <c r="C188" s="288"/>
      <c r="D188" s="110"/>
      <c r="E188" s="288"/>
      <c r="F188" s="177"/>
    </row>
    <row r="189" spans="1:6" x14ac:dyDescent="0.3">
      <c r="A189" s="251"/>
      <c r="B189" s="110"/>
      <c r="C189" s="288"/>
      <c r="D189" s="110"/>
      <c r="E189" s="288"/>
      <c r="F189" s="177"/>
    </row>
    <row r="190" spans="1:6" x14ac:dyDescent="0.3">
      <c r="A190" s="251"/>
      <c r="B190" s="110"/>
      <c r="C190" s="288"/>
      <c r="D190" s="110"/>
      <c r="E190" s="288"/>
      <c r="F190" s="177"/>
    </row>
    <row r="191" spans="1:6" x14ac:dyDescent="0.3">
      <c r="A191" s="251"/>
      <c r="B191" s="110"/>
      <c r="C191" s="288"/>
      <c r="D191" s="110"/>
      <c r="E191" s="288"/>
      <c r="F191" s="177"/>
    </row>
    <row r="192" spans="1:6" x14ac:dyDescent="0.3">
      <c r="A192" s="251"/>
      <c r="B192" s="110"/>
      <c r="C192" s="288"/>
      <c r="D192" s="110"/>
      <c r="E192" s="288"/>
      <c r="F192" s="177"/>
    </row>
    <row r="193" spans="1:6" x14ac:dyDescent="0.3">
      <c r="A193" s="251"/>
      <c r="B193" s="110"/>
      <c r="C193" s="288"/>
      <c r="D193" s="110"/>
      <c r="E193" s="288"/>
      <c r="F193" s="177"/>
    </row>
    <row r="194" spans="1:6" x14ac:dyDescent="0.3">
      <c r="A194" s="251"/>
      <c r="B194" s="110"/>
      <c r="C194" s="288"/>
      <c r="D194" s="110"/>
      <c r="E194" s="288"/>
      <c r="F194" s="177"/>
    </row>
    <row r="195" spans="1:6" x14ac:dyDescent="0.3">
      <c r="A195" s="251"/>
      <c r="B195" s="110"/>
      <c r="C195" s="288"/>
      <c r="D195" s="110"/>
      <c r="E195" s="288"/>
      <c r="F195" s="177"/>
    </row>
    <row r="196" spans="1:6" x14ac:dyDescent="0.3">
      <c r="A196" s="251"/>
      <c r="B196" s="110"/>
      <c r="C196" s="288"/>
      <c r="D196" s="110"/>
      <c r="E196" s="288"/>
      <c r="F196" s="177"/>
    </row>
    <row r="197" spans="1:6" x14ac:dyDescent="0.3">
      <c r="A197" s="251"/>
      <c r="B197" s="110"/>
      <c r="C197" s="288"/>
      <c r="D197" s="110"/>
      <c r="E197" s="288"/>
      <c r="F197" s="177"/>
    </row>
    <row r="198" spans="1:6" x14ac:dyDescent="0.3">
      <c r="A198" s="251"/>
      <c r="B198" s="110"/>
      <c r="C198" s="288"/>
      <c r="D198" s="110"/>
      <c r="E198" s="288"/>
      <c r="F198" s="177"/>
    </row>
    <row r="199" spans="1:6" x14ac:dyDescent="0.3">
      <c r="A199" s="251"/>
      <c r="B199" s="110"/>
      <c r="C199" s="288"/>
      <c r="D199" s="110"/>
      <c r="E199" s="288"/>
      <c r="F199" s="177"/>
    </row>
    <row r="200" spans="1:6" x14ac:dyDescent="0.3">
      <c r="A200" s="251"/>
      <c r="B200" s="110"/>
      <c r="C200" s="288"/>
      <c r="D200" s="110"/>
      <c r="E200" s="288"/>
      <c r="F200" s="177"/>
    </row>
    <row r="201" spans="1:6" x14ac:dyDescent="0.3">
      <c r="A201" s="251"/>
      <c r="B201" s="110"/>
      <c r="C201" s="288"/>
      <c r="D201" s="110"/>
      <c r="E201" s="288"/>
      <c r="F201" s="177"/>
    </row>
    <row r="202" spans="1:6" x14ac:dyDescent="0.3">
      <c r="A202" s="251"/>
      <c r="B202" s="110"/>
      <c r="C202" s="288"/>
      <c r="D202" s="110"/>
      <c r="E202" s="288"/>
      <c r="F202" s="177"/>
    </row>
    <row r="203" spans="1:6" x14ac:dyDescent="0.3">
      <c r="A203" s="251"/>
      <c r="B203" s="110"/>
      <c r="C203" s="288"/>
      <c r="D203" s="110"/>
      <c r="E203" s="288"/>
      <c r="F203" s="177"/>
    </row>
    <row r="204" spans="1:6" x14ac:dyDescent="0.3">
      <c r="A204" s="251"/>
      <c r="B204" s="110"/>
      <c r="C204" s="288"/>
      <c r="D204" s="110"/>
      <c r="E204" s="288"/>
      <c r="F204" s="177"/>
    </row>
    <row r="205" spans="1:6" x14ac:dyDescent="0.3">
      <c r="A205" s="251"/>
      <c r="B205" s="110"/>
      <c r="C205" s="288"/>
      <c r="D205" s="110"/>
      <c r="E205" s="288"/>
      <c r="F205" s="177"/>
    </row>
    <row r="206" spans="1:6" x14ac:dyDescent="0.3">
      <c r="A206" s="251"/>
      <c r="B206" s="110"/>
      <c r="C206" s="288"/>
      <c r="D206" s="110"/>
      <c r="E206" s="288"/>
      <c r="F206" s="177"/>
    </row>
    <row r="207" spans="1:6" x14ac:dyDescent="0.3">
      <c r="A207" s="251"/>
      <c r="B207" s="110"/>
      <c r="C207" s="288"/>
      <c r="D207" s="110"/>
      <c r="E207" s="288"/>
      <c r="F207" s="177"/>
    </row>
    <row r="208" spans="1:6" x14ac:dyDescent="0.3">
      <c r="A208" s="251"/>
      <c r="B208" s="110"/>
      <c r="C208" s="288"/>
      <c r="D208" s="110"/>
      <c r="E208" s="288"/>
      <c r="F208" s="177"/>
    </row>
    <row r="209" spans="1:6" x14ac:dyDescent="0.3">
      <c r="A209" s="251"/>
      <c r="B209" s="110"/>
      <c r="C209" s="288"/>
      <c r="D209" s="110"/>
      <c r="E209" s="288"/>
      <c r="F209" s="177"/>
    </row>
    <row r="210" spans="1:6" x14ac:dyDescent="0.3">
      <c r="A210" s="251"/>
      <c r="B210" s="110"/>
      <c r="C210" s="288"/>
      <c r="D210" s="110"/>
      <c r="E210" s="288"/>
      <c r="F210" s="177"/>
    </row>
    <row r="211" spans="1:6" x14ac:dyDescent="0.3">
      <c r="A211" s="251"/>
      <c r="B211" s="110"/>
      <c r="C211" s="288"/>
      <c r="D211" s="110"/>
      <c r="E211" s="288"/>
      <c r="F211" s="177"/>
    </row>
    <row r="212" spans="1:6" x14ac:dyDescent="0.3">
      <c r="A212" s="251"/>
      <c r="B212" s="110"/>
      <c r="C212" s="288"/>
      <c r="D212" s="110"/>
      <c r="E212" s="288"/>
      <c r="F212" s="177"/>
    </row>
    <row r="213" spans="1:6" x14ac:dyDescent="0.3">
      <c r="A213" s="251"/>
      <c r="B213" s="110"/>
      <c r="C213" s="288"/>
      <c r="D213" s="110"/>
      <c r="E213" s="288"/>
      <c r="F213" s="177"/>
    </row>
    <row r="214" spans="1:6" x14ac:dyDescent="0.3">
      <c r="A214" s="251"/>
      <c r="B214" s="110"/>
      <c r="C214" s="288"/>
      <c r="D214" s="110"/>
      <c r="E214" s="288"/>
      <c r="F214" s="177"/>
    </row>
    <row r="215" spans="1:6" x14ac:dyDescent="0.3">
      <c r="A215" s="251"/>
      <c r="B215" s="110"/>
      <c r="C215" s="288"/>
      <c r="D215" s="110"/>
      <c r="E215" s="288"/>
      <c r="F215" s="177"/>
    </row>
    <row r="216" spans="1:6" x14ac:dyDescent="0.3">
      <c r="A216" s="251"/>
      <c r="B216" s="110"/>
      <c r="C216" s="288"/>
      <c r="D216" s="110"/>
      <c r="E216" s="288"/>
      <c r="F216" s="177"/>
    </row>
    <row r="217" spans="1:6" x14ac:dyDescent="0.3">
      <c r="A217" s="251"/>
      <c r="B217" s="110"/>
      <c r="C217" s="288"/>
      <c r="D217" s="110"/>
      <c r="E217" s="288"/>
      <c r="F217" s="177"/>
    </row>
    <row r="218" spans="1:6" x14ac:dyDescent="0.3">
      <c r="A218" s="251"/>
      <c r="B218" s="110"/>
      <c r="C218" s="288"/>
      <c r="D218" s="110"/>
      <c r="E218" s="288"/>
      <c r="F218" s="177"/>
    </row>
    <row r="219" spans="1:6" x14ac:dyDescent="0.3">
      <c r="A219" s="251"/>
      <c r="B219" s="110"/>
      <c r="C219" s="288"/>
      <c r="D219" s="110"/>
      <c r="E219" s="288"/>
      <c r="F219" s="177"/>
    </row>
    <row r="220" spans="1:6" x14ac:dyDescent="0.3">
      <c r="A220" s="251"/>
      <c r="B220" s="110"/>
      <c r="C220" s="288"/>
      <c r="D220" s="110"/>
      <c r="E220" s="288"/>
      <c r="F220" s="177"/>
    </row>
    <row r="221" spans="1:6" x14ac:dyDescent="0.3">
      <c r="A221" s="251"/>
      <c r="B221" s="110"/>
      <c r="C221" s="288"/>
      <c r="D221" s="110"/>
      <c r="E221" s="288"/>
      <c r="F221" s="177"/>
    </row>
    <row r="222" spans="1:6" x14ac:dyDescent="0.3">
      <c r="A222" s="251"/>
      <c r="B222" s="110"/>
      <c r="C222" s="288"/>
      <c r="D222" s="110"/>
      <c r="E222" s="288"/>
      <c r="F222" s="177"/>
    </row>
    <row r="223" spans="1:6" x14ac:dyDescent="0.3">
      <c r="A223" s="251"/>
      <c r="B223" s="110"/>
      <c r="C223" s="288"/>
      <c r="D223" s="110"/>
      <c r="E223" s="288"/>
      <c r="F223" s="177"/>
    </row>
    <row r="224" spans="1:6" x14ac:dyDescent="0.3">
      <c r="A224" s="251"/>
      <c r="B224" s="110"/>
      <c r="C224" s="288"/>
      <c r="D224" s="110"/>
      <c r="E224" s="288"/>
      <c r="F224" s="177"/>
    </row>
    <row r="225" spans="1:6" x14ac:dyDescent="0.3">
      <c r="A225" s="251"/>
      <c r="B225" s="110"/>
      <c r="C225" s="288"/>
      <c r="D225" s="110"/>
      <c r="E225" s="288"/>
      <c r="F225" s="177"/>
    </row>
    <row r="226" spans="1:6" x14ac:dyDescent="0.3">
      <c r="A226" s="251"/>
      <c r="B226" s="110"/>
      <c r="C226" s="288"/>
      <c r="D226" s="110"/>
      <c r="E226" s="288"/>
      <c r="F226" s="177"/>
    </row>
    <row r="227" spans="1:6" x14ac:dyDescent="0.3">
      <c r="A227" s="251"/>
      <c r="B227" s="110"/>
      <c r="C227" s="288"/>
      <c r="D227" s="110"/>
      <c r="E227" s="288"/>
      <c r="F227" s="177"/>
    </row>
    <row r="228" spans="1:6" x14ac:dyDescent="0.3">
      <c r="A228" s="251"/>
      <c r="B228" s="110"/>
      <c r="C228" s="288"/>
      <c r="D228" s="110"/>
      <c r="E228" s="288"/>
      <c r="F228" s="177"/>
    </row>
    <row r="229" spans="1:6" x14ac:dyDescent="0.3">
      <c r="A229" s="251"/>
      <c r="B229" s="110"/>
      <c r="C229" s="288"/>
      <c r="D229" s="110"/>
      <c r="E229" s="288"/>
      <c r="F229" s="177"/>
    </row>
    <row r="230" spans="1:6" x14ac:dyDescent="0.3">
      <c r="A230" s="251"/>
      <c r="B230" s="110"/>
      <c r="C230" s="288"/>
      <c r="D230" s="110"/>
      <c r="E230" s="288"/>
      <c r="F230" s="177"/>
    </row>
    <row r="231" spans="1:6" x14ac:dyDescent="0.3">
      <c r="A231" s="251"/>
      <c r="B231" s="110"/>
      <c r="C231" s="288"/>
      <c r="D231" s="110"/>
      <c r="E231" s="288"/>
      <c r="F231" s="177"/>
    </row>
    <row r="232" spans="1:6" x14ac:dyDescent="0.3">
      <c r="A232" s="251"/>
      <c r="B232" s="110"/>
      <c r="C232" s="288"/>
      <c r="D232" s="110"/>
      <c r="E232" s="288"/>
      <c r="F232" s="177"/>
    </row>
    <row r="233" spans="1:6" x14ac:dyDescent="0.3">
      <c r="A233" s="251"/>
      <c r="B233" s="110"/>
      <c r="C233" s="288"/>
      <c r="D233" s="110"/>
      <c r="E233" s="288"/>
      <c r="F233" s="177"/>
    </row>
    <row r="234" spans="1:6" x14ac:dyDescent="0.3">
      <c r="A234" s="251"/>
      <c r="B234" s="110"/>
      <c r="C234" s="288"/>
      <c r="D234" s="110"/>
      <c r="E234" s="288"/>
      <c r="F234" s="177"/>
    </row>
    <row r="235" spans="1:6" x14ac:dyDescent="0.3">
      <c r="A235" s="251"/>
      <c r="B235" s="110"/>
      <c r="C235" s="288"/>
      <c r="D235" s="110"/>
      <c r="E235" s="288"/>
      <c r="F235" s="177"/>
    </row>
    <row r="236" spans="1:6" x14ac:dyDescent="0.3">
      <c r="A236" s="251"/>
      <c r="B236" s="110"/>
      <c r="C236" s="288"/>
      <c r="D236" s="110"/>
      <c r="E236" s="288"/>
      <c r="F236" s="177"/>
    </row>
    <row r="237" spans="1:6" x14ac:dyDescent="0.3">
      <c r="A237" s="251"/>
      <c r="B237" s="110"/>
      <c r="C237" s="288"/>
      <c r="D237" s="110"/>
      <c r="E237" s="288"/>
      <c r="F237" s="177"/>
    </row>
    <row r="238" spans="1:6" x14ac:dyDescent="0.3">
      <c r="A238" s="251"/>
      <c r="B238" s="110"/>
      <c r="C238" s="288"/>
      <c r="D238" s="110"/>
      <c r="E238" s="288"/>
      <c r="F238" s="177"/>
    </row>
    <row r="239" spans="1:6" x14ac:dyDescent="0.3">
      <c r="A239" s="251"/>
      <c r="B239" s="110"/>
      <c r="C239" s="288"/>
      <c r="D239" s="110"/>
      <c r="E239" s="288"/>
      <c r="F239" s="177"/>
    </row>
    <row r="240" spans="1:6" x14ac:dyDescent="0.3">
      <c r="A240" s="251"/>
      <c r="B240" s="110"/>
      <c r="C240" s="288"/>
      <c r="D240" s="110"/>
      <c r="E240" s="288"/>
      <c r="F240" s="177"/>
    </row>
    <row r="241" spans="1:6" x14ac:dyDescent="0.3">
      <c r="A241" s="251"/>
      <c r="B241" s="110"/>
      <c r="C241" s="288"/>
      <c r="D241" s="110"/>
      <c r="E241" s="288"/>
      <c r="F241" s="177"/>
    </row>
    <row r="242" spans="1:6" x14ac:dyDescent="0.3">
      <c r="A242" s="251"/>
      <c r="B242" s="110"/>
      <c r="C242" s="288"/>
      <c r="D242" s="110"/>
      <c r="E242" s="288"/>
      <c r="F242" s="177"/>
    </row>
    <row r="243" spans="1:6" x14ac:dyDescent="0.3">
      <c r="A243" s="251"/>
      <c r="B243" s="110"/>
      <c r="C243" s="288"/>
      <c r="D243" s="110"/>
      <c r="E243" s="288"/>
      <c r="F243" s="177"/>
    </row>
    <row r="244" spans="1:6" x14ac:dyDescent="0.3">
      <c r="A244" s="251"/>
      <c r="B244" s="110"/>
      <c r="C244" s="288"/>
      <c r="D244" s="110"/>
      <c r="E244" s="288"/>
      <c r="F244" s="177"/>
    </row>
    <row r="245" spans="1:6" x14ac:dyDescent="0.3">
      <c r="A245" s="251"/>
      <c r="B245" s="110"/>
      <c r="C245" s="288"/>
      <c r="D245" s="110"/>
      <c r="E245" s="288"/>
      <c r="F245" s="177"/>
    </row>
    <row r="246" spans="1:6" x14ac:dyDescent="0.3">
      <c r="A246" s="251"/>
      <c r="B246" s="110"/>
      <c r="C246" s="288"/>
      <c r="D246" s="110"/>
      <c r="E246" s="288"/>
      <c r="F246" s="177"/>
    </row>
    <row r="247" spans="1:6" x14ac:dyDescent="0.3">
      <c r="A247" s="251"/>
      <c r="B247" s="110"/>
      <c r="C247" s="288"/>
      <c r="D247" s="110"/>
      <c r="E247" s="288"/>
      <c r="F247" s="177"/>
    </row>
    <row r="248" spans="1:6" x14ac:dyDescent="0.3">
      <c r="A248" s="251"/>
      <c r="B248" s="110"/>
      <c r="C248" s="288"/>
      <c r="D248" s="110"/>
      <c r="E248" s="288"/>
      <c r="F248" s="177"/>
    </row>
    <row r="249" spans="1:6" x14ac:dyDescent="0.3">
      <c r="A249" s="251"/>
      <c r="B249" s="110"/>
      <c r="C249" s="288"/>
      <c r="D249" s="110"/>
      <c r="E249" s="288"/>
      <c r="F249" s="177"/>
    </row>
    <row r="250" spans="1:6" x14ac:dyDescent="0.3">
      <c r="A250" s="251"/>
      <c r="B250" s="110"/>
      <c r="C250" s="288"/>
      <c r="D250" s="110"/>
      <c r="E250" s="288"/>
      <c r="F250" s="177"/>
    </row>
    <row r="251" spans="1:6" x14ac:dyDescent="0.3">
      <c r="A251" s="251"/>
      <c r="B251" s="110"/>
      <c r="C251" s="288"/>
      <c r="D251" s="110"/>
      <c r="E251" s="288"/>
      <c r="F251" s="177"/>
    </row>
    <row r="252" spans="1:6" x14ac:dyDescent="0.3">
      <c r="A252" s="251"/>
      <c r="B252" s="110"/>
      <c r="C252" s="288"/>
      <c r="D252" s="110"/>
      <c r="E252" s="288"/>
      <c r="F252" s="177"/>
    </row>
    <row r="253" spans="1:6" x14ac:dyDescent="0.3">
      <c r="A253" s="251"/>
      <c r="B253" s="110"/>
      <c r="C253" s="288"/>
      <c r="D253" s="110"/>
      <c r="E253" s="288"/>
      <c r="F253" s="177"/>
    </row>
    <row r="254" spans="1:6" x14ac:dyDescent="0.3">
      <c r="A254" s="251"/>
      <c r="B254" s="110"/>
      <c r="C254" s="288"/>
      <c r="D254" s="110"/>
      <c r="E254" s="288"/>
      <c r="F254" s="177"/>
    </row>
    <row r="255" spans="1:6" x14ac:dyDescent="0.3">
      <c r="A255" s="251"/>
      <c r="B255" s="110"/>
      <c r="C255" s="288"/>
      <c r="D255" s="110"/>
      <c r="E255" s="288"/>
      <c r="F255" s="177"/>
    </row>
    <row r="256" spans="1:6" x14ac:dyDescent="0.3">
      <c r="A256" s="251"/>
      <c r="B256" s="110"/>
      <c r="C256" s="288"/>
      <c r="D256" s="110"/>
      <c r="E256" s="288"/>
      <c r="F256" s="177"/>
    </row>
    <row r="257" spans="1:6" x14ac:dyDescent="0.3">
      <c r="A257" s="251"/>
      <c r="B257" s="110"/>
      <c r="C257" s="288"/>
      <c r="D257" s="110"/>
      <c r="E257" s="288"/>
      <c r="F257" s="177"/>
    </row>
    <row r="258" spans="1:6" x14ac:dyDescent="0.3">
      <c r="A258" s="251"/>
      <c r="B258" s="110"/>
      <c r="C258" s="288"/>
      <c r="D258" s="110"/>
      <c r="E258" s="288"/>
      <c r="F258" s="177"/>
    </row>
    <row r="259" spans="1:6" x14ac:dyDescent="0.3">
      <c r="A259" s="251"/>
      <c r="B259" s="110"/>
      <c r="C259" s="288"/>
      <c r="D259" s="110"/>
      <c r="E259" s="288"/>
      <c r="F259" s="177"/>
    </row>
    <row r="260" spans="1:6" x14ac:dyDescent="0.3">
      <c r="A260" s="251"/>
      <c r="B260" s="110"/>
      <c r="C260" s="288"/>
      <c r="D260" s="110"/>
      <c r="E260" s="288"/>
      <c r="F260" s="177"/>
    </row>
    <row r="261" spans="1:6" x14ac:dyDescent="0.3">
      <c r="A261" s="251"/>
      <c r="B261" s="110"/>
      <c r="C261" s="288"/>
      <c r="D261" s="110"/>
      <c r="E261" s="288"/>
      <c r="F261" s="177"/>
    </row>
    <row r="262" spans="1:6" x14ac:dyDescent="0.3">
      <c r="A262" s="251"/>
      <c r="B262" s="110"/>
      <c r="C262" s="288"/>
      <c r="D262" s="110"/>
      <c r="E262" s="288"/>
      <c r="F262" s="177"/>
    </row>
    <row r="263" spans="1:6" x14ac:dyDescent="0.3">
      <c r="A263" s="251"/>
      <c r="B263" s="110"/>
      <c r="C263" s="288"/>
      <c r="D263" s="110"/>
      <c r="E263" s="288"/>
      <c r="F263" s="177"/>
    </row>
    <row r="264" spans="1:6" x14ac:dyDescent="0.3">
      <c r="A264" s="251"/>
      <c r="B264" s="110"/>
      <c r="C264" s="288"/>
      <c r="D264" s="110"/>
      <c r="E264" s="288"/>
      <c r="F264" s="177"/>
    </row>
    <row r="265" spans="1:6" x14ac:dyDescent="0.3">
      <c r="A265" s="251"/>
      <c r="B265" s="110"/>
      <c r="C265" s="288"/>
      <c r="D265" s="110"/>
      <c r="E265" s="288"/>
      <c r="F265" s="177"/>
    </row>
    <row r="266" spans="1:6" x14ac:dyDescent="0.3">
      <c r="A266" s="251"/>
      <c r="B266" s="110"/>
      <c r="C266" s="288"/>
      <c r="D266" s="110"/>
      <c r="E266" s="288"/>
      <c r="F266" s="177"/>
    </row>
    <row r="267" spans="1:6" x14ac:dyDescent="0.3">
      <c r="A267" s="251"/>
      <c r="B267" s="110"/>
      <c r="C267" s="288"/>
      <c r="D267" s="110"/>
      <c r="E267" s="288"/>
      <c r="F267" s="177"/>
    </row>
    <row r="268" spans="1:6" x14ac:dyDescent="0.3">
      <c r="A268" s="251"/>
      <c r="B268" s="110"/>
      <c r="C268" s="288"/>
      <c r="D268" s="110"/>
      <c r="E268" s="288"/>
      <c r="F268" s="177"/>
    </row>
    <row r="269" spans="1:6" x14ac:dyDescent="0.3">
      <c r="A269" s="251"/>
      <c r="B269" s="110"/>
      <c r="C269" s="288"/>
      <c r="D269" s="110"/>
      <c r="E269" s="288"/>
      <c r="F269" s="177"/>
    </row>
    <row r="270" spans="1:6" x14ac:dyDescent="0.3">
      <c r="A270" s="251"/>
      <c r="B270" s="110"/>
      <c r="C270" s="288"/>
      <c r="D270" s="110"/>
      <c r="E270" s="288"/>
      <c r="F270" s="177"/>
    </row>
    <row r="271" spans="1:6" x14ac:dyDescent="0.3">
      <c r="A271" s="251"/>
      <c r="B271" s="110"/>
      <c r="C271" s="288"/>
      <c r="D271" s="110"/>
      <c r="E271" s="288"/>
      <c r="F271" s="177"/>
    </row>
    <row r="272" spans="1:6" x14ac:dyDescent="0.3">
      <c r="A272" s="251"/>
      <c r="B272" s="110"/>
      <c r="C272" s="288"/>
      <c r="D272" s="110"/>
      <c r="E272" s="288"/>
      <c r="F272" s="177"/>
    </row>
    <row r="273" spans="1:6" x14ac:dyDescent="0.3">
      <c r="A273" s="251"/>
      <c r="B273" s="110"/>
      <c r="C273" s="288"/>
      <c r="D273" s="110"/>
      <c r="E273" s="288"/>
      <c r="F273" s="177"/>
    </row>
    <row r="274" spans="1:6" x14ac:dyDescent="0.3">
      <c r="A274" s="251"/>
      <c r="B274" s="110"/>
      <c r="C274" s="288"/>
      <c r="D274" s="110"/>
      <c r="E274" s="288"/>
      <c r="F274" s="177"/>
    </row>
    <row r="275" spans="1:6" x14ac:dyDescent="0.3">
      <c r="A275" s="251"/>
      <c r="B275" s="110"/>
      <c r="C275" s="288"/>
      <c r="D275" s="110"/>
      <c r="E275" s="288"/>
      <c r="F275" s="177"/>
    </row>
    <row r="276" spans="1:6" x14ac:dyDescent="0.3">
      <c r="A276" s="251"/>
      <c r="B276" s="110"/>
      <c r="C276" s="288"/>
      <c r="D276" s="110"/>
      <c r="E276" s="288"/>
      <c r="F276" s="177"/>
    </row>
    <row r="277" spans="1:6" x14ac:dyDescent="0.3">
      <c r="A277" s="251"/>
      <c r="B277" s="110"/>
      <c r="C277" s="288"/>
      <c r="D277" s="110"/>
      <c r="E277" s="288"/>
      <c r="F277" s="177"/>
    </row>
    <row r="278" spans="1:6" x14ac:dyDescent="0.3">
      <c r="A278" s="251"/>
      <c r="B278" s="110"/>
      <c r="C278" s="288"/>
      <c r="D278" s="110"/>
      <c r="E278" s="288"/>
      <c r="F278" s="177"/>
    </row>
    <row r="279" spans="1:6" x14ac:dyDescent="0.3">
      <c r="A279" s="251"/>
      <c r="B279" s="110"/>
      <c r="C279" s="288"/>
      <c r="D279" s="110"/>
      <c r="E279" s="288"/>
      <c r="F279" s="177"/>
    </row>
    <row r="280" spans="1:6" x14ac:dyDescent="0.3">
      <c r="A280" s="251"/>
      <c r="B280" s="110"/>
      <c r="C280" s="288"/>
      <c r="D280" s="110"/>
      <c r="E280" s="288"/>
      <c r="F280" s="177"/>
    </row>
    <row r="281" spans="1:6" x14ac:dyDescent="0.3">
      <c r="A281" s="251"/>
      <c r="B281" s="110"/>
      <c r="C281" s="288"/>
      <c r="D281" s="110"/>
      <c r="E281" s="288"/>
      <c r="F281" s="177"/>
    </row>
    <row r="282" spans="1:6" x14ac:dyDescent="0.3">
      <c r="A282" s="251"/>
      <c r="B282" s="110"/>
      <c r="C282" s="288"/>
      <c r="D282" s="110"/>
      <c r="E282" s="288"/>
      <c r="F282" s="177"/>
    </row>
    <row r="283" spans="1:6" x14ac:dyDescent="0.3">
      <c r="A283" s="251"/>
      <c r="B283" s="110"/>
      <c r="C283" s="288"/>
      <c r="D283" s="110"/>
      <c r="E283" s="288"/>
      <c r="F283" s="177"/>
    </row>
    <row r="284" spans="1:6" x14ac:dyDescent="0.3">
      <c r="A284" s="251"/>
      <c r="B284" s="110"/>
      <c r="C284" s="288"/>
      <c r="D284" s="110"/>
      <c r="E284" s="288"/>
      <c r="F284" s="177"/>
    </row>
    <row r="285" spans="1:6" x14ac:dyDescent="0.3">
      <c r="A285" s="251"/>
      <c r="B285" s="110"/>
      <c r="C285" s="288"/>
      <c r="D285" s="110"/>
      <c r="E285" s="288"/>
      <c r="F285" s="177"/>
    </row>
    <row r="286" spans="1:6" x14ac:dyDescent="0.3">
      <c r="A286" s="251"/>
      <c r="B286" s="110"/>
      <c r="C286" s="288"/>
      <c r="D286" s="110"/>
      <c r="E286" s="288"/>
      <c r="F286" s="177"/>
    </row>
    <row r="287" spans="1:6" x14ac:dyDescent="0.3">
      <c r="A287" s="251"/>
      <c r="B287" s="110"/>
      <c r="C287" s="288"/>
      <c r="D287" s="110"/>
      <c r="E287" s="288"/>
      <c r="F287" s="177"/>
    </row>
    <row r="288" spans="1:6" x14ac:dyDescent="0.3">
      <c r="A288" s="251"/>
      <c r="B288" s="110"/>
      <c r="C288" s="288"/>
      <c r="D288" s="110"/>
      <c r="E288" s="288"/>
      <c r="F288" s="177"/>
    </row>
    <row r="289" spans="1:6" x14ac:dyDescent="0.3">
      <c r="A289" s="253"/>
      <c r="B289" s="117"/>
      <c r="C289" s="289"/>
      <c r="D289" s="117"/>
      <c r="E289" s="289"/>
      <c r="F289" s="178"/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8"/>
  <sheetViews>
    <sheetView workbookViewId="0">
      <pane ySplit="3" topLeftCell="A1006" activePane="bottomLeft" state="frozen"/>
      <selection pane="bottomLeft" activeCell="B1023" sqref="B1023"/>
    </sheetView>
  </sheetViews>
  <sheetFormatPr defaultColWidth="9.1796875" defaultRowHeight="15.5" x14ac:dyDescent="0.35"/>
  <cols>
    <col min="1" max="1" width="12.453125" style="118" customWidth="1"/>
    <col min="2" max="2" width="14.7265625" style="126" customWidth="1"/>
    <col min="3" max="3" width="9.81640625" style="118" bestFit="1" customWidth="1"/>
    <col min="4" max="16384" width="9.1796875" style="118"/>
  </cols>
  <sheetData>
    <row r="1" spans="1:7" x14ac:dyDescent="0.35">
      <c r="A1" s="399" t="s">
        <v>1019</v>
      </c>
      <c r="B1" s="400"/>
      <c r="C1" s="400"/>
      <c r="D1" s="400"/>
      <c r="E1" s="400"/>
      <c r="F1" s="400"/>
      <c r="G1" s="400"/>
    </row>
    <row r="2" spans="1:7" s="127" customFormat="1" ht="15" x14ac:dyDescent="0.3">
      <c r="A2" s="119" t="s">
        <v>21</v>
      </c>
      <c r="B2" s="120" t="s">
        <v>724</v>
      </c>
    </row>
    <row r="3" spans="1:7" s="127" customFormat="1" ht="15" x14ac:dyDescent="0.3">
      <c r="A3" s="121"/>
      <c r="B3" s="122" t="s">
        <v>23</v>
      </c>
    </row>
    <row r="4" spans="1:7" x14ac:dyDescent="0.35">
      <c r="A4" s="128">
        <v>41552</v>
      </c>
      <c r="B4" s="129">
        <v>6.1204000000000001</v>
      </c>
    </row>
    <row r="5" spans="1:7" x14ac:dyDescent="0.35">
      <c r="A5" s="130">
        <v>41553</v>
      </c>
      <c r="B5" s="131">
        <v>6.1204000000000001</v>
      </c>
    </row>
    <row r="6" spans="1:7" x14ac:dyDescent="0.35">
      <c r="A6" s="130">
        <v>41554</v>
      </c>
      <c r="B6" s="131">
        <v>6.1204999999999998</v>
      </c>
    </row>
    <row r="7" spans="1:7" x14ac:dyDescent="0.35">
      <c r="A7" s="130">
        <v>41555</v>
      </c>
      <c r="B7" s="131">
        <v>6.1214000000000004</v>
      </c>
    </row>
    <row r="8" spans="1:7" x14ac:dyDescent="0.35">
      <c r="A8" s="130">
        <v>41556</v>
      </c>
      <c r="B8" s="131">
        <v>6.1204999999999998</v>
      </c>
    </row>
    <row r="9" spans="1:7" x14ac:dyDescent="0.35">
      <c r="A9" s="130">
        <v>41557</v>
      </c>
      <c r="B9" s="131">
        <v>6.1157000000000004</v>
      </c>
    </row>
    <row r="10" spans="1:7" x14ac:dyDescent="0.35">
      <c r="A10" s="130">
        <v>41558</v>
      </c>
      <c r="B10" s="131">
        <v>6.1216999999999997</v>
      </c>
    </row>
    <row r="11" spans="1:7" x14ac:dyDescent="0.35">
      <c r="A11" s="130">
        <v>41559</v>
      </c>
      <c r="B11" s="131">
        <v>6.1205999999999996</v>
      </c>
    </row>
    <row r="12" spans="1:7" x14ac:dyDescent="0.35">
      <c r="A12" s="130">
        <v>41560</v>
      </c>
      <c r="B12" s="131">
        <v>6.1205999999999996</v>
      </c>
    </row>
    <row r="13" spans="1:7" x14ac:dyDescent="0.35">
      <c r="A13" s="130">
        <v>41561</v>
      </c>
      <c r="B13" s="131">
        <v>6.1078999999999999</v>
      </c>
    </row>
    <row r="14" spans="1:7" x14ac:dyDescent="0.35">
      <c r="A14" s="130">
        <v>41562</v>
      </c>
      <c r="B14" s="131">
        <v>6.1051000000000002</v>
      </c>
    </row>
    <row r="15" spans="1:7" x14ac:dyDescent="0.35">
      <c r="A15" s="130">
        <v>41563</v>
      </c>
      <c r="B15" s="131">
        <v>6.1</v>
      </c>
    </row>
    <row r="16" spans="1:7" x14ac:dyDescent="0.35">
      <c r="A16" s="130">
        <v>41564</v>
      </c>
      <c r="B16" s="131">
        <v>6.0984999999999996</v>
      </c>
    </row>
    <row r="17" spans="1:2" x14ac:dyDescent="0.35">
      <c r="A17" s="130">
        <v>41565</v>
      </c>
      <c r="B17" s="131">
        <v>6.0979000000000001</v>
      </c>
    </row>
    <row r="18" spans="1:2" x14ac:dyDescent="0.35">
      <c r="A18" s="130">
        <v>41566</v>
      </c>
      <c r="B18" s="131">
        <v>6.0968</v>
      </c>
    </row>
    <row r="19" spans="1:2" x14ac:dyDescent="0.35">
      <c r="A19" s="130">
        <v>41567</v>
      </c>
      <c r="B19" s="131">
        <v>6.0968</v>
      </c>
    </row>
    <row r="20" spans="1:2" x14ac:dyDescent="0.35">
      <c r="A20" s="130">
        <v>41568</v>
      </c>
      <c r="B20" s="131">
        <v>6.0955000000000004</v>
      </c>
    </row>
    <row r="21" spans="1:2" x14ac:dyDescent="0.35">
      <c r="A21" s="130">
        <v>41569</v>
      </c>
      <c r="B21" s="131">
        <v>6.0941000000000001</v>
      </c>
    </row>
    <row r="22" spans="1:2" x14ac:dyDescent="0.35">
      <c r="A22" s="130">
        <v>41570</v>
      </c>
      <c r="B22" s="131">
        <v>6.0843999999999996</v>
      </c>
    </row>
    <row r="23" spans="1:2" x14ac:dyDescent="0.35">
      <c r="A23" s="130">
        <v>41571</v>
      </c>
      <c r="B23" s="131">
        <v>6.0819999999999999</v>
      </c>
    </row>
    <row r="24" spans="1:2" x14ac:dyDescent="0.35">
      <c r="A24" s="130">
        <v>41572</v>
      </c>
      <c r="B24" s="131">
        <v>6.0831999999999997</v>
      </c>
    </row>
    <row r="25" spans="1:2" x14ac:dyDescent="0.35">
      <c r="A25" s="130">
        <v>41573</v>
      </c>
      <c r="B25" s="131">
        <v>6.0842000000000001</v>
      </c>
    </row>
    <row r="26" spans="1:2" x14ac:dyDescent="0.35">
      <c r="A26" s="130">
        <v>41574</v>
      </c>
      <c r="B26" s="131">
        <v>6.0842999999999998</v>
      </c>
    </row>
    <row r="27" spans="1:2" x14ac:dyDescent="0.35">
      <c r="A27" s="130">
        <v>41575</v>
      </c>
      <c r="B27" s="131">
        <v>6.0850999999999997</v>
      </c>
    </row>
    <row r="28" spans="1:2" x14ac:dyDescent="0.35">
      <c r="A28" s="130">
        <v>41576</v>
      </c>
      <c r="B28" s="131">
        <v>6.0929000000000002</v>
      </c>
    </row>
    <row r="29" spans="1:2" x14ac:dyDescent="0.35">
      <c r="A29" s="130">
        <v>41577</v>
      </c>
      <c r="B29" s="131">
        <v>6.0941999999999998</v>
      </c>
    </row>
    <row r="30" spans="1:2" x14ac:dyDescent="0.35">
      <c r="A30" s="130">
        <v>41578</v>
      </c>
      <c r="B30" s="131">
        <v>6.0968999999999998</v>
      </c>
    </row>
    <row r="31" spans="1:2" x14ac:dyDescent="0.35">
      <c r="A31" s="130">
        <v>41579</v>
      </c>
      <c r="B31" s="131">
        <v>6.1006</v>
      </c>
    </row>
    <row r="32" spans="1:2" x14ac:dyDescent="0.35">
      <c r="A32" s="130">
        <v>41580</v>
      </c>
      <c r="B32" s="131">
        <v>6.0995999999999997</v>
      </c>
    </row>
    <row r="33" spans="1:2" x14ac:dyDescent="0.35">
      <c r="A33" s="130">
        <v>41581</v>
      </c>
      <c r="B33" s="131">
        <v>6.0995999999999997</v>
      </c>
    </row>
    <row r="34" spans="1:2" x14ac:dyDescent="0.35">
      <c r="A34" s="130">
        <v>41582</v>
      </c>
      <c r="B34" s="131">
        <v>6.0989000000000004</v>
      </c>
    </row>
    <row r="35" spans="1:2" x14ac:dyDescent="0.35">
      <c r="A35" s="130">
        <v>41583</v>
      </c>
      <c r="B35" s="131">
        <v>6.1007999999999996</v>
      </c>
    </row>
    <row r="36" spans="1:2" x14ac:dyDescent="0.35">
      <c r="A36" s="130">
        <v>41584</v>
      </c>
      <c r="B36" s="131">
        <v>6.0923999999999996</v>
      </c>
    </row>
    <row r="37" spans="1:2" x14ac:dyDescent="0.35">
      <c r="A37" s="130">
        <v>41585</v>
      </c>
      <c r="B37" s="131">
        <v>6.0913000000000004</v>
      </c>
    </row>
    <row r="38" spans="1:2" x14ac:dyDescent="0.35">
      <c r="A38" s="130">
        <v>41586</v>
      </c>
      <c r="B38" s="132">
        <v>6.0921000000000003</v>
      </c>
    </row>
    <row r="39" spans="1:2" x14ac:dyDescent="0.35">
      <c r="A39" s="130">
        <v>41587</v>
      </c>
      <c r="B39" s="132">
        <v>6.0906000000000002</v>
      </c>
    </row>
    <row r="40" spans="1:2" x14ac:dyDescent="0.35">
      <c r="A40" s="130">
        <v>41588</v>
      </c>
      <c r="B40" s="132">
        <v>6.0906000000000002</v>
      </c>
    </row>
    <row r="41" spans="1:2" x14ac:dyDescent="0.35">
      <c r="A41" s="130">
        <v>41589</v>
      </c>
      <c r="B41" s="132">
        <v>6.0917000000000003</v>
      </c>
    </row>
    <row r="42" spans="1:2" x14ac:dyDescent="0.35">
      <c r="A42" s="130">
        <v>41590</v>
      </c>
      <c r="B42" s="132">
        <v>6.0919999999999996</v>
      </c>
    </row>
    <row r="43" spans="1:2" x14ac:dyDescent="0.35">
      <c r="A43" s="130">
        <v>41591</v>
      </c>
      <c r="B43" s="132">
        <v>6.0922999999999998</v>
      </c>
    </row>
    <row r="44" spans="1:2" x14ac:dyDescent="0.35">
      <c r="A44" s="130">
        <v>41592</v>
      </c>
      <c r="B44" s="132">
        <v>6.0926999999999998</v>
      </c>
    </row>
    <row r="45" spans="1:2" x14ac:dyDescent="0.35">
      <c r="A45" s="130">
        <v>41593</v>
      </c>
      <c r="B45" s="132">
        <v>6.0933999999999999</v>
      </c>
    </row>
    <row r="46" spans="1:2" x14ac:dyDescent="0.35">
      <c r="A46" s="130">
        <v>41594</v>
      </c>
      <c r="B46" s="132">
        <v>6.0923999999999996</v>
      </c>
    </row>
    <row r="47" spans="1:2" x14ac:dyDescent="0.35">
      <c r="A47" s="130">
        <v>41595</v>
      </c>
      <c r="B47" s="132">
        <v>6.0923999999999996</v>
      </c>
    </row>
    <row r="48" spans="1:2" x14ac:dyDescent="0.35">
      <c r="A48" s="130">
        <v>41596</v>
      </c>
      <c r="B48" s="102">
        <v>6.0918999999999999</v>
      </c>
    </row>
    <row r="49" spans="1:2" x14ac:dyDescent="0.35">
      <c r="A49" s="130">
        <v>41597</v>
      </c>
      <c r="B49" s="102">
        <v>6.0937999999999999</v>
      </c>
    </row>
    <row r="50" spans="1:2" x14ac:dyDescent="0.35">
      <c r="A50" s="130">
        <v>41598</v>
      </c>
      <c r="B50" s="102">
        <v>6.0945</v>
      </c>
    </row>
    <row r="51" spans="1:2" x14ac:dyDescent="0.35">
      <c r="A51" s="130">
        <v>41599</v>
      </c>
      <c r="B51" s="102">
        <v>6.0926</v>
      </c>
    </row>
    <row r="52" spans="1:2" x14ac:dyDescent="0.35">
      <c r="A52" s="130">
        <v>41600</v>
      </c>
      <c r="B52" s="102">
        <v>6.0941000000000001</v>
      </c>
    </row>
    <row r="53" spans="1:2" x14ac:dyDescent="0.35">
      <c r="A53" s="130">
        <v>41601</v>
      </c>
      <c r="B53" s="102">
        <v>6.0941999999999998</v>
      </c>
    </row>
    <row r="54" spans="1:2" x14ac:dyDescent="0.35">
      <c r="A54" s="130">
        <v>41602</v>
      </c>
      <c r="B54" s="102">
        <v>6.0941999999999998</v>
      </c>
    </row>
    <row r="55" spans="1:2" x14ac:dyDescent="0.35">
      <c r="A55" s="130">
        <v>41603</v>
      </c>
      <c r="B55" s="102">
        <v>6.0895999999999999</v>
      </c>
    </row>
    <row r="56" spans="1:2" x14ac:dyDescent="0.35">
      <c r="A56" s="130">
        <v>41604</v>
      </c>
      <c r="B56" s="102">
        <v>6.0922000000000001</v>
      </c>
    </row>
    <row r="57" spans="1:2" x14ac:dyDescent="0.35">
      <c r="A57" s="130">
        <v>41605</v>
      </c>
      <c r="B57" s="102">
        <v>6.0932000000000004</v>
      </c>
    </row>
    <row r="58" spans="1:2" x14ac:dyDescent="0.35">
      <c r="A58" s="130">
        <v>41606</v>
      </c>
      <c r="B58" s="102">
        <v>6.0923999999999996</v>
      </c>
    </row>
    <row r="59" spans="1:2" x14ac:dyDescent="0.35">
      <c r="A59" s="130">
        <v>41607</v>
      </c>
      <c r="B59" s="102">
        <v>6.0945</v>
      </c>
    </row>
    <row r="60" spans="1:2" x14ac:dyDescent="0.35">
      <c r="A60" s="130">
        <v>41608</v>
      </c>
      <c r="B60" s="102">
        <v>6.0944000000000003</v>
      </c>
    </row>
    <row r="61" spans="1:2" x14ac:dyDescent="0.35">
      <c r="A61" s="130">
        <v>41609</v>
      </c>
      <c r="B61" s="102">
        <v>6.0945</v>
      </c>
    </row>
    <row r="62" spans="1:2" x14ac:dyDescent="0.35">
      <c r="A62" s="130">
        <v>41610</v>
      </c>
      <c r="B62" s="102">
        <v>6.0929000000000002</v>
      </c>
    </row>
    <row r="63" spans="1:2" x14ac:dyDescent="0.35">
      <c r="A63" s="130">
        <v>41611</v>
      </c>
      <c r="B63" s="102">
        <v>6.0909000000000004</v>
      </c>
    </row>
    <row r="64" spans="1:2" x14ac:dyDescent="0.35">
      <c r="A64" s="130">
        <v>41612</v>
      </c>
      <c r="B64" s="102">
        <v>6.0907999999999998</v>
      </c>
    </row>
    <row r="65" spans="1:2" x14ac:dyDescent="0.35">
      <c r="A65" s="130">
        <v>41613</v>
      </c>
      <c r="B65" s="102">
        <v>6.0909000000000004</v>
      </c>
    </row>
    <row r="66" spans="1:2" x14ac:dyDescent="0.35">
      <c r="A66" s="130">
        <v>41614</v>
      </c>
      <c r="B66" s="102">
        <v>6.0826000000000002</v>
      </c>
    </row>
    <row r="67" spans="1:2" x14ac:dyDescent="0.35">
      <c r="A67" s="130">
        <v>41615</v>
      </c>
      <c r="B67" s="102">
        <v>6.0827999999999998</v>
      </c>
    </row>
    <row r="68" spans="1:2" x14ac:dyDescent="0.35">
      <c r="A68" s="130">
        <v>41616</v>
      </c>
      <c r="B68" s="102">
        <v>6.0823999999999998</v>
      </c>
    </row>
    <row r="69" spans="1:2" x14ac:dyDescent="0.35">
      <c r="A69" s="130">
        <v>41617</v>
      </c>
      <c r="B69" s="132">
        <v>6.0712000000000002</v>
      </c>
    </row>
    <row r="70" spans="1:2" x14ac:dyDescent="0.35">
      <c r="A70" s="130">
        <v>41618</v>
      </c>
      <c r="B70" s="132">
        <v>6.07</v>
      </c>
    </row>
    <row r="71" spans="1:2" x14ac:dyDescent="0.35">
      <c r="A71" s="130">
        <v>41619</v>
      </c>
      <c r="B71" s="102">
        <v>6.0715000000000003</v>
      </c>
    </row>
    <row r="72" spans="1:2" x14ac:dyDescent="0.35">
      <c r="A72" s="130">
        <v>41620</v>
      </c>
      <c r="B72" s="102">
        <v>6.0724</v>
      </c>
    </row>
    <row r="73" spans="1:2" x14ac:dyDescent="0.35">
      <c r="A73" s="130">
        <v>41621</v>
      </c>
      <c r="B73" s="102">
        <v>6.0709999999999997</v>
      </c>
    </row>
    <row r="74" spans="1:2" x14ac:dyDescent="0.35">
      <c r="A74" s="130">
        <v>41622</v>
      </c>
      <c r="B74" s="132">
        <v>6.0717999999999996</v>
      </c>
    </row>
    <row r="75" spans="1:2" x14ac:dyDescent="0.35">
      <c r="A75" s="130">
        <v>41623</v>
      </c>
      <c r="B75" s="132">
        <v>6.0717999999999996</v>
      </c>
    </row>
    <row r="76" spans="1:2" x14ac:dyDescent="0.35">
      <c r="A76" s="130">
        <v>41624</v>
      </c>
      <c r="B76" s="132">
        <v>6.0724</v>
      </c>
    </row>
    <row r="77" spans="1:2" x14ac:dyDescent="0.35">
      <c r="A77" s="130">
        <v>41625</v>
      </c>
      <c r="B77" s="132">
        <v>6.0704000000000002</v>
      </c>
    </row>
    <row r="78" spans="1:2" x14ac:dyDescent="0.35">
      <c r="A78" s="130">
        <v>41626</v>
      </c>
      <c r="B78" s="102">
        <v>6.0655000000000001</v>
      </c>
    </row>
    <row r="79" spans="1:2" x14ac:dyDescent="0.35">
      <c r="A79" s="130">
        <v>41627</v>
      </c>
      <c r="B79" s="102">
        <v>6.0708000000000002</v>
      </c>
    </row>
    <row r="80" spans="1:2" x14ac:dyDescent="0.35">
      <c r="A80" s="130">
        <v>41628</v>
      </c>
      <c r="B80" s="102">
        <v>6.0728</v>
      </c>
    </row>
    <row r="81" spans="1:2" x14ac:dyDescent="0.35">
      <c r="A81" s="130">
        <v>41629</v>
      </c>
      <c r="B81" s="102">
        <v>6.0713999999999997</v>
      </c>
    </row>
    <row r="82" spans="1:2" x14ac:dyDescent="0.35">
      <c r="A82" s="130">
        <v>41630</v>
      </c>
      <c r="B82" s="102">
        <v>6.0713999999999997</v>
      </c>
    </row>
    <row r="83" spans="1:2" x14ac:dyDescent="0.35">
      <c r="A83" s="130">
        <v>41631</v>
      </c>
      <c r="B83" s="102">
        <v>6.0705</v>
      </c>
    </row>
    <row r="84" spans="1:2" x14ac:dyDescent="0.35">
      <c r="A84" s="130">
        <v>41632</v>
      </c>
      <c r="B84" s="102">
        <v>6.0747999999999998</v>
      </c>
    </row>
    <row r="85" spans="1:2" x14ac:dyDescent="0.35">
      <c r="A85" s="130">
        <v>41633</v>
      </c>
      <c r="B85" s="102">
        <v>6.0772000000000004</v>
      </c>
    </row>
    <row r="86" spans="1:2" x14ac:dyDescent="0.35">
      <c r="A86" s="130">
        <v>41634</v>
      </c>
      <c r="B86" s="102">
        <v>6.0735999999999999</v>
      </c>
    </row>
    <row r="87" spans="1:2" x14ac:dyDescent="0.35">
      <c r="A87" s="130">
        <v>41635</v>
      </c>
      <c r="B87" s="102">
        <v>6.0713999999999997</v>
      </c>
    </row>
    <row r="88" spans="1:2" x14ac:dyDescent="0.35">
      <c r="A88" s="130">
        <v>41636</v>
      </c>
      <c r="B88" s="102">
        <v>6.07</v>
      </c>
    </row>
    <row r="89" spans="1:2" x14ac:dyDescent="0.35">
      <c r="A89" s="130">
        <v>41637</v>
      </c>
      <c r="B89" s="102">
        <v>6.07</v>
      </c>
    </row>
    <row r="90" spans="1:2" x14ac:dyDescent="0.35">
      <c r="A90" s="130">
        <v>41638</v>
      </c>
      <c r="B90" s="102">
        <v>6.0606999999999998</v>
      </c>
    </row>
    <row r="91" spans="1:2" x14ac:dyDescent="0.35">
      <c r="A91" s="130">
        <v>41639</v>
      </c>
      <c r="B91" s="102">
        <v>6.0544000000000002</v>
      </c>
    </row>
    <row r="92" spans="1:2" x14ac:dyDescent="0.35">
      <c r="A92" s="130">
        <v>41640</v>
      </c>
      <c r="B92" s="102">
        <v>6.0526999999999997</v>
      </c>
    </row>
    <row r="93" spans="1:2" x14ac:dyDescent="0.35">
      <c r="A93" s="130">
        <v>41641</v>
      </c>
      <c r="B93" s="102">
        <v>6.05</v>
      </c>
    </row>
    <row r="94" spans="1:2" x14ac:dyDescent="0.35">
      <c r="A94" s="130">
        <v>41642</v>
      </c>
      <c r="B94" s="102">
        <v>6.0503</v>
      </c>
    </row>
    <row r="95" spans="1:2" x14ac:dyDescent="0.35">
      <c r="A95" s="130">
        <v>41643</v>
      </c>
      <c r="B95" s="102">
        <v>6.0506000000000002</v>
      </c>
    </row>
    <row r="96" spans="1:2" x14ac:dyDescent="0.35">
      <c r="A96" s="130">
        <v>41644</v>
      </c>
      <c r="B96" s="102">
        <v>6.0506000000000002</v>
      </c>
    </row>
    <row r="97" spans="1:2" x14ac:dyDescent="0.35">
      <c r="A97" s="130">
        <v>41645</v>
      </c>
      <c r="B97" s="102">
        <v>6.0528000000000004</v>
      </c>
    </row>
    <row r="98" spans="1:2" x14ac:dyDescent="0.35">
      <c r="A98" s="130">
        <v>41646</v>
      </c>
      <c r="B98" s="102">
        <v>6.0507999999999997</v>
      </c>
    </row>
    <row r="99" spans="1:2" x14ac:dyDescent="0.35">
      <c r="A99" s="130">
        <v>41647</v>
      </c>
      <c r="B99" s="102">
        <v>6.0518000000000001</v>
      </c>
    </row>
    <row r="100" spans="1:2" x14ac:dyDescent="0.35">
      <c r="A100" s="130">
        <v>41648</v>
      </c>
      <c r="B100" s="102">
        <v>6.0564999999999998</v>
      </c>
    </row>
    <row r="101" spans="1:2" x14ac:dyDescent="0.35">
      <c r="A101" s="130">
        <v>41649</v>
      </c>
      <c r="B101" s="102">
        <v>6.0525000000000002</v>
      </c>
    </row>
    <row r="102" spans="1:2" x14ac:dyDescent="0.35">
      <c r="A102" s="130">
        <v>41650</v>
      </c>
      <c r="B102" s="102">
        <v>6.0525000000000002</v>
      </c>
    </row>
    <row r="103" spans="1:2" x14ac:dyDescent="0.35">
      <c r="A103" s="130">
        <v>41651</v>
      </c>
      <c r="B103" s="102">
        <v>6.0525000000000002</v>
      </c>
    </row>
    <row r="104" spans="1:2" x14ac:dyDescent="0.35">
      <c r="A104" s="130">
        <v>41652</v>
      </c>
      <c r="B104" s="102">
        <v>6.0438000000000001</v>
      </c>
    </row>
    <row r="105" spans="1:2" x14ac:dyDescent="0.35">
      <c r="A105" s="130">
        <v>41653</v>
      </c>
      <c r="B105" s="102">
        <v>6.0415999999999999</v>
      </c>
    </row>
    <row r="106" spans="1:2" x14ac:dyDescent="0.35">
      <c r="A106" s="130">
        <v>41654</v>
      </c>
      <c r="B106" s="102">
        <v>6.0445000000000002</v>
      </c>
    </row>
    <row r="107" spans="1:2" x14ac:dyDescent="0.35">
      <c r="A107" s="130">
        <v>41655</v>
      </c>
      <c r="B107" s="102">
        <v>6.0559000000000003</v>
      </c>
    </row>
    <row r="108" spans="1:2" x14ac:dyDescent="0.35">
      <c r="A108" s="130">
        <v>41656</v>
      </c>
      <c r="B108" s="102">
        <v>6.05</v>
      </c>
    </row>
    <row r="109" spans="1:2" x14ac:dyDescent="0.35">
      <c r="A109" s="130">
        <v>41657</v>
      </c>
      <c r="B109" s="102">
        <v>6.0503999999999998</v>
      </c>
    </row>
    <row r="110" spans="1:2" x14ac:dyDescent="0.35">
      <c r="A110" s="130">
        <v>41658</v>
      </c>
      <c r="B110" s="102">
        <v>6.0503999999999998</v>
      </c>
    </row>
    <row r="111" spans="1:2" x14ac:dyDescent="0.35">
      <c r="A111" s="130">
        <v>41659</v>
      </c>
      <c r="B111" s="102">
        <v>6.0613999999999999</v>
      </c>
    </row>
    <row r="112" spans="1:2" x14ac:dyDescent="0.35">
      <c r="A112" s="130">
        <v>41660</v>
      </c>
      <c r="B112" s="102">
        <v>6.0530999999999997</v>
      </c>
    </row>
    <row r="113" spans="1:2" x14ac:dyDescent="0.35">
      <c r="A113" s="130">
        <v>41661</v>
      </c>
      <c r="B113" s="102">
        <v>6.0500999999999996</v>
      </c>
    </row>
    <row r="114" spans="1:2" x14ac:dyDescent="0.35">
      <c r="A114" s="130">
        <v>41662</v>
      </c>
      <c r="B114" s="102">
        <v>6.0517000000000003</v>
      </c>
    </row>
    <row r="115" spans="1:2" x14ac:dyDescent="0.35">
      <c r="A115" s="130">
        <v>41663</v>
      </c>
      <c r="B115" s="102">
        <v>6.0491000000000001</v>
      </c>
    </row>
    <row r="116" spans="1:2" x14ac:dyDescent="0.35">
      <c r="A116" s="130">
        <v>41664</v>
      </c>
      <c r="B116" s="132">
        <v>6.0487000000000002</v>
      </c>
    </row>
    <row r="117" spans="1:2" x14ac:dyDescent="0.35">
      <c r="A117" s="130">
        <v>41665</v>
      </c>
      <c r="B117" s="132">
        <v>6.0487000000000002</v>
      </c>
    </row>
    <row r="118" spans="1:2" x14ac:dyDescent="0.35">
      <c r="A118" s="130">
        <v>41666</v>
      </c>
      <c r="B118" s="132">
        <v>6.048</v>
      </c>
    </row>
    <row r="119" spans="1:2" x14ac:dyDescent="0.35">
      <c r="A119" s="130">
        <v>41667</v>
      </c>
      <c r="B119" s="102">
        <v>6.0509000000000004</v>
      </c>
    </row>
    <row r="120" spans="1:2" x14ac:dyDescent="0.35">
      <c r="A120" s="130">
        <v>41668</v>
      </c>
      <c r="B120" s="102">
        <v>6.0559000000000003</v>
      </c>
    </row>
    <row r="121" spans="1:2" x14ac:dyDescent="0.35">
      <c r="A121" s="130">
        <v>41669</v>
      </c>
      <c r="B121" s="102">
        <v>6.0595999999999997</v>
      </c>
    </row>
    <row r="122" spans="1:2" x14ac:dyDescent="0.35">
      <c r="A122" s="130">
        <v>41670</v>
      </c>
      <c r="B122" s="102">
        <v>6.0617999999999999</v>
      </c>
    </row>
    <row r="123" spans="1:2" x14ac:dyDescent="0.35">
      <c r="A123" s="130">
        <v>41671</v>
      </c>
      <c r="B123" s="102">
        <v>6.0609999999999999</v>
      </c>
    </row>
    <row r="124" spans="1:2" x14ac:dyDescent="0.35">
      <c r="A124" s="130">
        <v>41672</v>
      </c>
      <c r="B124" s="102">
        <v>6.0609999999999999</v>
      </c>
    </row>
    <row r="125" spans="1:2" x14ac:dyDescent="0.35">
      <c r="A125" s="130">
        <v>41673</v>
      </c>
      <c r="B125" s="102">
        <v>6.0609000000000002</v>
      </c>
    </row>
    <row r="126" spans="1:2" x14ac:dyDescent="0.35">
      <c r="A126" s="130">
        <v>41674</v>
      </c>
      <c r="B126" s="102">
        <v>6.0595999999999997</v>
      </c>
    </row>
    <row r="127" spans="1:2" x14ac:dyDescent="0.35">
      <c r="A127" s="130">
        <v>41675</v>
      </c>
      <c r="B127" s="102">
        <v>6.06</v>
      </c>
    </row>
    <row r="128" spans="1:2" x14ac:dyDescent="0.35">
      <c r="A128" s="130">
        <v>41676</v>
      </c>
      <c r="B128" s="102">
        <v>6.0589000000000004</v>
      </c>
    </row>
    <row r="129" spans="1:2" x14ac:dyDescent="0.35">
      <c r="A129" s="130">
        <v>41677</v>
      </c>
      <c r="B129" s="102">
        <v>6.0636999999999999</v>
      </c>
    </row>
    <row r="130" spans="1:2" x14ac:dyDescent="0.35">
      <c r="A130" s="130">
        <v>41678</v>
      </c>
      <c r="B130" s="102">
        <v>6.0636999999999999</v>
      </c>
    </row>
    <row r="131" spans="1:2" x14ac:dyDescent="0.35">
      <c r="A131" s="130">
        <v>41679</v>
      </c>
      <c r="B131" s="102">
        <v>6.0636999999999999</v>
      </c>
    </row>
    <row r="132" spans="1:2" x14ac:dyDescent="0.35">
      <c r="A132" s="130">
        <v>41680</v>
      </c>
      <c r="B132" s="132">
        <v>6.0586000000000002</v>
      </c>
    </row>
    <row r="133" spans="1:2" x14ac:dyDescent="0.35">
      <c r="A133" s="130">
        <v>41681</v>
      </c>
      <c r="B133" s="132">
        <v>6.0601000000000003</v>
      </c>
    </row>
    <row r="134" spans="1:2" x14ac:dyDescent="0.35">
      <c r="A134" s="130">
        <v>41682</v>
      </c>
      <c r="B134" s="132">
        <v>6.0628000000000002</v>
      </c>
    </row>
    <row r="135" spans="1:2" x14ac:dyDescent="0.35">
      <c r="A135" s="130">
        <v>41683</v>
      </c>
      <c r="B135" s="102">
        <v>6.0637999999999996</v>
      </c>
    </row>
    <row r="136" spans="1:2" x14ac:dyDescent="0.35">
      <c r="A136" s="130">
        <v>41684</v>
      </c>
      <c r="B136" s="102">
        <v>6.0674000000000001</v>
      </c>
    </row>
    <row r="137" spans="1:2" x14ac:dyDescent="0.35">
      <c r="A137" s="130">
        <v>41685</v>
      </c>
      <c r="B137" s="102">
        <v>6.1116000000000001</v>
      </c>
    </row>
    <row r="138" spans="1:2" x14ac:dyDescent="0.35">
      <c r="A138" s="130">
        <v>41686</v>
      </c>
      <c r="B138" s="102">
        <v>6.1134000000000004</v>
      </c>
    </row>
    <row r="139" spans="1:2" x14ac:dyDescent="0.35">
      <c r="A139" s="130">
        <v>41687</v>
      </c>
      <c r="B139" s="132">
        <v>6.0639000000000003</v>
      </c>
    </row>
    <row r="140" spans="1:2" x14ac:dyDescent="0.35">
      <c r="A140" s="130">
        <v>41688</v>
      </c>
      <c r="B140" s="132">
        <v>6.0673000000000004</v>
      </c>
    </row>
    <row r="141" spans="1:2" x14ac:dyDescent="0.35">
      <c r="A141" s="130">
        <v>41689</v>
      </c>
      <c r="B141" s="102">
        <v>6.0755999999999997</v>
      </c>
    </row>
    <row r="142" spans="1:2" x14ac:dyDescent="0.35">
      <c r="A142" s="130">
        <v>41690</v>
      </c>
      <c r="B142" s="102">
        <v>6.0926</v>
      </c>
    </row>
    <row r="143" spans="1:2" x14ac:dyDescent="0.35">
      <c r="A143" s="130">
        <v>41691</v>
      </c>
      <c r="B143" s="102">
        <v>6.0922000000000001</v>
      </c>
    </row>
    <row r="144" spans="1:2" x14ac:dyDescent="0.35">
      <c r="A144" s="130">
        <v>41692</v>
      </c>
      <c r="B144" s="102">
        <v>6.0918000000000001</v>
      </c>
    </row>
    <row r="145" spans="1:2" x14ac:dyDescent="0.35">
      <c r="A145" s="130">
        <v>41693</v>
      </c>
      <c r="B145" s="102">
        <v>6.0918000000000001</v>
      </c>
    </row>
    <row r="146" spans="1:2" x14ac:dyDescent="0.35">
      <c r="A146" s="130">
        <v>41694</v>
      </c>
      <c r="B146" s="102">
        <v>6.0953999999999997</v>
      </c>
    </row>
    <row r="147" spans="1:2" x14ac:dyDescent="0.35">
      <c r="A147" s="130">
        <v>41695</v>
      </c>
      <c r="B147" s="102">
        <v>6.1231999999999998</v>
      </c>
    </row>
    <row r="148" spans="1:2" x14ac:dyDescent="0.35">
      <c r="A148" s="130">
        <v>41696</v>
      </c>
      <c r="B148" s="102">
        <v>6.1256000000000004</v>
      </c>
    </row>
    <row r="149" spans="1:2" x14ac:dyDescent="0.35">
      <c r="A149" s="130">
        <v>41697</v>
      </c>
      <c r="B149" s="102">
        <v>6.1283000000000003</v>
      </c>
    </row>
    <row r="150" spans="1:2" x14ac:dyDescent="0.35">
      <c r="A150" s="130">
        <v>41698</v>
      </c>
      <c r="B150" s="102">
        <v>6.1454000000000004</v>
      </c>
    </row>
    <row r="151" spans="1:2" x14ac:dyDescent="0.35">
      <c r="A151" s="133">
        <v>41699</v>
      </c>
      <c r="B151" s="132">
        <v>6.1458000000000004</v>
      </c>
    </row>
    <row r="152" spans="1:2" x14ac:dyDescent="0.35">
      <c r="A152" s="133">
        <v>41700</v>
      </c>
      <c r="B152" s="132">
        <v>6.1458000000000004</v>
      </c>
    </row>
    <row r="153" spans="1:2" x14ac:dyDescent="0.35">
      <c r="A153" s="133">
        <v>41701</v>
      </c>
      <c r="B153" s="132">
        <v>6.1508000000000003</v>
      </c>
    </row>
    <row r="154" spans="1:2" x14ac:dyDescent="0.35">
      <c r="A154" s="133">
        <v>41702</v>
      </c>
      <c r="B154" s="132">
        <v>6.1463000000000001</v>
      </c>
    </row>
    <row r="155" spans="1:2" x14ac:dyDescent="0.35">
      <c r="A155" s="133">
        <v>41703</v>
      </c>
      <c r="B155" s="132">
        <v>6.14</v>
      </c>
    </row>
    <row r="156" spans="1:2" x14ac:dyDescent="0.35">
      <c r="A156" s="133">
        <v>41704</v>
      </c>
      <c r="B156" s="132">
        <v>6.1151999999999997</v>
      </c>
    </row>
    <row r="157" spans="1:2" x14ac:dyDescent="0.35">
      <c r="A157" s="133">
        <v>41705</v>
      </c>
      <c r="B157" s="132">
        <v>6.0994999999999999</v>
      </c>
    </row>
    <row r="158" spans="1:2" x14ac:dyDescent="0.35">
      <c r="A158" s="133">
        <v>41706</v>
      </c>
      <c r="B158" s="132">
        <v>6.1271000000000004</v>
      </c>
    </row>
    <row r="159" spans="1:2" x14ac:dyDescent="0.35">
      <c r="A159" s="133">
        <v>41707</v>
      </c>
      <c r="B159" s="132">
        <v>6.1271000000000004</v>
      </c>
    </row>
    <row r="160" spans="1:2" x14ac:dyDescent="0.35">
      <c r="A160" s="133">
        <v>41708</v>
      </c>
      <c r="B160" s="132">
        <v>6.1264000000000003</v>
      </c>
    </row>
    <row r="161" spans="1:2" x14ac:dyDescent="0.35">
      <c r="A161" s="133">
        <v>41709</v>
      </c>
      <c r="B161" s="132">
        <v>6.1277999999999997</v>
      </c>
    </row>
    <row r="162" spans="1:2" x14ac:dyDescent="0.35">
      <c r="A162" s="133">
        <v>41710</v>
      </c>
      <c r="B162" s="132">
        <v>6.1388999999999996</v>
      </c>
    </row>
    <row r="163" spans="1:2" x14ac:dyDescent="0.35">
      <c r="A163" s="133">
        <v>41711</v>
      </c>
      <c r="B163" s="132">
        <v>6.1443000000000003</v>
      </c>
    </row>
    <row r="164" spans="1:2" x14ac:dyDescent="0.35">
      <c r="A164" s="133">
        <v>41712</v>
      </c>
      <c r="B164" s="132">
        <v>6.1364000000000001</v>
      </c>
    </row>
    <row r="165" spans="1:2" x14ac:dyDescent="0.35">
      <c r="A165" s="133">
        <v>41713</v>
      </c>
      <c r="B165" s="132">
        <v>6.15</v>
      </c>
    </row>
    <row r="166" spans="1:2" x14ac:dyDescent="0.35">
      <c r="A166" s="133">
        <v>41714</v>
      </c>
      <c r="B166" s="132">
        <v>6.15</v>
      </c>
    </row>
    <row r="167" spans="1:2" x14ac:dyDescent="0.35">
      <c r="A167" s="133">
        <v>41715</v>
      </c>
      <c r="B167" s="132">
        <v>6.1496000000000004</v>
      </c>
    </row>
    <row r="168" spans="1:2" x14ac:dyDescent="0.35">
      <c r="A168" s="133">
        <v>41716</v>
      </c>
      <c r="B168" s="132">
        <v>6.1778000000000004</v>
      </c>
    </row>
    <row r="169" spans="1:2" x14ac:dyDescent="0.35">
      <c r="A169" s="133">
        <v>41717</v>
      </c>
      <c r="B169" s="132">
        <v>6.1931000000000003</v>
      </c>
    </row>
    <row r="170" spans="1:2" x14ac:dyDescent="0.35">
      <c r="A170" s="133">
        <v>41718</v>
      </c>
      <c r="B170" s="132">
        <v>6.2278000000000002</v>
      </c>
    </row>
    <row r="171" spans="1:2" x14ac:dyDescent="0.35">
      <c r="A171" s="133">
        <v>41719</v>
      </c>
      <c r="B171" s="132">
        <v>6.2264999999999997</v>
      </c>
    </row>
    <row r="172" spans="1:2" x14ac:dyDescent="0.35">
      <c r="A172" s="133">
        <v>41720</v>
      </c>
      <c r="B172" s="132">
        <v>6.2251000000000003</v>
      </c>
    </row>
    <row r="173" spans="1:2" x14ac:dyDescent="0.35">
      <c r="A173" s="133">
        <v>41721</v>
      </c>
      <c r="B173" s="132">
        <v>6.2251000000000003</v>
      </c>
    </row>
    <row r="174" spans="1:2" x14ac:dyDescent="0.35">
      <c r="A174" s="133">
        <v>41722</v>
      </c>
      <c r="B174" s="132">
        <v>6.1962000000000002</v>
      </c>
    </row>
    <row r="175" spans="1:2" x14ac:dyDescent="0.35">
      <c r="A175" s="133">
        <v>41723</v>
      </c>
      <c r="B175" s="132">
        <v>6.1993</v>
      </c>
    </row>
    <row r="176" spans="1:2" x14ac:dyDescent="0.35">
      <c r="A176" s="133">
        <v>41724</v>
      </c>
      <c r="B176" s="132">
        <v>6.2099000000000002</v>
      </c>
    </row>
    <row r="177" spans="1:2" x14ac:dyDescent="0.35">
      <c r="A177" s="133">
        <v>41725</v>
      </c>
      <c r="B177" s="132">
        <v>6.2076000000000002</v>
      </c>
    </row>
    <row r="178" spans="1:2" x14ac:dyDescent="0.35">
      <c r="A178" s="133">
        <v>41726</v>
      </c>
      <c r="B178" s="132">
        <v>6.2077999999999998</v>
      </c>
    </row>
    <row r="179" spans="1:2" x14ac:dyDescent="0.35">
      <c r="A179" s="133">
        <v>41727</v>
      </c>
      <c r="B179" s="132">
        <v>6.2123999999999997</v>
      </c>
    </row>
    <row r="180" spans="1:2" x14ac:dyDescent="0.35">
      <c r="A180" s="133">
        <v>41728</v>
      </c>
      <c r="B180" s="132">
        <v>6.2123999999999997</v>
      </c>
    </row>
    <row r="181" spans="1:2" x14ac:dyDescent="0.35">
      <c r="A181" s="133">
        <v>41729</v>
      </c>
      <c r="B181" s="132">
        <v>6.2164000000000001</v>
      </c>
    </row>
    <row r="182" spans="1:2" x14ac:dyDescent="0.35">
      <c r="A182" s="133">
        <v>41730</v>
      </c>
      <c r="B182" s="132">
        <v>6.2054</v>
      </c>
    </row>
    <row r="183" spans="1:2" x14ac:dyDescent="0.35">
      <c r="A183" s="133">
        <v>41731</v>
      </c>
      <c r="B183" s="132">
        <v>6.1974</v>
      </c>
    </row>
    <row r="184" spans="1:2" x14ac:dyDescent="0.35">
      <c r="A184" s="133">
        <v>41732</v>
      </c>
      <c r="B184" s="132">
        <v>6.2055999999999996</v>
      </c>
    </row>
    <row r="185" spans="1:2" x14ac:dyDescent="0.35">
      <c r="A185" s="133">
        <v>41733</v>
      </c>
      <c r="B185" s="132">
        <v>6.2100999999999997</v>
      </c>
    </row>
    <row r="186" spans="1:2" x14ac:dyDescent="0.35">
      <c r="A186" s="133">
        <v>41734</v>
      </c>
      <c r="B186" s="132">
        <v>6.2114000000000003</v>
      </c>
    </row>
    <row r="187" spans="1:2" x14ac:dyDescent="0.35">
      <c r="A187" s="133">
        <v>41735</v>
      </c>
      <c r="B187" s="132">
        <v>6.2114000000000003</v>
      </c>
    </row>
    <row r="188" spans="1:2" x14ac:dyDescent="0.35">
      <c r="A188" s="133">
        <v>41736</v>
      </c>
      <c r="B188" s="132">
        <v>6.2121000000000004</v>
      </c>
    </row>
    <row r="189" spans="1:2" x14ac:dyDescent="0.35">
      <c r="A189" s="133">
        <v>41737</v>
      </c>
      <c r="B189" s="132">
        <v>6.1969000000000003</v>
      </c>
    </row>
    <row r="190" spans="1:2" x14ac:dyDescent="0.35">
      <c r="A190" s="133">
        <v>41738</v>
      </c>
      <c r="B190" s="132">
        <v>6.2019000000000002</v>
      </c>
    </row>
    <row r="191" spans="1:2" x14ac:dyDescent="0.35">
      <c r="A191" s="133">
        <v>41739</v>
      </c>
      <c r="B191" s="132">
        <v>6.1976000000000004</v>
      </c>
    </row>
    <row r="192" spans="1:2" x14ac:dyDescent="0.35">
      <c r="A192" s="133">
        <v>41740</v>
      </c>
      <c r="B192" s="132">
        <v>6.2117000000000004</v>
      </c>
    </row>
    <row r="193" spans="1:2" x14ac:dyDescent="0.35">
      <c r="A193" s="133">
        <v>41741</v>
      </c>
      <c r="B193" s="132">
        <v>6.2117000000000004</v>
      </c>
    </row>
    <row r="194" spans="1:2" x14ac:dyDescent="0.35">
      <c r="A194" s="133">
        <v>41742</v>
      </c>
      <c r="B194" s="132">
        <v>6.2117000000000004</v>
      </c>
    </row>
    <row r="195" spans="1:2" x14ac:dyDescent="0.35">
      <c r="A195" s="133">
        <v>41743</v>
      </c>
      <c r="B195" s="132">
        <v>6.2108999999999996</v>
      </c>
    </row>
    <row r="196" spans="1:2" x14ac:dyDescent="0.35">
      <c r="A196" s="133">
        <v>41744</v>
      </c>
      <c r="B196" s="132">
        <v>6.2224000000000004</v>
      </c>
    </row>
    <row r="197" spans="1:2" x14ac:dyDescent="0.35">
      <c r="A197" s="133">
        <v>41745</v>
      </c>
      <c r="B197" s="132">
        <v>6.2239000000000004</v>
      </c>
    </row>
    <row r="198" spans="1:2" x14ac:dyDescent="0.35">
      <c r="A198" s="133">
        <v>41746</v>
      </c>
      <c r="B198" s="132">
        <v>6.2187000000000001</v>
      </c>
    </row>
    <row r="199" spans="1:2" x14ac:dyDescent="0.35">
      <c r="A199" s="133">
        <v>41747</v>
      </c>
      <c r="B199" s="132">
        <v>6.2225000000000001</v>
      </c>
    </row>
    <row r="200" spans="1:2" x14ac:dyDescent="0.35">
      <c r="A200" s="133">
        <v>41748</v>
      </c>
      <c r="B200" s="132">
        <v>6.2245999999999997</v>
      </c>
    </row>
    <row r="201" spans="1:2" x14ac:dyDescent="0.35">
      <c r="A201" s="133">
        <v>41749</v>
      </c>
      <c r="B201" s="132">
        <v>6.2244000000000002</v>
      </c>
    </row>
    <row r="202" spans="1:2" x14ac:dyDescent="0.35">
      <c r="A202" s="133">
        <v>41750</v>
      </c>
      <c r="B202" s="132">
        <v>6.2234999999999996</v>
      </c>
    </row>
    <row r="203" spans="1:2" x14ac:dyDescent="0.35">
      <c r="A203" s="133">
        <v>41751</v>
      </c>
      <c r="B203" s="132">
        <v>6.2371999999999996</v>
      </c>
    </row>
    <row r="204" spans="1:2" x14ac:dyDescent="0.35">
      <c r="A204" s="133">
        <v>41752</v>
      </c>
      <c r="B204" s="132">
        <v>6.2370000000000001</v>
      </c>
    </row>
    <row r="205" spans="1:2" x14ac:dyDescent="0.35">
      <c r="A205" s="133">
        <v>41753</v>
      </c>
      <c r="B205" s="132">
        <v>6.2413999999999996</v>
      </c>
    </row>
    <row r="206" spans="1:2" x14ac:dyDescent="0.35">
      <c r="A206" s="133">
        <v>41754</v>
      </c>
      <c r="B206" s="132">
        <v>6.2539999999999996</v>
      </c>
    </row>
    <row r="207" spans="1:2" x14ac:dyDescent="0.35">
      <c r="A207" s="133">
        <v>41755</v>
      </c>
      <c r="B207" s="132">
        <v>6.2541000000000002</v>
      </c>
    </row>
    <row r="208" spans="1:2" x14ac:dyDescent="0.35">
      <c r="A208" s="133">
        <v>41756</v>
      </c>
      <c r="B208" s="132">
        <v>6.2538999999999998</v>
      </c>
    </row>
    <row r="209" spans="1:2" x14ac:dyDescent="0.35">
      <c r="A209" s="133">
        <v>41757</v>
      </c>
      <c r="B209" s="132">
        <v>6.2477999999999998</v>
      </c>
    </row>
    <row r="210" spans="1:2" x14ac:dyDescent="0.35">
      <c r="A210" s="133">
        <v>41758</v>
      </c>
      <c r="B210" s="132">
        <v>6.2534000000000001</v>
      </c>
    </row>
    <row r="211" spans="1:2" x14ac:dyDescent="0.35">
      <c r="A211" s="133">
        <v>41759</v>
      </c>
      <c r="B211" s="132">
        <v>6.2587999999999999</v>
      </c>
    </row>
    <row r="212" spans="1:2" x14ac:dyDescent="0.35">
      <c r="A212" s="133">
        <v>41760</v>
      </c>
      <c r="B212" s="132">
        <v>6.258</v>
      </c>
    </row>
    <row r="213" spans="1:2" x14ac:dyDescent="0.35">
      <c r="A213" s="133">
        <v>41761</v>
      </c>
      <c r="B213" s="132">
        <v>6.2596999999999996</v>
      </c>
    </row>
    <row r="214" spans="1:2" x14ac:dyDescent="0.35">
      <c r="A214" s="133">
        <v>41762</v>
      </c>
      <c r="B214" s="132">
        <v>6.2595999999999998</v>
      </c>
    </row>
    <row r="215" spans="1:2" x14ac:dyDescent="0.35">
      <c r="A215" s="133">
        <v>41763</v>
      </c>
      <c r="B215" s="132">
        <v>6.2596999999999996</v>
      </c>
    </row>
    <row r="216" spans="1:2" x14ac:dyDescent="0.35">
      <c r="A216" s="133">
        <v>41764</v>
      </c>
      <c r="B216" s="132">
        <v>6.2542999999999997</v>
      </c>
    </row>
    <row r="217" spans="1:2" x14ac:dyDescent="0.35">
      <c r="A217" s="133">
        <v>41765</v>
      </c>
      <c r="B217" s="132">
        <v>6.2369000000000003</v>
      </c>
    </row>
    <row r="218" spans="1:2" x14ac:dyDescent="0.35">
      <c r="A218" s="133">
        <v>41766</v>
      </c>
      <c r="B218" s="132">
        <v>6.2198000000000002</v>
      </c>
    </row>
    <row r="219" spans="1:2" x14ac:dyDescent="0.35">
      <c r="A219" s="133">
        <v>41767</v>
      </c>
      <c r="B219" s="132">
        <v>6.2321</v>
      </c>
    </row>
    <row r="220" spans="1:2" x14ac:dyDescent="0.35">
      <c r="A220" s="133">
        <v>41768</v>
      </c>
      <c r="B220" s="132">
        <v>6.2327000000000004</v>
      </c>
    </row>
    <row r="221" spans="1:2" x14ac:dyDescent="0.35">
      <c r="A221" s="133">
        <v>41769</v>
      </c>
      <c r="B221" s="132">
        <v>6.2275999999999998</v>
      </c>
    </row>
    <row r="222" spans="1:2" x14ac:dyDescent="0.35">
      <c r="A222" s="133">
        <v>41770</v>
      </c>
      <c r="B222" s="132">
        <v>6.2275999999999998</v>
      </c>
    </row>
    <row r="223" spans="1:2" x14ac:dyDescent="0.35">
      <c r="A223" s="133">
        <v>41771</v>
      </c>
      <c r="B223" s="132">
        <v>6.2373000000000003</v>
      </c>
    </row>
    <row r="224" spans="1:2" x14ac:dyDescent="0.35">
      <c r="A224" s="133">
        <v>41772</v>
      </c>
      <c r="B224" s="132">
        <v>6.2264999999999997</v>
      </c>
    </row>
    <row r="225" spans="1:2" x14ac:dyDescent="0.35">
      <c r="A225" s="133">
        <v>41773</v>
      </c>
      <c r="B225" s="132">
        <v>6.2263999999999999</v>
      </c>
    </row>
    <row r="226" spans="1:2" x14ac:dyDescent="0.35">
      <c r="A226" s="133">
        <v>41774</v>
      </c>
      <c r="B226" s="132">
        <v>6.23</v>
      </c>
    </row>
    <row r="227" spans="1:2" x14ac:dyDescent="0.35">
      <c r="A227" s="133">
        <v>41775</v>
      </c>
      <c r="B227" s="132">
        <v>6.2324999999999999</v>
      </c>
    </row>
    <row r="228" spans="1:2" x14ac:dyDescent="0.35">
      <c r="A228" s="133">
        <v>41776</v>
      </c>
      <c r="B228" s="132">
        <v>6.2324999999999999</v>
      </c>
    </row>
    <row r="229" spans="1:2" x14ac:dyDescent="0.35">
      <c r="A229" s="133">
        <v>41777</v>
      </c>
      <c r="B229" s="132">
        <v>6.2344999999999997</v>
      </c>
    </row>
    <row r="230" spans="1:2" x14ac:dyDescent="0.35">
      <c r="A230" s="133">
        <v>41778</v>
      </c>
      <c r="B230" s="132">
        <v>6.2344999999999997</v>
      </c>
    </row>
    <row r="231" spans="1:2" x14ac:dyDescent="0.35">
      <c r="A231" s="133">
        <v>41779</v>
      </c>
      <c r="B231" s="132">
        <v>6.2328999999999999</v>
      </c>
    </row>
    <row r="232" spans="1:2" x14ac:dyDescent="0.35">
      <c r="A232" s="133">
        <v>41780</v>
      </c>
      <c r="B232" s="132">
        <v>6.2375999999999996</v>
      </c>
    </row>
    <row r="233" spans="1:2" x14ac:dyDescent="0.35">
      <c r="A233" s="133">
        <v>41781</v>
      </c>
      <c r="B233" s="132">
        <v>6.2373000000000003</v>
      </c>
    </row>
    <row r="234" spans="1:2" x14ac:dyDescent="0.35">
      <c r="A234" s="133">
        <v>41782</v>
      </c>
      <c r="B234" s="132">
        <v>6.2377000000000002</v>
      </c>
    </row>
    <row r="235" spans="1:2" x14ac:dyDescent="0.35">
      <c r="A235" s="133">
        <v>41783</v>
      </c>
      <c r="B235" s="132">
        <v>6.2369000000000003</v>
      </c>
    </row>
    <row r="236" spans="1:2" x14ac:dyDescent="0.35">
      <c r="A236" s="133">
        <v>41784</v>
      </c>
      <c r="B236" s="132">
        <v>6.2369000000000003</v>
      </c>
    </row>
    <row r="237" spans="1:2" x14ac:dyDescent="0.35">
      <c r="A237" s="133">
        <v>41785</v>
      </c>
      <c r="B237" s="132">
        <v>6.2385999999999999</v>
      </c>
    </row>
    <row r="238" spans="1:2" x14ac:dyDescent="0.35">
      <c r="A238" s="133">
        <v>41786</v>
      </c>
      <c r="B238" s="132">
        <v>6.2382999999999997</v>
      </c>
    </row>
    <row r="239" spans="1:2" x14ac:dyDescent="0.35">
      <c r="A239" s="133">
        <v>41787</v>
      </c>
      <c r="B239" s="132">
        <v>6.2603999999999997</v>
      </c>
    </row>
    <row r="240" spans="1:2" x14ac:dyDescent="0.35">
      <c r="A240" s="133">
        <v>41788</v>
      </c>
      <c r="B240" s="132">
        <v>6.2374000000000001</v>
      </c>
    </row>
    <row r="241" spans="1:2" x14ac:dyDescent="0.35">
      <c r="A241" s="133">
        <v>41789</v>
      </c>
      <c r="B241" s="132">
        <v>6.2477</v>
      </c>
    </row>
    <row r="242" spans="1:2" x14ac:dyDescent="0.35">
      <c r="A242" s="133">
        <v>41790</v>
      </c>
      <c r="B242" s="132">
        <v>6.2469999999999999</v>
      </c>
    </row>
    <row r="243" spans="1:2" x14ac:dyDescent="0.35">
      <c r="A243" s="133">
        <v>41791</v>
      </c>
      <c r="B243" s="132">
        <v>6.2469999999999999</v>
      </c>
    </row>
    <row r="244" spans="1:2" x14ac:dyDescent="0.35">
      <c r="A244" s="133">
        <v>41792</v>
      </c>
      <c r="B244" s="132">
        <v>6.2462999999999997</v>
      </c>
    </row>
    <row r="245" spans="1:2" x14ac:dyDescent="0.35">
      <c r="A245" s="133">
        <v>41793</v>
      </c>
      <c r="B245" s="132">
        <v>6.2534999999999998</v>
      </c>
    </row>
    <row r="246" spans="1:2" x14ac:dyDescent="0.35">
      <c r="A246" s="133">
        <v>41794</v>
      </c>
      <c r="B246" s="132">
        <v>6.2493999999999996</v>
      </c>
    </row>
    <row r="247" spans="1:2" x14ac:dyDescent="0.35">
      <c r="A247" s="133">
        <v>41795</v>
      </c>
      <c r="B247" s="132">
        <v>6.2546999999999997</v>
      </c>
    </row>
    <row r="248" spans="1:2" x14ac:dyDescent="0.35">
      <c r="A248" s="133">
        <v>41796</v>
      </c>
      <c r="B248" s="132">
        <v>6.2548000000000004</v>
      </c>
    </row>
    <row r="249" spans="1:2" x14ac:dyDescent="0.35">
      <c r="A249" s="133">
        <v>41797</v>
      </c>
      <c r="B249" s="132">
        <v>6.2511000000000001</v>
      </c>
    </row>
    <row r="250" spans="1:2" x14ac:dyDescent="0.35">
      <c r="A250" s="133">
        <v>41798</v>
      </c>
      <c r="B250" s="132">
        <v>6.2511000000000001</v>
      </c>
    </row>
    <row r="251" spans="1:2" x14ac:dyDescent="0.35">
      <c r="A251" s="133">
        <v>41799</v>
      </c>
      <c r="B251" s="132">
        <v>6.2347999999999999</v>
      </c>
    </row>
    <row r="252" spans="1:2" x14ac:dyDescent="0.35">
      <c r="A252" s="133">
        <v>41800</v>
      </c>
      <c r="B252" s="132">
        <v>6.2243000000000004</v>
      </c>
    </row>
    <row r="253" spans="1:2" x14ac:dyDescent="0.35">
      <c r="A253" s="133">
        <v>41801</v>
      </c>
      <c r="B253" s="132">
        <v>6.2286000000000001</v>
      </c>
    </row>
    <row r="254" spans="1:2" x14ac:dyDescent="0.35">
      <c r="A254" s="133">
        <v>41802</v>
      </c>
      <c r="B254" s="132">
        <v>6.2169999999999996</v>
      </c>
    </row>
    <row r="255" spans="1:2" x14ac:dyDescent="0.35">
      <c r="A255" s="133">
        <v>41803</v>
      </c>
      <c r="B255" s="132">
        <v>6.2095000000000002</v>
      </c>
    </row>
    <row r="256" spans="1:2" x14ac:dyDescent="0.35">
      <c r="A256" s="133">
        <v>41804</v>
      </c>
      <c r="B256" s="132">
        <v>6.2093999999999996</v>
      </c>
    </row>
    <row r="257" spans="1:2" x14ac:dyDescent="0.35">
      <c r="A257" s="133">
        <v>41805</v>
      </c>
      <c r="B257" s="132">
        <v>6.2093999999999996</v>
      </c>
    </row>
    <row r="258" spans="1:2" x14ac:dyDescent="0.35">
      <c r="A258" s="133">
        <v>41806</v>
      </c>
      <c r="B258" s="132">
        <v>6.2095000000000002</v>
      </c>
    </row>
    <row r="259" spans="1:2" x14ac:dyDescent="0.35">
      <c r="A259" s="133">
        <v>41807</v>
      </c>
      <c r="B259" s="132">
        <v>6.2191000000000001</v>
      </c>
    </row>
    <row r="260" spans="1:2" x14ac:dyDescent="0.35">
      <c r="A260" s="133">
        <v>41808</v>
      </c>
      <c r="B260" s="132">
        <v>6.2302999999999997</v>
      </c>
    </row>
    <row r="261" spans="1:2" x14ac:dyDescent="0.35">
      <c r="A261" s="133">
        <v>41809</v>
      </c>
      <c r="B261" s="132">
        <v>6.2290999999999999</v>
      </c>
    </row>
    <row r="262" spans="1:2" x14ac:dyDescent="0.35">
      <c r="A262" s="133">
        <v>41810</v>
      </c>
      <c r="B262" s="132">
        <v>6.2290000000000001</v>
      </c>
    </row>
    <row r="263" spans="1:2" x14ac:dyDescent="0.35">
      <c r="A263" s="133">
        <v>41811</v>
      </c>
      <c r="B263" s="132">
        <v>6.2271000000000001</v>
      </c>
    </row>
    <row r="264" spans="1:2" x14ac:dyDescent="0.35">
      <c r="A264" s="133">
        <v>41812</v>
      </c>
      <c r="B264" s="132">
        <v>6.2271000000000001</v>
      </c>
    </row>
    <row r="265" spans="1:2" x14ac:dyDescent="0.35">
      <c r="A265" s="133">
        <v>41813</v>
      </c>
      <c r="B265" s="132">
        <v>6.2236000000000002</v>
      </c>
    </row>
    <row r="266" spans="1:2" x14ac:dyDescent="0.35">
      <c r="A266" s="133">
        <v>41814</v>
      </c>
      <c r="B266" s="132">
        <v>6.2267000000000001</v>
      </c>
    </row>
    <row r="267" spans="1:2" x14ac:dyDescent="0.35">
      <c r="A267" s="133">
        <v>41815</v>
      </c>
      <c r="B267" s="132">
        <v>6.2358000000000002</v>
      </c>
    </row>
    <row r="268" spans="1:2" x14ac:dyDescent="0.35">
      <c r="A268" s="133">
        <v>41816</v>
      </c>
      <c r="B268" s="132">
        <v>6.2275</v>
      </c>
    </row>
    <row r="269" spans="1:2" x14ac:dyDescent="0.35">
      <c r="A269" s="133">
        <v>41817</v>
      </c>
      <c r="B269" s="132">
        <v>6.2229000000000001</v>
      </c>
    </row>
    <row r="270" spans="1:2" x14ac:dyDescent="0.35">
      <c r="A270" s="133">
        <v>41818</v>
      </c>
      <c r="B270" s="132">
        <v>6.2196999999999996</v>
      </c>
    </row>
    <row r="271" spans="1:2" x14ac:dyDescent="0.35">
      <c r="A271" s="133">
        <v>41819</v>
      </c>
      <c r="B271" s="132">
        <v>6.2196999999999996</v>
      </c>
    </row>
    <row r="272" spans="1:2" x14ac:dyDescent="0.35">
      <c r="A272" s="133">
        <v>41820</v>
      </c>
      <c r="B272" s="132">
        <v>6.2081</v>
      </c>
    </row>
    <row r="273" spans="1:2" x14ac:dyDescent="0.35">
      <c r="A273" s="133">
        <v>41821</v>
      </c>
      <c r="B273" s="132">
        <v>6.2020999999999997</v>
      </c>
    </row>
    <row r="274" spans="1:2" x14ac:dyDescent="0.35">
      <c r="A274" s="133">
        <v>41822</v>
      </c>
      <c r="B274" s="132">
        <v>6.2127999999999997</v>
      </c>
    </row>
    <row r="275" spans="1:2" x14ac:dyDescent="0.35">
      <c r="A275" s="133">
        <v>41823</v>
      </c>
      <c r="B275" s="132">
        <v>6.2194000000000003</v>
      </c>
    </row>
    <row r="276" spans="1:2" x14ac:dyDescent="0.35">
      <c r="A276" s="133">
        <v>41824</v>
      </c>
      <c r="B276" s="132">
        <v>6.2114000000000003</v>
      </c>
    </row>
    <row r="277" spans="1:2" x14ac:dyDescent="0.35">
      <c r="A277" s="133">
        <v>41825</v>
      </c>
      <c r="B277" s="132">
        <v>6.2107000000000001</v>
      </c>
    </row>
    <row r="278" spans="1:2" x14ac:dyDescent="0.35">
      <c r="A278" s="133">
        <v>41826</v>
      </c>
      <c r="B278" s="132">
        <v>6.2107000000000001</v>
      </c>
    </row>
    <row r="279" spans="1:2" x14ac:dyDescent="0.35">
      <c r="A279" s="133">
        <v>41827</v>
      </c>
      <c r="B279" s="132">
        <v>6.202</v>
      </c>
    </row>
    <row r="280" spans="1:2" x14ac:dyDescent="0.35">
      <c r="A280" s="133">
        <v>41828</v>
      </c>
      <c r="B280" s="132">
        <v>6.2031000000000001</v>
      </c>
    </row>
    <row r="281" spans="1:2" x14ac:dyDescent="0.35">
      <c r="A281" s="133">
        <v>41829</v>
      </c>
      <c r="B281" s="132">
        <v>6.1988000000000003</v>
      </c>
    </row>
    <row r="282" spans="1:2" x14ac:dyDescent="0.35">
      <c r="A282" s="133">
        <v>41830</v>
      </c>
      <c r="B282" s="132">
        <v>6.1997999999999998</v>
      </c>
    </row>
    <row r="283" spans="1:2" x14ac:dyDescent="0.35">
      <c r="A283" s="133">
        <v>41831</v>
      </c>
      <c r="B283" s="132">
        <v>6.2049000000000003</v>
      </c>
    </row>
    <row r="284" spans="1:2" x14ac:dyDescent="0.35">
      <c r="A284" s="133">
        <v>41832</v>
      </c>
      <c r="B284" s="132">
        <v>6.2035999999999998</v>
      </c>
    </row>
    <row r="285" spans="1:2" x14ac:dyDescent="0.35">
      <c r="A285" s="133">
        <v>41833</v>
      </c>
      <c r="B285" s="132">
        <v>6.2035999999999998</v>
      </c>
    </row>
    <row r="286" spans="1:2" x14ac:dyDescent="0.35">
      <c r="A286" s="133">
        <v>41834</v>
      </c>
      <c r="B286" s="132">
        <v>6.2068000000000003</v>
      </c>
    </row>
    <row r="287" spans="1:2" x14ac:dyDescent="0.35">
      <c r="A287" s="133">
        <v>41835</v>
      </c>
      <c r="B287" s="132">
        <v>6.2111000000000001</v>
      </c>
    </row>
    <row r="288" spans="1:2" x14ac:dyDescent="0.35">
      <c r="A288" s="133">
        <v>41836</v>
      </c>
      <c r="B288" s="132">
        <v>6.2119</v>
      </c>
    </row>
    <row r="289" spans="1:2" x14ac:dyDescent="0.35">
      <c r="A289" s="133">
        <v>41837</v>
      </c>
      <c r="B289" s="132">
        <v>6.2039</v>
      </c>
    </row>
    <row r="290" spans="1:2" x14ac:dyDescent="0.35">
      <c r="A290" s="133">
        <v>41838</v>
      </c>
      <c r="B290" s="132">
        <v>6.2087000000000003</v>
      </c>
    </row>
    <row r="291" spans="1:2" x14ac:dyDescent="0.35">
      <c r="A291" s="133">
        <v>41839</v>
      </c>
      <c r="B291" s="132">
        <v>6.2079000000000004</v>
      </c>
    </row>
    <row r="292" spans="1:2" x14ac:dyDescent="0.35">
      <c r="A292" s="133">
        <v>41840</v>
      </c>
      <c r="B292" s="132">
        <v>6.2013999999999996</v>
      </c>
    </row>
    <row r="293" spans="1:2" x14ac:dyDescent="0.35">
      <c r="A293" s="133">
        <v>41841</v>
      </c>
      <c r="B293" s="132">
        <v>6.2013999999999996</v>
      </c>
    </row>
    <row r="294" spans="1:2" x14ac:dyDescent="0.35">
      <c r="A294" s="133">
        <v>41842</v>
      </c>
      <c r="B294" s="132">
        <v>6.2088000000000001</v>
      </c>
    </row>
    <row r="295" spans="1:2" x14ac:dyDescent="0.35">
      <c r="A295" s="133">
        <v>41843</v>
      </c>
      <c r="B295" s="132">
        <v>6.2016999999999998</v>
      </c>
    </row>
    <row r="296" spans="1:2" x14ac:dyDescent="0.35">
      <c r="A296" s="133">
        <v>41844</v>
      </c>
      <c r="B296" s="132">
        <v>6.1976000000000004</v>
      </c>
    </row>
    <row r="297" spans="1:2" x14ac:dyDescent="0.35">
      <c r="A297" s="133">
        <v>41845</v>
      </c>
      <c r="B297" s="132">
        <v>6.1974999999999998</v>
      </c>
    </row>
    <row r="298" spans="1:2" x14ac:dyDescent="0.35">
      <c r="A298" s="133">
        <v>41846</v>
      </c>
      <c r="B298" s="132">
        <v>6.1920000000000002</v>
      </c>
    </row>
    <row r="299" spans="1:2" x14ac:dyDescent="0.35">
      <c r="A299" s="133">
        <v>41847</v>
      </c>
      <c r="B299" s="132">
        <v>6.1920000000000002</v>
      </c>
    </row>
    <row r="300" spans="1:2" x14ac:dyDescent="0.35">
      <c r="A300" s="133">
        <v>41848</v>
      </c>
      <c r="B300" s="132">
        <v>6.1909000000000001</v>
      </c>
    </row>
    <row r="301" spans="1:2" x14ac:dyDescent="0.35">
      <c r="A301" s="133">
        <v>41849</v>
      </c>
      <c r="B301" s="132">
        <v>6.1830999999999996</v>
      </c>
    </row>
    <row r="302" spans="1:2" x14ac:dyDescent="0.35">
      <c r="A302" s="133">
        <v>41850</v>
      </c>
      <c r="B302" s="132">
        <v>6.1821000000000002</v>
      </c>
    </row>
    <row r="303" spans="1:2" x14ac:dyDescent="0.35">
      <c r="A303" s="133">
        <v>41851</v>
      </c>
      <c r="B303" s="132">
        <v>6.1768000000000001</v>
      </c>
    </row>
    <row r="304" spans="1:2" x14ac:dyDescent="0.35">
      <c r="A304" s="133">
        <v>41852</v>
      </c>
      <c r="B304" s="132">
        <v>6.1772</v>
      </c>
    </row>
    <row r="305" spans="1:4" x14ac:dyDescent="0.35">
      <c r="A305" s="133">
        <v>41853</v>
      </c>
      <c r="B305" s="132">
        <v>6.1805000000000003</v>
      </c>
    </row>
    <row r="306" spans="1:4" x14ac:dyDescent="0.35">
      <c r="A306" s="133">
        <v>41854</v>
      </c>
      <c r="B306" s="132">
        <v>6.1805000000000003</v>
      </c>
    </row>
    <row r="307" spans="1:4" x14ac:dyDescent="0.35">
      <c r="A307" s="133">
        <v>41855</v>
      </c>
      <c r="B307" s="132">
        <v>6.1782000000000004</v>
      </c>
    </row>
    <row r="308" spans="1:4" x14ac:dyDescent="0.35">
      <c r="A308" s="133">
        <v>41856</v>
      </c>
      <c r="B308" s="132">
        <v>6.1783000000000001</v>
      </c>
    </row>
    <row r="309" spans="1:4" x14ac:dyDescent="0.35">
      <c r="A309" s="133">
        <v>41857</v>
      </c>
      <c r="B309" s="132">
        <v>6.1703000000000001</v>
      </c>
    </row>
    <row r="310" spans="1:4" x14ac:dyDescent="0.35">
      <c r="A310" s="133">
        <v>41858</v>
      </c>
      <c r="B310" s="132">
        <v>6.1595000000000004</v>
      </c>
    </row>
    <row r="311" spans="1:4" x14ac:dyDescent="0.35">
      <c r="A311" s="133">
        <v>41859</v>
      </c>
      <c r="B311" s="132">
        <v>6.1654</v>
      </c>
    </row>
    <row r="312" spans="1:4" x14ac:dyDescent="0.35">
      <c r="A312" s="133">
        <v>41860</v>
      </c>
      <c r="B312" s="132">
        <v>6.1555</v>
      </c>
      <c r="C312" s="123"/>
      <c r="D312" s="123"/>
    </row>
    <row r="313" spans="1:4" x14ac:dyDescent="0.35">
      <c r="A313" s="133">
        <v>41861</v>
      </c>
      <c r="B313" s="132">
        <v>6.1555</v>
      </c>
    </row>
    <row r="314" spans="1:4" x14ac:dyDescent="0.35">
      <c r="A314" s="133">
        <v>41862</v>
      </c>
      <c r="B314" s="132">
        <v>6.1538000000000004</v>
      </c>
      <c r="D314" s="124"/>
    </row>
    <row r="315" spans="1:4" x14ac:dyDescent="0.35">
      <c r="A315" s="133">
        <v>41863</v>
      </c>
      <c r="B315" s="132">
        <v>6.1608000000000001</v>
      </c>
    </row>
    <row r="316" spans="1:4" x14ac:dyDescent="0.35">
      <c r="A316" s="134" t="s">
        <v>249</v>
      </c>
      <c r="B316" s="132">
        <v>6.1642000000000001</v>
      </c>
    </row>
    <row r="317" spans="1:4" x14ac:dyDescent="0.35">
      <c r="A317" s="134" t="s">
        <v>250</v>
      </c>
      <c r="B317" s="132">
        <v>6.1567999999999996</v>
      </c>
    </row>
    <row r="318" spans="1:4" x14ac:dyDescent="0.35">
      <c r="A318" s="134" t="s">
        <v>251</v>
      </c>
      <c r="B318" s="132">
        <v>6.1524000000000001</v>
      </c>
    </row>
    <row r="319" spans="1:4" x14ac:dyDescent="0.35">
      <c r="A319" s="134" t="s">
        <v>725</v>
      </c>
      <c r="B319" s="132">
        <v>6.1474000000000002</v>
      </c>
    </row>
    <row r="320" spans="1:4" x14ac:dyDescent="0.35">
      <c r="A320" s="134" t="s">
        <v>726</v>
      </c>
      <c r="B320" s="132">
        <v>6.1474000000000002</v>
      </c>
    </row>
    <row r="321" spans="1:2" x14ac:dyDescent="0.35">
      <c r="A321" s="134" t="s">
        <v>252</v>
      </c>
      <c r="B321" s="132">
        <v>6.1474000000000002</v>
      </c>
    </row>
    <row r="322" spans="1:2" x14ac:dyDescent="0.35">
      <c r="A322" s="134" t="s">
        <v>253</v>
      </c>
      <c r="B322" s="132">
        <v>6.1406999999999998</v>
      </c>
    </row>
    <row r="323" spans="1:2" x14ac:dyDescent="0.35">
      <c r="A323" s="134" t="s">
        <v>254</v>
      </c>
      <c r="B323" s="132">
        <v>6.1448999999999998</v>
      </c>
    </row>
    <row r="324" spans="1:2" x14ac:dyDescent="0.35">
      <c r="A324" s="134" t="s">
        <v>255</v>
      </c>
      <c r="B324" s="132">
        <v>6.14</v>
      </c>
    </row>
    <row r="325" spans="1:2" x14ac:dyDescent="0.35">
      <c r="A325" s="134" t="s">
        <v>256</v>
      </c>
      <c r="B325" s="132">
        <v>6.1581999999999999</v>
      </c>
    </row>
    <row r="326" spans="1:2" x14ac:dyDescent="0.35">
      <c r="A326" s="134" t="s">
        <v>727</v>
      </c>
      <c r="B326" s="132">
        <v>6.1516999999999999</v>
      </c>
    </row>
    <row r="327" spans="1:2" x14ac:dyDescent="0.35">
      <c r="A327" s="134" t="s">
        <v>728</v>
      </c>
      <c r="B327" s="132">
        <v>6.1516999999999999</v>
      </c>
    </row>
    <row r="328" spans="1:2" x14ac:dyDescent="0.35">
      <c r="A328" s="134" t="s">
        <v>257</v>
      </c>
      <c r="B328" s="132">
        <v>6.1607000000000003</v>
      </c>
    </row>
    <row r="329" spans="1:2" x14ac:dyDescent="0.35">
      <c r="A329" s="134" t="s">
        <v>258</v>
      </c>
      <c r="B329" s="132">
        <v>6.1531000000000002</v>
      </c>
    </row>
    <row r="330" spans="1:2" x14ac:dyDescent="0.35">
      <c r="A330" s="134" t="s">
        <v>259</v>
      </c>
      <c r="B330" s="132">
        <v>6.1523000000000003</v>
      </c>
    </row>
    <row r="331" spans="1:2" x14ac:dyDescent="0.35">
      <c r="A331" s="134" t="s">
        <v>260</v>
      </c>
      <c r="B331" s="132">
        <v>6.1428000000000003</v>
      </c>
    </row>
    <row r="332" spans="1:2" x14ac:dyDescent="0.35">
      <c r="A332" s="134" t="s">
        <v>261</v>
      </c>
      <c r="B332" s="132">
        <v>6.1456999999999997</v>
      </c>
    </row>
    <row r="333" spans="1:2" x14ac:dyDescent="0.35">
      <c r="A333" s="134" t="s">
        <v>729</v>
      </c>
      <c r="B333" s="132">
        <v>6.1436000000000002</v>
      </c>
    </row>
    <row r="334" spans="1:2" x14ac:dyDescent="0.35">
      <c r="A334" s="134" t="s">
        <v>730</v>
      </c>
      <c r="B334" s="132">
        <v>6.1436000000000002</v>
      </c>
    </row>
    <row r="335" spans="1:2" x14ac:dyDescent="0.35">
      <c r="A335" s="134" t="s">
        <v>262</v>
      </c>
      <c r="B335" s="132">
        <v>6.1463000000000001</v>
      </c>
    </row>
    <row r="336" spans="1:2" x14ac:dyDescent="0.35">
      <c r="A336" s="134" t="s">
        <v>263</v>
      </c>
      <c r="B336" s="132">
        <v>6.1425999999999998</v>
      </c>
    </row>
    <row r="337" spans="1:2" x14ac:dyDescent="0.35">
      <c r="A337" s="134" t="s">
        <v>264</v>
      </c>
      <c r="B337" s="132">
        <v>6.1493000000000002</v>
      </c>
    </row>
    <row r="338" spans="1:2" x14ac:dyDescent="0.35">
      <c r="A338" s="134" t="s">
        <v>265</v>
      </c>
      <c r="B338" s="132">
        <v>6.1406999999999998</v>
      </c>
    </row>
    <row r="339" spans="1:2" x14ac:dyDescent="0.35">
      <c r="A339" s="134" t="s">
        <v>266</v>
      </c>
      <c r="B339" s="132">
        <v>6.1433999999999997</v>
      </c>
    </row>
    <row r="340" spans="1:2" x14ac:dyDescent="0.35">
      <c r="A340" s="134" t="s">
        <v>731</v>
      </c>
      <c r="B340" s="132">
        <v>6.1403999999999996</v>
      </c>
    </row>
    <row r="341" spans="1:2" x14ac:dyDescent="0.35">
      <c r="A341" s="134" t="s">
        <v>732</v>
      </c>
      <c r="B341" s="132">
        <v>6.1403999999999996</v>
      </c>
    </row>
    <row r="342" spans="1:2" x14ac:dyDescent="0.35">
      <c r="A342" s="134" t="s">
        <v>733</v>
      </c>
      <c r="B342" s="132">
        <v>6.1417999999999999</v>
      </c>
    </row>
    <row r="343" spans="1:2" x14ac:dyDescent="0.35">
      <c r="A343" s="134" t="s">
        <v>267</v>
      </c>
      <c r="B343" s="132">
        <v>6.1353</v>
      </c>
    </row>
    <row r="344" spans="1:2" x14ac:dyDescent="0.35">
      <c r="A344" s="134" t="s">
        <v>268</v>
      </c>
      <c r="B344" s="132">
        <v>6.1364999999999998</v>
      </c>
    </row>
    <row r="345" spans="1:2" x14ac:dyDescent="0.35">
      <c r="A345" s="134" t="s">
        <v>269</v>
      </c>
      <c r="B345" s="132">
        <v>6.1349999999999998</v>
      </c>
    </row>
    <row r="346" spans="1:2" x14ac:dyDescent="0.35">
      <c r="A346" s="134" t="s">
        <v>270</v>
      </c>
      <c r="B346" s="132">
        <v>6.1376999999999997</v>
      </c>
    </row>
    <row r="347" spans="1:2" x14ac:dyDescent="0.35">
      <c r="A347" s="134" t="s">
        <v>734</v>
      </c>
      <c r="B347" s="132">
        <v>6.1346999999999996</v>
      </c>
    </row>
    <row r="348" spans="1:2" x14ac:dyDescent="0.35">
      <c r="A348" s="134" t="s">
        <v>735</v>
      </c>
      <c r="B348" s="132">
        <v>6.1346999999999996</v>
      </c>
    </row>
    <row r="349" spans="1:2" x14ac:dyDescent="0.35">
      <c r="A349" s="134" t="s">
        <v>271</v>
      </c>
      <c r="B349" s="132">
        <v>6.1471</v>
      </c>
    </row>
    <row r="350" spans="1:2" x14ac:dyDescent="0.35">
      <c r="A350" s="134" t="s">
        <v>272</v>
      </c>
      <c r="B350" s="132">
        <v>6.1548999999999996</v>
      </c>
    </row>
    <row r="351" spans="1:2" x14ac:dyDescent="0.35">
      <c r="A351" s="134" t="s">
        <v>273</v>
      </c>
      <c r="B351" s="132">
        <v>6.1463000000000001</v>
      </c>
    </row>
    <row r="352" spans="1:2" x14ac:dyDescent="0.35">
      <c r="A352" s="134" t="s">
        <v>274</v>
      </c>
      <c r="B352" s="132">
        <v>6.1416000000000004</v>
      </c>
    </row>
    <row r="353" spans="1:2" x14ac:dyDescent="0.35">
      <c r="A353" s="134" t="s">
        <v>275</v>
      </c>
      <c r="B353" s="132">
        <v>6.1402000000000001</v>
      </c>
    </row>
    <row r="354" spans="1:2" x14ac:dyDescent="0.35">
      <c r="A354" s="134" t="s">
        <v>736</v>
      </c>
      <c r="B354" s="132">
        <v>6.1406999999999998</v>
      </c>
    </row>
    <row r="355" spans="1:2" x14ac:dyDescent="0.35">
      <c r="A355" s="134" t="s">
        <v>737</v>
      </c>
      <c r="B355" s="132">
        <v>6.1406999999999998</v>
      </c>
    </row>
    <row r="356" spans="1:2" x14ac:dyDescent="0.35">
      <c r="A356" s="134" t="s">
        <v>276</v>
      </c>
      <c r="B356" s="132">
        <v>6.1402999999999999</v>
      </c>
    </row>
    <row r="357" spans="1:2" x14ac:dyDescent="0.35">
      <c r="A357" s="134" t="s">
        <v>277</v>
      </c>
      <c r="B357" s="132">
        <v>6.1454000000000004</v>
      </c>
    </row>
    <row r="358" spans="1:2" x14ac:dyDescent="0.35">
      <c r="A358" s="134" t="s">
        <v>278</v>
      </c>
      <c r="B358" s="132">
        <v>6.1353</v>
      </c>
    </row>
    <row r="359" spans="1:2" x14ac:dyDescent="0.35">
      <c r="A359" s="134" t="s">
        <v>279</v>
      </c>
      <c r="B359" s="132">
        <v>6.1363000000000003</v>
      </c>
    </row>
    <row r="360" spans="1:2" x14ac:dyDescent="0.35">
      <c r="A360" s="134" t="s">
        <v>280</v>
      </c>
      <c r="B360" s="132">
        <v>6.1342999999999996</v>
      </c>
    </row>
    <row r="361" spans="1:2" x14ac:dyDescent="0.35">
      <c r="A361" s="134" t="s">
        <v>738</v>
      </c>
      <c r="B361" s="132">
        <v>6.1269999999999998</v>
      </c>
    </row>
    <row r="362" spans="1:2" x14ac:dyDescent="0.35">
      <c r="A362" s="134" t="s">
        <v>739</v>
      </c>
      <c r="B362" s="132">
        <v>6.1269999999999998</v>
      </c>
    </row>
    <row r="363" spans="1:2" x14ac:dyDescent="0.35">
      <c r="A363" s="134" t="s">
        <v>281</v>
      </c>
      <c r="B363" s="132">
        <v>6.1421000000000001</v>
      </c>
    </row>
    <row r="364" spans="1:2" x14ac:dyDescent="0.35">
      <c r="A364" s="134" t="s">
        <v>282</v>
      </c>
      <c r="B364" s="132">
        <v>6.1454000000000004</v>
      </c>
    </row>
    <row r="365" spans="1:2" x14ac:dyDescent="0.35">
      <c r="A365" s="134" t="s">
        <v>740</v>
      </c>
      <c r="B365" s="132">
        <v>6.1387</v>
      </c>
    </row>
    <row r="366" spans="1:2" x14ac:dyDescent="0.35">
      <c r="A366" s="134" t="s">
        <v>741</v>
      </c>
      <c r="B366" s="132">
        <v>6.1393000000000004</v>
      </c>
    </row>
    <row r="367" spans="1:2" x14ac:dyDescent="0.35">
      <c r="A367" s="134" t="s">
        <v>742</v>
      </c>
      <c r="B367" s="132">
        <v>6.1393000000000004</v>
      </c>
    </row>
    <row r="368" spans="1:2" x14ac:dyDescent="0.35">
      <c r="A368" s="134" t="s">
        <v>743</v>
      </c>
      <c r="B368" s="132">
        <v>6.1393000000000004</v>
      </c>
    </row>
    <row r="369" spans="1:2" x14ac:dyDescent="0.35">
      <c r="A369" s="134" t="s">
        <v>744</v>
      </c>
      <c r="B369" s="132">
        <v>6.1390000000000002</v>
      </c>
    </row>
    <row r="370" spans="1:2" x14ac:dyDescent="0.35">
      <c r="A370" s="134" t="s">
        <v>745</v>
      </c>
      <c r="B370" s="132">
        <v>6.1384999999999996</v>
      </c>
    </row>
    <row r="371" spans="1:2" x14ac:dyDescent="0.35">
      <c r="A371" s="134" t="s">
        <v>746</v>
      </c>
      <c r="B371" s="132">
        <v>6.1391999999999998</v>
      </c>
    </row>
    <row r="372" spans="1:2" x14ac:dyDescent="0.35">
      <c r="A372" s="134" t="s">
        <v>283</v>
      </c>
      <c r="B372" s="132">
        <v>6.1391999999999998</v>
      </c>
    </row>
    <row r="373" spans="1:2" x14ac:dyDescent="0.35">
      <c r="A373" s="134" t="s">
        <v>284</v>
      </c>
      <c r="B373" s="132">
        <v>6.1391999999999998</v>
      </c>
    </row>
    <row r="374" spans="1:2" x14ac:dyDescent="0.35">
      <c r="A374" s="134" t="s">
        <v>285</v>
      </c>
      <c r="B374" s="132">
        <v>6.1391999999999998</v>
      </c>
    </row>
    <row r="375" spans="1:2" x14ac:dyDescent="0.35">
      <c r="A375" s="134" t="s">
        <v>747</v>
      </c>
      <c r="B375" s="132">
        <v>6.1391999999999998</v>
      </c>
    </row>
    <row r="376" spans="1:2" x14ac:dyDescent="0.35">
      <c r="A376" s="134" t="s">
        <v>748</v>
      </c>
      <c r="B376" s="132">
        <v>6.1391999999999998</v>
      </c>
    </row>
    <row r="377" spans="1:2" x14ac:dyDescent="0.35">
      <c r="A377" s="134" t="s">
        <v>286</v>
      </c>
      <c r="B377" s="132">
        <v>6.1391999999999998</v>
      </c>
    </row>
    <row r="378" spans="1:2" x14ac:dyDescent="0.35">
      <c r="A378" s="134" t="s">
        <v>287</v>
      </c>
      <c r="B378" s="132">
        <v>6.1391999999999998</v>
      </c>
    </row>
    <row r="379" spans="1:2" x14ac:dyDescent="0.35">
      <c r="A379" s="134" t="s">
        <v>288</v>
      </c>
      <c r="B379" s="132">
        <v>6.1391999999999998</v>
      </c>
    </row>
    <row r="380" spans="1:2" x14ac:dyDescent="0.35">
      <c r="A380" s="134" t="s">
        <v>289</v>
      </c>
      <c r="B380" s="132">
        <v>6.1391999999999998</v>
      </c>
    </row>
    <row r="381" spans="1:2" x14ac:dyDescent="0.35">
      <c r="A381" s="134" t="s">
        <v>290</v>
      </c>
      <c r="B381" s="132">
        <v>6.1252000000000004</v>
      </c>
    </row>
    <row r="382" spans="1:2" x14ac:dyDescent="0.35">
      <c r="A382" s="135" t="s">
        <v>291</v>
      </c>
      <c r="B382" s="132">
        <v>6.1241000000000003</v>
      </c>
    </row>
    <row r="383" spans="1:2" x14ac:dyDescent="0.35">
      <c r="A383" s="135" t="s">
        <v>292</v>
      </c>
      <c r="B383" s="132">
        <v>6.1250999999999998</v>
      </c>
    </row>
    <row r="384" spans="1:2" x14ac:dyDescent="0.35">
      <c r="A384" s="135" t="s">
        <v>293</v>
      </c>
      <c r="B384" s="132">
        <v>6.1200999999999999</v>
      </c>
    </row>
    <row r="385" spans="1:2" x14ac:dyDescent="0.35">
      <c r="A385" s="135" t="s">
        <v>294</v>
      </c>
      <c r="B385" s="132">
        <v>6.1197999999999997</v>
      </c>
    </row>
    <row r="386" spans="1:2" x14ac:dyDescent="0.35">
      <c r="A386" s="135" t="s">
        <v>295</v>
      </c>
      <c r="B386" s="132">
        <v>6.1184000000000003</v>
      </c>
    </row>
    <row r="387" spans="1:2" x14ac:dyDescent="0.35">
      <c r="A387" s="135" t="s">
        <v>296</v>
      </c>
      <c r="B387" s="132">
        <v>6.1166999999999998</v>
      </c>
    </row>
    <row r="388" spans="1:2" x14ac:dyDescent="0.35">
      <c r="A388" s="135" t="s">
        <v>297</v>
      </c>
      <c r="B388" s="132">
        <v>6.1143999999999998</v>
      </c>
    </row>
    <row r="389" spans="1:2" x14ac:dyDescent="0.35">
      <c r="A389" s="135" t="s">
        <v>298</v>
      </c>
      <c r="B389" s="132">
        <v>6.1116000000000001</v>
      </c>
    </row>
    <row r="390" spans="1:2" x14ac:dyDescent="0.35">
      <c r="A390" s="135" t="s">
        <v>299</v>
      </c>
      <c r="B390" s="132">
        <v>6.1162999999999998</v>
      </c>
    </row>
    <row r="391" spans="1:2" x14ac:dyDescent="0.35">
      <c r="A391" s="135" t="s">
        <v>300</v>
      </c>
      <c r="B391" s="132">
        <v>6.1139000000000001</v>
      </c>
    </row>
    <row r="392" spans="1:2" x14ac:dyDescent="0.35">
      <c r="A392" s="135" t="s">
        <v>301</v>
      </c>
      <c r="B392" s="132">
        <v>6.1189999999999998</v>
      </c>
    </row>
    <row r="393" spans="1:2" x14ac:dyDescent="0.35">
      <c r="A393" s="135" t="s">
        <v>302</v>
      </c>
      <c r="B393" s="132">
        <v>6.1186999999999996</v>
      </c>
    </row>
    <row r="394" spans="1:2" x14ac:dyDescent="0.35">
      <c r="A394" s="135" t="s">
        <v>303</v>
      </c>
      <c r="B394" s="132">
        <v>6.1144999999999996</v>
      </c>
    </row>
    <row r="395" spans="1:2" x14ac:dyDescent="0.35">
      <c r="A395" s="135" t="s">
        <v>304</v>
      </c>
      <c r="B395" s="132">
        <v>6.1131000000000002</v>
      </c>
    </row>
    <row r="396" spans="1:2" x14ac:dyDescent="0.35">
      <c r="A396" s="136" t="s">
        <v>305</v>
      </c>
      <c r="B396" s="132">
        <v>6.1203000000000003</v>
      </c>
    </row>
    <row r="397" spans="1:2" x14ac:dyDescent="0.35">
      <c r="A397" s="136" t="s">
        <v>306</v>
      </c>
      <c r="B397" s="132">
        <v>6.1196000000000002</v>
      </c>
    </row>
    <row r="398" spans="1:2" x14ac:dyDescent="0.35">
      <c r="A398" s="136" t="s">
        <v>307</v>
      </c>
      <c r="B398" s="132">
        <v>6.1311</v>
      </c>
    </row>
    <row r="399" spans="1:2" x14ac:dyDescent="0.35">
      <c r="A399" s="136" t="s">
        <v>308</v>
      </c>
      <c r="B399" s="132">
        <v>6.1258999999999997</v>
      </c>
    </row>
    <row r="400" spans="1:2" x14ac:dyDescent="0.35">
      <c r="A400" s="133" t="s">
        <v>309</v>
      </c>
      <c r="B400" s="132">
        <v>6.1275000000000004</v>
      </c>
    </row>
    <row r="401" spans="1:2" x14ac:dyDescent="0.35">
      <c r="A401" s="133" t="s">
        <v>310</v>
      </c>
      <c r="B401" s="132">
        <v>6.1359000000000004</v>
      </c>
    </row>
    <row r="402" spans="1:2" x14ac:dyDescent="0.35">
      <c r="A402" s="133" t="s">
        <v>311</v>
      </c>
      <c r="B402" s="132">
        <v>6.1284999999999998</v>
      </c>
    </row>
    <row r="403" spans="1:2" x14ac:dyDescent="0.35">
      <c r="A403" s="133" t="s">
        <v>312</v>
      </c>
      <c r="B403" s="132">
        <v>6.1234999999999999</v>
      </c>
    </row>
    <row r="404" spans="1:2" x14ac:dyDescent="0.35">
      <c r="A404" s="133" t="s">
        <v>313</v>
      </c>
      <c r="B404" s="132">
        <v>6.1216999999999997</v>
      </c>
    </row>
    <row r="405" spans="1:2" x14ac:dyDescent="0.35">
      <c r="A405" s="133" t="s">
        <v>314</v>
      </c>
      <c r="B405" s="132">
        <v>6.1242999999999999</v>
      </c>
    </row>
    <row r="406" spans="1:2" x14ac:dyDescent="0.35">
      <c r="A406" s="133" t="s">
        <v>315</v>
      </c>
      <c r="B406" s="132">
        <v>6.1268000000000002</v>
      </c>
    </row>
    <row r="407" spans="1:2" x14ac:dyDescent="0.35">
      <c r="A407" s="135" t="s">
        <v>316</v>
      </c>
      <c r="B407" s="132">
        <v>6.1361999999999997</v>
      </c>
    </row>
    <row r="408" spans="1:2" x14ac:dyDescent="0.35">
      <c r="A408" s="135" t="s">
        <v>317</v>
      </c>
      <c r="B408" s="132">
        <v>6.1379999999999999</v>
      </c>
    </row>
    <row r="409" spans="1:2" x14ac:dyDescent="0.35">
      <c r="A409" s="135" t="s">
        <v>318</v>
      </c>
      <c r="B409" s="132">
        <v>6.1369999999999996</v>
      </c>
    </row>
    <row r="410" spans="1:2" x14ac:dyDescent="0.35">
      <c r="A410" s="135" t="s">
        <v>319</v>
      </c>
      <c r="B410" s="132">
        <v>6.1351000000000004</v>
      </c>
    </row>
    <row r="411" spans="1:2" x14ac:dyDescent="0.35">
      <c r="A411" s="135" t="s">
        <v>320</v>
      </c>
      <c r="B411" s="132">
        <v>6.1470000000000002</v>
      </c>
    </row>
    <row r="412" spans="1:2" x14ac:dyDescent="0.35">
      <c r="A412" s="135" t="s">
        <v>321</v>
      </c>
      <c r="B412" s="132">
        <v>6.1520999999999999</v>
      </c>
    </row>
    <row r="413" spans="1:2" x14ac:dyDescent="0.35">
      <c r="A413" s="135" t="s">
        <v>322</v>
      </c>
      <c r="B413" s="132">
        <v>6.1420000000000003</v>
      </c>
    </row>
    <row r="414" spans="1:2" x14ac:dyDescent="0.35">
      <c r="A414" s="135" t="s">
        <v>323</v>
      </c>
      <c r="B414" s="132">
        <v>6.1494999999999997</v>
      </c>
    </row>
    <row r="415" spans="1:2" x14ac:dyDescent="0.35">
      <c r="A415" s="135" t="s">
        <v>324</v>
      </c>
      <c r="B415" s="132">
        <v>6.1543999999999999</v>
      </c>
    </row>
    <row r="416" spans="1:2" x14ac:dyDescent="0.35">
      <c r="A416" s="135" t="s">
        <v>325</v>
      </c>
      <c r="B416" s="132">
        <v>6.1624999999999996</v>
      </c>
    </row>
    <row r="417" spans="1:2" x14ac:dyDescent="0.35">
      <c r="A417" s="135" t="s">
        <v>326</v>
      </c>
      <c r="B417" s="132">
        <v>6.1631999999999998</v>
      </c>
    </row>
    <row r="418" spans="1:2" x14ac:dyDescent="0.35">
      <c r="A418" s="135" t="s">
        <v>327</v>
      </c>
      <c r="B418" s="132">
        <v>6.1882999999999999</v>
      </c>
    </row>
    <row r="419" spans="1:2" x14ac:dyDescent="0.35">
      <c r="A419" s="135" t="s">
        <v>328</v>
      </c>
      <c r="B419" s="132">
        <v>6.1760999999999999</v>
      </c>
    </row>
    <row r="420" spans="1:2" x14ac:dyDescent="0.35">
      <c r="A420" s="135" t="s">
        <v>329</v>
      </c>
      <c r="B420" s="132">
        <v>6.1897000000000002</v>
      </c>
    </row>
    <row r="421" spans="1:2" x14ac:dyDescent="0.35">
      <c r="A421" s="135" t="s">
        <v>330</v>
      </c>
      <c r="B421" s="132">
        <v>6.1883999999999997</v>
      </c>
    </row>
    <row r="422" spans="1:2" x14ac:dyDescent="0.35">
      <c r="A422" s="135" t="s">
        <v>331</v>
      </c>
      <c r="B422" s="132">
        <v>6.1909000000000001</v>
      </c>
    </row>
    <row r="423" spans="1:2" x14ac:dyDescent="0.35">
      <c r="A423" s="135" t="s">
        <v>332</v>
      </c>
      <c r="B423" s="132">
        <v>6.1901000000000002</v>
      </c>
    </row>
    <row r="424" spans="1:2" x14ac:dyDescent="0.35">
      <c r="A424" s="135" t="s">
        <v>333</v>
      </c>
      <c r="B424" s="132">
        <v>6.1958000000000002</v>
      </c>
    </row>
    <row r="425" spans="1:2" x14ac:dyDescent="0.35">
      <c r="A425" s="135" t="s">
        <v>334</v>
      </c>
      <c r="B425" s="132">
        <v>6.2142999999999997</v>
      </c>
    </row>
    <row r="426" spans="1:2" x14ac:dyDescent="0.35">
      <c r="A426" s="135" t="s">
        <v>335</v>
      </c>
      <c r="B426" s="132">
        <v>6.2190000000000003</v>
      </c>
    </row>
    <row r="427" spans="1:2" x14ac:dyDescent="0.35">
      <c r="A427" s="135" t="s">
        <v>336</v>
      </c>
      <c r="B427" s="132">
        <v>6.2210999999999999</v>
      </c>
    </row>
    <row r="428" spans="1:2" x14ac:dyDescent="0.35">
      <c r="A428" s="135" t="s">
        <v>337</v>
      </c>
      <c r="B428" s="132">
        <v>6.2275</v>
      </c>
    </row>
    <row r="429" spans="1:2" x14ac:dyDescent="0.35">
      <c r="A429" s="135" t="s">
        <v>338</v>
      </c>
      <c r="B429" s="132">
        <v>6.2135999999999996</v>
      </c>
    </row>
    <row r="430" spans="1:2" x14ac:dyDescent="0.35">
      <c r="A430" s="135" t="s">
        <v>339</v>
      </c>
      <c r="B430" s="132">
        <v>6.2074999999999996</v>
      </c>
    </row>
    <row r="431" spans="1:2" x14ac:dyDescent="0.35">
      <c r="A431" s="135" t="s">
        <v>340</v>
      </c>
      <c r="B431" s="132">
        <v>6.2134</v>
      </c>
    </row>
    <row r="432" spans="1:2" x14ac:dyDescent="0.35">
      <c r="A432" s="135" t="s">
        <v>341</v>
      </c>
      <c r="B432" s="132">
        <v>6.2234999999999996</v>
      </c>
    </row>
    <row r="433" spans="1:2" x14ac:dyDescent="0.35">
      <c r="A433" s="135" t="s">
        <v>342</v>
      </c>
      <c r="B433" s="132">
        <v>6.2022000000000004</v>
      </c>
    </row>
    <row r="434" spans="1:2" x14ac:dyDescent="0.35">
      <c r="A434" s="137" t="s">
        <v>343</v>
      </c>
      <c r="B434" s="132">
        <v>6.1977000000000002</v>
      </c>
    </row>
    <row r="435" spans="1:2" x14ac:dyDescent="0.35">
      <c r="A435" s="138" t="s">
        <v>344</v>
      </c>
      <c r="B435" s="132">
        <v>6.2215999999999996</v>
      </c>
    </row>
    <row r="436" spans="1:2" x14ac:dyDescent="0.35">
      <c r="A436" s="138" t="s">
        <v>345</v>
      </c>
      <c r="B436" s="132">
        <v>6.2144000000000004</v>
      </c>
    </row>
    <row r="437" spans="1:2" x14ac:dyDescent="0.35">
      <c r="A437" s="138" t="s">
        <v>346</v>
      </c>
      <c r="B437" s="132">
        <v>6.2103000000000002</v>
      </c>
    </row>
    <row r="438" spans="1:2" x14ac:dyDescent="0.35">
      <c r="A438" s="138" t="s">
        <v>347</v>
      </c>
      <c r="B438" s="132">
        <v>6.2149000000000001</v>
      </c>
    </row>
    <row r="439" spans="1:2" x14ac:dyDescent="0.35">
      <c r="A439" s="138" t="s">
        <v>348</v>
      </c>
      <c r="B439" s="132">
        <v>6.2074999999999996</v>
      </c>
    </row>
    <row r="440" spans="1:2" x14ac:dyDescent="0.35">
      <c r="A440" s="138" t="s">
        <v>349</v>
      </c>
      <c r="B440" s="132">
        <v>6.2030000000000003</v>
      </c>
    </row>
    <row r="441" spans="1:2" x14ac:dyDescent="0.35">
      <c r="A441" s="138" t="s">
        <v>350</v>
      </c>
      <c r="B441" s="132">
        <v>6.1976000000000004</v>
      </c>
    </row>
    <row r="442" spans="1:2" x14ac:dyDescent="0.35">
      <c r="A442" s="138" t="s">
        <v>351</v>
      </c>
      <c r="B442" s="132">
        <v>6.1962000000000002</v>
      </c>
    </row>
    <row r="443" spans="1:2" x14ac:dyDescent="0.35">
      <c r="A443" s="138" t="s">
        <v>352</v>
      </c>
      <c r="B443" s="132">
        <v>6.1858000000000004</v>
      </c>
    </row>
    <row r="444" spans="1:2" x14ac:dyDescent="0.35">
      <c r="A444" s="138" t="s">
        <v>353</v>
      </c>
      <c r="B444" s="132">
        <v>6.2083000000000004</v>
      </c>
    </row>
    <row r="445" spans="1:2" x14ac:dyDescent="0.35">
      <c r="A445" s="138" t="s">
        <v>354</v>
      </c>
      <c r="B445" s="132">
        <v>6.2207999999999997</v>
      </c>
    </row>
    <row r="446" spans="1:2" x14ac:dyDescent="0.35">
      <c r="A446" s="138" t="s">
        <v>355</v>
      </c>
      <c r="B446" s="132">
        <v>6.2153999999999998</v>
      </c>
    </row>
    <row r="447" spans="1:2" x14ac:dyDescent="0.35">
      <c r="A447" s="138" t="s">
        <v>356</v>
      </c>
      <c r="B447" s="132">
        <v>6.2141000000000002</v>
      </c>
    </row>
    <row r="448" spans="1:2" x14ac:dyDescent="0.35">
      <c r="A448" s="138" t="s">
        <v>357</v>
      </c>
      <c r="B448" s="132">
        <v>6.2115999999999998</v>
      </c>
    </row>
    <row r="449" spans="1:2" x14ac:dyDescent="0.35">
      <c r="A449" s="138" t="s">
        <v>358</v>
      </c>
      <c r="B449" s="132">
        <v>6.2240000000000002</v>
      </c>
    </row>
    <row r="450" spans="1:2" x14ac:dyDescent="0.35">
      <c r="A450" s="136" t="s">
        <v>359</v>
      </c>
      <c r="B450" s="132">
        <v>6.1959</v>
      </c>
    </row>
    <row r="451" spans="1:2" x14ac:dyDescent="0.35">
      <c r="A451" s="136" t="s">
        <v>360</v>
      </c>
      <c r="B451" s="132">
        <v>6.1959</v>
      </c>
    </row>
    <row r="452" spans="1:2" x14ac:dyDescent="0.35">
      <c r="A452" s="136" t="s">
        <v>361</v>
      </c>
      <c r="B452" s="132">
        <v>6.1959</v>
      </c>
    </row>
    <row r="453" spans="1:2" x14ac:dyDescent="0.35">
      <c r="A453" s="136" t="s">
        <v>362</v>
      </c>
      <c r="B453" s="132">
        <v>6.1959</v>
      </c>
    </row>
    <row r="454" spans="1:2" x14ac:dyDescent="0.35">
      <c r="A454" s="136" t="s">
        <v>363</v>
      </c>
      <c r="B454" s="132">
        <v>6.1959</v>
      </c>
    </row>
    <row r="455" spans="1:2" x14ac:dyDescent="0.35">
      <c r="A455" s="136" t="s">
        <v>364</v>
      </c>
      <c r="B455" s="132">
        <v>6.1959</v>
      </c>
    </row>
    <row r="456" spans="1:2" x14ac:dyDescent="0.35">
      <c r="A456" s="136" t="s">
        <v>365</v>
      </c>
      <c r="B456" s="132">
        <v>6.1959</v>
      </c>
    </row>
    <row r="457" spans="1:2" x14ac:dyDescent="0.35">
      <c r="A457" s="136" t="s">
        <v>366</v>
      </c>
      <c r="B457" s="132">
        <v>6.1959</v>
      </c>
    </row>
    <row r="458" spans="1:2" x14ac:dyDescent="0.35">
      <c r="A458" s="136" t="s">
        <v>367</v>
      </c>
      <c r="B458" s="132">
        <v>6.1959</v>
      </c>
    </row>
    <row r="459" spans="1:2" x14ac:dyDescent="0.35">
      <c r="A459" s="136" t="s">
        <v>368</v>
      </c>
      <c r="B459" s="132">
        <v>6.1959</v>
      </c>
    </row>
    <row r="460" spans="1:2" x14ac:dyDescent="0.35">
      <c r="A460" s="136" t="s">
        <v>369</v>
      </c>
      <c r="B460" s="132">
        <v>6.1959</v>
      </c>
    </row>
    <row r="461" spans="1:2" x14ac:dyDescent="0.35">
      <c r="A461" s="136" t="s">
        <v>370</v>
      </c>
      <c r="B461" s="132">
        <v>6.1959</v>
      </c>
    </row>
    <row r="462" spans="1:2" x14ac:dyDescent="0.35">
      <c r="A462" s="136" t="s">
        <v>371</v>
      </c>
      <c r="B462" s="132">
        <v>6.1959</v>
      </c>
    </row>
    <row r="463" spans="1:2" x14ac:dyDescent="0.35">
      <c r="A463" s="136" t="s">
        <v>372</v>
      </c>
      <c r="B463" s="132">
        <v>6.1959</v>
      </c>
    </row>
    <row r="464" spans="1:2" x14ac:dyDescent="0.35">
      <c r="A464" s="136" t="s">
        <v>373</v>
      </c>
      <c r="B464" s="132">
        <v>6.1959</v>
      </c>
    </row>
    <row r="465" spans="1:2" x14ac:dyDescent="0.35">
      <c r="A465" s="136" t="s">
        <v>374</v>
      </c>
      <c r="B465" s="132">
        <v>6.1959</v>
      </c>
    </row>
    <row r="466" spans="1:2" x14ac:dyDescent="0.35">
      <c r="A466" s="136" t="s">
        <v>375</v>
      </c>
      <c r="B466" s="132">
        <v>6.1959</v>
      </c>
    </row>
    <row r="467" spans="1:2" x14ac:dyDescent="0.35">
      <c r="A467" s="136" t="s">
        <v>376</v>
      </c>
      <c r="B467" s="132">
        <v>6.1959</v>
      </c>
    </row>
    <row r="468" spans="1:2" x14ac:dyDescent="0.35">
      <c r="A468" s="136" t="s">
        <v>377</v>
      </c>
      <c r="B468" s="132">
        <v>6.1959</v>
      </c>
    </row>
    <row r="469" spans="1:2" x14ac:dyDescent="0.35">
      <c r="A469" s="136" t="s">
        <v>378</v>
      </c>
      <c r="B469" s="132">
        <v>6.1959</v>
      </c>
    </row>
    <row r="470" spans="1:2" x14ac:dyDescent="0.35">
      <c r="A470" s="136" t="s">
        <v>379</v>
      </c>
      <c r="B470" s="132">
        <v>6.1959</v>
      </c>
    </row>
    <row r="471" spans="1:2" x14ac:dyDescent="0.35">
      <c r="A471" s="136" t="s">
        <v>380</v>
      </c>
      <c r="B471" s="132">
        <v>6.1959</v>
      </c>
    </row>
    <row r="472" spans="1:2" x14ac:dyDescent="0.35">
      <c r="A472" s="136" t="s">
        <v>381</v>
      </c>
      <c r="B472" s="132">
        <v>6.1959</v>
      </c>
    </row>
    <row r="473" spans="1:2" x14ac:dyDescent="0.35">
      <c r="A473" s="136" t="s">
        <v>382</v>
      </c>
      <c r="B473" s="132">
        <v>6.1959</v>
      </c>
    </row>
    <row r="474" spans="1:2" x14ac:dyDescent="0.35">
      <c r="A474" s="136" t="s">
        <v>383</v>
      </c>
      <c r="B474" s="132">
        <v>6.1959</v>
      </c>
    </row>
    <row r="475" spans="1:2" x14ac:dyDescent="0.35">
      <c r="A475" s="136" t="s">
        <v>384</v>
      </c>
      <c r="B475" s="132">
        <v>6.1959</v>
      </c>
    </row>
    <row r="476" spans="1:2" x14ac:dyDescent="0.35">
      <c r="A476" s="136" t="s">
        <v>385</v>
      </c>
      <c r="B476" s="132">
        <v>6.1959</v>
      </c>
    </row>
    <row r="477" spans="1:2" x14ac:dyDescent="0.35">
      <c r="A477" s="136" t="s">
        <v>386</v>
      </c>
      <c r="B477" s="132">
        <v>6.1959</v>
      </c>
    </row>
    <row r="478" spans="1:2" x14ac:dyDescent="0.35">
      <c r="A478" s="136" t="s">
        <v>387</v>
      </c>
      <c r="B478" s="132">
        <v>6.1959</v>
      </c>
    </row>
    <row r="479" spans="1:2" x14ac:dyDescent="0.35">
      <c r="A479" s="136" t="s">
        <v>388</v>
      </c>
      <c r="B479" s="132">
        <v>6.1959</v>
      </c>
    </row>
    <row r="480" spans="1:2" x14ac:dyDescent="0.35">
      <c r="A480" s="136" t="s">
        <v>389</v>
      </c>
      <c r="B480" s="132">
        <v>6.1959</v>
      </c>
    </row>
    <row r="481" spans="1:2" x14ac:dyDescent="0.35">
      <c r="A481" s="136" t="s">
        <v>390</v>
      </c>
      <c r="B481" s="132">
        <v>6.1959</v>
      </c>
    </row>
    <row r="482" spans="1:2" x14ac:dyDescent="0.35">
      <c r="A482" s="136" t="s">
        <v>391</v>
      </c>
      <c r="B482" s="132">
        <v>6.1959</v>
      </c>
    </row>
    <row r="483" spans="1:2" x14ac:dyDescent="0.35">
      <c r="A483" s="136" t="s">
        <v>392</v>
      </c>
      <c r="B483" s="132">
        <v>6.1959</v>
      </c>
    </row>
    <row r="484" spans="1:2" x14ac:dyDescent="0.35">
      <c r="A484" s="136" t="s">
        <v>393</v>
      </c>
      <c r="B484" s="132">
        <v>6.1959</v>
      </c>
    </row>
    <row r="485" spans="1:2" x14ac:dyDescent="0.35">
      <c r="A485" s="136" t="s">
        <v>394</v>
      </c>
      <c r="B485" s="132">
        <v>6.1959</v>
      </c>
    </row>
    <row r="486" spans="1:2" x14ac:dyDescent="0.35">
      <c r="A486" s="136" t="s">
        <v>395</v>
      </c>
      <c r="B486" s="132">
        <v>6.1959</v>
      </c>
    </row>
    <row r="487" spans="1:2" x14ac:dyDescent="0.35">
      <c r="A487" s="136" t="s">
        <v>396</v>
      </c>
      <c r="B487" s="132">
        <v>6.1959</v>
      </c>
    </row>
    <row r="488" spans="1:2" x14ac:dyDescent="0.35">
      <c r="A488" s="136" t="s">
        <v>397</v>
      </c>
      <c r="B488" s="132">
        <v>6.1959</v>
      </c>
    </row>
    <row r="489" spans="1:2" x14ac:dyDescent="0.35">
      <c r="A489" s="136" t="s">
        <v>398</v>
      </c>
      <c r="B489" s="132">
        <v>6.1959</v>
      </c>
    </row>
    <row r="490" spans="1:2" x14ac:dyDescent="0.35">
      <c r="A490" s="136" t="s">
        <v>399</v>
      </c>
      <c r="B490" s="132">
        <v>6.1959</v>
      </c>
    </row>
    <row r="491" spans="1:2" x14ac:dyDescent="0.35">
      <c r="A491" s="136" t="s">
        <v>400</v>
      </c>
      <c r="B491" s="132">
        <v>6.1959</v>
      </c>
    </row>
    <row r="492" spans="1:2" x14ac:dyDescent="0.35">
      <c r="A492" s="136" t="s">
        <v>401</v>
      </c>
      <c r="B492" s="132">
        <v>6.1959</v>
      </c>
    </row>
    <row r="493" spans="1:2" x14ac:dyDescent="0.35">
      <c r="A493" s="136" t="s">
        <v>402</v>
      </c>
      <c r="B493" s="132">
        <v>6.1959</v>
      </c>
    </row>
    <row r="494" spans="1:2" x14ac:dyDescent="0.35">
      <c r="A494" s="136" t="s">
        <v>403</v>
      </c>
      <c r="B494" s="132">
        <v>6.1959</v>
      </c>
    </row>
    <row r="495" spans="1:2" x14ac:dyDescent="0.35">
      <c r="A495" s="136" t="s">
        <v>404</v>
      </c>
      <c r="B495" s="132">
        <v>6.1959</v>
      </c>
    </row>
    <row r="496" spans="1:2" x14ac:dyDescent="0.35">
      <c r="A496" s="136" t="s">
        <v>405</v>
      </c>
      <c r="B496" s="132">
        <v>6.1959</v>
      </c>
    </row>
    <row r="497" spans="1:2" x14ac:dyDescent="0.35">
      <c r="A497" s="136" t="s">
        <v>406</v>
      </c>
      <c r="B497" s="132">
        <v>6.1959</v>
      </c>
    </row>
    <row r="498" spans="1:2" x14ac:dyDescent="0.35">
      <c r="A498" s="136" t="s">
        <v>407</v>
      </c>
      <c r="B498" s="132">
        <v>6.1959</v>
      </c>
    </row>
    <row r="499" spans="1:2" x14ac:dyDescent="0.35">
      <c r="A499" s="136" t="s">
        <v>408</v>
      </c>
      <c r="B499" s="132">
        <v>6.1959</v>
      </c>
    </row>
    <row r="500" spans="1:2" x14ac:dyDescent="0.35">
      <c r="A500" s="136" t="s">
        <v>409</v>
      </c>
      <c r="B500" s="132">
        <v>6.1959</v>
      </c>
    </row>
    <row r="501" spans="1:2" x14ac:dyDescent="0.35">
      <c r="A501" s="136" t="s">
        <v>410</v>
      </c>
      <c r="B501" s="132">
        <v>6.1959</v>
      </c>
    </row>
    <row r="502" spans="1:2" x14ac:dyDescent="0.35">
      <c r="A502" s="136" t="s">
        <v>411</v>
      </c>
      <c r="B502" s="132">
        <v>6.1959</v>
      </c>
    </row>
    <row r="503" spans="1:2" x14ac:dyDescent="0.35">
      <c r="A503" s="136" t="s">
        <v>412</v>
      </c>
      <c r="B503" s="132">
        <v>6.1959</v>
      </c>
    </row>
    <row r="504" spans="1:2" x14ac:dyDescent="0.35">
      <c r="A504" s="136" t="s">
        <v>413</v>
      </c>
      <c r="B504" s="132">
        <v>6.1959</v>
      </c>
    </row>
    <row r="505" spans="1:2" x14ac:dyDescent="0.35">
      <c r="A505" s="136" t="s">
        <v>414</v>
      </c>
      <c r="B505" s="132">
        <v>6.1959</v>
      </c>
    </row>
    <row r="506" spans="1:2" x14ac:dyDescent="0.35">
      <c r="A506" s="136" t="s">
        <v>415</v>
      </c>
      <c r="B506" s="132">
        <v>6.1959</v>
      </c>
    </row>
    <row r="507" spans="1:2" x14ac:dyDescent="0.35">
      <c r="A507" s="136" t="s">
        <v>416</v>
      </c>
      <c r="B507" s="132">
        <v>6.1959</v>
      </c>
    </row>
    <row r="508" spans="1:2" x14ac:dyDescent="0.35">
      <c r="A508" s="136" t="s">
        <v>417</v>
      </c>
      <c r="B508" s="132">
        <v>6.1959</v>
      </c>
    </row>
    <row r="509" spans="1:2" x14ac:dyDescent="0.35">
      <c r="A509" s="136" t="s">
        <v>418</v>
      </c>
      <c r="B509" s="132">
        <v>6.1959</v>
      </c>
    </row>
    <row r="510" spans="1:2" x14ac:dyDescent="0.35">
      <c r="A510" s="136" t="s">
        <v>419</v>
      </c>
      <c r="B510" s="132">
        <v>6.1959</v>
      </c>
    </row>
    <row r="511" spans="1:2" x14ac:dyDescent="0.35">
      <c r="A511" s="136" t="s">
        <v>420</v>
      </c>
      <c r="B511" s="132">
        <v>6.1959</v>
      </c>
    </row>
    <row r="512" spans="1:2" x14ac:dyDescent="0.35">
      <c r="A512" s="136" t="s">
        <v>421</v>
      </c>
      <c r="B512" s="132">
        <v>6.1959</v>
      </c>
    </row>
    <row r="513" spans="1:2" x14ac:dyDescent="0.35">
      <c r="A513" s="136" t="s">
        <v>422</v>
      </c>
      <c r="B513" s="132">
        <v>6.1959</v>
      </c>
    </row>
    <row r="514" spans="1:2" x14ac:dyDescent="0.35">
      <c r="A514" s="136" t="s">
        <v>423</v>
      </c>
      <c r="B514" s="132">
        <v>6.1959</v>
      </c>
    </row>
    <row r="515" spans="1:2" x14ac:dyDescent="0.35">
      <c r="A515" s="136" t="s">
        <v>424</v>
      </c>
      <c r="B515" s="132">
        <v>6.1959</v>
      </c>
    </row>
    <row r="516" spans="1:2" x14ac:dyDescent="0.35">
      <c r="A516" s="136" t="s">
        <v>425</v>
      </c>
      <c r="B516" s="132">
        <v>6.1959</v>
      </c>
    </row>
    <row r="517" spans="1:2" x14ac:dyDescent="0.35">
      <c r="A517" s="136" t="s">
        <v>426</v>
      </c>
      <c r="B517" s="132">
        <v>6.1959</v>
      </c>
    </row>
    <row r="518" spans="1:2" x14ac:dyDescent="0.35">
      <c r="A518" s="136" t="s">
        <v>427</v>
      </c>
      <c r="B518" s="132">
        <v>6.1959</v>
      </c>
    </row>
    <row r="519" spans="1:2" x14ac:dyDescent="0.35">
      <c r="A519" s="136" t="s">
        <v>428</v>
      </c>
      <c r="B519" s="132">
        <v>6.1959</v>
      </c>
    </row>
    <row r="520" spans="1:2" x14ac:dyDescent="0.35">
      <c r="A520" s="136" t="s">
        <v>429</v>
      </c>
      <c r="B520" s="132">
        <v>6.1959</v>
      </c>
    </row>
    <row r="521" spans="1:2" x14ac:dyDescent="0.35">
      <c r="A521" s="136" t="s">
        <v>430</v>
      </c>
      <c r="B521" s="132">
        <v>6.1959</v>
      </c>
    </row>
    <row r="522" spans="1:2" x14ac:dyDescent="0.35">
      <c r="A522" s="136" t="s">
        <v>431</v>
      </c>
      <c r="B522" s="132">
        <v>6.1959</v>
      </c>
    </row>
    <row r="523" spans="1:2" x14ac:dyDescent="0.35">
      <c r="A523" s="136" t="s">
        <v>432</v>
      </c>
      <c r="B523" s="132">
        <v>6.1959</v>
      </c>
    </row>
    <row r="524" spans="1:2" x14ac:dyDescent="0.35">
      <c r="A524" s="136" t="s">
        <v>433</v>
      </c>
      <c r="B524" s="132">
        <v>6.1959</v>
      </c>
    </row>
    <row r="525" spans="1:2" x14ac:dyDescent="0.35">
      <c r="A525" s="136" t="s">
        <v>434</v>
      </c>
      <c r="B525" s="132">
        <v>6.1959</v>
      </c>
    </row>
    <row r="526" spans="1:2" x14ac:dyDescent="0.35">
      <c r="A526" s="136" t="s">
        <v>435</v>
      </c>
      <c r="B526" s="132">
        <v>6.1959</v>
      </c>
    </row>
    <row r="527" spans="1:2" x14ac:dyDescent="0.35">
      <c r="A527" s="136" t="s">
        <v>436</v>
      </c>
      <c r="B527" s="132">
        <v>6.1959</v>
      </c>
    </row>
    <row r="528" spans="1:2" x14ac:dyDescent="0.35">
      <c r="A528" s="136" t="s">
        <v>437</v>
      </c>
      <c r="B528" s="132">
        <v>6.1959</v>
      </c>
    </row>
    <row r="529" spans="1:2" x14ac:dyDescent="0.35">
      <c r="A529" s="136" t="s">
        <v>438</v>
      </c>
      <c r="B529" s="132">
        <v>6.1959</v>
      </c>
    </row>
    <row r="530" spans="1:2" x14ac:dyDescent="0.35">
      <c r="A530" s="136" t="s">
        <v>439</v>
      </c>
      <c r="B530" s="132">
        <v>6.1959</v>
      </c>
    </row>
    <row r="531" spans="1:2" x14ac:dyDescent="0.35">
      <c r="A531" s="136" t="s">
        <v>440</v>
      </c>
      <c r="B531" s="132">
        <v>6.1959</v>
      </c>
    </row>
    <row r="532" spans="1:2" x14ac:dyDescent="0.35">
      <c r="A532" s="136" t="s">
        <v>441</v>
      </c>
      <c r="B532" s="132">
        <v>6.1959</v>
      </c>
    </row>
    <row r="533" spans="1:2" x14ac:dyDescent="0.35">
      <c r="A533" s="136" t="s">
        <v>442</v>
      </c>
      <c r="B533" s="132">
        <v>6.1959</v>
      </c>
    </row>
    <row r="534" spans="1:2" x14ac:dyDescent="0.35">
      <c r="A534" s="136" t="s">
        <v>443</v>
      </c>
      <c r="B534" s="132">
        <v>6.1959</v>
      </c>
    </row>
    <row r="535" spans="1:2" x14ac:dyDescent="0.35">
      <c r="A535" s="136" t="s">
        <v>444</v>
      </c>
      <c r="B535" s="132">
        <v>6.1959</v>
      </c>
    </row>
    <row r="536" spans="1:2" x14ac:dyDescent="0.35">
      <c r="A536" s="136" t="s">
        <v>445</v>
      </c>
      <c r="B536" s="132">
        <v>6.1959</v>
      </c>
    </row>
    <row r="537" spans="1:2" x14ac:dyDescent="0.35">
      <c r="A537" s="136" t="s">
        <v>446</v>
      </c>
      <c r="B537" s="132">
        <v>6.1959</v>
      </c>
    </row>
    <row r="538" spans="1:2" x14ac:dyDescent="0.35">
      <c r="A538" s="136" t="s">
        <v>447</v>
      </c>
      <c r="B538" s="132">
        <v>6.1959</v>
      </c>
    </row>
    <row r="539" spans="1:2" x14ac:dyDescent="0.35">
      <c r="A539" s="136" t="s">
        <v>448</v>
      </c>
      <c r="B539" s="132">
        <v>6.1959</v>
      </c>
    </row>
    <row r="540" spans="1:2" x14ac:dyDescent="0.35">
      <c r="A540" s="136" t="s">
        <v>449</v>
      </c>
      <c r="B540" s="132">
        <v>6.1959</v>
      </c>
    </row>
    <row r="541" spans="1:2" x14ac:dyDescent="0.35">
      <c r="A541" s="136" t="s">
        <v>450</v>
      </c>
      <c r="B541" s="132">
        <v>6.1959</v>
      </c>
    </row>
    <row r="542" spans="1:2" x14ac:dyDescent="0.35">
      <c r="A542" s="136" t="s">
        <v>451</v>
      </c>
      <c r="B542" s="132">
        <v>6.1959</v>
      </c>
    </row>
    <row r="543" spans="1:2" x14ac:dyDescent="0.35">
      <c r="A543" s="136" t="s">
        <v>452</v>
      </c>
      <c r="B543" s="132">
        <v>6.1959</v>
      </c>
    </row>
    <row r="544" spans="1:2" x14ac:dyDescent="0.35">
      <c r="A544" s="136" t="s">
        <v>453</v>
      </c>
      <c r="B544" s="132">
        <v>6.1959</v>
      </c>
    </row>
    <row r="545" spans="1:2" x14ac:dyDescent="0.35">
      <c r="A545" s="136" t="s">
        <v>454</v>
      </c>
      <c r="B545" s="132">
        <v>6.1959</v>
      </c>
    </row>
    <row r="546" spans="1:2" x14ac:dyDescent="0.35">
      <c r="A546" s="136" t="s">
        <v>455</v>
      </c>
      <c r="B546" s="132">
        <v>6.1959</v>
      </c>
    </row>
    <row r="547" spans="1:2" x14ac:dyDescent="0.35">
      <c r="A547" s="136" t="s">
        <v>456</v>
      </c>
      <c r="B547" s="132">
        <v>6.1959</v>
      </c>
    </row>
    <row r="548" spans="1:2" x14ac:dyDescent="0.35">
      <c r="A548" s="136" t="s">
        <v>457</v>
      </c>
      <c r="B548" s="132">
        <v>6.1959</v>
      </c>
    </row>
    <row r="549" spans="1:2" x14ac:dyDescent="0.35">
      <c r="A549" s="136" t="s">
        <v>458</v>
      </c>
      <c r="B549" s="132">
        <v>6.1959</v>
      </c>
    </row>
    <row r="550" spans="1:2" x14ac:dyDescent="0.35">
      <c r="A550" s="136" t="s">
        <v>459</v>
      </c>
      <c r="B550" s="132">
        <v>6.1959</v>
      </c>
    </row>
    <row r="551" spans="1:2" x14ac:dyDescent="0.35">
      <c r="A551" s="136" t="s">
        <v>460</v>
      </c>
      <c r="B551" s="132">
        <v>6.1959</v>
      </c>
    </row>
    <row r="552" spans="1:2" x14ac:dyDescent="0.35">
      <c r="A552" s="136" t="s">
        <v>461</v>
      </c>
      <c r="B552" s="132">
        <v>6.1959</v>
      </c>
    </row>
    <row r="553" spans="1:2" x14ac:dyDescent="0.35">
      <c r="A553" s="136" t="s">
        <v>462</v>
      </c>
      <c r="B553" s="132">
        <v>6.1959</v>
      </c>
    </row>
    <row r="554" spans="1:2" x14ac:dyDescent="0.35">
      <c r="A554" s="136" t="s">
        <v>463</v>
      </c>
      <c r="B554" s="132">
        <v>6.1959</v>
      </c>
    </row>
    <row r="555" spans="1:2" x14ac:dyDescent="0.35">
      <c r="A555" s="136" t="s">
        <v>464</v>
      </c>
      <c r="B555" s="132">
        <v>6.1961000000000004</v>
      </c>
    </row>
    <row r="556" spans="1:2" x14ac:dyDescent="0.35">
      <c r="A556" s="136" t="s">
        <v>465</v>
      </c>
      <c r="B556" s="132">
        <v>6.1962000000000002</v>
      </c>
    </row>
    <row r="557" spans="1:2" x14ac:dyDescent="0.35">
      <c r="A557" s="136" t="s">
        <v>662</v>
      </c>
      <c r="B557" s="132">
        <v>6.1928000000000001</v>
      </c>
    </row>
    <row r="558" spans="1:2" x14ac:dyDescent="0.35">
      <c r="A558" s="136" t="s">
        <v>663</v>
      </c>
      <c r="B558" s="132">
        <v>6.1973000000000003</v>
      </c>
    </row>
    <row r="559" spans="1:2" x14ac:dyDescent="0.35">
      <c r="A559" s="136" t="s">
        <v>664</v>
      </c>
      <c r="B559" s="132">
        <v>6.1955999999999998</v>
      </c>
    </row>
    <row r="560" spans="1:2" x14ac:dyDescent="0.35">
      <c r="A560" s="136" t="s">
        <v>665</v>
      </c>
      <c r="B560" s="132">
        <v>6.1966000000000001</v>
      </c>
    </row>
    <row r="561" spans="1:2" x14ac:dyDescent="0.35">
      <c r="A561" s="136" t="s">
        <v>666</v>
      </c>
      <c r="B561" s="132">
        <v>6.1970000000000001</v>
      </c>
    </row>
    <row r="562" spans="1:2" x14ac:dyDescent="0.35">
      <c r="A562" s="136" t="s">
        <v>667</v>
      </c>
      <c r="B562" s="132">
        <v>6.2214</v>
      </c>
    </row>
    <row r="563" spans="1:2" x14ac:dyDescent="0.35">
      <c r="A563" s="136" t="s">
        <v>668</v>
      </c>
      <c r="B563" s="132">
        <v>6.2206000000000001</v>
      </c>
    </row>
    <row r="564" spans="1:2" x14ac:dyDescent="0.35">
      <c r="A564" s="136" t="s">
        <v>669</v>
      </c>
      <c r="B564" s="132">
        <v>6.2213000000000003</v>
      </c>
    </row>
    <row r="565" spans="1:2" x14ac:dyDescent="0.35">
      <c r="A565" s="136" t="s">
        <v>670</v>
      </c>
      <c r="B565" s="132">
        <v>6.2214</v>
      </c>
    </row>
    <row r="566" spans="1:2" x14ac:dyDescent="0.35">
      <c r="A566" s="136" t="s">
        <v>671</v>
      </c>
      <c r="B566" s="132">
        <v>6.4404000000000003</v>
      </c>
    </row>
    <row r="567" spans="1:2" x14ac:dyDescent="0.35">
      <c r="A567" s="136" t="s">
        <v>672</v>
      </c>
      <c r="B567" s="132">
        <v>6.407</v>
      </c>
    </row>
    <row r="568" spans="1:2" x14ac:dyDescent="0.35">
      <c r="A568" s="136" t="s">
        <v>673</v>
      </c>
      <c r="B568" s="132">
        <v>6.3815999999999997</v>
      </c>
    </row>
    <row r="569" spans="1:2" x14ac:dyDescent="0.35">
      <c r="A569" s="136" t="s">
        <v>674</v>
      </c>
      <c r="B569" s="132">
        <v>6.4122000000000003</v>
      </c>
    </row>
    <row r="570" spans="1:2" x14ac:dyDescent="0.35">
      <c r="A570" s="136" t="s">
        <v>675</v>
      </c>
      <c r="B570" s="132">
        <v>6.4097999999999997</v>
      </c>
    </row>
    <row r="571" spans="1:2" x14ac:dyDescent="0.35">
      <c r="A571" s="136" t="s">
        <v>676</v>
      </c>
      <c r="B571" s="132">
        <v>6.4292999999999996</v>
      </c>
    </row>
    <row r="572" spans="1:2" x14ac:dyDescent="0.35">
      <c r="A572" s="136" t="s">
        <v>677</v>
      </c>
      <c r="B572" s="132">
        <v>6.4372999999999996</v>
      </c>
    </row>
    <row r="573" spans="1:2" x14ac:dyDescent="0.35">
      <c r="A573" s="136" t="s">
        <v>678</v>
      </c>
      <c r="B573" s="132">
        <v>6.4207999999999998</v>
      </c>
    </row>
    <row r="574" spans="1:2" x14ac:dyDescent="0.35">
      <c r="A574" s="136" t="s">
        <v>679</v>
      </c>
      <c r="B574" s="132">
        <v>6.4055</v>
      </c>
    </row>
    <row r="575" spans="1:2" x14ac:dyDescent="0.35">
      <c r="A575" s="136" t="s">
        <v>680</v>
      </c>
      <c r="B575" s="132">
        <v>6.3913000000000002</v>
      </c>
    </row>
    <row r="576" spans="1:2" x14ac:dyDescent="0.35">
      <c r="A576" s="136" t="s">
        <v>681</v>
      </c>
      <c r="B576" s="132">
        <v>6.3841000000000001</v>
      </c>
    </row>
    <row r="577" spans="1:2" x14ac:dyDescent="0.35">
      <c r="A577" s="136" t="s">
        <v>682</v>
      </c>
      <c r="B577" s="132">
        <v>6.3769</v>
      </c>
    </row>
    <row r="578" spans="1:2" x14ac:dyDescent="0.35">
      <c r="A578" s="136" t="s">
        <v>683</v>
      </c>
      <c r="B578" s="132">
        <v>6.3796999999999997</v>
      </c>
    </row>
    <row r="579" spans="1:2" x14ac:dyDescent="0.35">
      <c r="A579" s="136" t="s">
        <v>684</v>
      </c>
      <c r="B579" s="132">
        <v>6.3807999999999998</v>
      </c>
    </row>
    <row r="580" spans="1:2" x14ac:dyDescent="0.35">
      <c r="A580" s="136" t="s">
        <v>685</v>
      </c>
      <c r="B580" s="132">
        <v>6.3813000000000004</v>
      </c>
    </row>
    <row r="581" spans="1:2" x14ac:dyDescent="0.35">
      <c r="A581" s="136" t="s">
        <v>686</v>
      </c>
      <c r="B581" s="132">
        <v>6.3975999999999997</v>
      </c>
    </row>
    <row r="582" spans="1:2" x14ac:dyDescent="0.35">
      <c r="A582" s="136" t="s">
        <v>687</v>
      </c>
      <c r="B582" s="132">
        <v>6.3856000000000002</v>
      </c>
    </row>
    <row r="583" spans="1:2" x14ac:dyDescent="0.35">
      <c r="A583" s="136" t="s">
        <v>688</v>
      </c>
      <c r="B583" s="132">
        <v>6.3826999999999998</v>
      </c>
    </row>
    <row r="584" spans="1:2" x14ac:dyDescent="0.35">
      <c r="A584" s="136" t="s">
        <v>689</v>
      </c>
      <c r="B584" s="132">
        <v>6.3804999999999996</v>
      </c>
    </row>
    <row r="585" spans="1:2" x14ac:dyDescent="0.35">
      <c r="A585" s="136" t="s">
        <v>690</v>
      </c>
      <c r="B585" s="132">
        <v>6.3827999999999996</v>
      </c>
    </row>
    <row r="586" spans="1:2" x14ac:dyDescent="0.35">
      <c r="A586" s="136" t="s">
        <v>691</v>
      </c>
      <c r="B586" s="132">
        <v>6.3787000000000003</v>
      </c>
    </row>
    <row r="587" spans="1:2" x14ac:dyDescent="0.35">
      <c r="A587" s="136" t="s">
        <v>692</v>
      </c>
      <c r="B587" s="132">
        <v>6.3765999999999998</v>
      </c>
    </row>
    <row r="588" spans="1:2" x14ac:dyDescent="0.35">
      <c r="A588" s="136" t="s">
        <v>693</v>
      </c>
      <c r="B588" s="132">
        <v>6.3811999999999998</v>
      </c>
    </row>
    <row r="589" spans="1:2" x14ac:dyDescent="0.35">
      <c r="A589" s="136" t="s">
        <v>694</v>
      </c>
      <c r="B589" s="132">
        <v>6.3849999999999998</v>
      </c>
    </row>
    <row r="590" spans="1:2" x14ac:dyDescent="0.35">
      <c r="A590" s="136" t="s">
        <v>695</v>
      </c>
      <c r="B590" s="132">
        <v>6.3917999999999999</v>
      </c>
    </row>
    <row r="591" spans="1:2" x14ac:dyDescent="0.35">
      <c r="A591" s="136" t="s">
        <v>696</v>
      </c>
      <c r="B591" s="132">
        <v>6.3875000000000002</v>
      </c>
    </row>
    <row r="592" spans="1:2" x14ac:dyDescent="0.35">
      <c r="A592" s="136" t="s">
        <v>697</v>
      </c>
      <c r="B592" s="132">
        <v>6.3811</v>
      </c>
    </row>
    <row r="593" spans="1:2" x14ac:dyDescent="0.35">
      <c r="A593" s="136" t="s">
        <v>698</v>
      </c>
      <c r="B593" s="132">
        <v>6.3761999999999999</v>
      </c>
    </row>
    <row r="594" spans="1:2" x14ac:dyDescent="0.35">
      <c r="A594" s="136" t="s">
        <v>699</v>
      </c>
      <c r="B594" s="132">
        <v>6.3666999999999998</v>
      </c>
    </row>
    <row r="595" spans="1:2" x14ac:dyDescent="0.35">
      <c r="A595" s="136" t="s">
        <v>505</v>
      </c>
      <c r="B595" s="132">
        <v>6.3666999999999998</v>
      </c>
    </row>
    <row r="596" spans="1:2" x14ac:dyDescent="0.35">
      <c r="A596" s="136" t="s">
        <v>506</v>
      </c>
      <c r="B596" s="132">
        <v>6.3463000000000003</v>
      </c>
    </row>
    <row r="597" spans="1:2" x14ac:dyDescent="0.35">
      <c r="A597" s="136" t="s">
        <v>507</v>
      </c>
      <c r="B597" s="132">
        <v>6.3472</v>
      </c>
    </row>
    <row r="598" spans="1:2" x14ac:dyDescent="0.35">
      <c r="A598" s="136" t="s">
        <v>508</v>
      </c>
      <c r="B598" s="132">
        <v>6.3586999999999998</v>
      </c>
    </row>
    <row r="599" spans="1:2" x14ac:dyDescent="0.35">
      <c r="A599" s="136" t="s">
        <v>509</v>
      </c>
      <c r="B599" s="132">
        <v>6.3707000000000003</v>
      </c>
    </row>
    <row r="600" spans="1:2" x14ac:dyDescent="0.35">
      <c r="A600" s="136" t="s">
        <v>510</v>
      </c>
      <c r="B600" s="132">
        <v>6.3742000000000001</v>
      </c>
    </row>
    <row r="601" spans="1:2" x14ac:dyDescent="0.35">
      <c r="A601" s="136" t="s">
        <v>511</v>
      </c>
      <c r="B601" s="132">
        <v>6.3554000000000004</v>
      </c>
    </row>
    <row r="602" spans="1:2" x14ac:dyDescent="0.35">
      <c r="A602" s="136" t="s">
        <v>512</v>
      </c>
      <c r="B602" s="132">
        <v>6.3605</v>
      </c>
    </row>
    <row r="603" spans="1:2" x14ac:dyDescent="0.35">
      <c r="A603" s="133" t="s">
        <v>513</v>
      </c>
      <c r="B603" s="132">
        <v>6.3441000000000001</v>
      </c>
    </row>
    <row r="604" spans="1:2" x14ac:dyDescent="0.35">
      <c r="A604" s="133" t="s">
        <v>514</v>
      </c>
      <c r="B604" s="132">
        <v>6.3475999999999999</v>
      </c>
    </row>
    <row r="605" spans="1:2" x14ac:dyDescent="0.35">
      <c r="A605" s="133" t="s">
        <v>515</v>
      </c>
      <c r="B605" s="132">
        <v>6.3484999999999996</v>
      </c>
    </row>
    <row r="606" spans="1:2" x14ac:dyDescent="0.35">
      <c r="A606" s="133" t="s">
        <v>516</v>
      </c>
      <c r="B606" s="132">
        <v>6.3551000000000002</v>
      </c>
    </row>
    <row r="607" spans="1:2" x14ac:dyDescent="0.35">
      <c r="A607" s="133" t="s">
        <v>517</v>
      </c>
      <c r="B607" s="132">
        <v>6.3601999999999999</v>
      </c>
    </row>
    <row r="608" spans="1:2" x14ac:dyDescent="0.35">
      <c r="A608" s="133" t="s">
        <v>518</v>
      </c>
      <c r="B608" s="132">
        <v>6.3731999999999998</v>
      </c>
    </row>
    <row r="609" spans="1:2" x14ac:dyDescent="0.35">
      <c r="A609" s="133" t="s">
        <v>519</v>
      </c>
      <c r="B609" s="132">
        <v>6.3731999999999998</v>
      </c>
    </row>
    <row r="610" spans="1:2" x14ac:dyDescent="0.35">
      <c r="A610" s="133" t="s">
        <v>520</v>
      </c>
      <c r="B610" s="132">
        <v>6.375</v>
      </c>
    </row>
    <row r="611" spans="1:2" x14ac:dyDescent="0.35">
      <c r="A611" s="133" t="s">
        <v>521</v>
      </c>
      <c r="B611" s="132">
        <v>6.3787000000000003</v>
      </c>
    </row>
    <row r="612" spans="1:2" x14ac:dyDescent="0.35">
      <c r="A612" s="133" t="s">
        <v>522</v>
      </c>
      <c r="B612" s="132">
        <v>6.3855000000000004</v>
      </c>
    </row>
    <row r="613" spans="1:2" x14ac:dyDescent="0.35">
      <c r="A613" s="133" t="s">
        <v>523</v>
      </c>
      <c r="B613" s="132">
        <v>6.3907999999999996</v>
      </c>
    </row>
    <row r="614" spans="1:2" x14ac:dyDescent="0.35">
      <c r="A614" s="133" t="s">
        <v>524</v>
      </c>
      <c r="B614" s="132">
        <v>6.3907999999999996</v>
      </c>
    </row>
    <row r="615" spans="1:2" x14ac:dyDescent="0.35">
      <c r="A615" s="133" t="s">
        <v>525</v>
      </c>
      <c r="B615" s="132">
        <v>6.3973000000000004</v>
      </c>
    </row>
    <row r="616" spans="1:2" x14ac:dyDescent="0.35">
      <c r="A616" s="133" t="s">
        <v>526</v>
      </c>
      <c r="B616" s="132">
        <v>6.3902999999999999</v>
      </c>
    </row>
    <row r="617" spans="1:2" x14ac:dyDescent="0.35">
      <c r="A617" s="133" t="s">
        <v>527</v>
      </c>
      <c r="B617" s="132">
        <v>6.3930999999999996</v>
      </c>
    </row>
    <row r="618" spans="1:2" x14ac:dyDescent="0.35">
      <c r="A618" s="133" t="s">
        <v>528</v>
      </c>
      <c r="B618" s="132">
        <v>6.4005000000000001</v>
      </c>
    </row>
    <row r="619" spans="1:2" x14ac:dyDescent="0.35">
      <c r="A619" s="133" t="s">
        <v>529</v>
      </c>
      <c r="B619" s="132">
        <v>6.4008000000000003</v>
      </c>
    </row>
    <row r="620" spans="1:2" x14ac:dyDescent="0.35">
      <c r="A620" s="133" t="s">
        <v>530</v>
      </c>
      <c r="B620" s="132">
        <v>6.4005999999999998</v>
      </c>
    </row>
    <row r="621" spans="1:2" x14ac:dyDescent="0.35">
      <c r="A621" s="133" t="s">
        <v>531</v>
      </c>
      <c r="B621" s="132">
        <v>6.4008000000000003</v>
      </c>
    </row>
    <row r="622" spans="1:2" x14ac:dyDescent="0.35">
      <c r="A622" s="133" t="s">
        <v>532</v>
      </c>
      <c r="B622" s="132">
        <v>6.4067999999999996</v>
      </c>
    </row>
    <row r="623" spans="1:2" x14ac:dyDescent="0.35">
      <c r="A623" s="133" t="s">
        <v>533</v>
      </c>
      <c r="B623" s="132">
        <v>6.4085999999999999</v>
      </c>
    </row>
    <row r="624" spans="1:2" x14ac:dyDescent="0.35">
      <c r="A624" s="133" t="s">
        <v>534</v>
      </c>
      <c r="B624" s="132">
        <v>6.4105999999999996</v>
      </c>
    </row>
    <row r="625" spans="1:2" x14ac:dyDescent="0.35">
      <c r="A625" s="133" t="s">
        <v>535</v>
      </c>
      <c r="B625" s="132">
        <v>6.4109999999999996</v>
      </c>
    </row>
    <row r="626" spans="1:2" x14ac:dyDescent="0.35">
      <c r="A626" s="133" t="s">
        <v>536</v>
      </c>
      <c r="B626" s="132">
        <v>6.4111000000000002</v>
      </c>
    </row>
    <row r="627" spans="1:2" x14ac:dyDescent="0.35">
      <c r="A627" s="133" t="s">
        <v>537</v>
      </c>
      <c r="B627" s="132">
        <v>6.4073000000000002</v>
      </c>
    </row>
    <row r="628" spans="1:2" x14ac:dyDescent="0.35">
      <c r="A628" s="133" t="s">
        <v>538</v>
      </c>
      <c r="B628" s="132">
        <v>6.4203999999999999</v>
      </c>
    </row>
    <row r="629" spans="1:2" x14ac:dyDescent="0.35">
      <c r="A629" s="133" t="s">
        <v>539</v>
      </c>
      <c r="B629" s="132">
        <v>6.4302000000000001</v>
      </c>
    </row>
    <row r="630" spans="1:2" x14ac:dyDescent="0.35">
      <c r="A630" s="133" t="s">
        <v>540</v>
      </c>
      <c r="B630" s="132">
        <v>6.4302000000000001</v>
      </c>
    </row>
    <row r="631" spans="1:2" x14ac:dyDescent="0.35">
      <c r="A631" s="133" t="s">
        <v>541</v>
      </c>
      <c r="B631" s="132">
        <v>6.4302000000000001</v>
      </c>
    </row>
    <row r="632" spans="1:2" x14ac:dyDescent="0.35">
      <c r="A632" s="133" t="s">
        <v>542</v>
      </c>
      <c r="B632" s="132">
        <v>6.4302000000000001</v>
      </c>
    </row>
    <row r="633" spans="1:2" x14ac:dyDescent="0.35">
      <c r="A633" s="133" t="s">
        <v>543</v>
      </c>
      <c r="B633" s="132">
        <v>6.4710999999999999</v>
      </c>
    </row>
    <row r="634" spans="1:2" x14ac:dyDescent="0.35">
      <c r="A634" s="133" t="s">
        <v>544</v>
      </c>
      <c r="B634" s="132">
        <v>6.4710999999999999</v>
      </c>
    </row>
    <row r="635" spans="1:2" x14ac:dyDescent="0.35">
      <c r="A635" s="133" t="s">
        <v>545</v>
      </c>
      <c r="B635" s="132">
        <v>6.4779</v>
      </c>
    </row>
    <row r="636" spans="1:2" x14ac:dyDescent="0.35">
      <c r="A636" s="133" t="s">
        <v>546</v>
      </c>
      <c r="B636" s="132">
        <v>6.4935</v>
      </c>
    </row>
    <row r="637" spans="1:2" x14ac:dyDescent="0.35">
      <c r="A637" s="133" t="s">
        <v>547</v>
      </c>
      <c r="B637" s="132">
        <v>6.4954000000000001</v>
      </c>
    </row>
    <row r="638" spans="1:2" x14ac:dyDescent="0.35">
      <c r="A638" s="133" t="s">
        <v>548</v>
      </c>
      <c r="B638" s="132">
        <v>6.4930000000000003</v>
      </c>
    </row>
    <row r="639" spans="1:2" x14ac:dyDescent="0.35">
      <c r="A639" s="133" t="s">
        <v>549</v>
      </c>
      <c r="B639" s="132">
        <v>6.4745999999999997</v>
      </c>
    </row>
    <row r="640" spans="1:2" x14ac:dyDescent="0.35">
      <c r="A640" s="133" t="s">
        <v>550</v>
      </c>
      <c r="B640" s="132">
        <v>6.4730999999999996</v>
      </c>
    </row>
    <row r="641" spans="1:2" x14ac:dyDescent="0.35">
      <c r="A641" s="133" t="s">
        <v>551</v>
      </c>
      <c r="B641" s="132">
        <v>6.4755000000000003</v>
      </c>
    </row>
    <row r="642" spans="1:2" x14ac:dyDescent="0.35">
      <c r="A642" s="133" t="s">
        <v>552</v>
      </c>
      <c r="B642" s="132">
        <v>6.4912000000000001</v>
      </c>
    </row>
    <row r="643" spans="1:2" x14ac:dyDescent="0.35">
      <c r="A643" s="133" t="s">
        <v>553</v>
      </c>
      <c r="B643" s="132">
        <v>6.4981999999999998</v>
      </c>
    </row>
    <row r="644" spans="1:2" x14ac:dyDescent="0.35">
      <c r="A644" s="133" t="s">
        <v>554</v>
      </c>
      <c r="B644" s="132">
        <v>6.4894999999999996</v>
      </c>
    </row>
    <row r="645" spans="1:2" x14ac:dyDescent="0.35">
      <c r="A645" s="133" t="s">
        <v>555</v>
      </c>
      <c r="B645" s="132">
        <v>6.5228000000000002</v>
      </c>
    </row>
    <row r="646" spans="1:2" x14ac:dyDescent="0.35">
      <c r="A646" s="133" t="s">
        <v>556</v>
      </c>
      <c r="B646" s="132">
        <v>6.5330000000000004</v>
      </c>
    </row>
    <row r="647" spans="1:2" x14ac:dyDescent="0.35">
      <c r="A647" s="133" t="s">
        <v>557</v>
      </c>
      <c r="B647" s="132">
        <v>6.5595999999999997</v>
      </c>
    </row>
    <row r="648" spans="1:2" x14ac:dyDescent="0.35">
      <c r="A648" s="133" t="s">
        <v>558</v>
      </c>
      <c r="B648" s="132">
        <v>6.6064999999999996</v>
      </c>
    </row>
    <row r="649" spans="1:2" x14ac:dyDescent="0.35">
      <c r="A649" s="133" t="s">
        <v>559</v>
      </c>
      <c r="B649" s="132">
        <v>6.6026999999999996</v>
      </c>
    </row>
    <row r="650" spans="1:2" x14ac:dyDescent="0.35">
      <c r="A650" s="133" t="s">
        <v>560</v>
      </c>
      <c r="B650" s="132">
        <v>6.5964</v>
      </c>
    </row>
    <row r="651" spans="1:2" x14ac:dyDescent="0.35">
      <c r="A651" s="133" t="s">
        <v>561</v>
      </c>
      <c r="B651" s="132">
        <v>6.5861000000000001</v>
      </c>
    </row>
    <row r="652" spans="1:2" x14ac:dyDescent="0.35">
      <c r="A652" s="133" t="s">
        <v>562</v>
      </c>
      <c r="B652" s="132">
        <v>6.5907</v>
      </c>
    </row>
    <row r="653" spans="1:2" x14ac:dyDescent="0.35">
      <c r="A653" s="133" t="s">
        <v>563</v>
      </c>
      <c r="B653" s="132">
        <v>6.6006999999999998</v>
      </c>
    </row>
    <row r="654" spans="1:2" x14ac:dyDescent="0.35">
      <c r="A654" s="133" t="s">
        <v>564</v>
      </c>
      <c r="B654" s="132">
        <v>6.5991999999999997</v>
      </c>
    </row>
    <row r="655" spans="1:2" x14ac:dyDescent="0.35">
      <c r="A655" s="133" t="s">
        <v>565</v>
      </c>
      <c r="B655" s="132">
        <v>6.5917000000000003</v>
      </c>
    </row>
    <row r="656" spans="1:2" x14ac:dyDescent="0.35">
      <c r="A656" s="133" t="s">
        <v>566</v>
      </c>
      <c r="B656" s="132">
        <v>6.5917000000000003</v>
      </c>
    </row>
    <row r="657" spans="1:2" x14ac:dyDescent="0.35">
      <c r="A657" s="133" t="s">
        <v>567</v>
      </c>
      <c r="B657" s="132">
        <v>6.5919999999999996</v>
      </c>
    </row>
    <row r="658" spans="1:2" x14ac:dyDescent="0.35">
      <c r="A658" s="133" t="s">
        <v>568</v>
      </c>
      <c r="B658" s="132">
        <v>6.5919999999999996</v>
      </c>
    </row>
    <row r="659" spans="1:2" x14ac:dyDescent="0.35">
      <c r="A659" s="133" t="s">
        <v>569</v>
      </c>
      <c r="B659" s="132">
        <v>6.5917000000000003</v>
      </c>
    </row>
    <row r="660" spans="1:2" x14ac:dyDescent="0.35">
      <c r="A660" s="133" t="s">
        <v>570</v>
      </c>
      <c r="B660" s="132">
        <v>6.5925000000000002</v>
      </c>
    </row>
    <row r="661" spans="1:2" x14ac:dyDescent="0.35">
      <c r="A661" s="133" t="s">
        <v>571</v>
      </c>
      <c r="B661" s="132">
        <v>6.5919999999999996</v>
      </c>
    </row>
    <row r="662" spans="1:2" x14ac:dyDescent="0.35">
      <c r="A662" s="133" t="s">
        <v>572</v>
      </c>
      <c r="B662" s="132">
        <v>6.5925000000000002</v>
      </c>
    </row>
    <row r="663" spans="1:2" x14ac:dyDescent="0.35">
      <c r="A663" s="133" t="s">
        <v>573</v>
      </c>
      <c r="B663" s="132">
        <v>6.5904999999999996</v>
      </c>
    </row>
    <row r="664" spans="1:2" x14ac:dyDescent="0.35">
      <c r="A664" s="133" t="s">
        <v>574</v>
      </c>
      <c r="B664" s="132">
        <v>6.5862999999999996</v>
      </c>
    </row>
    <row r="665" spans="1:2" x14ac:dyDescent="0.35">
      <c r="A665" s="133" t="s">
        <v>575</v>
      </c>
      <c r="B665" s="132">
        <v>6.5911999999999997</v>
      </c>
    </row>
    <row r="666" spans="1:2" x14ac:dyDescent="0.35">
      <c r="A666" s="133" t="s">
        <v>576</v>
      </c>
      <c r="B666" s="132">
        <v>6.5918999999999999</v>
      </c>
    </row>
    <row r="667" spans="1:2" x14ac:dyDescent="0.35">
      <c r="A667" s="133" t="s">
        <v>577</v>
      </c>
      <c r="B667" s="132">
        <v>6.5925000000000002</v>
      </c>
    </row>
    <row r="668" spans="1:2" x14ac:dyDescent="0.35">
      <c r="A668" s="133" t="s">
        <v>578</v>
      </c>
      <c r="B668" s="132">
        <v>6.5883000000000003</v>
      </c>
    </row>
    <row r="669" spans="1:2" x14ac:dyDescent="0.35">
      <c r="A669" s="133" t="s">
        <v>579</v>
      </c>
      <c r="B669" s="132">
        <v>6.5297000000000001</v>
      </c>
    </row>
    <row r="670" spans="1:2" x14ac:dyDescent="0.35">
      <c r="A670" s="133" t="s">
        <v>580</v>
      </c>
      <c r="B670" s="132">
        <v>6.5247000000000002</v>
      </c>
    </row>
    <row r="671" spans="1:2" x14ac:dyDescent="0.35">
      <c r="A671" s="133" t="s">
        <v>581</v>
      </c>
      <c r="B671" s="132">
        <v>6.5292000000000003</v>
      </c>
    </row>
    <row r="672" spans="1:2" x14ac:dyDescent="0.35">
      <c r="A672" s="133" t="s">
        <v>582</v>
      </c>
      <c r="B672" s="132">
        <v>6.5321999999999996</v>
      </c>
    </row>
    <row r="673" spans="1:2" x14ac:dyDescent="0.35">
      <c r="A673" s="133" t="s">
        <v>583</v>
      </c>
      <c r="B673" s="132">
        <v>6.5313999999999997</v>
      </c>
    </row>
    <row r="674" spans="1:2" x14ac:dyDescent="0.35">
      <c r="A674" s="133" t="s">
        <v>584</v>
      </c>
      <c r="B674" s="132">
        <v>6.5415000000000001</v>
      </c>
    </row>
    <row r="675" spans="1:2" x14ac:dyDescent="0.35">
      <c r="A675" s="133" t="s">
        <v>585</v>
      </c>
      <c r="B675" s="132">
        <v>6.5437000000000003</v>
      </c>
    </row>
    <row r="676" spans="1:2" x14ac:dyDescent="0.35">
      <c r="A676" s="133" t="s">
        <v>586</v>
      </c>
      <c r="B676" s="132">
        <v>6.5454999999999997</v>
      </c>
    </row>
    <row r="677" spans="1:2" x14ac:dyDescent="0.35">
      <c r="A677" s="133" t="s">
        <v>587</v>
      </c>
      <c r="B677" s="132">
        <v>6.5481999999999996</v>
      </c>
    </row>
    <row r="678" spans="1:2" x14ac:dyDescent="0.35">
      <c r="A678" s="133" t="s">
        <v>589</v>
      </c>
      <c r="B678" s="132">
        <v>6.5537999999999998</v>
      </c>
    </row>
    <row r="679" spans="1:2" x14ac:dyDescent="0.35">
      <c r="A679" s="133" t="s">
        <v>590</v>
      </c>
      <c r="B679" s="132">
        <v>6.5427</v>
      </c>
    </row>
    <row r="680" spans="1:2" x14ac:dyDescent="0.35">
      <c r="A680" s="133" t="s">
        <v>591</v>
      </c>
      <c r="B680" s="132">
        <v>6.5252999999999997</v>
      </c>
    </row>
    <row r="681" spans="1:2" x14ac:dyDescent="0.35">
      <c r="A681" s="133" t="s">
        <v>592</v>
      </c>
      <c r="B681" s="132">
        <v>6.5191999999999997</v>
      </c>
    </row>
    <row r="682" spans="1:2" x14ac:dyDescent="0.35">
      <c r="A682" s="133" t="s">
        <v>593</v>
      </c>
      <c r="B682" s="132">
        <v>6.5269000000000004</v>
      </c>
    </row>
    <row r="683" spans="1:2" x14ac:dyDescent="0.35">
      <c r="A683" s="133" t="s">
        <v>594</v>
      </c>
      <c r="B683" s="132">
        <v>6.5277000000000003</v>
      </c>
    </row>
    <row r="684" spans="1:2" x14ac:dyDescent="0.35">
      <c r="A684" s="133" t="s">
        <v>595</v>
      </c>
      <c r="B684" s="132">
        <v>6.5069999999999997</v>
      </c>
    </row>
    <row r="685" spans="1:2" x14ac:dyDescent="0.35">
      <c r="A685" s="133" t="s">
        <v>700</v>
      </c>
      <c r="B685" s="132">
        <v>6.5056000000000003</v>
      </c>
    </row>
    <row r="686" spans="1:2" x14ac:dyDescent="0.35">
      <c r="A686" s="133" t="s">
        <v>701</v>
      </c>
      <c r="B686" s="132">
        <v>6.5191999999999997</v>
      </c>
    </row>
    <row r="687" spans="1:2" x14ac:dyDescent="0.35">
      <c r="A687" s="133" t="s">
        <v>702</v>
      </c>
      <c r="B687" s="132">
        <v>6.532</v>
      </c>
    </row>
    <row r="688" spans="1:2" x14ac:dyDescent="0.35">
      <c r="A688" s="133" t="s">
        <v>703</v>
      </c>
      <c r="B688" s="132">
        <v>6.5117000000000003</v>
      </c>
    </row>
    <row r="689" spans="1:2" x14ac:dyDescent="0.35">
      <c r="A689" s="133" t="s">
        <v>704</v>
      </c>
      <c r="B689" s="132">
        <v>6.4774000000000003</v>
      </c>
    </row>
    <row r="690" spans="1:2" x14ac:dyDescent="0.35">
      <c r="A690" s="133" t="s">
        <v>601</v>
      </c>
      <c r="B690" s="132">
        <v>6.4965999999999999</v>
      </c>
    </row>
    <row r="691" spans="1:2" x14ac:dyDescent="0.35">
      <c r="A691" s="133" t="s">
        <v>602</v>
      </c>
      <c r="B691" s="132">
        <v>6.5052000000000003</v>
      </c>
    </row>
    <row r="692" spans="1:2" x14ac:dyDescent="0.35">
      <c r="A692" s="133" t="s">
        <v>603</v>
      </c>
      <c r="B692" s="132">
        <v>6.5011999999999999</v>
      </c>
    </row>
    <row r="693" spans="1:2" x14ac:dyDescent="0.35">
      <c r="A693" s="133" t="s">
        <v>604</v>
      </c>
      <c r="B693" s="132">
        <v>6.5227000000000004</v>
      </c>
    </row>
    <row r="694" spans="1:2" x14ac:dyDescent="0.35">
      <c r="A694" s="133" t="s">
        <v>605</v>
      </c>
      <c r="B694" s="132">
        <v>6.5298999999999996</v>
      </c>
    </row>
    <row r="695" spans="1:2" x14ac:dyDescent="0.35">
      <c r="A695" s="133" t="s">
        <v>606</v>
      </c>
      <c r="B695" s="132">
        <v>6.5274000000000001</v>
      </c>
    </row>
    <row r="696" spans="1:2" x14ac:dyDescent="0.35">
      <c r="A696" s="133" t="s">
        <v>607</v>
      </c>
      <c r="B696" s="132">
        <v>6.5217999999999998</v>
      </c>
    </row>
    <row r="697" spans="1:2" x14ac:dyDescent="0.35">
      <c r="A697" s="133" t="s">
        <v>608</v>
      </c>
      <c r="B697" s="132">
        <v>6.4970999999999997</v>
      </c>
    </row>
    <row r="698" spans="1:2" x14ac:dyDescent="0.35">
      <c r="A698" s="133" t="s">
        <v>609</v>
      </c>
      <c r="B698" s="132">
        <v>6.4760999999999997</v>
      </c>
    </row>
    <row r="699" spans="1:2" x14ac:dyDescent="0.35">
      <c r="A699" s="133" t="s">
        <v>610</v>
      </c>
      <c r="B699" s="132">
        <v>6.4771000000000001</v>
      </c>
    </row>
    <row r="700" spans="1:2" x14ac:dyDescent="0.35">
      <c r="A700" s="133" t="s">
        <v>611</v>
      </c>
      <c r="B700" s="132">
        <v>6.4821</v>
      </c>
    </row>
    <row r="701" spans="1:2" x14ac:dyDescent="0.35">
      <c r="A701" s="133" t="s">
        <v>612</v>
      </c>
      <c r="B701" s="132">
        <v>6.4896000000000003</v>
      </c>
    </row>
    <row r="702" spans="1:2" x14ac:dyDescent="0.35">
      <c r="A702" s="133" t="s">
        <v>613</v>
      </c>
      <c r="B702" s="132">
        <v>6.4878999999999998</v>
      </c>
    </row>
    <row r="703" spans="1:2" x14ac:dyDescent="0.35">
      <c r="A703" s="133" t="s">
        <v>614</v>
      </c>
      <c r="B703" s="132">
        <v>6.4885999999999999</v>
      </c>
    </row>
    <row r="704" spans="1:2" x14ac:dyDescent="0.35">
      <c r="A704" s="133" t="s">
        <v>615</v>
      </c>
      <c r="B704" s="132">
        <v>6.4771000000000001</v>
      </c>
    </row>
    <row r="705" spans="1:2" x14ac:dyDescent="0.35">
      <c r="A705" s="133" t="s">
        <v>616</v>
      </c>
      <c r="B705" s="132">
        <v>6.4779999999999998</v>
      </c>
    </row>
    <row r="706" spans="1:2" x14ac:dyDescent="0.35">
      <c r="A706" s="133" t="s">
        <v>617</v>
      </c>
      <c r="B706" s="132">
        <v>6.4766000000000004</v>
      </c>
    </row>
    <row r="707" spans="1:2" x14ac:dyDescent="0.35">
      <c r="A707" s="133" t="s">
        <v>618</v>
      </c>
      <c r="B707" s="132">
        <v>6.4936999999999996</v>
      </c>
    </row>
    <row r="708" spans="1:2" x14ac:dyDescent="0.35">
      <c r="A708" s="133" t="s">
        <v>619</v>
      </c>
      <c r="B708" s="132">
        <v>6.4996</v>
      </c>
    </row>
    <row r="709" spans="1:2" x14ac:dyDescent="0.35">
      <c r="A709" s="133" t="s">
        <v>620</v>
      </c>
      <c r="B709" s="132">
        <v>6.4861000000000004</v>
      </c>
    </row>
    <row r="710" spans="1:2" x14ac:dyDescent="0.35">
      <c r="A710" s="133" t="s">
        <v>621</v>
      </c>
      <c r="B710" s="132">
        <v>6.4756999999999998</v>
      </c>
    </row>
    <row r="711" spans="1:2" x14ac:dyDescent="0.35">
      <c r="A711" s="133" t="s">
        <v>622</v>
      </c>
      <c r="B711" s="132">
        <v>6.4894999999999996</v>
      </c>
    </row>
    <row r="712" spans="1:2" x14ac:dyDescent="0.35">
      <c r="A712" s="133" t="s">
        <v>624</v>
      </c>
      <c r="B712" s="132">
        <v>6.5167000000000002</v>
      </c>
    </row>
    <row r="713" spans="1:2" x14ac:dyDescent="0.35">
      <c r="A713" s="133" t="s">
        <v>625</v>
      </c>
      <c r="B713" s="132">
        <v>6.5044000000000004</v>
      </c>
    </row>
    <row r="714" spans="1:2" x14ac:dyDescent="0.35">
      <c r="A714" s="133" t="s">
        <v>626</v>
      </c>
      <c r="B714" s="132">
        <v>6.5016999999999996</v>
      </c>
    </row>
    <row r="715" spans="1:2" x14ac:dyDescent="0.35">
      <c r="A715" s="133" t="s">
        <v>627</v>
      </c>
      <c r="B715" s="132">
        <v>6.5132000000000003</v>
      </c>
    </row>
    <row r="716" spans="1:2" x14ac:dyDescent="0.35">
      <c r="A716" s="133" t="s">
        <v>628</v>
      </c>
      <c r="B716" s="132">
        <v>6.4861000000000004</v>
      </c>
    </row>
    <row r="717" spans="1:2" x14ac:dyDescent="0.35">
      <c r="A717" s="133" t="s">
        <v>629</v>
      </c>
      <c r="B717" s="132">
        <v>6.5096999999999996</v>
      </c>
    </row>
    <row r="718" spans="1:2" x14ac:dyDescent="0.35">
      <c r="A718" s="133" t="s">
        <v>630</v>
      </c>
      <c r="B718" s="132">
        <v>6.5162000000000004</v>
      </c>
    </row>
    <row r="719" spans="1:2" x14ac:dyDescent="0.35">
      <c r="A719" s="133" t="s">
        <v>631</v>
      </c>
      <c r="B719" s="132">
        <v>6.5162000000000004</v>
      </c>
    </row>
    <row r="720" spans="1:2" x14ac:dyDescent="0.35">
      <c r="A720" s="133" t="s">
        <v>632</v>
      </c>
      <c r="B720" s="132">
        <v>6.5334000000000003</v>
      </c>
    </row>
    <row r="721" spans="1:2" x14ac:dyDescent="0.35">
      <c r="A721" s="133" t="s">
        <v>633</v>
      </c>
      <c r="B721" s="132">
        <v>6.5236999999999998</v>
      </c>
    </row>
    <row r="722" spans="1:2" x14ac:dyDescent="0.35">
      <c r="A722" s="133" t="s">
        <v>634</v>
      </c>
      <c r="B722" s="132">
        <v>5.5137</v>
      </c>
    </row>
    <row r="723" spans="1:2" x14ac:dyDescent="0.35">
      <c r="A723" s="133" t="s">
        <v>635</v>
      </c>
      <c r="B723" s="132">
        <v>6.5404999999999998</v>
      </c>
    </row>
    <row r="724" spans="1:2" x14ac:dyDescent="0.35">
      <c r="A724" s="133" t="s">
        <v>636</v>
      </c>
      <c r="B724" s="132">
        <v>6.5327999999999999</v>
      </c>
    </row>
    <row r="725" spans="1:2" x14ac:dyDescent="0.35">
      <c r="A725" s="133" t="s">
        <v>637</v>
      </c>
      <c r="B725" s="132">
        <v>6.5476999999999999</v>
      </c>
    </row>
    <row r="726" spans="1:2" x14ac:dyDescent="0.35">
      <c r="A726" s="133" t="s">
        <v>638</v>
      </c>
      <c r="B726" s="132">
        <v>6.5552999999999999</v>
      </c>
    </row>
    <row r="727" spans="1:2" x14ac:dyDescent="0.35">
      <c r="A727" s="133" t="s">
        <v>639</v>
      </c>
      <c r="B727" s="132">
        <v>6.5579000000000001</v>
      </c>
    </row>
    <row r="728" spans="1:2" x14ac:dyDescent="0.35">
      <c r="A728" s="133" t="s">
        <v>640</v>
      </c>
      <c r="B728" s="132">
        <v>6.5583</v>
      </c>
    </row>
    <row r="729" spans="1:2" x14ac:dyDescent="0.35">
      <c r="A729" s="133" t="s">
        <v>641</v>
      </c>
      <c r="B729" s="132">
        <v>6.5663</v>
      </c>
    </row>
    <row r="730" spans="1:2" x14ac:dyDescent="0.35">
      <c r="A730" s="133" t="s">
        <v>653</v>
      </c>
      <c r="B730" s="132">
        <v>6.6002000000000001</v>
      </c>
    </row>
    <row r="731" spans="1:2" x14ac:dyDescent="0.35">
      <c r="A731" s="133" t="s">
        <v>654</v>
      </c>
      <c r="B731" s="132">
        <v>6.6001000000000003</v>
      </c>
    </row>
    <row r="732" spans="1:2" x14ac:dyDescent="0.35">
      <c r="A732" s="133" t="s">
        <v>788</v>
      </c>
      <c r="B732" s="132">
        <v>6.6559999999999997</v>
      </c>
    </row>
    <row r="733" spans="1:2" x14ac:dyDescent="0.35">
      <c r="A733" s="133" t="s">
        <v>791</v>
      </c>
      <c r="B733" s="132">
        <v>6.6645000000000003</v>
      </c>
    </row>
    <row r="734" spans="1:2" x14ac:dyDescent="0.35">
      <c r="A734" s="133" t="s">
        <v>793</v>
      </c>
      <c r="B734" s="132">
        <v>6.6660000000000004</v>
      </c>
    </row>
    <row r="735" spans="1:2" x14ac:dyDescent="0.35">
      <c r="A735" s="133" t="s">
        <v>796</v>
      </c>
      <c r="B735" s="132">
        <v>6.6825000000000001</v>
      </c>
    </row>
    <row r="736" spans="1:2" x14ac:dyDescent="0.35">
      <c r="A736" s="133" t="s">
        <v>797</v>
      </c>
      <c r="B736" s="132">
        <v>6.7065999999999999</v>
      </c>
    </row>
    <row r="737" spans="1:2" x14ac:dyDescent="0.35">
      <c r="A737" s="133" t="s">
        <v>798</v>
      </c>
      <c r="B737" s="132">
        <v>6.6973000000000003</v>
      </c>
    </row>
    <row r="738" spans="1:2" x14ac:dyDescent="0.35">
      <c r="A738" s="133" t="s">
        <v>799</v>
      </c>
      <c r="B738" s="132">
        <v>6.6733000000000002</v>
      </c>
    </row>
    <row r="739" spans="1:2" x14ac:dyDescent="0.35">
      <c r="A739" s="133" t="s">
        <v>800</v>
      </c>
      <c r="B739" s="132">
        <v>6.7005999999999997</v>
      </c>
    </row>
    <row r="740" spans="1:2" x14ac:dyDescent="0.35">
      <c r="A740" s="133" t="s">
        <v>801</v>
      </c>
      <c r="B740" s="132">
        <v>6.7016</v>
      </c>
    </row>
    <row r="741" spans="1:2" x14ac:dyDescent="0.35">
      <c r="A741" s="133" t="s">
        <v>802</v>
      </c>
      <c r="B741" s="132">
        <v>6.6970000000000001</v>
      </c>
    </row>
    <row r="742" spans="1:2" x14ac:dyDescent="0.35">
      <c r="A742" s="133" t="s">
        <v>803</v>
      </c>
      <c r="B742" s="132">
        <v>6.7009999999999996</v>
      </c>
    </row>
    <row r="743" spans="1:2" x14ac:dyDescent="0.35">
      <c r="A743" s="133" t="s">
        <v>804</v>
      </c>
      <c r="B743" s="132">
        <v>6.6967999999999996</v>
      </c>
    </row>
    <row r="744" spans="1:2" x14ac:dyDescent="0.35">
      <c r="A744" s="133" t="s">
        <v>805</v>
      </c>
      <c r="B744" s="132">
        <v>6.7122999999999999</v>
      </c>
    </row>
    <row r="745" spans="1:2" x14ac:dyDescent="0.35">
      <c r="A745" s="133" t="s">
        <v>806</v>
      </c>
      <c r="B745" s="132">
        <v>6.7121000000000004</v>
      </c>
    </row>
    <row r="746" spans="1:2" x14ac:dyDescent="0.35">
      <c r="A746" s="133" t="s">
        <v>807</v>
      </c>
      <c r="B746" s="132">
        <v>6.7011000000000003</v>
      </c>
    </row>
    <row r="747" spans="1:2" x14ac:dyDescent="0.35">
      <c r="A747" s="133" t="s">
        <v>808</v>
      </c>
      <c r="B747" s="132">
        <v>6.6905000000000001</v>
      </c>
    </row>
    <row r="748" spans="1:2" x14ac:dyDescent="0.35">
      <c r="A748" s="133" t="s">
        <v>809</v>
      </c>
      <c r="B748" s="132">
        <v>6.6829999999999998</v>
      </c>
    </row>
    <row r="749" spans="1:2" x14ac:dyDescent="0.35">
      <c r="A749" s="133" t="s">
        <v>810</v>
      </c>
      <c r="B749" s="132">
        <v>6.6829999999999998</v>
      </c>
    </row>
    <row r="750" spans="1:2" x14ac:dyDescent="0.35">
      <c r="A750" s="133" t="s">
        <v>811</v>
      </c>
      <c r="B750" s="132">
        <v>6.6829999999999998</v>
      </c>
    </row>
    <row r="751" spans="1:2" x14ac:dyDescent="0.35">
      <c r="A751" s="133" t="s">
        <v>812</v>
      </c>
      <c r="B751" s="132">
        <v>6.6844999999999999</v>
      </c>
    </row>
    <row r="752" spans="1:2" x14ac:dyDescent="0.35">
      <c r="A752" s="133" t="s">
        <v>813</v>
      </c>
      <c r="B752" s="132">
        <v>6.6750999999999996</v>
      </c>
    </row>
    <row r="753" spans="1:2" x14ac:dyDescent="0.35">
      <c r="A753" s="133" t="s">
        <v>814</v>
      </c>
      <c r="B753" s="132">
        <v>6.6692999999999998</v>
      </c>
    </row>
    <row r="754" spans="1:2" x14ac:dyDescent="0.35">
      <c r="A754" s="133" t="s">
        <v>815</v>
      </c>
      <c r="B754" s="132">
        <v>6.6482000000000001</v>
      </c>
    </row>
    <row r="755" spans="1:2" x14ac:dyDescent="0.35">
      <c r="A755" s="133" t="s">
        <v>816</v>
      </c>
      <c r="B755" s="132">
        <v>6.6622000000000003</v>
      </c>
    </row>
    <row r="756" spans="1:2" x14ac:dyDescent="0.35">
      <c r="A756" s="133" t="s">
        <v>817</v>
      </c>
      <c r="B756" s="132">
        <v>6.6398999999999999</v>
      </c>
    </row>
    <row r="757" spans="1:2" x14ac:dyDescent="0.35">
      <c r="A757" s="133" t="s">
        <v>818</v>
      </c>
      <c r="B757" s="132">
        <v>6.6398999999999999</v>
      </c>
    </row>
    <row r="758" spans="1:2" x14ac:dyDescent="0.35">
      <c r="A758" s="133" t="s">
        <v>819</v>
      </c>
      <c r="B758" s="132">
        <v>6.6657999999999999</v>
      </c>
    </row>
    <row r="759" spans="1:2" x14ac:dyDescent="0.35">
      <c r="A759" s="133" t="s">
        <v>820</v>
      </c>
      <c r="B759" s="132">
        <v>6.6745000000000001</v>
      </c>
    </row>
    <row r="760" spans="1:2" x14ac:dyDescent="0.35">
      <c r="A760" s="133" t="s">
        <v>821</v>
      </c>
      <c r="B760" s="132">
        <v>6.6760999999999999</v>
      </c>
    </row>
    <row r="761" spans="1:2" x14ac:dyDescent="0.35">
      <c r="A761" s="133" t="s">
        <v>822</v>
      </c>
      <c r="B761" s="132">
        <v>6.6600999999999999</v>
      </c>
    </row>
    <row r="762" spans="1:2" x14ac:dyDescent="0.35">
      <c r="A762" s="133" t="s">
        <v>823</v>
      </c>
      <c r="B762" s="132">
        <v>6.6505000000000001</v>
      </c>
    </row>
    <row r="763" spans="1:2" x14ac:dyDescent="0.35">
      <c r="A763" s="133" t="s">
        <v>824</v>
      </c>
      <c r="B763" s="132">
        <v>6.6593</v>
      </c>
    </row>
    <row r="764" spans="1:2" x14ac:dyDescent="0.35">
      <c r="A764" s="133" t="s">
        <v>825</v>
      </c>
      <c r="B764" s="132">
        <v>6.6593</v>
      </c>
    </row>
    <row r="765" spans="1:2" x14ac:dyDescent="0.35">
      <c r="A765" s="133" t="s">
        <v>826</v>
      </c>
      <c r="B765" s="132">
        <v>6.6593</v>
      </c>
    </row>
    <row r="766" spans="1:2" x14ac:dyDescent="0.35">
      <c r="A766" s="133" t="s">
        <v>827</v>
      </c>
      <c r="B766" s="132">
        <v>6.6593</v>
      </c>
    </row>
    <row r="767" spans="1:2" x14ac:dyDescent="0.35">
      <c r="A767" s="133" t="s">
        <v>828</v>
      </c>
      <c r="B767" s="132">
        <v>6.6383999999999999</v>
      </c>
    </row>
    <row r="768" spans="1:2" x14ac:dyDescent="0.35">
      <c r="A768" s="133" t="s">
        <v>829</v>
      </c>
      <c r="B768" s="132">
        <v>6.6565000000000003</v>
      </c>
    </row>
    <row r="769" spans="1:2" x14ac:dyDescent="0.35">
      <c r="A769" s="133" t="s">
        <v>830</v>
      </c>
      <c r="B769" s="132">
        <v>6.6787000000000001</v>
      </c>
    </row>
    <row r="770" spans="1:2" x14ac:dyDescent="0.35">
      <c r="A770" s="133" t="s">
        <v>831</v>
      </c>
      <c r="B770" s="132">
        <v>6.6597</v>
      </c>
    </row>
    <row r="771" spans="1:2" x14ac:dyDescent="0.35">
      <c r="A771" s="133" t="s">
        <v>832</v>
      </c>
      <c r="B771" s="132">
        <v>6.6684999999999999</v>
      </c>
    </row>
    <row r="772" spans="1:2" x14ac:dyDescent="0.35">
      <c r="A772" s="133" t="s">
        <v>833</v>
      </c>
      <c r="B772" s="132">
        <v>6.6704999999999997</v>
      </c>
    </row>
    <row r="773" spans="1:2" x14ac:dyDescent="0.35">
      <c r="A773" s="133" t="s">
        <v>834</v>
      </c>
      <c r="B773" s="132">
        <v>6.6776999999999997</v>
      </c>
    </row>
    <row r="774" spans="1:2" x14ac:dyDescent="0.35">
      <c r="A774" s="133" t="s">
        <v>835</v>
      </c>
      <c r="B774" s="132">
        <v>6.6885000000000003</v>
      </c>
    </row>
    <row r="775" spans="1:2" x14ac:dyDescent="0.35">
      <c r="A775" s="133" t="s">
        <v>836</v>
      </c>
      <c r="B775" s="132">
        <v>6.6909999999999998</v>
      </c>
    </row>
    <row r="776" spans="1:2" x14ac:dyDescent="0.35">
      <c r="A776" s="133" t="s">
        <v>837</v>
      </c>
      <c r="B776" s="132">
        <v>6.6913</v>
      </c>
    </row>
    <row r="777" spans="1:2" x14ac:dyDescent="0.35">
      <c r="A777" s="133" t="s">
        <v>838</v>
      </c>
      <c r="B777" s="132">
        <v>6.6929999999999996</v>
      </c>
    </row>
    <row r="778" spans="1:2" x14ac:dyDescent="0.35">
      <c r="A778" s="133" t="s">
        <v>839</v>
      </c>
      <c r="B778" s="132">
        <v>6.6919000000000004</v>
      </c>
    </row>
    <row r="779" spans="1:2" x14ac:dyDescent="0.35">
      <c r="A779" s="133" t="s">
        <v>840</v>
      </c>
      <c r="B779" s="132">
        <v>6.6936999999999998</v>
      </c>
    </row>
    <row r="780" spans="1:2" x14ac:dyDescent="0.35">
      <c r="A780" s="133" t="s">
        <v>841</v>
      </c>
      <c r="B780" s="132">
        <v>6.6795</v>
      </c>
    </row>
    <row r="781" spans="1:2" x14ac:dyDescent="0.35">
      <c r="A781" s="133" t="s">
        <v>842</v>
      </c>
      <c r="B781" s="132">
        <v>6.6795</v>
      </c>
    </row>
    <row r="782" spans="1:2" x14ac:dyDescent="0.35">
      <c r="A782" s="133" t="s">
        <v>843</v>
      </c>
      <c r="B782" s="132">
        <v>6.6795</v>
      </c>
    </row>
    <row r="783" spans="1:2" x14ac:dyDescent="0.35">
      <c r="A783" s="133" t="s">
        <v>844</v>
      </c>
      <c r="B783" s="132">
        <v>6.6795</v>
      </c>
    </row>
    <row r="784" spans="1:2" x14ac:dyDescent="0.35">
      <c r="A784" s="133" t="s">
        <v>845</v>
      </c>
      <c r="B784" s="132">
        <v>6.6835000000000004</v>
      </c>
    </row>
    <row r="785" spans="1:2" x14ac:dyDescent="0.35">
      <c r="A785" s="133" t="s">
        <v>846</v>
      </c>
      <c r="B785" s="132">
        <v>6.6848000000000001</v>
      </c>
    </row>
    <row r="786" spans="1:2" x14ac:dyDescent="0.35">
      <c r="A786" s="133" t="s">
        <v>847</v>
      </c>
      <c r="B786" s="132">
        <v>6.681</v>
      </c>
    </row>
    <row r="787" spans="1:2" x14ac:dyDescent="0.35">
      <c r="A787" s="133" t="s">
        <v>848</v>
      </c>
      <c r="B787" s="132">
        <v>6.6826999999999996</v>
      </c>
    </row>
    <row r="788" spans="1:2" x14ac:dyDescent="0.35">
      <c r="A788" s="133" t="s">
        <v>849</v>
      </c>
      <c r="B788" s="132">
        <v>6.6844999999999999</v>
      </c>
    </row>
    <row r="789" spans="1:2" x14ac:dyDescent="0.35">
      <c r="A789" s="133" t="s">
        <v>850</v>
      </c>
      <c r="B789" s="132">
        <v>6.6835000000000004</v>
      </c>
    </row>
    <row r="790" spans="1:2" x14ac:dyDescent="0.35">
      <c r="A790" s="133" t="s">
        <v>851</v>
      </c>
      <c r="B790" s="132">
        <v>6.6828000000000003</v>
      </c>
    </row>
    <row r="791" spans="1:2" x14ac:dyDescent="0.35">
      <c r="A791" s="133" t="s">
        <v>852</v>
      </c>
      <c r="B791" s="132">
        <v>6.6829999999999998</v>
      </c>
    </row>
    <row r="792" spans="1:2" x14ac:dyDescent="0.35">
      <c r="A792" s="133" t="s">
        <v>853</v>
      </c>
      <c r="B792" s="132">
        <v>6.6833</v>
      </c>
    </row>
    <row r="793" spans="1:2" x14ac:dyDescent="0.35">
      <c r="A793" s="133" t="s">
        <v>854</v>
      </c>
      <c r="B793" s="132">
        <v>6.6835000000000004</v>
      </c>
    </row>
    <row r="794" spans="1:2" x14ac:dyDescent="0.35">
      <c r="A794" s="133" t="s">
        <v>855</v>
      </c>
      <c r="B794" s="132">
        <v>6.7271000000000001</v>
      </c>
    </row>
    <row r="795" spans="1:2" x14ac:dyDescent="0.35">
      <c r="A795" s="133" t="s">
        <v>856</v>
      </c>
      <c r="B795" s="132">
        <v>6.7335000000000003</v>
      </c>
    </row>
    <row r="796" spans="1:2" x14ac:dyDescent="0.35">
      <c r="A796" s="133" t="s">
        <v>857</v>
      </c>
      <c r="B796" s="132">
        <v>6.7384000000000004</v>
      </c>
    </row>
    <row r="797" spans="1:2" x14ac:dyDescent="0.35">
      <c r="A797" s="133" t="s">
        <v>858</v>
      </c>
      <c r="B797" s="132">
        <v>6.7389000000000001</v>
      </c>
    </row>
    <row r="798" spans="1:2" x14ac:dyDescent="0.35">
      <c r="A798" s="133" t="s">
        <v>859</v>
      </c>
      <c r="B798" s="132">
        <v>6.7535999999999996</v>
      </c>
    </row>
    <row r="799" spans="1:2" x14ac:dyDescent="0.35">
      <c r="A799" s="133" t="s">
        <v>860</v>
      </c>
      <c r="B799" s="132">
        <v>6.7541000000000002</v>
      </c>
    </row>
    <row r="800" spans="1:2" x14ac:dyDescent="0.35">
      <c r="A800" s="133" t="s">
        <v>861</v>
      </c>
      <c r="B800" s="132">
        <v>6.7537000000000003</v>
      </c>
    </row>
    <row r="801" spans="1:2" x14ac:dyDescent="0.35">
      <c r="A801" s="133" t="s">
        <v>862</v>
      </c>
      <c r="B801" s="132">
        <v>6.7698999999999998</v>
      </c>
    </row>
    <row r="802" spans="1:2" x14ac:dyDescent="0.35">
      <c r="A802" s="133" t="s">
        <v>863</v>
      </c>
      <c r="B802" s="132">
        <v>6.7882999999999996</v>
      </c>
    </row>
    <row r="803" spans="1:2" x14ac:dyDescent="0.35">
      <c r="A803" s="133" t="s">
        <v>864</v>
      </c>
      <c r="B803" s="132">
        <v>6.7904999999999998</v>
      </c>
    </row>
    <row r="804" spans="1:2" x14ac:dyDescent="0.35">
      <c r="A804" s="133" t="s">
        <v>865</v>
      </c>
      <c r="B804" s="132">
        <v>6.7845000000000004</v>
      </c>
    </row>
    <row r="805" spans="1:2" x14ac:dyDescent="0.35">
      <c r="A805" s="133" t="s">
        <v>867</v>
      </c>
      <c r="B805" s="132">
        <v>6.7792000000000003</v>
      </c>
    </row>
    <row r="806" spans="1:2" x14ac:dyDescent="0.35">
      <c r="A806" s="133" t="s">
        <v>868</v>
      </c>
      <c r="B806" s="132">
        <v>6.7732000000000001</v>
      </c>
    </row>
    <row r="807" spans="1:2" x14ac:dyDescent="0.35">
      <c r="A807" s="133" t="s">
        <v>869</v>
      </c>
      <c r="B807" s="132">
        <v>6.7754000000000003</v>
      </c>
    </row>
    <row r="808" spans="1:2" x14ac:dyDescent="0.35">
      <c r="A808" s="133" t="s">
        <v>870</v>
      </c>
      <c r="B808" s="132">
        <v>6.7895000000000003</v>
      </c>
    </row>
    <row r="809" spans="1:2" x14ac:dyDescent="0.35">
      <c r="A809" s="133" t="s">
        <v>871</v>
      </c>
      <c r="B809" s="132">
        <v>6.7949999999999999</v>
      </c>
    </row>
    <row r="810" spans="1:2" x14ac:dyDescent="0.35">
      <c r="A810" s="133" t="s">
        <v>872</v>
      </c>
      <c r="B810" s="132">
        <v>6.7874999999999996</v>
      </c>
    </row>
    <row r="811" spans="1:2" x14ac:dyDescent="0.35">
      <c r="A811" s="133" t="s">
        <v>874</v>
      </c>
      <c r="B811" s="132">
        <v>6.8265000000000002</v>
      </c>
    </row>
    <row r="812" spans="1:2" x14ac:dyDescent="0.35">
      <c r="A812" s="133" t="s">
        <v>875</v>
      </c>
      <c r="B812" s="132">
        <v>6.8387000000000002</v>
      </c>
    </row>
    <row r="813" spans="1:2" x14ac:dyDescent="0.35">
      <c r="A813" s="133" t="s">
        <v>876</v>
      </c>
      <c r="B813" s="132">
        <v>6.8738999999999999</v>
      </c>
    </row>
    <row r="814" spans="1:2" x14ac:dyDescent="0.35">
      <c r="A814" s="133" t="s">
        <v>877</v>
      </c>
      <c r="B814" s="132">
        <v>6.8817000000000004</v>
      </c>
    </row>
    <row r="815" spans="1:2" x14ac:dyDescent="0.35">
      <c r="A815" s="133" t="s">
        <v>878</v>
      </c>
      <c r="B815" s="132">
        <v>6.8833000000000002</v>
      </c>
    </row>
    <row r="816" spans="1:2" x14ac:dyDescent="0.35">
      <c r="A816" s="133" t="s">
        <v>879</v>
      </c>
      <c r="B816" s="132">
        <v>6.9050000000000002</v>
      </c>
    </row>
    <row r="817" spans="1:2" x14ac:dyDescent="0.35">
      <c r="A817" s="133" t="s">
        <v>880</v>
      </c>
      <c r="B817" s="132">
        <v>6.9111000000000002</v>
      </c>
    </row>
    <row r="818" spans="1:2" x14ac:dyDescent="0.35">
      <c r="A818" s="133" t="s">
        <v>881</v>
      </c>
      <c r="B818" s="132">
        <v>6.9051999999999998</v>
      </c>
    </row>
    <row r="819" spans="1:2" x14ac:dyDescent="0.35">
      <c r="A819" s="133" t="s">
        <v>882</v>
      </c>
      <c r="B819" s="132">
        <v>6.9071999999999996</v>
      </c>
    </row>
    <row r="820" spans="1:2" x14ac:dyDescent="0.35">
      <c r="A820" s="133" t="s">
        <v>883</v>
      </c>
      <c r="B820" s="132">
        <v>6.9343000000000004</v>
      </c>
    </row>
    <row r="821" spans="1:2" x14ac:dyDescent="0.35">
      <c r="A821" s="133" t="s">
        <v>884</v>
      </c>
      <c r="B821" s="132">
        <v>6.9292999999999996</v>
      </c>
    </row>
    <row r="822" spans="1:2" x14ac:dyDescent="0.35">
      <c r="A822" s="133" t="s">
        <v>886</v>
      </c>
      <c r="B822" s="132">
        <v>6.9176000000000002</v>
      </c>
    </row>
    <row r="823" spans="1:2" x14ac:dyDescent="0.35">
      <c r="A823" s="133" t="s">
        <v>887</v>
      </c>
      <c r="B823" s="132">
        <v>6.9090999999999996</v>
      </c>
    </row>
    <row r="824" spans="1:2" x14ac:dyDescent="0.35">
      <c r="A824" s="133" t="s">
        <v>888</v>
      </c>
      <c r="B824" s="132">
        <v>6.9002999999999997</v>
      </c>
    </row>
    <row r="825" spans="1:2" x14ac:dyDescent="0.35">
      <c r="A825" s="133" t="s">
        <v>889</v>
      </c>
      <c r="B825" s="132">
        <v>6.9116</v>
      </c>
    </row>
    <row r="826" spans="1:2" x14ac:dyDescent="0.35">
      <c r="A826" s="133" t="s">
        <v>890</v>
      </c>
      <c r="B826" s="132">
        <v>6.9010999999999996</v>
      </c>
    </row>
    <row r="827" spans="1:2" x14ac:dyDescent="0.35">
      <c r="A827" s="133" t="s">
        <v>891</v>
      </c>
      <c r="B827" s="132">
        <v>6.9061000000000003</v>
      </c>
    </row>
    <row r="828" spans="1:2" x14ac:dyDescent="0.35">
      <c r="A828" s="133" t="s">
        <v>892</v>
      </c>
      <c r="B828" s="132">
        <v>6.883</v>
      </c>
    </row>
    <row r="829" spans="1:2" x14ac:dyDescent="0.35">
      <c r="A829" s="133" t="s">
        <v>893</v>
      </c>
      <c r="B829" s="132">
        <v>6.9096000000000002</v>
      </c>
    </row>
    <row r="830" spans="1:2" x14ac:dyDescent="0.35">
      <c r="A830" s="133" t="s">
        <v>894</v>
      </c>
      <c r="B830" s="132">
        <v>6.8971</v>
      </c>
    </row>
    <row r="831" spans="1:2" x14ac:dyDescent="0.35">
      <c r="A831" s="133" t="s">
        <v>896</v>
      </c>
      <c r="B831" s="132">
        <v>6.9332000000000003</v>
      </c>
    </row>
    <row r="832" spans="1:2" x14ac:dyDescent="0.35">
      <c r="A832" s="133" t="s">
        <v>897</v>
      </c>
      <c r="B832" s="132">
        <v>6.9185999999999996</v>
      </c>
    </row>
    <row r="833" spans="1:2" x14ac:dyDescent="0.35">
      <c r="A833" s="133" t="s">
        <v>898</v>
      </c>
      <c r="B833" s="132">
        <v>6.9226000000000001</v>
      </c>
    </row>
    <row r="834" spans="1:2" x14ac:dyDescent="0.35">
      <c r="A834" s="133" t="s">
        <v>899</v>
      </c>
      <c r="B834" s="132">
        <v>6.9226000000000001</v>
      </c>
    </row>
    <row r="835" spans="1:2" x14ac:dyDescent="0.35">
      <c r="A835" s="133" t="s">
        <v>900</v>
      </c>
      <c r="B835" s="132">
        <v>6.9641999999999999</v>
      </c>
    </row>
    <row r="836" spans="1:2" x14ac:dyDescent="0.35">
      <c r="A836" s="133" t="s">
        <v>901</v>
      </c>
      <c r="B836" s="132">
        <v>6.9652000000000003</v>
      </c>
    </row>
    <row r="837" spans="1:2" x14ac:dyDescent="0.35">
      <c r="A837" s="133" t="s">
        <v>902</v>
      </c>
      <c r="B837" s="132">
        <v>6.9711999999999996</v>
      </c>
    </row>
    <row r="838" spans="1:2" x14ac:dyDescent="0.35">
      <c r="A838" s="133" t="s">
        <v>903</v>
      </c>
      <c r="B838" s="132">
        <v>6.9702000000000002</v>
      </c>
    </row>
    <row r="839" spans="1:2" x14ac:dyDescent="0.35">
      <c r="A839" s="133" t="s">
        <v>904</v>
      </c>
      <c r="B839" s="132">
        <v>6.9702000000000002</v>
      </c>
    </row>
    <row r="840" spans="1:2" x14ac:dyDescent="0.35">
      <c r="A840" s="133" t="s">
        <v>905</v>
      </c>
      <c r="B840" s="132">
        <v>6.9691999999999998</v>
      </c>
    </row>
    <row r="841" spans="1:2" x14ac:dyDescent="0.35">
      <c r="A841" s="133" t="s">
        <v>906</v>
      </c>
      <c r="B841" s="132">
        <v>6.97</v>
      </c>
    </row>
    <row r="842" spans="1:2" x14ac:dyDescent="0.35">
      <c r="A842" s="133" t="s">
        <v>907</v>
      </c>
      <c r="B842" s="132">
        <v>6.9752000000000001</v>
      </c>
    </row>
    <row r="843" spans="1:2" x14ac:dyDescent="0.35">
      <c r="A843" s="133" t="s">
        <v>908</v>
      </c>
      <c r="B843" s="102">
        <v>6.9763000000000002</v>
      </c>
    </row>
    <row r="844" spans="1:2" x14ac:dyDescent="0.35">
      <c r="A844" s="133" t="s">
        <v>909</v>
      </c>
      <c r="B844" s="102">
        <v>6.9682000000000004</v>
      </c>
    </row>
    <row r="845" spans="1:2" x14ac:dyDescent="0.35">
      <c r="A845" s="133" t="s">
        <v>910</v>
      </c>
      <c r="B845" s="102">
        <v>6.9752000000000001</v>
      </c>
    </row>
    <row r="846" spans="1:2" x14ac:dyDescent="0.35">
      <c r="A846" s="133" t="s">
        <v>911</v>
      </c>
      <c r="B846" s="102">
        <v>6.9763000000000002</v>
      </c>
    </row>
    <row r="847" spans="1:2" x14ac:dyDescent="0.35">
      <c r="A847" s="133" t="s">
        <v>926</v>
      </c>
      <c r="B847" s="102">
        <v>6.9492000000000003</v>
      </c>
    </row>
    <row r="848" spans="1:2" x14ac:dyDescent="0.35">
      <c r="A848" s="133" t="s">
        <v>927</v>
      </c>
      <c r="B848" s="102">
        <v>6.9183000000000003</v>
      </c>
    </row>
    <row r="849" spans="1:2" x14ac:dyDescent="0.35">
      <c r="A849" s="133" t="s">
        <v>928</v>
      </c>
      <c r="B849" s="102">
        <v>6.9457000000000004</v>
      </c>
    </row>
    <row r="850" spans="1:2" x14ac:dyDescent="0.35">
      <c r="A850" s="133" t="s">
        <v>929</v>
      </c>
      <c r="B850" s="102">
        <v>6.9442000000000004</v>
      </c>
    </row>
    <row r="851" spans="1:2" x14ac:dyDescent="0.35">
      <c r="A851" s="133" t="s">
        <v>930</v>
      </c>
      <c r="B851" s="102">
        <v>6.9302999999999999</v>
      </c>
    </row>
    <row r="852" spans="1:2" x14ac:dyDescent="0.35">
      <c r="A852" s="133" t="s">
        <v>931</v>
      </c>
      <c r="B852" s="102">
        <v>6.9176000000000002</v>
      </c>
    </row>
    <row r="853" spans="1:2" x14ac:dyDescent="0.35">
      <c r="A853" s="133" t="s">
        <v>932</v>
      </c>
      <c r="B853" s="102">
        <v>6.9126000000000003</v>
      </c>
    </row>
    <row r="854" spans="1:2" x14ac:dyDescent="0.35">
      <c r="A854" s="133" t="s">
        <v>933</v>
      </c>
      <c r="B854" s="102">
        <v>6.9153000000000002</v>
      </c>
    </row>
    <row r="855" spans="1:2" x14ac:dyDescent="0.35">
      <c r="A855" s="133" t="s">
        <v>934</v>
      </c>
      <c r="B855" s="102">
        <v>6.8780000000000001</v>
      </c>
    </row>
    <row r="856" spans="1:2" x14ac:dyDescent="0.35">
      <c r="A856" s="133" t="s">
        <v>935</v>
      </c>
      <c r="B856" s="102">
        <v>6.8754999999999997</v>
      </c>
    </row>
    <row r="857" spans="1:2" x14ac:dyDescent="0.35">
      <c r="A857" s="133" t="s">
        <v>936</v>
      </c>
      <c r="B857" s="102">
        <v>6.8754999999999997</v>
      </c>
    </row>
    <row r="858" spans="1:2" x14ac:dyDescent="0.35">
      <c r="A858" s="133" t="s">
        <v>937</v>
      </c>
      <c r="B858" s="102">
        <v>6.8579999999999997</v>
      </c>
    </row>
    <row r="859" spans="1:2" x14ac:dyDescent="0.35">
      <c r="A859" s="133" t="s">
        <v>939</v>
      </c>
      <c r="B859" s="102">
        <v>6.8780000000000001</v>
      </c>
    </row>
    <row r="860" spans="1:2" x14ac:dyDescent="0.35">
      <c r="A860" s="133" t="s">
        <v>940</v>
      </c>
      <c r="B860" s="102">
        <v>6.8815</v>
      </c>
    </row>
    <row r="861" spans="1:2" x14ac:dyDescent="0.35">
      <c r="A861" s="133" t="s">
        <v>941</v>
      </c>
      <c r="B861" s="102">
        <v>6.8990999999999998</v>
      </c>
    </row>
    <row r="862" spans="1:2" x14ac:dyDescent="0.35">
      <c r="A862" s="133" t="s">
        <v>942</v>
      </c>
      <c r="B862" s="102">
        <v>6.8849999999999998</v>
      </c>
    </row>
    <row r="863" spans="1:2" x14ac:dyDescent="0.35">
      <c r="A863" s="133" t="s">
        <v>951</v>
      </c>
      <c r="B863" s="102">
        <v>6.8996000000000004</v>
      </c>
    </row>
    <row r="864" spans="1:2" x14ac:dyDescent="0.35">
      <c r="A864" s="133" t="s">
        <v>952</v>
      </c>
      <c r="B864" s="102">
        <v>6.8966000000000003</v>
      </c>
    </row>
    <row r="865" spans="1:2" x14ac:dyDescent="0.35">
      <c r="A865" s="133" t="s">
        <v>953</v>
      </c>
      <c r="B865" s="102">
        <v>6.8789999999999996</v>
      </c>
    </row>
    <row r="866" spans="1:2" x14ac:dyDescent="0.35">
      <c r="A866" s="133" t="s">
        <v>954</v>
      </c>
      <c r="B866" s="102">
        <v>6.8739999999999997</v>
      </c>
    </row>
    <row r="867" spans="1:2" x14ac:dyDescent="0.35">
      <c r="A867" s="133" t="s">
        <v>955</v>
      </c>
      <c r="B867" s="102">
        <v>6.8775000000000004</v>
      </c>
    </row>
    <row r="868" spans="1:2" x14ac:dyDescent="0.35">
      <c r="A868" s="133" t="s">
        <v>956</v>
      </c>
      <c r="B868" s="102">
        <v>6.883</v>
      </c>
    </row>
    <row r="869" spans="1:2" x14ac:dyDescent="0.35">
      <c r="A869" s="133" t="s">
        <v>957</v>
      </c>
      <c r="B869" s="102">
        <v>6.8996000000000004</v>
      </c>
    </row>
    <row r="870" spans="1:2" x14ac:dyDescent="0.35">
      <c r="A870" s="133" t="s">
        <v>958</v>
      </c>
      <c r="B870" s="102">
        <v>6.8960999999999997</v>
      </c>
    </row>
    <row r="871" spans="1:2" x14ac:dyDescent="0.35">
      <c r="A871" s="133" t="s">
        <v>959</v>
      </c>
      <c r="B871" s="102">
        <v>6.8944000000000001</v>
      </c>
    </row>
    <row r="872" spans="1:2" x14ac:dyDescent="0.35">
      <c r="A872" s="133" t="s">
        <v>960</v>
      </c>
      <c r="B872" s="102">
        <v>6.8863000000000003</v>
      </c>
    </row>
    <row r="873" spans="1:2" x14ac:dyDescent="0.35">
      <c r="A873" s="133" t="s">
        <v>961</v>
      </c>
      <c r="B873" s="102">
        <v>6.8910999999999998</v>
      </c>
    </row>
    <row r="874" spans="1:2" x14ac:dyDescent="0.35">
      <c r="A874" s="133" t="s">
        <v>962</v>
      </c>
      <c r="B874" s="102">
        <v>6.8834999999999997</v>
      </c>
    </row>
    <row r="875" spans="1:2" x14ac:dyDescent="0.35">
      <c r="A875" s="133" t="s">
        <v>963</v>
      </c>
      <c r="B875" s="102">
        <v>6.8901000000000003</v>
      </c>
    </row>
    <row r="876" spans="1:2" x14ac:dyDescent="0.35">
      <c r="A876" s="133" t="s">
        <v>964</v>
      </c>
      <c r="B876" s="102">
        <v>6.9001000000000001</v>
      </c>
    </row>
    <row r="877" spans="1:2" x14ac:dyDescent="0.35">
      <c r="A877" s="133" t="s">
        <v>965</v>
      </c>
      <c r="B877" s="102">
        <v>6.9170999999999996</v>
      </c>
    </row>
    <row r="878" spans="1:2" x14ac:dyDescent="0.35">
      <c r="A878" s="133" t="s">
        <v>966</v>
      </c>
      <c r="B878" s="102">
        <v>6.9096000000000002</v>
      </c>
    </row>
    <row r="879" spans="1:2" x14ac:dyDescent="0.35">
      <c r="A879" s="133" t="s">
        <v>967</v>
      </c>
      <c r="B879" s="102">
        <v>6.9185999999999996</v>
      </c>
    </row>
    <row r="880" spans="1:2" x14ac:dyDescent="0.35">
      <c r="A880" s="133" t="s">
        <v>968</v>
      </c>
      <c r="B880" s="102">
        <v>6.9150999999999998</v>
      </c>
    </row>
    <row r="881" spans="1:2" x14ac:dyDescent="0.35">
      <c r="A881" s="133" t="s">
        <v>969</v>
      </c>
      <c r="B881" s="102">
        <v>6.9085999999999999</v>
      </c>
    </row>
    <row r="882" spans="1:2" x14ac:dyDescent="0.35">
      <c r="A882" s="133" t="s">
        <v>970</v>
      </c>
      <c r="B882" s="102">
        <v>6.9085999999999999</v>
      </c>
    </row>
    <row r="883" spans="1:2" x14ac:dyDescent="0.35">
      <c r="A883" s="133" t="s">
        <v>971</v>
      </c>
      <c r="B883" s="102">
        <v>6.9085999999999999</v>
      </c>
    </row>
    <row r="884" spans="1:2" x14ac:dyDescent="0.35">
      <c r="A884" s="133" t="s">
        <v>972</v>
      </c>
      <c r="B884" s="102">
        <v>6.9085999999999999</v>
      </c>
    </row>
    <row r="885" spans="1:2" x14ac:dyDescent="0.35">
      <c r="A885" s="133" t="s">
        <v>973</v>
      </c>
      <c r="B885" s="102">
        <v>6.9085999999999999</v>
      </c>
    </row>
    <row r="886" spans="1:2" x14ac:dyDescent="0.35">
      <c r="A886" s="133" t="s">
        <v>974</v>
      </c>
      <c r="B886" s="102">
        <v>6.9085999999999999</v>
      </c>
    </row>
    <row r="887" spans="1:2" x14ac:dyDescent="0.35">
      <c r="A887" s="133" t="s">
        <v>975</v>
      </c>
      <c r="B887" s="102">
        <v>6.9085999999999999</v>
      </c>
    </row>
    <row r="888" spans="1:2" x14ac:dyDescent="0.35">
      <c r="A888" s="133" t="s">
        <v>976</v>
      </c>
      <c r="B888" s="102">
        <v>6.9085999999999999</v>
      </c>
    </row>
    <row r="889" spans="1:2" x14ac:dyDescent="0.35">
      <c r="A889" s="133" t="s">
        <v>977</v>
      </c>
      <c r="B889" s="102">
        <v>6.9085999999999999</v>
      </c>
    </row>
    <row r="890" spans="1:2" x14ac:dyDescent="0.35">
      <c r="A890" s="133" t="s">
        <v>978</v>
      </c>
      <c r="B890" s="102">
        <v>6.9085999999999999</v>
      </c>
    </row>
    <row r="891" spans="1:2" x14ac:dyDescent="0.35">
      <c r="A891" s="133" t="s">
        <v>979</v>
      </c>
      <c r="B891" s="102">
        <v>6.9085999999999999</v>
      </c>
    </row>
    <row r="892" spans="1:2" x14ac:dyDescent="0.35">
      <c r="A892" s="133" t="s">
        <v>980</v>
      </c>
      <c r="B892" s="102">
        <v>6.9085999999999999</v>
      </c>
    </row>
    <row r="893" spans="1:2" x14ac:dyDescent="0.35">
      <c r="A893" s="133" t="s">
        <v>981</v>
      </c>
      <c r="B893" s="102">
        <v>6.9085999999999999</v>
      </c>
    </row>
    <row r="894" spans="1:2" x14ac:dyDescent="0.35">
      <c r="A894" s="133" t="s">
        <v>982</v>
      </c>
      <c r="B894" s="102">
        <v>6.9085999999999999</v>
      </c>
    </row>
    <row r="895" spans="1:2" x14ac:dyDescent="0.35">
      <c r="A895" s="133" t="s">
        <v>983</v>
      </c>
      <c r="B895" s="102">
        <v>6.9085999999999999</v>
      </c>
    </row>
    <row r="896" spans="1:2" x14ac:dyDescent="0.35">
      <c r="A896" s="133" t="s">
        <v>984</v>
      </c>
      <c r="B896" s="102">
        <v>6.9085999999999999</v>
      </c>
    </row>
    <row r="897" spans="1:3" x14ac:dyDescent="0.35">
      <c r="A897" s="133" t="s">
        <v>985</v>
      </c>
      <c r="B897" s="102">
        <v>6.9085999999999999</v>
      </c>
    </row>
    <row r="898" spans="1:3" x14ac:dyDescent="0.35">
      <c r="A898" s="133" t="s">
        <v>986</v>
      </c>
      <c r="B898" s="102">
        <v>6.9085999999999999</v>
      </c>
    </row>
    <row r="899" spans="1:3" x14ac:dyDescent="0.35">
      <c r="A899" s="133" t="s">
        <v>987</v>
      </c>
      <c r="B899" s="102">
        <v>6.9085999999999999</v>
      </c>
    </row>
    <row r="900" spans="1:3" x14ac:dyDescent="0.35">
      <c r="A900" s="133" t="s">
        <v>988</v>
      </c>
      <c r="B900" s="102">
        <v>6.9085999999999999</v>
      </c>
    </row>
    <row r="901" spans="1:3" x14ac:dyDescent="0.35">
      <c r="A901" s="133" t="s">
        <v>989</v>
      </c>
      <c r="B901" s="102">
        <v>6.9085999999999999</v>
      </c>
    </row>
    <row r="902" spans="1:3" x14ac:dyDescent="0.35">
      <c r="A902" s="133" t="s">
        <v>990</v>
      </c>
      <c r="B902" s="102">
        <v>6.9085999999999999</v>
      </c>
    </row>
    <row r="903" spans="1:3" x14ac:dyDescent="0.35">
      <c r="A903" s="133" t="s">
        <v>991</v>
      </c>
      <c r="B903" s="102">
        <v>6.9085999999999999</v>
      </c>
    </row>
    <row r="904" spans="1:3" x14ac:dyDescent="0.35">
      <c r="A904" s="133" t="s">
        <v>992</v>
      </c>
      <c r="B904" s="102">
        <v>6.9085999999999999</v>
      </c>
    </row>
    <row r="905" spans="1:3" x14ac:dyDescent="0.35">
      <c r="A905" s="133" t="s">
        <v>993</v>
      </c>
      <c r="B905" s="102">
        <v>6.9085999999999999</v>
      </c>
    </row>
    <row r="906" spans="1:3" x14ac:dyDescent="0.35">
      <c r="A906" s="133" t="s">
        <v>994</v>
      </c>
      <c r="B906" s="102">
        <v>6.9085999999999999</v>
      </c>
    </row>
    <row r="907" spans="1:3" x14ac:dyDescent="0.35">
      <c r="A907" s="133" t="s">
        <v>995</v>
      </c>
      <c r="B907" s="102">
        <v>6.9085999999999999</v>
      </c>
    </row>
    <row r="908" spans="1:3" x14ac:dyDescent="0.35">
      <c r="A908" s="133" t="s">
        <v>1004</v>
      </c>
      <c r="B908" s="102">
        <v>6.9085999999999999</v>
      </c>
    </row>
    <row r="909" spans="1:3" x14ac:dyDescent="0.35">
      <c r="A909" s="139"/>
      <c r="B909" s="132"/>
      <c r="C909" s="342" t="s">
        <v>1019</v>
      </c>
    </row>
    <row r="910" spans="1:3" x14ac:dyDescent="0.35">
      <c r="A910" s="225">
        <v>43312</v>
      </c>
      <c r="B910" s="341">
        <v>6.8248800000000003</v>
      </c>
    </row>
    <row r="911" spans="1:3" x14ac:dyDescent="0.35">
      <c r="A911" s="225">
        <v>43313</v>
      </c>
      <c r="B911" s="341">
        <v>6.8029900000000003</v>
      </c>
    </row>
    <row r="912" spans="1:3" x14ac:dyDescent="0.35">
      <c r="A912" s="225">
        <v>43314</v>
      </c>
      <c r="B912" s="341">
        <v>6.8232200000000001</v>
      </c>
    </row>
    <row r="913" spans="1:2" x14ac:dyDescent="0.35">
      <c r="A913" s="225">
        <v>43315</v>
      </c>
      <c r="B913" s="341">
        <v>6.8795700000000002</v>
      </c>
    </row>
    <row r="914" spans="1:2" x14ac:dyDescent="0.35">
      <c r="A914" s="225">
        <v>43318</v>
      </c>
      <c r="B914" s="341">
        <v>6.8470300000000002</v>
      </c>
    </row>
    <row r="915" spans="1:2" x14ac:dyDescent="0.35">
      <c r="A915" s="225">
        <v>43319</v>
      </c>
      <c r="B915" s="341">
        <v>6.8640999999999996</v>
      </c>
    </row>
    <row r="916" spans="1:2" x14ac:dyDescent="0.35">
      <c r="A916" s="225">
        <v>43320</v>
      </c>
      <c r="B916" s="341">
        <v>6.8182499999999999</v>
      </c>
    </row>
    <row r="917" spans="1:2" x14ac:dyDescent="0.35">
      <c r="A917" s="225">
        <v>43321</v>
      </c>
      <c r="B917" s="341">
        <v>6.8230199999999996</v>
      </c>
    </row>
    <row r="918" spans="1:2" x14ac:dyDescent="0.35">
      <c r="A918" s="225">
        <v>43322</v>
      </c>
      <c r="B918" s="341">
        <v>6.8453799999999996</v>
      </c>
    </row>
    <row r="919" spans="1:2" x14ac:dyDescent="0.35">
      <c r="A919" s="225">
        <v>43325</v>
      </c>
      <c r="B919" s="341">
        <v>6.867</v>
      </c>
    </row>
    <row r="920" spans="1:2" x14ac:dyDescent="0.35">
      <c r="A920" s="225">
        <v>43326</v>
      </c>
      <c r="B920" s="341">
        <v>6.8920300000000001</v>
      </c>
    </row>
    <row r="921" spans="1:2" x14ac:dyDescent="0.35">
      <c r="A921" s="225">
        <v>43327</v>
      </c>
      <c r="B921" s="341">
        <v>6.8933999999999997</v>
      </c>
    </row>
    <row r="922" spans="1:2" x14ac:dyDescent="0.35">
      <c r="A922" s="225">
        <v>43328</v>
      </c>
      <c r="B922" s="341">
        <v>6.9455</v>
      </c>
    </row>
    <row r="923" spans="1:2" x14ac:dyDescent="0.35">
      <c r="A923" s="225">
        <v>43329</v>
      </c>
      <c r="B923" s="341">
        <v>6.8585000000000003</v>
      </c>
    </row>
    <row r="924" spans="1:2" x14ac:dyDescent="0.35">
      <c r="A924" s="225">
        <v>43332</v>
      </c>
      <c r="B924" s="341">
        <v>6.8349000000000002</v>
      </c>
    </row>
    <row r="925" spans="1:2" x14ac:dyDescent="0.35">
      <c r="A925" s="225">
        <v>43333</v>
      </c>
      <c r="B925" s="341">
        <v>6.83413</v>
      </c>
    </row>
    <row r="926" spans="1:2" x14ac:dyDescent="0.35">
      <c r="A926" s="225">
        <v>43334</v>
      </c>
      <c r="B926" s="341">
        <v>6.8275699999999997</v>
      </c>
    </row>
    <row r="927" spans="1:2" x14ac:dyDescent="0.35">
      <c r="A927" s="225">
        <v>43335</v>
      </c>
      <c r="B927" s="341">
        <v>6.8457999999999997</v>
      </c>
    </row>
    <row r="928" spans="1:2" x14ac:dyDescent="0.35">
      <c r="A928" s="225">
        <v>43336</v>
      </c>
      <c r="B928" s="341">
        <v>6.8928900000000004</v>
      </c>
    </row>
    <row r="929" spans="1:2" x14ac:dyDescent="0.35">
      <c r="A929" s="225">
        <v>43339</v>
      </c>
      <c r="B929" s="341">
        <v>6.7998799999999999</v>
      </c>
    </row>
    <row r="930" spans="1:2" x14ac:dyDescent="0.35">
      <c r="A930" s="225">
        <v>43340</v>
      </c>
      <c r="B930" s="341">
        <v>6.7929199999999996</v>
      </c>
    </row>
    <row r="931" spans="1:2" x14ac:dyDescent="0.35">
      <c r="A931" s="225">
        <v>43341</v>
      </c>
      <c r="B931" s="341">
        <v>6.7991999999999999</v>
      </c>
    </row>
    <row r="932" spans="1:2" x14ac:dyDescent="0.35">
      <c r="A932" s="225">
        <v>43342</v>
      </c>
      <c r="B932" s="341">
        <v>6.8918999999999997</v>
      </c>
    </row>
    <row r="933" spans="1:2" x14ac:dyDescent="0.35">
      <c r="A933" s="225">
        <v>43343</v>
      </c>
      <c r="B933" s="341">
        <v>6.8658700000000001</v>
      </c>
    </row>
    <row r="934" spans="1:2" x14ac:dyDescent="0.35">
      <c r="A934" s="225">
        <v>43347</v>
      </c>
      <c r="B934" s="341">
        <v>6.8343400000000001</v>
      </c>
    </row>
    <row r="935" spans="1:2" x14ac:dyDescent="0.35">
      <c r="A935" s="225">
        <v>43348</v>
      </c>
      <c r="B935" s="341">
        <v>6.8487</v>
      </c>
    </row>
    <row r="936" spans="1:2" x14ac:dyDescent="0.35">
      <c r="A936" s="225">
        <v>43349</v>
      </c>
      <c r="B936" s="341">
        <v>6.8419999999999996</v>
      </c>
    </row>
    <row r="937" spans="1:2" x14ac:dyDescent="0.35">
      <c r="A937" s="225">
        <v>43350</v>
      </c>
      <c r="B937" s="341">
        <v>6.8439300000000003</v>
      </c>
    </row>
    <row r="938" spans="1:2" x14ac:dyDescent="0.35">
      <c r="A938" s="225">
        <v>43353</v>
      </c>
      <c r="B938" s="341">
        <v>6.8596300000000001</v>
      </c>
    </row>
    <row r="939" spans="1:2" x14ac:dyDescent="0.35">
      <c r="A939" s="225">
        <v>43354</v>
      </c>
      <c r="B939" s="341">
        <v>6.8651799999999996</v>
      </c>
    </row>
    <row r="940" spans="1:2" x14ac:dyDescent="0.35">
      <c r="A940" s="225">
        <v>43355</v>
      </c>
      <c r="B940" s="341">
        <v>6.8754</v>
      </c>
    </row>
    <row r="941" spans="1:2" x14ac:dyDescent="0.35">
      <c r="A941" s="225">
        <v>43356</v>
      </c>
      <c r="B941" s="341">
        <v>6.8334000000000001</v>
      </c>
    </row>
    <row r="942" spans="1:2" x14ac:dyDescent="0.35">
      <c r="A942" s="225">
        <v>43357</v>
      </c>
      <c r="B942" s="341">
        <v>6.8435699999999997</v>
      </c>
    </row>
    <row r="943" spans="1:2" x14ac:dyDescent="0.35">
      <c r="A943" s="225">
        <v>43360</v>
      </c>
      <c r="B943" s="341">
        <v>6.8783000000000003</v>
      </c>
    </row>
    <row r="944" spans="1:2" x14ac:dyDescent="0.35">
      <c r="A944" s="225">
        <v>43361</v>
      </c>
      <c r="B944" s="341">
        <v>6.8688000000000002</v>
      </c>
    </row>
    <row r="945" spans="1:2" x14ac:dyDescent="0.35">
      <c r="A945" s="225">
        <v>43362</v>
      </c>
      <c r="B945" s="341">
        <v>6.8587800000000003</v>
      </c>
    </row>
    <row r="946" spans="1:2" x14ac:dyDescent="0.35">
      <c r="A946" s="225">
        <v>43363</v>
      </c>
      <c r="B946" s="341">
        <v>6.8513099999999998</v>
      </c>
    </row>
    <row r="947" spans="1:2" x14ac:dyDescent="0.35">
      <c r="A947" s="225">
        <v>43364</v>
      </c>
      <c r="B947" s="341">
        <v>6.8335499999999998</v>
      </c>
    </row>
    <row r="948" spans="1:2" x14ac:dyDescent="0.35">
      <c r="A948" s="225">
        <v>43368</v>
      </c>
      <c r="B948" s="341">
        <v>6.8665099999999999</v>
      </c>
    </row>
    <row r="949" spans="1:2" x14ac:dyDescent="0.35">
      <c r="A949" s="225">
        <v>43369</v>
      </c>
      <c r="B949" s="341">
        <v>6.8679600000000001</v>
      </c>
    </row>
    <row r="950" spans="1:2" x14ac:dyDescent="0.35">
      <c r="A950" s="225">
        <v>43370</v>
      </c>
      <c r="B950" s="341">
        <v>6.8735099999999996</v>
      </c>
    </row>
    <row r="951" spans="1:2" x14ac:dyDescent="0.35">
      <c r="A951" s="225">
        <v>43371</v>
      </c>
      <c r="B951" s="341">
        <v>6.8866300000000003</v>
      </c>
    </row>
    <row r="952" spans="1:2" x14ac:dyDescent="0.35">
      <c r="A952" s="225">
        <v>43374</v>
      </c>
      <c r="B952" s="341">
        <v>6.8275699999999997</v>
      </c>
    </row>
    <row r="953" spans="1:2" x14ac:dyDescent="0.35">
      <c r="A953" s="225">
        <v>43375</v>
      </c>
      <c r="B953" s="341">
        <v>6.8865499999999997</v>
      </c>
    </row>
    <row r="954" spans="1:2" x14ac:dyDescent="0.35">
      <c r="A954" s="225">
        <v>43376</v>
      </c>
      <c r="B954" s="341">
        <v>6.8839800000000002</v>
      </c>
    </row>
    <row r="955" spans="1:2" x14ac:dyDescent="0.35">
      <c r="A955" s="225">
        <v>43377</v>
      </c>
      <c r="B955" s="341">
        <v>6.8890399999999996</v>
      </c>
    </row>
    <row r="956" spans="1:2" x14ac:dyDescent="0.35">
      <c r="A956" s="225">
        <v>43378</v>
      </c>
      <c r="B956" s="341">
        <v>6.8931100000000001</v>
      </c>
    </row>
    <row r="957" spans="1:2" x14ac:dyDescent="0.35">
      <c r="A957" s="225">
        <v>43381</v>
      </c>
      <c r="B957" s="341">
        <v>6.9063999999999997</v>
      </c>
    </row>
    <row r="958" spans="1:2" x14ac:dyDescent="0.35">
      <c r="A958" s="225">
        <v>43382</v>
      </c>
      <c r="B958" s="341">
        <v>6.9256200000000003</v>
      </c>
    </row>
    <row r="959" spans="1:2" x14ac:dyDescent="0.35">
      <c r="A959" s="225">
        <v>43383</v>
      </c>
      <c r="B959" s="341">
        <v>6.9159899999999999</v>
      </c>
    </row>
    <row r="960" spans="1:2" x14ac:dyDescent="0.35">
      <c r="A960" s="225">
        <v>43385</v>
      </c>
      <c r="B960" s="341">
        <v>6.8773</v>
      </c>
    </row>
    <row r="961" spans="1:3" x14ac:dyDescent="0.35">
      <c r="A961" s="225">
        <v>43388</v>
      </c>
      <c r="B961" s="341">
        <v>6.9164000000000003</v>
      </c>
    </row>
    <row r="962" spans="1:3" x14ac:dyDescent="0.35">
      <c r="A962" s="225">
        <v>43389</v>
      </c>
      <c r="B962" s="341">
        <v>6.9209699999999996</v>
      </c>
    </row>
    <row r="963" spans="1:3" x14ac:dyDescent="0.35">
      <c r="A963" s="225">
        <v>43390</v>
      </c>
      <c r="B963" s="341">
        <v>6.9101900000000001</v>
      </c>
    </row>
    <row r="964" spans="1:3" x14ac:dyDescent="0.35">
      <c r="A964" s="225">
        <v>43391</v>
      </c>
      <c r="B964" s="341">
        <v>6.9282199999999996</v>
      </c>
    </row>
    <row r="965" spans="1:3" x14ac:dyDescent="0.35">
      <c r="A965" s="225">
        <v>43392</v>
      </c>
      <c r="B965" s="341">
        <v>6.9357300000000004</v>
      </c>
    </row>
    <row r="966" spans="1:3" x14ac:dyDescent="0.35">
      <c r="A966" s="225">
        <v>43395</v>
      </c>
      <c r="B966" s="341">
        <v>6.9302099999999998</v>
      </c>
    </row>
    <row r="967" spans="1:3" x14ac:dyDescent="0.35">
      <c r="A967" s="225">
        <v>43396</v>
      </c>
      <c r="B967" s="341">
        <v>6.9371400000000003</v>
      </c>
    </row>
    <row r="968" spans="1:3" x14ac:dyDescent="0.35">
      <c r="A968" s="225">
        <v>43397</v>
      </c>
      <c r="B968" s="341">
        <v>6.9382200000000003</v>
      </c>
    </row>
    <row r="969" spans="1:3" x14ac:dyDescent="0.35">
      <c r="A969" s="225">
        <v>43398</v>
      </c>
      <c r="B969" s="341">
        <v>6.9441800000000002</v>
      </c>
      <c r="C969" s="377"/>
    </row>
    <row r="970" spans="1:3" x14ac:dyDescent="0.35">
      <c r="A970" s="225">
        <v>43399</v>
      </c>
      <c r="B970" s="341">
        <v>6.9558999999999997</v>
      </c>
    </row>
    <row r="971" spans="1:3" x14ac:dyDescent="0.35">
      <c r="A971" s="225">
        <v>43402</v>
      </c>
      <c r="B971" s="341">
        <v>6.9526500000000002</v>
      </c>
    </row>
    <row r="972" spans="1:3" x14ac:dyDescent="0.35">
      <c r="A972" s="225">
        <v>43403</v>
      </c>
      <c r="B972" s="341">
        <v>6.9748000000000001</v>
      </c>
    </row>
    <row r="973" spans="1:3" x14ac:dyDescent="0.35">
      <c r="A973" s="225">
        <v>43404</v>
      </c>
      <c r="B973" s="341">
        <v>6.9694000000000003</v>
      </c>
    </row>
    <row r="974" spans="1:3" x14ac:dyDescent="0.35">
      <c r="A974" s="225">
        <v>43405</v>
      </c>
      <c r="B974" s="341">
        <v>6.9741900000000001</v>
      </c>
    </row>
    <row r="975" spans="1:3" x14ac:dyDescent="0.35">
      <c r="A975" s="225">
        <v>43406</v>
      </c>
      <c r="B975" s="341">
        <v>6.9161700000000002</v>
      </c>
    </row>
    <row r="976" spans="1:3" x14ac:dyDescent="0.35">
      <c r="A976" s="225">
        <v>43409</v>
      </c>
      <c r="B976" s="341">
        <v>6.8933999999999997</v>
      </c>
    </row>
    <row r="977" spans="1:2" x14ac:dyDescent="0.35">
      <c r="A977" s="225">
        <v>43410</v>
      </c>
      <c r="B977" s="341">
        <v>6.9099000000000004</v>
      </c>
    </row>
    <row r="978" spans="1:2" x14ac:dyDescent="0.35">
      <c r="A978" s="225">
        <v>43411</v>
      </c>
      <c r="B978" s="341">
        <v>6.9208299999999996</v>
      </c>
    </row>
    <row r="979" spans="1:2" x14ac:dyDescent="0.35">
      <c r="A979" s="225">
        <v>43412</v>
      </c>
      <c r="B979" s="341">
        <v>6.9172700000000003</v>
      </c>
    </row>
    <row r="980" spans="1:2" x14ac:dyDescent="0.35">
      <c r="A980" s="225">
        <v>43413</v>
      </c>
      <c r="B980" s="341">
        <v>6.9470700000000001</v>
      </c>
    </row>
    <row r="981" spans="1:2" x14ac:dyDescent="0.35">
      <c r="A981" s="225">
        <v>43416</v>
      </c>
      <c r="B981" s="341">
        <v>6.9470700000000001</v>
      </c>
    </row>
    <row r="982" spans="1:2" x14ac:dyDescent="0.35">
      <c r="A982" s="225">
        <v>43417</v>
      </c>
      <c r="B982" s="341">
        <v>6.9607700000000001</v>
      </c>
    </row>
    <row r="983" spans="1:2" x14ac:dyDescent="0.35">
      <c r="A983" s="225">
        <v>43418</v>
      </c>
      <c r="B983" s="341">
        <v>6.9455799999999996</v>
      </c>
    </row>
    <row r="984" spans="1:2" x14ac:dyDescent="0.35">
      <c r="A984" s="225">
        <v>43419</v>
      </c>
      <c r="B984" s="341">
        <v>6.9424900000000003</v>
      </c>
    </row>
    <row r="985" spans="1:2" x14ac:dyDescent="0.35">
      <c r="A985" s="225">
        <v>43420</v>
      </c>
      <c r="B985" s="341">
        <v>6.9262100000000002</v>
      </c>
    </row>
    <row r="986" spans="1:2" x14ac:dyDescent="0.35">
      <c r="A986" s="225">
        <v>43423</v>
      </c>
      <c r="B986" s="341">
        <v>6.91859</v>
      </c>
    </row>
    <row r="987" spans="1:2" x14ac:dyDescent="0.35">
      <c r="A987" s="225">
        <v>43424</v>
      </c>
      <c r="B987" s="341">
        <v>6.9322699999999999</v>
      </c>
    </row>
    <row r="988" spans="1:2" x14ac:dyDescent="0.35">
      <c r="A988" s="225">
        <v>43425</v>
      </c>
      <c r="B988" s="341">
        <v>6.944</v>
      </c>
    </row>
    <row r="989" spans="1:2" x14ac:dyDescent="0.35">
      <c r="A989" s="225">
        <v>43426</v>
      </c>
      <c r="B989" s="341">
        <v>6.9218200000000003</v>
      </c>
    </row>
    <row r="990" spans="1:2" x14ac:dyDescent="0.35">
      <c r="A990" s="225">
        <v>43427</v>
      </c>
      <c r="B990" s="341">
        <v>6.9218200000000003</v>
      </c>
    </row>
    <row r="991" spans="1:2" x14ac:dyDescent="0.35">
      <c r="A991" s="225">
        <v>43430</v>
      </c>
      <c r="B991" s="341">
        <v>6.9407500000000004</v>
      </c>
    </row>
    <row r="992" spans="1:2" x14ac:dyDescent="0.35">
      <c r="A992" s="225">
        <v>43431</v>
      </c>
      <c r="B992" s="341">
        <v>6.9499599999999999</v>
      </c>
    </row>
    <row r="993" spans="1:2" x14ac:dyDescent="0.35">
      <c r="A993" s="225">
        <v>43432</v>
      </c>
      <c r="B993" s="341">
        <v>6.9504999999999999</v>
      </c>
    </row>
    <row r="994" spans="1:2" x14ac:dyDescent="0.35">
      <c r="A994" s="225">
        <v>43433</v>
      </c>
      <c r="B994" s="341">
        <v>6.9380899999999999</v>
      </c>
    </row>
    <row r="995" spans="1:2" x14ac:dyDescent="0.35">
      <c r="A995" s="225">
        <v>43434</v>
      </c>
      <c r="B995" s="341">
        <v>6.9347500000000002</v>
      </c>
    </row>
    <row r="996" spans="1:2" x14ac:dyDescent="0.35">
      <c r="A996" s="225">
        <v>43437</v>
      </c>
      <c r="B996" s="341">
        <v>6.9175899999999997</v>
      </c>
    </row>
    <row r="997" spans="1:2" x14ac:dyDescent="0.35">
      <c r="A997" s="225">
        <v>43438</v>
      </c>
      <c r="B997" s="341">
        <v>6.8723700000000001</v>
      </c>
    </row>
    <row r="998" spans="1:2" x14ac:dyDescent="0.35">
      <c r="A998" s="225">
        <v>43439</v>
      </c>
      <c r="B998" s="341">
        <v>6.8481100000000001</v>
      </c>
    </row>
    <row r="999" spans="1:2" x14ac:dyDescent="0.35">
      <c r="A999" s="225">
        <v>43440</v>
      </c>
      <c r="B999" s="341">
        <v>6.8567</v>
      </c>
    </row>
    <row r="1000" spans="1:2" x14ac:dyDescent="0.35">
      <c r="A1000" s="225">
        <v>43445</v>
      </c>
      <c r="B1000" s="341">
        <v>6.9106699999999996</v>
      </c>
    </row>
    <row r="1001" spans="1:2" x14ac:dyDescent="0.35">
      <c r="A1001" s="225">
        <v>43446</v>
      </c>
      <c r="B1001" s="341">
        <v>6.9029100000000003</v>
      </c>
    </row>
    <row r="1002" spans="1:2" x14ac:dyDescent="0.35">
      <c r="A1002" s="225">
        <v>43447</v>
      </c>
      <c r="B1002" s="341">
        <v>6.8674900000000001</v>
      </c>
    </row>
    <row r="1003" spans="1:2" x14ac:dyDescent="0.35">
      <c r="A1003" s="225">
        <v>43448</v>
      </c>
      <c r="B1003" s="341">
        <v>6.8767300000000002</v>
      </c>
    </row>
    <row r="1004" spans="1:2" x14ac:dyDescent="0.35">
      <c r="A1004" s="225">
        <v>43451</v>
      </c>
      <c r="B1004" s="341">
        <v>6.8991899999999999</v>
      </c>
    </row>
    <row r="1005" spans="1:2" x14ac:dyDescent="0.35">
      <c r="A1005" s="225">
        <v>43452</v>
      </c>
      <c r="B1005" s="341">
        <v>6.8998100000000004</v>
      </c>
    </row>
    <row r="1006" spans="1:2" x14ac:dyDescent="0.35">
      <c r="A1006" s="225">
        <v>43453</v>
      </c>
      <c r="B1006" s="341">
        <v>6.88422</v>
      </c>
    </row>
    <row r="1007" spans="1:2" x14ac:dyDescent="0.35">
      <c r="A1007" s="225">
        <v>43454</v>
      </c>
      <c r="B1007" s="341">
        <v>6.9041399999999999</v>
      </c>
    </row>
    <row r="1008" spans="1:2" x14ac:dyDescent="0.35">
      <c r="A1008" s="225">
        <v>43459</v>
      </c>
      <c r="B1008" s="341">
        <v>6.8919699999999997</v>
      </c>
    </row>
    <row r="1009" spans="1:2" x14ac:dyDescent="0.35">
      <c r="A1009" s="225">
        <v>43460</v>
      </c>
      <c r="B1009" s="341">
        <v>6.9189999999999996</v>
      </c>
    </row>
    <row r="1010" spans="1:2" x14ac:dyDescent="0.35">
      <c r="A1010" s="225">
        <v>43461</v>
      </c>
      <c r="B1010" s="341">
        <v>6.8905799999999999</v>
      </c>
    </row>
    <row r="1011" spans="1:2" x14ac:dyDescent="0.35">
      <c r="A1011" s="225">
        <v>43462</v>
      </c>
      <c r="B1011" s="341">
        <v>6.8714899999999997</v>
      </c>
    </row>
    <row r="1012" spans="1:2" x14ac:dyDescent="0.35">
      <c r="A1012" s="225">
        <v>43467</v>
      </c>
      <c r="B1012" s="341">
        <v>6.8689</v>
      </c>
    </row>
    <row r="1013" spans="1:2" x14ac:dyDescent="0.35">
      <c r="A1013" s="225">
        <v>43468</v>
      </c>
      <c r="B1013" s="341">
        <v>6.8757700000000002</v>
      </c>
    </row>
    <row r="1014" spans="1:2" x14ac:dyDescent="0.35">
      <c r="A1014" s="225">
        <v>43469</v>
      </c>
      <c r="B1014" s="341">
        <v>6.8765400000000003</v>
      </c>
    </row>
    <row r="1015" spans="1:2" x14ac:dyDescent="0.35">
      <c r="A1015" s="225">
        <v>43472</v>
      </c>
      <c r="B1015" s="341">
        <v>6.8641199999999998</v>
      </c>
    </row>
    <row r="1016" spans="1:2" x14ac:dyDescent="0.35">
      <c r="A1016" s="225">
        <v>43473</v>
      </c>
      <c r="B1016" s="341">
        <v>6.8448399999999996</v>
      </c>
    </row>
    <row r="1017" spans="1:2" x14ac:dyDescent="0.35">
      <c r="A1017" s="225">
        <v>43474</v>
      </c>
      <c r="B1017" s="341">
        <v>6.8527899999999997</v>
      </c>
    </row>
    <row r="1018" spans="1:2" x14ac:dyDescent="0.35">
      <c r="A1018" s="225">
        <v>43475</v>
      </c>
      <c r="B1018" s="341">
        <v>6.8110099999999996</v>
      </c>
    </row>
    <row r="1019" spans="1:2" x14ac:dyDescent="0.35">
      <c r="A1019" s="225">
        <v>43480</v>
      </c>
      <c r="B1019" s="341">
        <v>6.7619100000000003</v>
      </c>
    </row>
    <row r="1020" spans="1:2" x14ac:dyDescent="0.35">
      <c r="A1020" s="225">
        <v>43481</v>
      </c>
      <c r="B1020" s="341">
        <v>6.77285</v>
      </c>
    </row>
    <row r="1021" spans="1:2" x14ac:dyDescent="0.35">
      <c r="A1021" s="225">
        <v>43482</v>
      </c>
      <c r="B1021" s="341">
        <v>6.7595000000000001</v>
      </c>
    </row>
    <row r="1022" spans="1:2" x14ac:dyDescent="0.35">
      <c r="A1022" s="225">
        <v>43483</v>
      </c>
      <c r="B1022" s="341">
        <v>6.7746899999999997</v>
      </c>
    </row>
    <row r="1023" spans="1:2" x14ac:dyDescent="0.35">
      <c r="A1023" s="225">
        <v>43484</v>
      </c>
      <c r="B1023" s="341"/>
    </row>
    <row r="1024" spans="1:2" x14ac:dyDescent="0.35">
      <c r="A1024" s="225"/>
      <c r="B1024" s="341"/>
    </row>
    <row r="1025" spans="1:2" x14ac:dyDescent="0.35">
      <c r="A1025" s="225"/>
      <c r="B1025" s="341"/>
    </row>
    <row r="1026" spans="1:2" x14ac:dyDescent="0.35">
      <c r="A1026" s="225"/>
      <c r="B1026" s="341"/>
    </row>
    <row r="1027" spans="1:2" x14ac:dyDescent="0.35">
      <c r="A1027" s="225"/>
      <c r="B1027" s="341"/>
    </row>
    <row r="1028" spans="1:2" x14ac:dyDescent="0.35">
      <c r="A1028" s="125"/>
      <c r="B1028" s="341"/>
    </row>
    <row r="1029" spans="1:2" x14ac:dyDescent="0.35">
      <c r="A1029" s="125"/>
      <c r="B1029" s="341"/>
    </row>
    <row r="1030" spans="1:2" x14ac:dyDescent="0.35">
      <c r="A1030" s="125"/>
      <c r="B1030" s="341"/>
    </row>
    <row r="1031" spans="1:2" x14ac:dyDescent="0.35">
      <c r="A1031" s="125"/>
      <c r="B1031" s="341"/>
    </row>
    <row r="1032" spans="1:2" x14ac:dyDescent="0.35">
      <c r="A1032" s="125"/>
    </row>
    <row r="1033" spans="1:2" x14ac:dyDescent="0.35">
      <c r="A1033" s="125"/>
    </row>
    <row r="1034" spans="1:2" x14ac:dyDescent="0.35">
      <c r="A1034" s="125"/>
    </row>
    <row r="1035" spans="1:2" x14ac:dyDescent="0.35">
      <c r="A1035" s="125"/>
    </row>
    <row r="1036" spans="1:2" x14ac:dyDescent="0.35">
      <c r="A1036" s="125"/>
    </row>
    <row r="1037" spans="1:2" x14ac:dyDescent="0.35">
      <c r="A1037" s="125"/>
    </row>
    <row r="1038" spans="1:2" x14ac:dyDescent="0.35">
      <c r="A1038" s="125"/>
    </row>
    <row r="1039" spans="1:2" x14ac:dyDescent="0.35">
      <c r="A1039" s="125"/>
    </row>
    <row r="1040" spans="1:2" x14ac:dyDescent="0.35">
      <c r="A1040" s="125"/>
    </row>
    <row r="1041" spans="1:1" x14ac:dyDescent="0.35">
      <c r="A1041" s="125"/>
    </row>
    <row r="1042" spans="1:1" x14ac:dyDescent="0.35">
      <c r="A1042" s="125"/>
    </row>
    <row r="1043" spans="1:1" x14ac:dyDescent="0.35">
      <c r="A1043" s="125"/>
    </row>
    <row r="1044" spans="1:1" x14ac:dyDescent="0.35">
      <c r="A1044" s="125"/>
    </row>
    <row r="1045" spans="1:1" x14ac:dyDescent="0.35">
      <c r="A1045" s="125"/>
    </row>
    <row r="1046" spans="1:1" x14ac:dyDescent="0.35">
      <c r="A1046" s="125"/>
    </row>
    <row r="1047" spans="1:1" x14ac:dyDescent="0.35">
      <c r="A1047" s="125"/>
    </row>
    <row r="1048" spans="1:1" x14ac:dyDescent="0.35">
      <c r="A1048" s="125"/>
    </row>
    <row r="1049" spans="1:1" x14ac:dyDescent="0.35">
      <c r="A1049" s="125"/>
    </row>
    <row r="1050" spans="1:1" x14ac:dyDescent="0.35">
      <c r="A1050" s="125"/>
    </row>
    <row r="1051" spans="1:1" x14ac:dyDescent="0.35">
      <c r="A1051" s="125"/>
    </row>
    <row r="1052" spans="1:1" x14ac:dyDescent="0.35">
      <c r="A1052" s="125"/>
    </row>
    <row r="1053" spans="1:1" x14ac:dyDescent="0.35">
      <c r="A1053" s="125"/>
    </row>
    <row r="1054" spans="1:1" x14ac:dyDescent="0.35">
      <c r="A1054" s="125"/>
    </row>
    <row r="1055" spans="1:1" x14ac:dyDescent="0.35">
      <c r="A1055" s="125"/>
    </row>
    <row r="1056" spans="1:1" x14ac:dyDescent="0.35">
      <c r="A1056" s="125"/>
    </row>
    <row r="1057" spans="1:1" x14ac:dyDescent="0.35">
      <c r="A1057" s="125"/>
    </row>
    <row r="1058" spans="1:1" x14ac:dyDescent="0.35">
      <c r="A1058" s="125"/>
    </row>
    <row r="1059" spans="1:1" x14ac:dyDescent="0.35">
      <c r="A1059" s="125"/>
    </row>
    <row r="1060" spans="1:1" x14ac:dyDescent="0.35">
      <c r="A1060" s="125"/>
    </row>
    <row r="1061" spans="1:1" x14ac:dyDescent="0.35">
      <c r="A1061" s="125"/>
    </row>
    <row r="1062" spans="1:1" x14ac:dyDescent="0.35">
      <c r="A1062" s="125"/>
    </row>
    <row r="1063" spans="1:1" x14ac:dyDescent="0.35">
      <c r="A1063" s="125"/>
    </row>
    <row r="1064" spans="1:1" x14ac:dyDescent="0.35">
      <c r="A1064" s="125"/>
    </row>
    <row r="1065" spans="1:1" x14ac:dyDescent="0.35">
      <c r="A1065" s="125"/>
    </row>
    <row r="1066" spans="1:1" x14ac:dyDescent="0.35">
      <c r="A1066" s="125"/>
    </row>
    <row r="1067" spans="1:1" x14ac:dyDescent="0.35">
      <c r="A1067" s="125"/>
    </row>
    <row r="1068" spans="1:1" x14ac:dyDescent="0.35">
      <c r="A1068" s="125"/>
    </row>
    <row r="1069" spans="1:1" x14ac:dyDescent="0.35">
      <c r="A1069" s="125"/>
    </row>
    <row r="1070" spans="1:1" x14ac:dyDescent="0.35">
      <c r="A1070" s="125"/>
    </row>
    <row r="1071" spans="1:1" x14ac:dyDescent="0.35">
      <c r="A1071" s="125"/>
    </row>
    <row r="1072" spans="1:1" x14ac:dyDescent="0.35">
      <c r="A1072" s="125"/>
    </row>
    <row r="1073" spans="1:1" x14ac:dyDescent="0.35">
      <c r="A1073" s="125"/>
    </row>
    <row r="1074" spans="1:1" x14ac:dyDescent="0.35">
      <c r="A1074" s="125"/>
    </row>
    <row r="1075" spans="1:1" x14ac:dyDescent="0.35">
      <c r="A1075" s="125"/>
    </row>
    <row r="1076" spans="1:1" x14ac:dyDescent="0.35">
      <c r="A1076" s="125"/>
    </row>
    <row r="1077" spans="1:1" x14ac:dyDescent="0.35">
      <c r="A1077" s="125"/>
    </row>
    <row r="1078" spans="1:1" x14ac:dyDescent="0.35">
      <c r="A1078" s="125"/>
    </row>
    <row r="1079" spans="1:1" x14ac:dyDescent="0.35">
      <c r="A1079" s="125"/>
    </row>
    <row r="1080" spans="1:1" x14ac:dyDescent="0.35">
      <c r="A1080" s="125"/>
    </row>
    <row r="1081" spans="1:1" x14ac:dyDescent="0.35">
      <c r="A1081" s="125"/>
    </row>
    <row r="1082" spans="1:1" x14ac:dyDescent="0.35">
      <c r="A1082" s="125"/>
    </row>
    <row r="1083" spans="1:1" x14ac:dyDescent="0.35">
      <c r="A1083" s="125"/>
    </row>
    <row r="1084" spans="1:1" x14ac:dyDescent="0.35">
      <c r="A1084" s="125"/>
    </row>
    <row r="1085" spans="1:1" x14ac:dyDescent="0.35">
      <c r="A1085" s="125"/>
    </row>
    <row r="1086" spans="1:1" x14ac:dyDescent="0.35">
      <c r="A1086" s="125"/>
    </row>
    <row r="1087" spans="1:1" x14ac:dyDescent="0.35">
      <c r="A1087" s="125"/>
    </row>
    <row r="1088" spans="1:1" x14ac:dyDescent="0.35">
      <c r="A1088" s="125"/>
    </row>
    <row r="1089" spans="1:1" x14ac:dyDescent="0.35">
      <c r="A1089" s="125"/>
    </row>
    <row r="1090" spans="1:1" x14ac:dyDescent="0.35">
      <c r="A1090" s="125"/>
    </row>
    <row r="1091" spans="1:1" x14ac:dyDescent="0.35">
      <c r="A1091" s="125"/>
    </row>
    <row r="1092" spans="1:1" x14ac:dyDescent="0.35">
      <c r="A1092" s="125"/>
    </row>
    <row r="1093" spans="1:1" x14ac:dyDescent="0.35">
      <c r="A1093" s="125"/>
    </row>
    <row r="1094" spans="1:1" x14ac:dyDescent="0.35">
      <c r="A1094" s="125"/>
    </row>
    <row r="1095" spans="1:1" x14ac:dyDescent="0.35">
      <c r="A1095" s="125"/>
    </row>
    <row r="1096" spans="1:1" x14ac:dyDescent="0.35">
      <c r="A1096" s="125"/>
    </row>
    <row r="1097" spans="1:1" x14ac:dyDescent="0.35">
      <c r="A1097" s="125"/>
    </row>
    <row r="1098" spans="1:1" x14ac:dyDescent="0.35">
      <c r="A1098" s="125"/>
    </row>
    <row r="1099" spans="1:1" x14ac:dyDescent="0.35">
      <c r="A1099" s="125"/>
    </row>
    <row r="1100" spans="1:1" x14ac:dyDescent="0.35">
      <c r="A1100" s="125"/>
    </row>
    <row r="1101" spans="1:1" x14ac:dyDescent="0.35">
      <c r="A1101" s="125"/>
    </row>
    <row r="1102" spans="1:1" x14ac:dyDescent="0.35">
      <c r="A1102" s="125"/>
    </row>
    <row r="1103" spans="1:1" x14ac:dyDescent="0.35">
      <c r="A1103" s="125"/>
    </row>
    <row r="1104" spans="1:1" x14ac:dyDescent="0.35">
      <c r="A1104" s="125"/>
    </row>
    <row r="1105" spans="1:1" x14ac:dyDescent="0.35">
      <c r="A1105" s="125"/>
    </row>
    <row r="1106" spans="1:1" x14ac:dyDescent="0.35">
      <c r="A1106" s="125"/>
    </row>
    <row r="1107" spans="1:1" x14ac:dyDescent="0.35">
      <c r="A1107" s="125"/>
    </row>
    <row r="1108" spans="1:1" x14ac:dyDescent="0.35">
      <c r="A1108" s="125"/>
    </row>
    <row r="1109" spans="1:1" x14ac:dyDescent="0.35">
      <c r="A1109" s="125"/>
    </row>
    <row r="1110" spans="1:1" x14ac:dyDescent="0.35">
      <c r="A1110" s="125"/>
    </row>
    <row r="1111" spans="1:1" x14ac:dyDescent="0.35">
      <c r="A1111" s="125"/>
    </row>
    <row r="1112" spans="1:1" x14ac:dyDescent="0.35">
      <c r="A1112" s="125"/>
    </row>
    <row r="1113" spans="1:1" x14ac:dyDescent="0.35">
      <c r="A1113" s="125"/>
    </row>
    <row r="1114" spans="1:1" x14ac:dyDescent="0.35">
      <c r="A1114" s="125"/>
    </row>
    <row r="1115" spans="1:1" x14ac:dyDescent="0.35">
      <c r="A1115" s="125"/>
    </row>
    <row r="1116" spans="1:1" x14ac:dyDescent="0.35">
      <c r="A1116" s="125"/>
    </row>
    <row r="1117" spans="1:1" x14ac:dyDescent="0.35">
      <c r="A1117" s="125"/>
    </row>
    <row r="1118" spans="1:1" x14ac:dyDescent="0.35">
      <c r="A1118" s="125"/>
    </row>
    <row r="1119" spans="1:1" x14ac:dyDescent="0.35">
      <c r="A1119" s="125"/>
    </row>
    <row r="1120" spans="1:1" x14ac:dyDescent="0.35">
      <c r="A1120" s="125"/>
    </row>
    <row r="1121" spans="1:1" x14ac:dyDescent="0.35">
      <c r="A1121" s="125"/>
    </row>
    <row r="1122" spans="1:1" x14ac:dyDescent="0.35">
      <c r="A1122" s="125"/>
    </row>
    <row r="1123" spans="1:1" x14ac:dyDescent="0.35">
      <c r="A1123" s="125"/>
    </row>
    <row r="1124" spans="1:1" x14ac:dyDescent="0.35">
      <c r="A1124" s="125"/>
    </row>
    <row r="1125" spans="1:1" x14ac:dyDescent="0.35">
      <c r="A1125" s="125"/>
    </row>
    <row r="1126" spans="1:1" x14ac:dyDescent="0.35">
      <c r="A1126" s="125"/>
    </row>
    <row r="1127" spans="1:1" x14ac:dyDescent="0.35">
      <c r="A1127" s="125"/>
    </row>
    <row r="1128" spans="1:1" x14ac:dyDescent="0.35">
      <c r="A1128" s="125"/>
    </row>
    <row r="1129" spans="1:1" x14ac:dyDescent="0.35">
      <c r="A1129" s="125"/>
    </row>
    <row r="1130" spans="1:1" x14ac:dyDescent="0.35">
      <c r="A1130" s="125"/>
    </row>
    <row r="1131" spans="1:1" x14ac:dyDescent="0.35">
      <c r="A1131" s="125"/>
    </row>
    <row r="1132" spans="1:1" x14ac:dyDescent="0.35">
      <c r="A1132" s="125"/>
    </row>
    <row r="1133" spans="1:1" x14ac:dyDescent="0.35">
      <c r="A1133" s="125"/>
    </row>
    <row r="1134" spans="1:1" x14ac:dyDescent="0.35">
      <c r="A1134" s="125"/>
    </row>
    <row r="1135" spans="1:1" x14ac:dyDescent="0.35">
      <c r="A1135" s="125"/>
    </row>
    <row r="1136" spans="1:1" x14ac:dyDescent="0.35">
      <c r="A1136" s="125"/>
    </row>
    <row r="1137" spans="1:1" x14ac:dyDescent="0.35">
      <c r="A1137" s="125"/>
    </row>
    <row r="1138" spans="1:1" x14ac:dyDescent="0.35">
      <c r="A1138" s="125"/>
    </row>
    <row r="1139" spans="1:1" x14ac:dyDescent="0.35">
      <c r="A1139" s="125"/>
    </row>
    <row r="1140" spans="1:1" x14ac:dyDescent="0.35">
      <c r="A1140" s="125"/>
    </row>
    <row r="1141" spans="1:1" x14ac:dyDescent="0.35">
      <c r="A1141" s="125"/>
    </row>
    <row r="1142" spans="1:1" x14ac:dyDescent="0.35">
      <c r="A1142" s="125"/>
    </row>
    <row r="1143" spans="1:1" x14ac:dyDescent="0.35">
      <c r="A1143" s="125"/>
    </row>
    <row r="1144" spans="1:1" x14ac:dyDescent="0.35">
      <c r="A1144" s="125"/>
    </row>
    <row r="1145" spans="1:1" x14ac:dyDescent="0.35">
      <c r="A1145" s="125"/>
    </row>
    <row r="1146" spans="1:1" x14ac:dyDescent="0.35">
      <c r="A1146" s="125"/>
    </row>
    <row r="1147" spans="1:1" x14ac:dyDescent="0.35">
      <c r="A1147" s="125"/>
    </row>
    <row r="1148" spans="1:1" x14ac:dyDescent="0.35">
      <c r="A1148" s="125"/>
    </row>
    <row r="1149" spans="1:1" x14ac:dyDescent="0.35">
      <c r="A1149" s="125"/>
    </row>
    <row r="1150" spans="1:1" x14ac:dyDescent="0.35">
      <c r="A1150" s="125"/>
    </row>
    <row r="1151" spans="1:1" x14ac:dyDescent="0.35">
      <c r="A1151" s="125"/>
    </row>
    <row r="1152" spans="1:1" x14ac:dyDescent="0.35">
      <c r="A1152" s="125"/>
    </row>
    <row r="1153" spans="1:1" x14ac:dyDescent="0.35">
      <c r="A1153" s="125"/>
    </row>
    <row r="1154" spans="1:1" x14ac:dyDescent="0.35">
      <c r="A1154" s="125"/>
    </row>
    <row r="1155" spans="1:1" x14ac:dyDescent="0.35">
      <c r="A1155" s="125"/>
    </row>
    <row r="1156" spans="1:1" x14ac:dyDescent="0.35">
      <c r="A1156" s="125"/>
    </row>
    <row r="1157" spans="1:1" x14ac:dyDescent="0.35">
      <c r="A1157" s="125"/>
    </row>
    <row r="1158" spans="1:1" x14ac:dyDescent="0.35">
      <c r="A1158" s="125"/>
    </row>
    <row r="1159" spans="1:1" x14ac:dyDescent="0.35">
      <c r="A1159" s="125"/>
    </row>
    <row r="1160" spans="1:1" x14ac:dyDescent="0.35">
      <c r="A1160" s="125"/>
    </row>
    <row r="1161" spans="1:1" x14ac:dyDescent="0.35">
      <c r="A1161" s="125"/>
    </row>
    <row r="1162" spans="1:1" x14ac:dyDescent="0.35">
      <c r="A1162" s="125"/>
    </row>
    <row r="1163" spans="1:1" x14ac:dyDescent="0.35">
      <c r="A1163" s="125"/>
    </row>
    <row r="1164" spans="1:1" x14ac:dyDescent="0.35">
      <c r="A1164" s="125"/>
    </row>
    <row r="1165" spans="1:1" x14ac:dyDescent="0.35">
      <c r="A1165" s="125"/>
    </row>
    <row r="1166" spans="1:1" x14ac:dyDescent="0.35">
      <c r="A1166" s="125"/>
    </row>
    <row r="1167" spans="1:1" x14ac:dyDescent="0.35">
      <c r="A1167" s="125"/>
    </row>
    <row r="1168" spans="1:1" x14ac:dyDescent="0.35">
      <c r="A1168" s="125"/>
    </row>
    <row r="1169" spans="1:1" x14ac:dyDescent="0.35">
      <c r="A1169" s="125"/>
    </row>
    <row r="1170" spans="1:1" x14ac:dyDescent="0.35">
      <c r="A1170" s="125"/>
    </row>
    <row r="1171" spans="1:1" x14ac:dyDescent="0.35">
      <c r="A1171" s="125"/>
    </row>
    <row r="1172" spans="1:1" x14ac:dyDescent="0.35">
      <c r="A1172" s="125"/>
    </row>
    <row r="1173" spans="1:1" x14ac:dyDescent="0.35">
      <c r="A1173" s="125"/>
    </row>
    <row r="1174" spans="1:1" x14ac:dyDescent="0.35">
      <c r="A1174" s="125"/>
    </row>
    <row r="1175" spans="1:1" x14ac:dyDescent="0.35">
      <c r="A1175" s="125"/>
    </row>
    <row r="1176" spans="1:1" x14ac:dyDescent="0.35">
      <c r="A1176" s="125"/>
    </row>
    <row r="1177" spans="1:1" x14ac:dyDescent="0.35">
      <c r="A1177" s="125"/>
    </row>
    <row r="1178" spans="1:1" x14ac:dyDescent="0.35">
      <c r="A1178" s="125"/>
    </row>
    <row r="1179" spans="1:1" x14ac:dyDescent="0.35">
      <c r="A1179" s="125"/>
    </row>
    <row r="1180" spans="1:1" x14ac:dyDescent="0.35">
      <c r="A1180" s="125"/>
    </row>
    <row r="1181" spans="1:1" x14ac:dyDescent="0.35">
      <c r="A1181" s="125"/>
    </row>
    <row r="1182" spans="1:1" x14ac:dyDescent="0.35">
      <c r="A1182" s="125"/>
    </row>
    <row r="1183" spans="1:1" x14ac:dyDescent="0.35">
      <c r="A1183" s="125"/>
    </row>
    <row r="1184" spans="1:1" x14ac:dyDescent="0.35">
      <c r="A1184" s="125"/>
    </row>
    <row r="1185" spans="1:1" x14ac:dyDescent="0.35">
      <c r="A1185" s="125"/>
    </row>
    <row r="1186" spans="1:1" x14ac:dyDescent="0.35">
      <c r="A1186" s="125"/>
    </row>
    <row r="1187" spans="1:1" x14ac:dyDescent="0.35">
      <c r="A1187" s="125"/>
    </row>
    <row r="1188" spans="1:1" x14ac:dyDescent="0.35">
      <c r="A1188" s="125"/>
    </row>
    <row r="1189" spans="1:1" x14ac:dyDescent="0.35">
      <c r="A1189" s="125"/>
    </row>
    <row r="1190" spans="1:1" x14ac:dyDescent="0.35">
      <c r="A1190" s="125"/>
    </row>
    <row r="1191" spans="1:1" x14ac:dyDescent="0.35">
      <c r="A1191" s="125"/>
    </row>
    <row r="1192" spans="1:1" x14ac:dyDescent="0.35">
      <c r="A1192" s="125"/>
    </row>
    <row r="1193" spans="1:1" x14ac:dyDescent="0.35">
      <c r="A1193" s="125"/>
    </row>
    <row r="1194" spans="1:1" x14ac:dyDescent="0.35">
      <c r="A1194" s="125"/>
    </row>
    <row r="1195" spans="1:1" x14ac:dyDescent="0.35">
      <c r="A1195" s="125"/>
    </row>
    <row r="1196" spans="1:1" x14ac:dyDescent="0.35">
      <c r="A1196" s="125"/>
    </row>
    <row r="1197" spans="1:1" x14ac:dyDescent="0.35">
      <c r="A1197" s="125"/>
    </row>
    <row r="1198" spans="1:1" x14ac:dyDescent="0.35">
      <c r="A1198" s="125"/>
    </row>
    <row r="1199" spans="1:1" x14ac:dyDescent="0.35">
      <c r="A1199" s="125"/>
    </row>
    <row r="1200" spans="1:1" x14ac:dyDescent="0.35">
      <c r="A1200" s="125"/>
    </row>
    <row r="1201" spans="1:1" x14ac:dyDescent="0.35">
      <c r="A1201" s="125"/>
    </row>
    <row r="1202" spans="1:1" x14ac:dyDescent="0.35">
      <c r="A1202" s="125"/>
    </row>
    <row r="1203" spans="1:1" x14ac:dyDescent="0.35">
      <c r="A1203" s="125"/>
    </row>
    <row r="1204" spans="1:1" x14ac:dyDescent="0.35">
      <c r="A1204" s="125"/>
    </row>
    <row r="1205" spans="1:1" x14ac:dyDescent="0.35">
      <c r="A1205" s="125"/>
    </row>
    <row r="1206" spans="1:1" x14ac:dyDescent="0.35">
      <c r="A1206" s="125"/>
    </row>
    <row r="1207" spans="1:1" x14ac:dyDescent="0.35">
      <c r="A1207" s="125"/>
    </row>
    <row r="1208" spans="1:1" x14ac:dyDescent="0.35">
      <c r="A1208" s="125"/>
    </row>
    <row r="1209" spans="1:1" x14ac:dyDescent="0.35">
      <c r="A1209" s="125"/>
    </row>
    <row r="1210" spans="1:1" x14ac:dyDescent="0.35">
      <c r="A1210" s="125"/>
    </row>
    <row r="1211" spans="1:1" x14ac:dyDescent="0.35">
      <c r="A1211" s="125"/>
    </row>
    <row r="1212" spans="1:1" x14ac:dyDescent="0.35">
      <c r="A1212" s="125"/>
    </row>
    <row r="1213" spans="1:1" x14ac:dyDescent="0.35">
      <c r="A1213" s="125"/>
    </row>
    <row r="1214" spans="1:1" x14ac:dyDescent="0.35">
      <c r="A1214" s="125"/>
    </row>
    <row r="1215" spans="1:1" x14ac:dyDescent="0.35">
      <c r="A1215" s="125"/>
    </row>
    <row r="1216" spans="1:1" x14ac:dyDescent="0.35">
      <c r="A1216" s="125"/>
    </row>
    <row r="1217" spans="1:1" x14ac:dyDescent="0.35">
      <c r="A1217" s="125"/>
    </row>
    <row r="1218" spans="1:1" x14ac:dyDescent="0.35">
      <c r="A1218" s="125"/>
    </row>
    <row r="1219" spans="1:1" x14ac:dyDescent="0.35">
      <c r="A1219" s="125"/>
    </row>
    <row r="1220" spans="1:1" x14ac:dyDescent="0.35">
      <c r="A1220" s="125"/>
    </row>
    <row r="1221" spans="1:1" x14ac:dyDescent="0.35">
      <c r="A1221" s="125"/>
    </row>
    <row r="1222" spans="1:1" x14ac:dyDescent="0.35">
      <c r="A1222" s="125"/>
    </row>
    <row r="1223" spans="1:1" x14ac:dyDescent="0.35">
      <c r="A1223" s="125"/>
    </row>
    <row r="1224" spans="1:1" x14ac:dyDescent="0.35">
      <c r="A1224" s="125"/>
    </row>
    <row r="1225" spans="1:1" x14ac:dyDescent="0.35">
      <c r="A1225" s="125"/>
    </row>
    <row r="1226" spans="1:1" x14ac:dyDescent="0.35">
      <c r="A1226" s="125"/>
    </row>
    <row r="1227" spans="1:1" x14ac:dyDescent="0.35">
      <c r="A1227" s="125"/>
    </row>
    <row r="1228" spans="1:1" x14ac:dyDescent="0.35">
      <c r="A1228" s="125"/>
    </row>
    <row r="1229" spans="1:1" x14ac:dyDescent="0.35">
      <c r="A1229" s="125"/>
    </row>
    <row r="1230" spans="1:1" x14ac:dyDescent="0.35">
      <c r="A1230" s="125"/>
    </row>
    <row r="1231" spans="1:1" x14ac:dyDescent="0.35">
      <c r="A1231" s="125"/>
    </row>
    <row r="1232" spans="1:1" x14ac:dyDescent="0.35">
      <c r="A1232" s="125"/>
    </row>
    <row r="1233" spans="1:1" x14ac:dyDescent="0.35">
      <c r="A1233" s="125"/>
    </row>
    <row r="1234" spans="1:1" x14ac:dyDescent="0.35">
      <c r="A1234" s="125"/>
    </row>
    <row r="1235" spans="1:1" x14ac:dyDescent="0.35">
      <c r="A1235" s="125"/>
    </row>
    <row r="1236" spans="1:1" x14ac:dyDescent="0.35">
      <c r="A1236" s="125"/>
    </row>
    <row r="1237" spans="1:1" x14ac:dyDescent="0.35">
      <c r="A1237" s="125"/>
    </row>
    <row r="1238" spans="1:1" x14ac:dyDescent="0.35">
      <c r="A1238" s="125"/>
    </row>
    <row r="1239" spans="1:1" x14ac:dyDescent="0.35">
      <c r="A1239" s="125"/>
    </row>
    <row r="1240" spans="1:1" x14ac:dyDescent="0.35">
      <c r="A1240" s="125"/>
    </row>
    <row r="1241" spans="1:1" x14ac:dyDescent="0.35">
      <c r="A1241" s="125"/>
    </row>
    <row r="1242" spans="1:1" x14ac:dyDescent="0.35">
      <c r="A1242" s="125"/>
    </row>
    <row r="1243" spans="1:1" x14ac:dyDescent="0.35">
      <c r="A1243" s="125"/>
    </row>
    <row r="1244" spans="1:1" x14ac:dyDescent="0.35">
      <c r="A1244" s="125"/>
    </row>
    <row r="1245" spans="1:1" x14ac:dyDescent="0.35">
      <c r="A1245" s="125"/>
    </row>
    <row r="1246" spans="1:1" x14ac:dyDescent="0.35">
      <c r="A1246" s="125"/>
    </row>
    <row r="1247" spans="1:1" x14ac:dyDescent="0.35">
      <c r="A1247" s="125"/>
    </row>
    <row r="1248" spans="1:1" x14ac:dyDescent="0.35">
      <c r="A1248" s="125"/>
    </row>
    <row r="1249" spans="1:1" x14ac:dyDescent="0.35">
      <c r="A1249" s="125"/>
    </row>
    <row r="1250" spans="1:1" x14ac:dyDescent="0.35">
      <c r="A1250" s="125"/>
    </row>
    <row r="1251" spans="1:1" x14ac:dyDescent="0.35">
      <c r="A1251" s="125"/>
    </row>
    <row r="1252" spans="1:1" x14ac:dyDescent="0.35">
      <c r="A1252" s="125"/>
    </row>
    <row r="1253" spans="1:1" x14ac:dyDescent="0.35">
      <c r="A1253" s="125"/>
    </row>
    <row r="1254" spans="1:1" x14ac:dyDescent="0.35">
      <c r="A1254" s="125"/>
    </row>
    <row r="1255" spans="1:1" x14ac:dyDescent="0.35">
      <c r="A1255" s="125"/>
    </row>
    <row r="1256" spans="1:1" x14ac:dyDescent="0.35">
      <c r="A1256" s="125"/>
    </row>
    <row r="1257" spans="1:1" x14ac:dyDescent="0.35">
      <c r="A1257" s="125"/>
    </row>
    <row r="1258" spans="1:1" x14ac:dyDescent="0.35">
      <c r="A1258" s="125"/>
    </row>
    <row r="1259" spans="1:1" x14ac:dyDescent="0.35">
      <c r="A1259" s="125"/>
    </row>
    <row r="1260" spans="1:1" x14ac:dyDescent="0.35">
      <c r="A1260" s="125"/>
    </row>
    <row r="1261" spans="1:1" x14ac:dyDescent="0.35">
      <c r="A1261" s="125"/>
    </row>
    <row r="1262" spans="1:1" x14ac:dyDescent="0.35">
      <c r="A1262" s="125"/>
    </row>
    <row r="1263" spans="1:1" x14ac:dyDescent="0.35">
      <c r="A1263" s="125"/>
    </row>
    <row r="1264" spans="1:1" x14ac:dyDescent="0.35">
      <c r="A1264" s="125"/>
    </row>
    <row r="1265" spans="1:1" x14ac:dyDescent="0.35">
      <c r="A1265" s="125"/>
    </row>
    <row r="1266" spans="1:1" x14ac:dyDescent="0.35">
      <c r="A1266" s="125"/>
    </row>
    <row r="1267" spans="1:1" x14ac:dyDescent="0.35">
      <c r="A1267" s="125"/>
    </row>
    <row r="1268" spans="1:1" x14ac:dyDescent="0.35">
      <c r="A1268" s="125"/>
    </row>
    <row r="1269" spans="1:1" x14ac:dyDescent="0.35">
      <c r="A1269" s="125"/>
    </row>
    <row r="1270" spans="1:1" x14ac:dyDescent="0.35">
      <c r="A1270" s="125"/>
    </row>
    <row r="1271" spans="1:1" x14ac:dyDescent="0.35">
      <c r="A1271" s="125"/>
    </row>
    <row r="1272" spans="1:1" x14ac:dyDescent="0.35">
      <c r="A1272" s="125"/>
    </row>
    <row r="1273" spans="1:1" x14ac:dyDescent="0.35">
      <c r="A1273" s="125"/>
    </row>
    <row r="1274" spans="1:1" x14ac:dyDescent="0.35">
      <c r="A1274" s="125"/>
    </row>
    <row r="1275" spans="1:1" x14ac:dyDescent="0.35">
      <c r="A1275" s="125"/>
    </row>
    <row r="1276" spans="1:1" x14ac:dyDescent="0.35">
      <c r="A1276" s="125"/>
    </row>
    <row r="1277" spans="1:1" x14ac:dyDescent="0.35">
      <c r="A1277" s="125"/>
    </row>
    <row r="1278" spans="1:1" x14ac:dyDescent="0.35">
      <c r="A1278" s="125"/>
    </row>
    <row r="1279" spans="1:1" x14ac:dyDescent="0.35">
      <c r="A1279" s="125"/>
    </row>
    <row r="1280" spans="1:1" x14ac:dyDescent="0.35">
      <c r="A1280" s="125"/>
    </row>
    <row r="1281" spans="1:1" x14ac:dyDescent="0.35">
      <c r="A1281" s="125"/>
    </row>
    <row r="1282" spans="1:1" x14ac:dyDescent="0.35">
      <c r="A1282" s="125"/>
    </row>
    <row r="1283" spans="1:1" x14ac:dyDescent="0.35">
      <c r="A1283" s="125"/>
    </row>
    <row r="1284" spans="1:1" x14ac:dyDescent="0.35">
      <c r="A1284" s="125"/>
    </row>
    <row r="1285" spans="1:1" x14ac:dyDescent="0.35">
      <c r="A1285" s="125"/>
    </row>
    <row r="1286" spans="1:1" x14ac:dyDescent="0.35">
      <c r="A1286" s="125"/>
    </row>
    <row r="1287" spans="1:1" x14ac:dyDescent="0.35">
      <c r="A1287" s="125"/>
    </row>
    <row r="1288" spans="1:1" x14ac:dyDescent="0.35">
      <c r="A1288" s="125"/>
    </row>
    <row r="1289" spans="1:1" x14ac:dyDescent="0.35">
      <c r="A1289" s="125"/>
    </row>
    <row r="1290" spans="1:1" x14ac:dyDescent="0.35">
      <c r="A1290" s="125"/>
    </row>
    <row r="1291" spans="1:1" x14ac:dyDescent="0.35">
      <c r="A1291" s="125"/>
    </row>
    <row r="1292" spans="1:1" x14ac:dyDescent="0.35">
      <c r="A1292" s="125"/>
    </row>
    <row r="1293" spans="1:1" x14ac:dyDescent="0.35">
      <c r="A1293" s="125"/>
    </row>
    <row r="1294" spans="1:1" x14ac:dyDescent="0.35">
      <c r="A1294" s="125"/>
    </row>
    <row r="1295" spans="1:1" x14ac:dyDescent="0.35">
      <c r="A1295" s="125"/>
    </row>
    <row r="1296" spans="1:1" x14ac:dyDescent="0.35">
      <c r="A1296" s="125"/>
    </row>
    <row r="1297" spans="1:1" x14ac:dyDescent="0.35">
      <c r="A1297" s="125"/>
    </row>
    <row r="1298" spans="1:1" x14ac:dyDescent="0.35">
      <c r="A1298" s="125"/>
    </row>
    <row r="1299" spans="1:1" x14ac:dyDescent="0.35">
      <c r="A1299" s="125"/>
    </row>
    <row r="1300" spans="1:1" x14ac:dyDescent="0.35">
      <c r="A1300" s="125"/>
    </row>
    <row r="1301" spans="1:1" x14ac:dyDescent="0.35">
      <c r="A1301" s="125"/>
    </row>
    <row r="1302" spans="1:1" x14ac:dyDescent="0.35">
      <c r="A1302" s="125"/>
    </row>
    <row r="1303" spans="1:1" x14ac:dyDescent="0.35">
      <c r="A1303" s="125"/>
    </row>
    <row r="1304" spans="1:1" x14ac:dyDescent="0.35">
      <c r="A1304" s="125"/>
    </row>
    <row r="1305" spans="1:1" x14ac:dyDescent="0.35">
      <c r="A1305" s="125"/>
    </row>
    <row r="1306" spans="1:1" x14ac:dyDescent="0.35">
      <c r="A1306" s="125"/>
    </row>
    <row r="1307" spans="1:1" x14ac:dyDescent="0.35">
      <c r="A1307" s="125"/>
    </row>
    <row r="1308" spans="1:1" x14ac:dyDescent="0.35">
      <c r="A1308" s="125"/>
    </row>
    <row r="1309" spans="1:1" x14ac:dyDescent="0.35">
      <c r="A1309" s="125"/>
    </row>
    <row r="1310" spans="1:1" x14ac:dyDescent="0.35">
      <c r="A1310" s="125"/>
    </row>
    <row r="1311" spans="1:1" x14ac:dyDescent="0.35">
      <c r="A1311" s="125"/>
    </row>
    <row r="1312" spans="1:1" x14ac:dyDescent="0.35">
      <c r="A1312" s="125"/>
    </row>
    <row r="1313" spans="1:1" x14ac:dyDescent="0.35">
      <c r="A1313" s="125"/>
    </row>
    <row r="1314" spans="1:1" x14ac:dyDescent="0.35">
      <c r="A1314" s="125"/>
    </row>
    <row r="1315" spans="1:1" x14ac:dyDescent="0.35">
      <c r="A1315" s="125"/>
    </row>
    <row r="1316" spans="1:1" x14ac:dyDescent="0.35">
      <c r="A1316" s="125"/>
    </row>
    <row r="1317" spans="1:1" x14ac:dyDescent="0.35">
      <c r="A1317" s="125"/>
    </row>
    <row r="1318" spans="1:1" x14ac:dyDescent="0.35">
      <c r="A1318" s="125"/>
    </row>
    <row r="1319" spans="1:1" x14ac:dyDescent="0.35">
      <c r="A1319" s="125"/>
    </row>
    <row r="1320" spans="1:1" x14ac:dyDescent="0.35">
      <c r="A1320" s="125"/>
    </row>
    <row r="1321" spans="1:1" x14ac:dyDescent="0.35">
      <c r="A1321" s="125"/>
    </row>
    <row r="1322" spans="1:1" x14ac:dyDescent="0.35">
      <c r="A1322" s="125"/>
    </row>
    <row r="1323" spans="1:1" x14ac:dyDescent="0.35">
      <c r="A1323" s="125"/>
    </row>
    <row r="1324" spans="1:1" x14ac:dyDescent="0.35">
      <c r="A1324" s="125"/>
    </row>
    <row r="1325" spans="1:1" x14ac:dyDescent="0.35">
      <c r="A1325" s="125"/>
    </row>
    <row r="1326" spans="1:1" x14ac:dyDescent="0.35">
      <c r="A1326" s="125"/>
    </row>
    <row r="1327" spans="1:1" x14ac:dyDescent="0.35">
      <c r="A1327" s="125"/>
    </row>
    <row r="1328" spans="1:1" x14ac:dyDescent="0.35">
      <c r="A1328" s="125"/>
    </row>
    <row r="1329" spans="1:1" x14ac:dyDescent="0.35">
      <c r="A1329" s="125"/>
    </row>
    <row r="1330" spans="1:1" x14ac:dyDescent="0.35">
      <c r="A1330" s="125"/>
    </row>
    <row r="1331" spans="1:1" x14ac:dyDescent="0.35">
      <c r="A1331" s="125"/>
    </row>
    <row r="1332" spans="1:1" x14ac:dyDescent="0.35">
      <c r="A1332" s="125"/>
    </row>
    <row r="1333" spans="1:1" x14ac:dyDescent="0.35">
      <c r="A1333" s="125"/>
    </row>
    <row r="1334" spans="1:1" x14ac:dyDescent="0.35">
      <c r="A1334" s="125"/>
    </row>
    <row r="1335" spans="1:1" x14ac:dyDescent="0.35">
      <c r="A1335" s="125"/>
    </row>
    <row r="1336" spans="1:1" x14ac:dyDescent="0.35">
      <c r="A1336" s="125"/>
    </row>
    <row r="1337" spans="1:1" x14ac:dyDescent="0.35">
      <c r="A1337" s="125"/>
    </row>
    <row r="1338" spans="1:1" x14ac:dyDescent="0.35">
      <c r="A1338" s="125"/>
    </row>
    <row r="1339" spans="1:1" x14ac:dyDescent="0.35">
      <c r="A1339" s="125"/>
    </row>
    <row r="1340" spans="1:1" x14ac:dyDescent="0.35">
      <c r="A1340" s="125"/>
    </row>
    <row r="1341" spans="1:1" x14ac:dyDescent="0.35">
      <c r="A1341" s="125"/>
    </row>
    <row r="1342" spans="1:1" x14ac:dyDescent="0.35">
      <c r="A1342" s="125"/>
    </row>
    <row r="1343" spans="1:1" x14ac:dyDescent="0.35">
      <c r="A1343" s="125"/>
    </row>
    <row r="1344" spans="1:1" x14ac:dyDescent="0.35">
      <c r="A1344" s="125"/>
    </row>
    <row r="1345" spans="1:1" x14ac:dyDescent="0.35">
      <c r="A1345" s="125"/>
    </row>
    <row r="1346" spans="1:1" x14ac:dyDescent="0.35">
      <c r="A1346" s="125"/>
    </row>
    <row r="1347" spans="1:1" x14ac:dyDescent="0.35">
      <c r="A1347" s="125"/>
    </row>
    <row r="1348" spans="1:1" x14ac:dyDescent="0.35">
      <c r="A1348" s="125"/>
    </row>
    <row r="1349" spans="1:1" x14ac:dyDescent="0.35">
      <c r="A1349" s="125"/>
    </row>
    <row r="1350" spans="1:1" x14ac:dyDescent="0.35">
      <c r="A1350" s="125"/>
    </row>
    <row r="1351" spans="1:1" x14ac:dyDescent="0.35">
      <c r="A1351" s="125"/>
    </row>
    <row r="1352" spans="1:1" x14ac:dyDescent="0.35">
      <c r="A1352" s="125"/>
    </row>
    <row r="1353" spans="1:1" x14ac:dyDescent="0.35">
      <c r="A1353" s="125"/>
    </row>
    <row r="1354" spans="1:1" x14ac:dyDescent="0.35">
      <c r="A1354" s="125"/>
    </row>
    <row r="1355" spans="1:1" x14ac:dyDescent="0.35">
      <c r="A1355" s="125"/>
    </row>
    <row r="1356" spans="1:1" x14ac:dyDescent="0.35">
      <c r="A1356" s="125"/>
    </row>
    <row r="1357" spans="1:1" x14ac:dyDescent="0.35">
      <c r="A1357" s="125"/>
    </row>
    <row r="1358" spans="1:1" x14ac:dyDescent="0.35">
      <c r="A1358" s="125"/>
    </row>
  </sheetData>
  <mergeCells count="1">
    <mergeCell ref="A1:G1"/>
  </mergeCells>
  <hyperlinks>
    <hyperlink ref="C909" r:id="rId1"/>
    <hyperlink ref="A1" r:id="rId2"/>
  </hyperlinks>
  <pageMargins left="0.7" right="0.7" top="0.75" bottom="0.75" header="0.3" footer="0.3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8"/>
  <sheetViews>
    <sheetView workbookViewId="0">
      <pane ySplit="3" topLeftCell="A487" activePane="bottomLeft" state="frozen"/>
      <selection pane="bottomLeft" activeCell="B503" sqref="B503"/>
    </sheetView>
  </sheetViews>
  <sheetFormatPr defaultColWidth="9.1796875" defaultRowHeight="14" x14ac:dyDescent="0.3"/>
  <cols>
    <col min="1" max="1" width="12.453125" style="145" customWidth="1"/>
    <col min="2" max="2" width="16" style="140" customWidth="1"/>
    <col min="3" max="3" width="14.26953125" style="140" bestFit="1" customWidth="1"/>
    <col min="4" max="16384" width="9.1796875" style="140"/>
  </cols>
  <sheetData>
    <row r="1" spans="1:7" x14ac:dyDescent="0.3">
      <c r="A1" s="228" t="s">
        <v>998</v>
      </c>
      <c r="B1" s="185" t="s">
        <v>997</v>
      </c>
      <c r="C1" s="185"/>
      <c r="D1" s="185"/>
      <c r="E1" s="185"/>
      <c r="F1" s="185"/>
      <c r="G1" s="185"/>
    </row>
    <row r="2" spans="1:7" x14ac:dyDescent="0.3">
      <c r="A2" s="229" t="s">
        <v>21</v>
      </c>
      <c r="B2" s="146" t="s">
        <v>724</v>
      </c>
    </row>
    <row r="3" spans="1:7" x14ac:dyDescent="0.3">
      <c r="A3" s="230"/>
      <c r="B3" s="147" t="s">
        <v>23</v>
      </c>
    </row>
    <row r="4" spans="1:7" x14ac:dyDescent="0.3">
      <c r="A4" s="231" t="s">
        <v>889</v>
      </c>
      <c r="B4" s="148" t="s">
        <v>912</v>
      </c>
    </row>
    <row r="5" spans="1:7" x14ac:dyDescent="0.3">
      <c r="A5" s="231" t="s">
        <v>890</v>
      </c>
      <c r="B5" s="148" t="s">
        <v>913</v>
      </c>
    </row>
    <row r="6" spans="1:7" x14ac:dyDescent="0.3">
      <c r="A6" s="231" t="s">
        <v>943</v>
      </c>
      <c r="B6" s="148" t="s">
        <v>913</v>
      </c>
    </row>
    <row r="7" spans="1:7" x14ac:dyDescent="0.3">
      <c r="A7" s="231" t="s">
        <v>944</v>
      </c>
      <c r="B7" s="148" t="s">
        <v>914</v>
      </c>
    </row>
    <row r="8" spans="1:7" x14ac:dyDescent="0.3">
      <c r="A8" s="231" t="s">
        <v>891</v>
      </c>
      <c r="B8" s="148" t="s">
        <v>915</v>
      </c>
    </row>
    <row r="9" spans="1:7" x14ac:dyDescent="0.3">
      <c r="A9" s="231" t="s">
        <v>892</v>
      </c>
      <c r="B9" s="148" t="s">
        <v>912</v>
      </c>
    </row>
    <row r="10" spans="1:7" x14ac:dyDescent="0.3">
      <c r="A10" s="231" t="s">
        <v>893</v>
      </c>
      <c r="B10" s="148" t="s">
        <v>916</v>
      </c>
    </row>
    <row r="11" spans="1:7" x14ac:dyDescent="0.3">
      <c r="A11" s="231" t="s">
        <v>894</v>
      </c>
      <c r="B11" s="148" t="s">
        <v>917</v>
      </c>
    </row>
    <row r="12" spans="1:7" x14ac:dyDescent="0.3">
      <c r="A12" s="231" t="s">
        <v>945</v>
      </c>
      <c r="B12" s="148" t="s">
        <v>917</v>
      </c>
    </row>
    <row r="13" spans="1:7" x14ac:dyDescent="0.3">
      <c r="A13" s="231" t="s">
        <v>946</v>
      </c>
      <c r="B13" s="148" t="s">
        <v>918</v>
      </c>
    </row>
    <row r="14" spans="1:7" x14ac:dyDescent="0.3">
      <c r="A14" s="231" t="s">
        <v>896</v>
      </c>
      <c r="B14" s="148" t="s">
        <v>919</v>
      </c>
    </row>
    <row r="15" spans="1:7" x14ac:dyDescent="0.3">
      <c r="A15" s="231" t="s">
        <v>897</v>
      </c>
      <c r="B15" s="148" t="s">
        <v>920</v>
      </c>
    </row>
    <row r="16" spans="1:7" x14ac:dyDescent="0.3">
      <c r="A16" s="231" t="s">
        <v>898</v>
      </c>
      <c r="B16" s="148" t="s">
        <v>921</v>
      </c>
    </row>
    <row r="17" spans="1:2" x14ac:dyDescent="0.3">
      <c r="A17" s="231" t="s">
        <v>899</v>
      </c>
      <c r="B17" s="148" t="s">
        <v>922</v>
      </c>
    </row>
    <row r="18" spans="1:2" x14ac:dyDescent="0.3">
      <c r="A18" s="231" t="s">
        <v>900</v>
      </c>
      <c r="B18" s="148" t="s">
        <v>922</v>
      </c>
    </row>
    <row r="19" spans="1:2" x14ac:dyDescent="0.3">
      <c r="A19" s="231" t="s">
        <v>947</v>
      </c>
      <c r="B19" s="148" t="s">
        <v>923</v>
      </c>
    </row>
    <row r="20" spans="1:2" x14ac:dyDescent="0.3">
      <c r="A20" s="231" t="s">
        <v>948</v>
      </c>
      <c r="B20" s="148" t="s">
        <v>924</v>
      </c>
    </row>
    <row r="21" spans="1:2" x14ac:dyDescent="0.3">
      <c r="A21" s="231" t="s">
        <v>901</v>
      </c>
      <c r="B21" s="148" t="s">
        <v>924</v>
      </c>
    </row>
    <row r="22" spans="1:2" x14ac:dyDescent="0.3">
      <c r="A22" s="231" t="s">
        <v>902</v>
      </c>
      <c r="B22" s="148" t="s">
        <v>924</v>
      </c>
    </row>
    <row r="23" spans="1:2" x14ac:dyDescent="0.3">
      <c r="A23" s="231" t="s">
        <v>903</v>
      </c>
      <c r="B23" s="148" t="s">
        <v>924</v>
      </c>
    </row>
    <row r="24" spans="1:2" x14ac:dyDescent="0.3">
      <c r="A24" s="231" t="s">
        <v>904</v>
      </c>
      <c r="B24" s="148" t="s">
        <v>924</v>
      </c>
    </row>
    <row r="25" spans="1:2" x14ac:dyDescent="0.3">
      <c r="A25" s="231" t="s">
        <v>949</v>
      </c>
      <c r="B25" s="148" t="s">
        <v>924</v>
      </c>
    </row>
    <row r="26" spans="1:2" x14ac:dyDescent="0.3">
      <c r="A26" s="231" t="s">
        <v>950</v>
      </c>
      <c r="B26" s="148" t="s">
        <v>924</v>
      </c>
    </row>
    <row r="27" spans="1:2" x14ac:dyDescent="0.3">
      <c r="A27" s="231" t="s">
        <v>905</v>
      </c>
      <c r="B27" s="148" t="s">
        <v>924</v>
      </c>
    </row>
    <row r="28" spans="1:2" x14ac:dyDescent="0.3">
      <c r="A28" s="231" t="s">
        <v>906</v>
      </c>
      <c r="B28" s="148" t="s">
        <v>924</v>
      </c>
    </row>
    <row r="29" spans="1:2" x14ac:dyDescent="0.3">
      <c r="A29" s="231" t="s">
        <v>907</v>
      </c>
      <c r="B29" s="148" t="s">
        <v>925</v>
      </c>
    </row>
    <row r="30" spans="1:2" x14ac:dyDescent="0.3">
      <c r="A30" s="231" t="s">
        <v>908</v>
      </c>
      <c r="B30" s="148" t="s">
        <v>923</v>
      </c>
    </row>
    <row r="31" spans="1:2" x14ac:dyDescent="0.3">
      <c r="A31" s="231" t="s">
        <v>909</v>
      </c>
      <c r="B31" s="148" t="s">
        <v>924</v>
      </c>
    </row>
    <row r="32" spans="1:2" x14ac:dyDescent="0.3">
      <c r="A32" s="231">
        <v>42739</v>
      </c>
      <c r="B32" s="149">
        <v>22760</v>
      </c>
    </row>
    <row r="33" spans="1:3" ht="15.5" x14ac:dyDescent="0.35">
      <c r="A33" s="231">
        <v>42740</v>
      </c>
      <c r="B33" s="150">
        <v>22700</v>
      </c>
    </row>
    <row r="34" spans="1:3" ht="15.5" x14ac:dyDescent="0.35">
      <c r="A34" s="231">
        <v>42741</v>
      </c>
      <c r="B34" s="150">
        <v>22610</v>
      </c>
    </row>
    <row r="35" spans="1:3" ht="15.5" x14ac:dyDescent="0.35">
      <c r="A35" s="231">
        <v>42745</v>
      </c>
      <c r="B35" s="150">
        <v>22605</v>
      </c>
    </row>
    <row r="36" spans="1:3" ht="15.5" x14ac:dyDescent="0.35">
      <c r="A36" s="231">
        <v>42746</v>
      </c>
      <c r="B36" s="150">
        <v>22605</v>
      </c>
    </row>
    <row r="37" spans="1:3" ht="15.5" x14ac:dyDescent="0.35">
      <c r="A37" s="231">
        <v>42747</v>
      </c>
      <c r="B37" s="150">
        <v>22605</v>
      </c>
    </row>
    <row r="38" spans="1:3" ht="15.5" x14ac:dyDescent="0.35">
      <c r="A38" s="231">
        <v>42748</v>
      </c>
      <c r="B38" s="150">
        <v>22605</v>
      </c>
    </row>
    <row r="39" spans="1:3" ht="15.5" x14ac:dyDescent="0.35">
      <c r="A39" s="231">
        <v>42751</v>
      </c>
      <c r="B39" s="150">
        <v>22605</v>
      </c>
    </row>
    <row r="40" spans="1:3" ht="15.5" x14ac:dyDescent="0.35">
      <c r="A40" s="231">
        <v>42752</v>
      </c>
      <c r="B40" s="150">
        <v>22600</v>
      </c>
      <c r="C40" s="141"/>
    </row>
    <row r="41" spans="1:3" ht="15.5" x14ac:dyDescent="0.35">
      <c r="A41" s="231">
        <v>42753</v>
      </c>
      <c r="B41" s="150">
        <v>22605</v>
      </c>
    </row>
    <row r="42" spans="1:3" ht="15.5" x14ac:dyDescent="0.35">
      <c r="A42" s="231">
        <v>42754</v>
      </c>
      <c r="B42" s="150">
        <v>22605</v>
      </c>
      <c r="C42" s="141"/>
    </row>
    <row r="43" spans="1:3" ht="15.5" x14ac:dyDescent="0.35">
      <c r="A43" s="231">
        <v>42755</v>
      </c>
      <c r="B43" s="150">
        <v>22600</v>
      </c>
      <c r="C43" s="141"/>
    </row>
    <row r="44" spans="1:3" ht="15.5" x14ac:dyDescent="0.35">
      <c r="A44" s="231">
        <v>42758</v>
      </c>
      <c r="B44" s="150">
        <v>22605</v>
      </c>
    </row>
    <row r="45" spans="1:3" ht="15.5" x14ac:dyDescent="0.35">
      <c r="A45" s="231">
        <v>42772</v>
      </c>
      <c r="B45" s="150">
        <v>22635</v>
      </c>
      <c r="C45" s="141"/>
    </row>
    <row r="46" spans="1:3" ht="15.5" x14ac:dyDescent="0.35">
      <c r="A46" s="231">
        <v>42773</v>
      </c>
      <c r="B46" s="150">
        <v>22610</v>
      </c>
      <c r="C46" s="141"/>
    </row>
    <row r="47" spans="1:3" ht="15.5" x14ac:dyDescent="0.35">
      <c r="A47" s="231">
        <v>42774</v>
      </c>
      <c r="B47" s="150">
        <v>22690</v>
      </c>
    </row>
    <row r="48" spans="1:3" ht="15.5" x14ac:dyDescent="0.35">
      <c r="A48" s="231">
        <v>42775</v>
      </c>
      <c r="B48" s="150">
        <v>22710</v>
      </c>
    </row>
    <row r="49" spans="1:2" ht="15.5" x14ac:dyDescent="0.35">
      <c r="A49" s="231">
        <v>42779</v>
      </c>
      <c r="B49" s="150">
        <v>22695</v>
      </c>
    </row>
    <row r="50" spans="1:2" ht="15.5" x14ac:dyDescent="0.35">
      <c r="A50" s="231">
        <v>42780</v>
      </c>
      <c r="B50" s="150">
        <v>22740</v>
      </c>
    </row>
    <row r="51" spans="1:2" ht="15.5" x14ac:dyDescent="0.35">
      <c r="A51" s="231">
        <v>42781</v>
      </c>
      <c r="B51" s="150">
        <v>22780</v>
      </c>
    </row>
    <row r="52" spans="1:2" ht="15.5" x14ac:dyDescent="0.35">
      <c r="A52" s="231">
        <v>42782</v>
      </c>
      <c r="B52" s="150">
        <v>22800</v>
      </c>
    </row>
    <row r="53" spans="1:2" ht="15.5" x14ac:dyDescent="0.35">
      <c r="A53" s="231">
        <v>42783</v>
      </c>
      <c r="B53" s="150">
        <v>22790</v>
      </c>
    </row>
    <row r="54" spans="1:2" ht="15.5" x14ac:dyDescent="0.35">
      <c r="A54" s="231">
        <v>42786</v>
      </c>
      <c r="B54" s="150">
        <v>22840</v>
      </c>
    </row>
    <row r="55" spans="1:2" ht="15.5" x14ac:dyDescent="0.35">
      <c r="A55" s="231">
        <v>42787</v>
      </c>
      <c r="B55" s="150">
        <v>22860</v>
      </c>
    </row>
    <row r="56" spans="1:2" ht="15.5" x14ac:dyDescent="0.35">
      <c r="A56" s="231">
        <v>42788</v>
      </c>
      <c r="B56" s="150">
        <v>22860</v>
      </c>
    </row>
    <row r="57" spans="1:2" ht="15.5" x14ac:dyDescent="0.35">
      <c r="A57" s="231">
        <v>42789</v>
      </c>
      <c r="B57" s="150">
        <v>22860</v>
      </c>
    </row>
    <row r="58" spans="1:2" ht="15.5" x14ac:dyDescent="0.35">
      <c r="A58" s="231">
        <v>42790</v>
      </c>
      <c r="B58" s="150">
        <v>22845</v>
      </c>
    </row>
    <row r="59" spans="1:2" ht="15.5" x14ac:dyDescent="0.35">
      <c r="A59" s="231">
        <v>42793</v>
      </c>
      <c r="B59" s="150">
        <v>22830</v>
      </c>
    </row>
    <row r="60" spans="1:2" ht="15.5" x14ac:dyDescent="0.35">
      <c r="A60" s="231">
        <v>42794</v>
      </c>
      <c r="B60" s="150">
        <v>22790</v>
      </c>
    </row>
    <row r="61" spans="1:2" ht="15.5" x14ac:dyDescent="0.35">
      <c r="A61" s="231">
        <v>42795</v>
      </c>
      <c r="B61" s="150">
        <v>22840</v>
      </c>
    </row>
    <row r="62" spans="1:2" ht="15.5" x14ac:dyDescent="0.35">
      <c r="A62" s="231">
        <v>42796</v>
      </c>
      <c r="B62" s="150">
        <v>22850</v>
      </c>
    </row>
    <row r="63" spans="1:2" ht="15.5" x14ac:dyDescent="0.35">
      <c r="A63" s="231">
        <v>42797</v>
      </c>
      <c r="B63" s="150">
        <v>22875</v>
      </c>
    </row>
    <row r="64" spans="1:2" ht="15.5" x14ac:dyDescent="0.35">
      <c r="A64" s="231">
        <v>42800</v>
      </c>
      <c r="B64" s="150">
        <v>22850</v>
      </c>
    </row>
    <row r="65" spans="1:2" ht="15.5" x14ac:dyDescent="0.35">
      <c r="A65" s="231">
        <v>42801</v>
      </c>
      <c r="B65" s="150">
        <v>22840</v>
      </c>
    </row>
    <row r="66" spans="1:2" ht="15.5" x14ac:dyDescent="0.35">
      <c r="A66" s="231">
        <v>42802</v>
      </c>
      <c r="B66" s="150">
        <v>22835</v>
      </c>
    </row>
    <row r="67" spans="1:2" ht="15.5" x14ac:dyDescent="0.35">
      <c r="A67" s="231">
        <v>42810</v>
      </c>
      <c r="B67" s="150">
        <v>22810</v>
      </c>
    </row>
    <row r="68" spans="1:2" ht="15.5" x14ac:dyDescent="0.35">
      <c r="A68" s="231">
        <v>42811</v>
      </c>
      <c r="B68" s="150">
        <v>22815</v>
      </c>
    </row>
    <row r="69" spans="1:2" ht="15.5" x14ac:dyDescent="0.35">
      <c r="A69" s="231">
        <v>42814</v>
      </c>
      <c r="B69" s="150">
        <v>22820</v>
      </c>
    </row>
    <row r="70" spans="1:2" ht="15.5" x14ac:dyDescent="0.35">
      <c r="A70" s="231">
        <v>42815</v>
      </c>
      <c r="B70" s="150">
        <v>22820</v>
      </c>
    </row>
    <row r="71" spans="1:2" ht="15.5" x14ac:dyDescent="0.35">
      <c r="A71" s="231">
        <v>42816</v>
      </c>
      <c r="B71" s="150">
        <v>22810</v>
      </c>
    </row>
    <row r="72" spans="1:2" ht="15.5" x14ac:dyDescent="0.35">
      <c r="A72" s="231">
        <v>42817</v>
      </c>
      <c r="B72" s="150">
        <v>22810</v>
      </c>
    </row>
    <row r="73" spans="1:2" ht="15.5" x14ac:dyDescent="0.35">
      <c r="A73" s="231">
        <v>42818</v>
      </c>
      <c r="B73" s="150">
        <v>22815</v>
      </c>
    </row>
    <row r="74" spans="1:2" ht="15.5" x14ac:dyDescent="0.35">
      <c r="A74" s="231">
        <v>42821</v>
      </c>
      <c r="B74" s="150">
        <v>22805</v>
      </c>
    </row>
    <row r="75" spans="1:2" ht="15.5" x14ac:dyDescent="0.35">
      <c r="A75" s="231">
        <v>42822</v>
      </c>
      <c r="B75" s="150">
        <v>22810</v>
      </c>
    </row>
    <row r="76" spans="1:2" ht="15.5" x14ac:dyDescent="0.35">
      <c r="A76" s="231">
        <v>42823</v>
      </c>
      <c r="B76" s="150">
        <v>22805</v>
      </c>
    </row>
    <row r="77" spans="1:2" ht="15.5" x14ac:dyDescent="0.35">
      <c r="A77" s="231">
        <v>42824</v>
      </c>
      <c r="B77" s="150">
        <v>22790</v>
      </c>
    </row>
    <row r="78" spans="1:2" ht="15.5" x14ac:dyDescent="0.35">
      <c r="A78" s="231">
        <v>42825</v>
      </c>
      <c r="B78" s="150">
        <v>22790</v>
      </c>
    </row>
    <row r="79" spans="1:2" ht="15.5" x14ac:dyDescent="0.35">
      <c r="A79" s="231">
        <v>42830</v>
      </c>
      <c r="B79" s="150">
        <v>22740</v>
      </c>
    </row>
    <row r="80" spans="1:2" ht="15.5" x14ac:dyDescent="0.35">
      <c r="A80" s="231">
        <v>42832</v>
      </c>
      <c r="B80" s="150">
        <v>22740</v>
      </c>
    </row>
    <row r="81" spans="1:2" ht="15.5" x14ac:dyDescent="0.35">
      <c r="A81" s="231">
        <v>42835</v>
      </c>
      <c r="B81" s="150">
        <v>22710</v>
      </c>
    </row>
    <row r="82" spans="1:2" ht="15.5" x14ac:dyDescent="0.35">
      <c r="A82" s="231">
        <v>42836</v>
      </c>
      <c r="B82" s="150">
        <v>22680</v>
      </c>
    </row>
    <row r="83" spans="1:2" ht="15.5" x14ac:dyDescent="0.35">
      <c r="A83" s="231">
        <v>42837</v>
      </c>
      <c r="B83" s="150">
        <v>22700</v>
      </c>
    </row>
    <row r="84" spans="1:2" ht="15.5" x14ac:dyDescent="0.35">
      <c r="A84" s="231">
        <v>42838</v>
      </c>
      <c r="B84" s="150">
        <v>22710</v>
      </c>
    </row>
    <row r="85" spans="1:2" ht="15.5" x14ac:dyDescent="0.35">
      <c r="A85" s="231">
        <v>42842</v>
      </c>
      <c r="B85" s="150">
        <v>22735</v>
      </c>
    </row>
    <row r="86" spans="1:2" ht="15.5" x14ac:dyDescent="0.35">
      <c r="A86" s="231">
        <v>42843</v>
      </c>
      <c r="B86" s="150">
        <v>22770</v>
      </c>
    </row>
    <row r="87" spans="1:2" ht="15.5" x14ac:dyDescent="0.35">
      <c r="A87" s="231">
        <v>42844</v>
      </c>
      <c r="B87" s="150">
        <v>22785</v>
      </c>
    </row>
    <row r="88" spans="1:2" ht="15.5" x14ac:dyDescent="0.35">
      <c r="A88" s="231">
        <v>42845</v>
      </c>
      <c r="B88" s="150">
        <v>22770</v>
      </c>
    </row>
    <row r="89" spans="1:2" ht="15.5" x14ac:dyDescent="0.35">
      <c r="A89" s="231">
        <v>42846</v>
      </c>
      <c r="B89" s="150">
        <v>22750</v>
      </c>
    </row>
    <row r="90" spans="1:2" ht="15.5" x14ac:dyDescent="0.35">
      <c r="A90" s="231">
        <v>42849</v>
      </c>
      <c r="B90" s="150">
        <v>22750</v>
      </c>
    </row>
    <row r="91" spans="1:2" ht="15.5" x14ac:dyDescent="0.35">
      <c r="A91" s="231">
        <v>42850</v>
      </c>
      <c r="B91" s="150">
        <v>22790</v>
      </c>
    </row>
    <row r="92" spans="1:2" ht="15.5" x14ac:dyDescent="0.35">
      <c r="A92" s="231">
        <v>42851</v>
      </c>
      <c r="B92" s="150">
        <v>22790</v>
      </c>
    </row>
    <row r="93" spans="1:2" ht="15.5" x14ac:dyDescent="0.35">
      <c r="A93" s="231">
        <v>42852</v>
      </c>
      <c r="B93" s="150">
        <v>22790</v>
      </c>
    </row>
    <row r="94" spans="1:2" ht="15.5" x14ac:dyDescent="0.35">
      <c r="A94" s="231">
        <v>42853</v>
      </c>
      <c r="B94" s="150">
        <v>22760</v>
      </c>
    </row>
    <row r="95" spans="1:2" ht="15.5" x14ac:dyDescent="0.35">
      <c r="A95" s="231">
        <v>42858</v>
      </c>
      <c r="B95" s="150">
        <v>22780</v>
      </c>
    </row>
    <row r="96" spans="1:2" ht="15.5" x14ac:dyDescent="0.35">
      <c r="A96" s="231">
        <v>42859</v>
      </c>
      <c r="B96" s="150">
        <v>22780</v>
      </c>
    </row>
    <row r="97" spans="1:2" ht="15.5" x14ac:dyDescent="0.35">
      <c r="A97" s="231">
        <v>42860</v>
      </c>
      <c r="B97" s="150">
        <v>22770</v>
      </c>
    </row>
    <row r="98" spans="1:2" ht="15.5" x14ac:dyDescent="0.35">
      <c r="A98" s="231">
        <v>42863</v>
      </c>
      <c r="B98" s="150">
        <v>22775</v>
      </c>
    </row>
    <row r="99" spans="1:2" ht="15.5" x14ac:dyDescent="0.35">
      <c r="A99" s="231">
        <v>42864</v>
      </c>
      <c r="B99" s="150">
        <v>22770</v>
      </c>
    </row>
    <row r="100" spans="1:2" ht="15.5" x14ac:dyDescent="0.35">
      <c r="A100" s="231">
        <v>42870</v>
      </c>
      <c r="B100" s="150">
        <v>22715</v>
      </c>
    </row>
    <row r="101" spans="1:2" ht="15.5" x14ac:dyDescent="0.35">
      <c r="A101" s="231">
        <v>42871</v>
      </c>
      <c r="B101" s="150">
        <v>22715</v>
      </c>
    </row>
    <row r="102" spans="1:2" ht="15.5" x14ac:dyDescent="0.35">
      <c r="A102" s="231">
        <v>42872</v>
      </c>
      <c r="B102" s="150">
        <v>22715</v>
      </c>
    </row>
    <row r="103" spans="1:2" ht="15.5" x14ac:dyDescent="0.35">
      <c r="A103" s="231">
        <v>42873</v>
      </c>
      <c r="B103" s="150">
        <v>22725</v>
      </c>
    </row>
    <row r="104" spans="1:2" ht="15.5" x14ac:dyDescent="0.35">
      <c r="A104" s="231">
        <v>42874</v>
      </c>
      <c r="B104" s="150">
        <v>22745</v>
      </c>
    </row>
    <row r="105" spans="1:2" ht="15.5" x14ac:dyDescent="0.35">
      <c r="A105" s="231">
        <v>42877</v>
      </c>
      <c r="B105" s="150">
        <v>22730</v>
      </c>
    </row>
    <row r="106" spans="1:2" ht="15.5" x14ac:dyDescent="0.35">
      <c r="A106" s="231">
        <v>42878</v>
      </c>
      <c r="B106" s="150">
        <v>22720</v>
      </c>
    </row>
    <row r="107" spans="1:2" ht="15.5" x14ac:dyDescent="0.35">
      <c r="A107" s="231">
        <v>42879</v>
      </c>
      <c r="B107" s="150">
        <v>22720</v>
      </c>
    </row>
    <row r="108" spans="1:2" ht="15.5" x14ac:dyDescent="0.35">
      <c r="A108" s="231">
        <v>42880</v>
      </c>
      <c r="B108" s="150">
        <v>22720</v>
      </c>
    </row>
    <row r="109" spans="1:2" ht="15.5" x14ac:dyDescent="0.35">
      <c r="A109" s="231">
        <v>42881</v>
      </c>
      <c r="B109" s="150">
        <v>22735</v>
      </c>
    </row>
    <row r="110" spans="1:2" ht="15.5" x14ac:dyDescent="0.35">
      <c r="A110" s="231">
        <v>42887</v>
      </c>
      <c r="B110" s="150">
        <v>22730</v>
      </c>
    </row>
    <row r="111" spans="1:2" ht="15.5" x14ac:dyDescent="0.35">
      <c r="A111" s="231">
        <v>42888</v>
      </c>
      <c r="B111" s="150">
        <v>22745</v>
      </c>
    </row>
    <row r="112" spans="1:2" ht="15.5" x14ac:dyDescent="0.35">
      <c r="A112" s="231">
        <v>42891</v>
      </c>
      <c r="B112" s="150">
        <v>22745</v>
      </c>
    </row>
    <row r="113" spans="1:2" ht="15.5" x14ac:dyDescent="0.35">
      <c r="A113" s="231">
        <v>42892</v>
      </c>
      <c r="B113" s="150">
        <v>22760</v>
      </c>
    </row>
    <row r="114" spans="1:2" ht="15.5" x14ac:dyDescent="0.35">
      <c r="A114" s="231">
        <v>42893</v>
      </c>
      <c r="B114" s="150">
        <v>22750</v>
      </c>
    </row>
    <row r="115" spans="1:2" ht="15.5" x14ac:dyDescent="0.35">
      <c r="A115" s="231">
        <v>42894</v>
      </c>
      <c r="B115" s="150">
        <v>22725</v>
      </c>
    </row>
    <row r="116" spans="1:2" ht="15.5" x14ac:dyDescent="0.35">
      <c r="A116" s="231">
        <v>42895</v>
      </c>
      <c r="B116" s="150">
        <v>22720</v>
      </c>
    </row>
    <row r="117" spans="1:2" ht="15.5" x14ac:dyDescent="0.35">
      <c r="A117" s="231">
        <v>42898</v>
      </c>
      <c r="B117" s="150">
        <v>22725</v>
      </c>
    </row>
    <row r="118" spans="1:2" ht="15.5" x14ac:dyDescent="0.35">
      <c r="A118" s="231">
        <v>42899</v>
      </c>
      <c r="B118" s="150">
        <v>22730</v>
      </c>
    </row>
    <row r="119" spans="1:2" ht="15.5" x14ac:dyDescent="0.35">
      <c r="A119" s="231">
        <v>42900</v>
      </c>
      <c r="B119" s="150">
        <v>22735</v>
      </c>
    </row>
    <row r="120" spans="1:2" ht="15.5" x14ac:dyDescent="0.35">
      <c r="A120" s="231">
        <v>42902</v>
      </c>
      <c r="B120" s="150">
        <v>22725</v>
      </c>
    </row>
    <row r="121" spans="1:2" ht="15.5" x14ac:dyDescent="0.35">
      <c r="A121" s="231">
        <v>42905</v>
      </c>
      <c r="B121" s="150">
        <v>22740</v>
      </c>
    </row>
    <row r="122" spans="1:2" ht="15.5" x14ac:dyDescent="0.35">
      <c r="A122" s="231">
        <v>42906</v>
      </c>
      <c r="B122" s="150">
        <v>22760</v>
      </c>
    </row>
    <row r="123" spans="1:2" ht="15.5" x14ac:dyDescent="0.35">
      <c r="A123" s="231">
        <v>42907</v>
      </c>
      <c r="B123" s="150">
        <v>22760</v>
      </c>
    </row>
    <row r="124" spans="1:2" ht="15.5" x14ac:dyDescent="0.35">
      <c r="A124" s="231">
        <v>42908</v>
      </c>
      <c r="B124" s="150">
        <v>22760</v>
      </c>
    </row>
    <row r="125" spans="1:2" ht="15.5" x14ac:dyDescent="0.35">
      <c r="A125" s="231">
        <v>42909</v>
      </c>
      <c r="B125" s="150">
        <v>22760</v>
      </c>
    </row>
    <row r="126" spans="1:2" ht="15.5" x14ac:dyDescent="0.35">
      <c r="A126" s="231">
        <v>42912</v>
      </c>
      <c r="B126" s="150">
        <v>22765</v>
      </c>
    </row>
    <row r="127" spans="1:2" ht="15.5" x14ac:dyDescent="0.35">
      <c r="A127" s="231">
        <v>42913</v>
      </c>
      <c r="B127" s="150">
        <v>22770</v>
      </c>
    </row>
    <row r="128" spans="1:2" ht="15.5" x14ac:dyDescent="0.35">
      <c r="A128" s="231">
        <v>42914</v>
      </c>
      <c r="B128" s="150">
        <v>22775</v>
      </c>
    </row>
    <row r="129" spans="1:2" ht="15.5" x14ac:dyDescent="0.35">
      <c r="A129" s="231">
        <v>42915</v>
      </c>
      <c r="B129" s="150">
        <v>22775</v>
      </c>
    </row>
    <row r="130" spans="1:2" ht="15.5" x14ac:dyDescent="0.35">
      <c r="A130" s="231">
        <v>42916</v>
      </c>
      <c r="B130" s="150">
        <v>22770</v>
      </c>
    </row>
    <row r="131" spans="1:2" ht="15.5" x14ac:dyDescent="0.35">
      <c r="A131" s="231">
        <v>42919</v>
      </c>
      <c r="B131" s="150">
        <v>22765</v>
      </c>
    </row>
    <row r="132" spans="1:2" ht="15.5" x14ac:dyDescent="0.35">
      <c r="A132" s="231">
        <v>42920</v>
      </c>
      <c r="B132" s="150">
        <v>22765</v>
      </c>
    </row>
    <row r="133" spans="1:2" ht="15.5" x14ac:dyDescent="0.35">
      <c r="A133" s="231">
        <v>42921</v>
      </c>
      <c r="B133" s="150">
        <v>22770</v>
      </c>
    </row>
    <row r="134" spans="1:2" ht="15.5" x14ac:dyDescent="0.35">
      <c r="A134" s="231">
        <v>42922</v>
      </c>
      <c r="B134" s="150">
        <v>22780</v>
      </c>
    </row>
    <row r="135" spans="1:2" ht="15.5" x14ac:dyDescent="0.35">
      <c r="A135" s="231">
        <v>42923</v>
      </c>
      <c r="B135" s="150">
        <v>22780</v>
      </c>
    </row>
    <row r="136" spans="1:2" ht="15.5" x14ac:dyDescent="0.35">
      <c r="A136" s="231">
        <v>42926</v>
      </c>
      <c r="B136" s="150">
        <v>22785</v>
      </c>
    </row>
    <row r="137" spans="1:2" ht="15.5" x14ac:dyDescent="0.35">
      <c r="A137" s="231">
        <v>42927</v>
      </c>
      <c r="B137" s="150">
        <v>22775</v>
      </c>
    </row>
    <row r="138" spans="1:2" ht="15.5" x14ac:dyDescent="0.35">
      <c r="A138" s="231">
        <v>42928</v>
      </c>
      <c r="B138" s="150">
        <v>22765</v>
      </c>
    </row>
    <row r="139" spans="1:2" ht="15.5" x14ac:dyDescent="0.35">
      <c r="A139" s="231">
        <v>42929</v>
      </c>
      <c r="B139" s="150">
        <v>22765</v>
      </c>
    </row>
    <row r="140" spans="1:2" ht="15.5" x14ac:dyDescent="0.35">
      <c r="A140" s="231">
        <v>42930</v>
      </c>
      <c r="B140" s="150">
        <v>22770</v>
      </c>
    </row>
    <row r="141" spans="1:2" ht="15.5" x14ac:dyDescent="0.35">
      <c r="A141" s="231">
        <v>42933</v>
      </c>
      <c r="B141" s="150">
        <v>22690</v>
      </c>
    </row>
    <row r="142" spans="1:2" ht="15.5" x14ac:dyDescent="0.35">
      <c r="A142" s="231">
        <v>42934</v>
      </c>
      <c r="B142" s="150">
        <v>22690</v>
      </c>
    </row>
    <row r="143" spans="1:2" ht="15.5" x14ac:dyDescent="0.35">
      <c r="A143" s="231">
        <v>42935</v>
      </c>
      <c r="B143" s="150">
        <v>22695</v>
      </c>
    </row>
    <row r="144" spans="1:2" ht="15.5" x14ac:dyDescent="0.35">
      <c r="A144" s="231">
        <v>42937</v>
      </c>
      <c r="B144" s="150">
        <v>22700</v>
      </c>
    </row>
    <row r="145" spans="1:2" ht="15.5" x14ac:dyDescent="0.35">
      <c r="A145" s="231">
        <v>42940</v>
      </c>
      <c r="B145" s="150">
        <v>22690</v>
      </c>
    </row>
    <row r="146" spans="1:2" ht="15.5" x14ac:dyDescent="0.35">
      <c r="A146" s="231">
        <v>42941</v>
      </c>
      <c r="B146" s="150">
        <v>22695</v>
      </c>
    </row>
    <row r="147" spans="1:2" ht="15.5" x14ac:dyDescent="0.35">
      <c r="A147" s="231">
        <v>42942</v>
      </c>
      <c r="B147" s="150">
        <v>22695</v>
      </c>
    </row>
    <row r="148" spans="1:2" ht="15.5" x14ac:dyDescent="0.35">
      <c r="A148" s="231">
        <v>42943</v>
      </c>
      <c r="B148" s="150">
        <v>22695</v>
      </c>
    </row>
    <row r="149" spans="1:2" ht="15.5" x14ac:dyDescent="0.35">
      <c r="A149" s="231">
        <v>42944</v>
      </c>
      <c r="B149" s="150">
        <v>22695</v>
      </c>
    </row>
    <row r="150" spans="1:2" ht="15.5" x14ac:dyDescent="0.35">
      <c r="A150" s="231">
        <v>42947</v>
      </c>
      <c r="B150" s="150">
        <v>22760</v>
      </c>
    </row>
    <row r="151" spans="1:2" ht="15.5" x14ac:dyDescent="0.35">
      <c r="A151" s="231">
        <v>42948</v>
      </c>
      <c r="B151" s="150">
        <v>22760</v>
      </c>
    </row>
    <row r="152" spans="1:2" ht="15.5" x14ac:dyDescent="0.35">
      <c r="A152" s="231">
        <v>42949</v>
      </c>
      <c r="B152" s="150">
        <v>22760</v>
      </c>
    </row>
    <row r="153" spans="1:2" ht="15.5" x14ac:dyDescent="0.35">
      <c r="A153" s="231">
        <v>42950</v>
      </c>
      <c r="B153" s="150">
        <v>22765</v>
      </c>
    </row>
    <row r="154" spans="1:2" ht="15.5" x14ac:dyDescent="0.35">
      <c r="A154" s="231">
        <v>42951</v>
      </c>
      <c r="B154" s="150">
        <v>22765</v>
      </c>
    </row>
    <row r="155" spans="1:2" ht="15.5" x14ac:dyDescent="0.35">
      <c r="A155" s="231">
        <v>42954</v>
      </c>
      <c r="B155" s="150">
        <v>22765</v>
      </c>
    </row>
    <row r="156" spans="1:2" ht="15.5" x14ac:dyDescent="0.35">
      <c r="A156" s="231">
        <v>42955</v>
      </c>
      <c r="B156" s="150">
        <v>22765</v>
      </c>
    </row>
    <row r="157" spans="1:2" ht="15.5" x14ac:dyDescent="0.35">
      <c r="A157" s="231">
        <v>42956</v>
      </c>
      <c r="B157" s="150">
        <v>22760</v>
      </c>
    </row>
    <row r="158" spans="1:2" ht="15.5" x14ac:dyDescent="0.35">
      <c r="A158" s="231">
        <v>42957</v>
      </c>
      <c r="B158" s="150">
        <v>22765</v>
      </c>
    </row>
    <row r="159" spans="1:2" ht="15.5" x14ac:dyDescent="0.35">
      <c r="A159" s="231">
        <v>42958</v>
      </c>
      <c r="B159" s="150">
        <v>22765</v>
      </c>
    </row>
    <row r="160" spans="1:2" ht="15.5" x14ac:dyDescent="0.35">
      <c r="A160" s="231">
        <v>42961</v>
      </c>
      <c r="B160" s="150">
        <v>22765</v>
      </c>
    </row>
    <row r="161" spans="1:2" ht="15.5" x14ac:dyDescent="0.35">
      <c r="A161" s="231">
        <v>42962</v>
      </c>
      <c r="B161" s="150">
        <v>22760</v>
      </c>
    </row>
    <row r="162" spans="1:2" ht="15.5" x14ac:dyDescent="0.35">
      <c r="A162" s="231">
        <v>42963</v>
      </c>
      <c r="B162" s="150">
        <v>22760</v>
      </c>
    </row>
    <row r="163" spans="1:2" ht="15.5" x14ac:dyDescent="0.35">
      <c r="A163" s="231">
        <v>42964</v>
      </c>
      <c r="B163" s="150">
        <v>22760</v>
      </c>
    </row>
    <row r="164" spans="1:2" ht="15.5" x14ac:dyDescent="0.35">
      <c r="A164" s="231">
        <v>42965</v>
      </c>
      <c r="B164" s="150">
        <v>22760</v>
      </c>
    </row>
    <row r="165" spans="1:2" ht="15.5" x14ac:dyDescent="0.35">
      <c r="A165" s="231">
        <v>42968</v>
      </c>
      <c r="B165" s="150">
        <v>22760</v>
      </c>
    </row>
    <row r="166" spans="1:2" ht="15.5" x14ac:dyDescent="0.35">
      <c r="A166" s="231">
        <v>42969</v>
      </c>
      <c r="B166" s="150">
        <v>22760</v>
      </c>
    </row>
    <row r="167" spans="1:2" ht="15.5" x14ac:dyDescent="0.35">
      <c r="A167" s="231">
        <v>42970</v>
      </c>
      <c r="B167" s="150">
        <v>22760</v>
      </c>
    </row>
    <row r="168" spans="1:2" ht="15.5" x14ac:dyDescent="0.35">
      <c r="A168" s="231">
        <v>42971</v>
      </c>
      <c r="B168" s="150">
        <v>22765</v>
      </c>
    </row>
    <row r="169" spans="1:2" ht="15.5" x14ac:dyDescent="0.35">
      <c r="A169" s="231">
        <v>42972</v>
      </c>
      <c r="B169" s="150">
        <v>22770</v>
      </c>
    </row>
    <row r="170" spans="1:2" ht="15.5" x14ac:dyDescent="0.35">
      <c r="A170" s="231">
        <v>42975</v>
      </c>
      <c r="B170" s="150">
        <v>22765</v>
      </c>
    </row>
    <row r="171" spans="1:2" ht="15.5" x14ac:dyDescent="0.35">
      <c r="A171" s="231">
        <v>42976</v>
      </c>
      <c r="B171" s="150">
        <v>22765</v>
      </c>
    </row>
    <row r="172" spans="1:2" ht="15.5" x14ac:dyDescent="0.35">
      <c r="A172" s="231">
        <v>42977</v>
      </c>
      <c r="B172" s="150">
        <v>22765</v>
      </c>
    </row>
    <row r="173" spans="1:2" ht="15.5" x14ac:dyDescent="0.35">
      <c r="A173" s="231">
        <v>42978</v>
      </c>
      <c r="B173" s="150">
        <v>22765</v>
      </c>
    </row>
    <row r="174" spans="1:2" ht="15.5" x14ac:dyDescent="0.35">
      <c r="A174" s="231">
        <v>42979</v>
      </c>
      <c r="B174" s="150">
        <v>22765</v>
      </c>
    </row>
    <row r="175" spans="1:2" ht="15.5" x14ac:dyDescent="0.35">
      <c r="A175" s="231">
        <v>42983</v>
      </c>
      <c r="B175" s="150">
        <v>22760</v>
      </c>
    </row>
    <row r="176" spans="1:2" ht="15.5" x14ac:dyDescent="0.35">
      <c r="A176" s="231">
        <v>42984</v>
      </c>
      <c r="B176" s="150">
        <v>22760</v>
      </c>
    </row>
    <row r="177" spans="1:2" ht="15.5" x14ac:dyDescent="0.35">
      <c r="A177" s="231">
        <v>42985</v>
      </c>
      <c r="B177" s="150">
        <v>22760</v>
      </c>
    </row>
    <row r="178" spans="1:2" ht="15.5" x14ac:dyDescent="0.35">
      <c r="A178" s="231">
        <v>42986</v>
      </c>
      <c r="B178" s="150">
        <v>22760</v>
      </c>
    </row>
    <row r="179" spans="1:2" ht="15.5" x14ac:dyDescent="0.35">
      <c r="A179" s="231">
        <v>42990</v>
      </c>
      <c r="B179" s="150">
        <v>22690</v>
      </c>
    </row>
    <row r="180" spans="1:2" ht="15.5" x14ac:dyDescent="0.35">
      <c r="A180" s="231">
        <v>42991</v>
      </c>
      <c r="B180" s="150">
        <v>22690</v>
      </c>
    </row>
    <row r="181" spans="1:2" ht="15.5" x14ac:dyDescent="0.35">
      <c r="A181" s="231">
        <v>42992</v>
      </c>
      <c r="B181" s="150">
        <v>22760</v>
      </c>
    </row>
    <row r="182" spans="1:2" ht="15.5" x14ac:dyDescent="0.35">
      <c r="A182" s="231">
        <v>42993</v>
      </c>
      <c r="B182" s="150">
        <v>22760</v>
      </c>
    </row>
    <row r="183" spans="1:2" ht="15.5" x14ac:dyDescent="0.35">
      <c r="A183" s="231">
        <v>42996</v>
      </c>
      <c r="B183" s="150">
        <v>22760</v>
      </c>
    </row>
    <row r="184" spans="1:2" ht="15.5" x14ac:dyDescent="0.35">
      <c r="A184" s="231">
        <v>42997</v>
      </c>
      <c r="B184" s="150">
        <v>22760</v>
      </c>
    </row>
    <row r="185" spans="1:2" ht="15.5" x14ac:dyDescent="0.35">
      <c r="A185" s="231">
        <v>42998</v>
      </c>
      <c r="B185" s="150">
        <v>22760</v>
      </c>
    </row>
    <row r="186" spans="1:2" ht="15.5" x14ac:dyDescent="0.35">
      <c r="A186" s="231">
        <v>42999</v>
      </c>
      <c r="B186" s="150">
        <v>22760</v>
      </c>
    </row>
    <row r="187" spans="1:2" ht="15.5" x14ac:dyDescent="0.35">
      <c r="A187" s="231">
        <v>43000</v>
      </c>
      <c r="B187" s="150">
        <v>22765</v>
      </c>
    </row>
    <row r="188" spans="1:2" ht="15.5" x14ac:dyDescent="0.35">
      <c r="A188" s="231">
        <v>43003</v>
      </c>
      <c r="B188" s="150">
        <v>22770</v>
      </c>
    </row>
    <row r="189" spans="1:2" ht="15.5" x14ac:dyDescent="0.35">
      <c r="A189" s="231">
        <v>43004</v>
      </c>
      <c r="B189" s="150">
        <v>22770</v>
      </c>
    </row>
    <row r="190" spans="1:2" ht="15.5" x14ac:dyDescent="0.35">
      <c r="A190" s="231">
        <v>43005</v>
      </c>
      <c r="B190" s="150">
        <v>22765</v>
      </c>
    </row>
    <row r="191" spans="1:2" ht="15.5" x14ac:dyDescent="0.35">
      <c r="A191" s="231">
        <v>43006</v>
      </c>
      <c r="B191" s="150">
        <v>22765</v>
      </c>
    </row>
    <row r="192" spans="1:2" ht="15.5" x14ac:dyDescent="0.35">
      <c r="A192" s="231">
        <v>43007</v>
      </c>
      <c r="B192" s="150">
        <v>22760</v>
      </c>
    </row>
    <row r="193" spans="1:2" ht="15.5" x14ac:dyDescent="0.35">
      <c r="A193" s="231">
        <v>43010</v>
      </c>
      <c r="B193" s="150">
        <v>22760</v>
      </c>
    </row>
    <row r="194" spans="1:2" ht="15.5" x14ac:dyDescent="0.35">
      <c r="A194" s="231">
        <v>43011</v>
      </c>
      <c r="B194" s="150">
        <v>22760</v>
      </c>
    </row>
    <row r="195" spans="1:2" ht="15.5" x14ac:dyDescent="0.35">
      <c r="A195" s="231">
        <v>43012</v>
      </c>
      <c r="B195" s="150">
        <v>22760</v>
      </c>
    </row>
    <row r="196" spans="1:2" ht="15.5" x14ac:dyDescent="0.35">
      <c r="A196" s="231">
        <v>43013</v>
      </c>
      <c r="B196" s="150">
        <v>22765</v>
      </c>
    </row>
    <row r="197" spans="1:2" ht="15.5" x14ac:dyDescent="0.35">
      <c r="A197" s="231">
        <v>43014</v>
      </c>
      <c r="B197" s="150">
        <v>22765</v>
      </c>
    </row>
    <row r="198" spans="1:2" ht="15.5" x14ac:dyDescent="0.35">
      <c r="A198" s="231">
        <v>43017</v>
      </c>
      <c r="B198" s="150">
        <v>22760</v>
      </c>
    </row>
    <row r="199" spans="1:2" ht="15.5" x14ac:dyDescent="0.35">
      <c r="A199" s="231">
        <v>43018</v>
      </c>
      <c r="B199" s="150">
        <v>22760</v>
      </c>
    </row>
    <row r="200" spans="1:2" ht="15.5" x14ac:dyDescent="0.35">
      <c r="A200" s="231">
        <v>43019</v>
      </c>
      <c r="B200" s="150">
        <v>22750</v>
      </c>
    </row>
    <row r="201" spans="1:2" ht="15.5" x14ac:dyDescent="0.35">
      <c r="A201" s="231">
        <v>43020</v>
      </c>
      <c r="B201" s="150">
        <v>22755</v>
      </c>
    </row>
    <row r="202" spans="1:2" ht="15.5" x14ac:dyDescent="0.35">
      <c r="A202" s="231">
        <v>43021</v>
      </c>
      <c r="B202" s="150">
        <v>22755</v>
      </c>
    </row>
    <row r="203" spans="1:2" ht="15.5" x14ac:dyDescent="0.35">
      <c r="A203" s="231">
        <v>43024</v>
      </c>
      <c r="B203" s="150">
        <v>22750</v>
      </c>
    </row>
    <row r="204" spans="1:2" ht="15.5" x14ac:dyDescent="0.35">
      <c r="A204" s="231">
        <v>43025</v>
      </c>
      <c r="B204" s="150">
        <v>22755</v>
      </c>
    </row>
    <row r="205" spans="1:2" ht="15.5" x14ac:dyDescent="0.35">
      <c r="A205" s="231">
        <v>43026</v>
      </c>
      <c r="B205" s="150">
        <v>22750</v>
      </c>
    </row>
    <row r="206" spans="1:2" ht="15.5" x14ac:dyDescent="0.35">
      <c r="A206" s="231">
        <v>43027</v>
      </c>
      <c r="B206" s="150">
        <v>22755</v>
      </c>
    </row>
    <row r="207" spans="1:2" ht="15.5" x14ac:dyDescent="0.35">
      <c r="A207" s="231">
        <v>43028</v>
      </c>
      <c r="B207" s="150">
        <v>22750</v>
      </c>
    </row>
    <row r="208" spans="1:2" ht="15.5" x14ac:dyDescent="0.35">
      <c r="A208" s="231">
        <v>43031</v>
      </c>
      <c r="B208" s="150">
        <v>22750</v>
      </c>
    </row>
    <row r="209" spans="1:2" ht="15.5" x14ac:dyDescent="0.35">
      <c r="A209" s="231">
        <v>43032</v>
      </c>
      <c r="B209" s="150">
        <v>22755</v>
      </c>
    </row>
    <row r="210" spans="1:2" ht="15.5" x14ac:dyDescent="0.35">
      <c r="A210" s="231">
        <v>43033</v>
      </c>
      <c r="B210" s="150">
        <v>22755</v>
      </c>
    </row>
    <row r="211" spans="1:2" ht="15.5" x14ac:dyDescent="0.35">
      <c r="A211" s="231">
        <v>43034</v>
      </c>
      <c r="B211" s="150">
        <v>22755</v>
      </c>
    </row>
    <row r="212" spans="1:2" ht="15.5" x14ac:dyDescent="0.35">
      <c r="A212" s="231">
        <v>43035</v>
      </c>
      <c r="B212" s="150">
        <v>22750</v>
      </c>
    </row>
    <row r="213" spans="1:2" ht="15.5" x14ac:dyDescent="0.35">
      <c r="A213" s="231">
        <v>43038</v>
      </c>
      <c r="B213" s="150">
        <v>22750</v>
      </c>
    </row>
    <row r="214" spans="1:2" ht="15.5" x14ac:dyDescent="0.35">
      <c r="A214" s="231">
        <v>43039</v>
      </c>
      <c r="B214" s="150">
        <v>22755</v>
      </c>
    </row>
    <row r="215" spans="1:2" ht="15.5" x14ac:dyDescent="0.35">
      <c r="A215" s="231">
        <v>43040</v>
      </c>
      <c r="B215" s="150">
        <v>22745</v>
      </c>
    </row>
    <row r="216" spans="1:2" ht="15.5" x14ac:dyDescent="0.35">
      <c r="A216" s="231">
        <v>43041</v>
      </c>
      <c r="B216" s="150">
        <v>22745</v>
      </c>
    </row>
    <row r="217" spans="1:2" ht="15.5" x14ac:dyDescent="0.35">
      <c r="A217" s="231">
        <v>43042</v>
      </c>
      <c r="B217" s="150">
        <v>22750</v>
      </c>
    </row>
    <row r="218" spans="1:2" ht="15.5" x14ac:dyDescent="0.35">
      <c r="A218" s="231">
        <v>43045</v>
      </c>
      <c r="B218" s="150">
        <v>22745</v>
      </c>
    </row>
    <row r="219" spans="1:2" ht="15.5" x14ac:dyDescent="0.35">
      <c r="A219" s="231">
        <v>43046</v>
      </c>
      <c r="B219" s="150">
        <v>22750</v>
      </c>
    </row>
    <row r="220" spans="1:2" ht="15.5" x14ac:dyDescent="0.35">
      <c r="A220" s="231">
        <v>43047</v>
      </c>
      <c r="B220" s="150">
        <v>22750</v>
      </c>
    </row>
    <row r="221" spans="1:2" ht="15.5" x14ac:dyDescent="0.35">
      <c r="A221" s="231">
        <v>43048</v>
      </c>
      <c r="B221" s="150">
        <v>22680</v>
      </c>
    </row>
    <row r="222" spans="1:2" ht="15.5" x14ac:dyDescent="0.35">
      <c r="A222" s="231">
        <v>43049</v>
      </c>
      <c r="B222" s="150">
        <v>22680</v>
      </c>
    </row>
    <row r="223" spans="1:2" ht="15.5" x14ac:dyDescent="0.35">
      <c r="A223" s="231">
        <v>43052</v>
      </c>
      <c r="B223" s="150">
        <v>22745</v>
      </c>
    </row>
    <row r="224" spans="1:2" ht="15.5" x14ac:dyDescent="0.35">
      <c r="A224" s="231">
        <v>43053</v>
      </c>
      <c r="B224" s="150">
        <v>22745</v>
      </c>
    </row>
    <row r="225" spans="1:2" ht="15.5" x14ac:dyDescent="0.35">
      <c r="A225" s="231">
        <v>43054</v>
      </c>
      <c r="B225" s="150">
        <v>22745</v>
      </c>
    </row>
    <row r="226" spans="1:2" ht="15.5" x14ac:dyDescent="0.35">
      <c r="A226" s="231">
        <v>43055</v>
      </c>
      <c r="B226" s="150">
        <v>22745</v>
      </c>
    </row>
    <row r="227" spans="1:2" ht="15.5" x14ac:dyDescent="0.35">
      <c r="A227" s="231">
        <v>43056</v>
      </c>
      <c r="B227" s="150">
        <v>22745</v>
      </c>
    </row>
    <row r="228" spans="1:2" ht="15.5" x14ac:dyDescent="0.35">
      <c r="A228" s="231">
        <v>43059</v>
      </c>
      <c r="B228" s="150">
        <v>22745</v>
      </c>
    </row>
    <row r="229" spans="1:2" ht="15.5" x14ac:dyDescent="0.35">
      <c r="A229" s="231">
        <v>43060</v>
      </c>
      <c r="B229" s="150">
        <v>22745</v>
      </c>
    </row>
    <row r="230" spans="1:2" ht="15.5" x14ac:dyDescent="0.35">
      <c r="A230" s="231">
        <v>43061</v>
      </c>
      <c r="B230" s="150">
        <v>22755</v>
      </c>
    </row>
    <row r="231" spans="1:2" ht="15.5" x14ac:dyDescent="0.35">
      <c r="A231" s="231">
        <v>43062</v>
      </c>
      <c r="B231" s="150">
        <v>22760</v>
      </c>
    </row>
    <row r="232" spans="1:2" ht="15.5" x14ac:dyDescent="0.35">
      <c r="A232" s="231">
        <v>43063</v>
      </c>
      <c r="B232" s="150">
        <v>22760</v>
      </c>
    </row>
    <row r="233" spans="1:2" ht="15.5" x14ac:dyDescent="0.35">
      <c r="A233" s="231">
        <v>43066</v>
      </c>
      <c r="B233" s="150">
        <v>22760</v>
      </c>
    </row>
    <row r="234" spans="1:2" ht="15.5" x14ac:dyDescent="0.35">
      <c r="A234" s="231">
        <v>43067</v>
      </c>
      <c r="B234" s="150">
        <v>22750</v>
      </c>
    </row>
    <row r="235" spans="1:2" ht="15.5" x14ac:dyDescent="0.35">
      <c r="A235" s="231">
        <v>43068</v>
      </c>
      <c r="B235" s="150">
        <v>22750</v>
      </c>
    </row>
    <row r="236" spans="1:2" ht="15.5" x14ac:dyDescent="0.35">
      <c r="A236" s="231">
        <v>43069</v>
      </c>
      <c r="B236" s="150">
        <v>22750</v>
      </c>
    </row>
    <row r="237" spans="1:2" ht="15.5" x14ac:dyDescent="0.35">
      <c r="A237" s="231">
        <v>43070</v>
      </c>
      <c r="B237" s="150">
        <v>22755</v>
      </c>
    </row>
    <row r="238" spans="1:2" ht="15.5" x14ac:dyDescent="0.35">
      <c r="A238" s="231">
        <v>43073</v>
      </c>
      <c r="B238" s="150">
        <v>22675</v>
      </c>
    </row>
    <row r="239" spans="1:2" ht="15.5" x14ac:dyDescent="0.35">
      <c r="A239" s="231">
        <v>43074</v>
      </c>
      <c r="B239" s="150">
        <v>22750</v>
      </c>
    </row>
    <row r="240" spans="1:2" ht="15.5" x14ac:dyDescent="0.35">
      <c r="A240" s="231">
        <v>43075</v>
      </c>
      <c r="B240" s="150">
        <v>22750</v>
      </c>
    </row>
    <row r="241" spans="1:2" ht="15.5" x14ac:dyDescent="0.35">
      <c r="A241" s="231">
        <v>43076</v>
      </c>
      <c r="B241" s="150">
        <v>22750</v>
      </c>
    </row>
    <row r="242" spans="1:2" ht="15.5" x14ac:dyDescent="0.35">
      <c r="A242" s="231">
        <v>43077</v>
      </c>
      <c r="B242" s="150">
        <v>22750</v>
      </c>
    </row>
    <row r="243" spans="1:2" ht="15.5" x14ac:dyDescent="0.35">
      <c r="A243" s="231">
        <v>43080</v>
      </c>
      <c r="B243" s="150">
        <v>22745</v>
      </c>
    </row>
    <row r="244" spans="1:2" ht="15.5" x14ac:dyDescent="0.35">
      <c r="A244" s="231">
        <v>43081</v>
      </c>
      <c r="B244" s="150">
        <v>22745</v>
      </c>
    </row>
    <row r="245" spans="1:2" ht="15.5" x14ac:dyDescent="0.35">
      <c r="A245" s="231">
        <v>43082</v>
      </c>
      <c r="B245" s="150">
        <v>22745</v>
      </c>
    </row>
    <row r="246" spans="1:2" ht="15.5" x14ac:dyDescent="0.35">
      <c r="A246" s="231">
        <v>43083</v>
      </c>
      <c r="B246" s="150">
        <v>22750</v>
      </c>
    </row>
    <row r="247" spans="1:2" ht="15.5" x14ac:dyDescent="0.35">
      <c r="A247" s="231">
        <v>43084</v>
      </c>
      <c r="B247" s="150">
        <v>22755</v>
      </c>
    </row>
    <row r="248" spans="1:2" ht="15.5" x14ac:dyDescent="0.35">
      <c r="A248" s="231">
        <v>43087</v>
      </c>
      <c r="B248" s="150">
        <v>22750</v>
      </c>
    </row>
    <row r="249" spans="1:2" ht="15.5" x14ac:dyDescent="0.35">
      <c r="A249" s="231">
        <v>43088</v>
      </c>
      <c r="B249" s="150">
        <v>22750</v>
      </c>
    </row>
    <row r="250" spans="1:2" ht="15.5" x14ac:dyDescent="0.35">
      <c r="A250" s="231">
        <v>43089</v>
      </c>
      <c r="B250" s="150">
        <v>22750</v>
      </c>
    </row>
    <row r="251" spans="1:2" ht="15.5" x14ac:dyDescent="0.35">
      <c r="A251" s="231">
        <v>43090</v>
      </c>
      <c r="B251" s="150">
        <v>22750</v>
      </c>
    </row>
    <row r="252" spans="1:2" ht="15.5" x14ac:dyDescent="0.35">
      <c r="A252" s="231">
        <v>43091</v>
      </c>
      <c r="B252" s="150">
        <v>22745</v>
      </c>
    </row>
    <row r="253" spans="1:2" ht="15.5" x14ac:dyDescent="0.35">
      <c r="A253" s="231">
        <v>43094</v>
      </c>
      <c r="B253" s="150">
        <v>22745</v>
      </c>
    </row>
    <row r="254" spans="1:2" ht="15.5" x14ac:dyDescent="0.35">
      <c r="A254" s="231">
        <v>43095</v>
      </c>
      <c r="B254" s="150">
        <v>22745</v>
      </c>
    </row>
    <row r="255" spans="1:2" ht="15.5" x14ac:dyDescent="0.35">
      <c r="A255" s="231">
        <v>43096</v>
      </c>
      <c r="B255" s="150">
        <v>22745</v>
      </c>
    </row>
    <row r="256" spans="1:2" ht="15.5" x14ac:dyDescent="0.35">
      <c r="A256" s="231">
        <v>43097</v>
      </c>
      <c r="B256" s="150">
        <v>22745</v>
      </c>
    </row>
    <row r="257" spans="1:2" ht="15.5" x14ac:dyDescent="0.35">
      <c r="A257" s="231">
        <v>43098</v>
      </c>
      <c r="B257" s="150">
        <v>22735</v>
      </c>
    </row>
    <row r="258" spans="1:2" ht="15.5" x14ac:dyDescent="0.35">
      <c r="A258" s="231">
        <v>43102</v>
      </c>
      <c r="B258" s="150">
        <v>22745</v>
      </c>
    </row>
    <row r="259" spans="1:2" ht="15.5" x14ac:dyDescent="0.35">
      <c r="A259" s="231">
        <v>43103</v>
      </c>
      <c r="B259" s="150">
        <v>22745</v>
      </c>
    </row>
    <row r="260" spans="1:2" ht="15.5" x14ac:dyDescent="0.35">
      <c r="A260" s="231">
        <v>43104</v>
      </c>
      <c r="B260" s="150">
        <v>22745</v>
      </c>
    </row>
    <row r="261" spans="1:2" ht="15.5" x14ac:dyDescent="0.35">
      <c r="A261" s="231">
        <v>43105</v>
      </c>
      <c r="B261" s="150">
        <v>22745</v>
      </c>
    </row>
    <row r="262" spans="1:2" ht="15.5" x14ac:dyDescent="0.35">
      <c r="A262" s="231">
        <v>43108</v>
      </c>
      <c r="B262" s="150">
        <v>22745</v>
      </c>
    </row>
    <row r="263" spans="1:2" ht="15.5" x14ac:dyDescent="0.35">
      <c r="A263" s="231">
        <v>43109</v>
      </c>
      <c r="B263" s="150">
        <v>22745</v>
      </c>
    </row>
    <row r="264" spans="1:2" ht="15.5" x14ac:dyDescent="0.35">
      <c r="A264" s="231">
        <v>43110</v>
      </c>
      <c r="B264" s="150">
        <v>22745</v>
      </c>
    </row>
    <row r="265" spans="1:2" ht="15.5" x14ac:dyDescent="0.35">
      <c r="A265" s="231">
        <v>43111</v>
      </c>
      <c r="B265" s="150">
        <v>22745</v>
      </c>
    </row>
    <row r="266" spans="1:2" ht="15.5" x14ac:dyDescent="0.35">
      <c r="A266" s="231">
        <v>43112</v>
      </c>
      <c r="B266" s="150">
        <v>22745</v>
      </c>
    </row>
    <row r="267" spans="1:2" ht="15.5" x14ac:dyDescent="0.35">
      <c r="A267" s="231">
        <v>43115</v>
      </c>
      <c r="B267" s="150">
        <v>22745</v>
      </c>
    </row>
    <row r="268" spans="1:2" ht="15.5" x14ac:dyDescent="0.35">
      <c r="A268" s="231">
        <v>43116</v>
      </c>
      <c r="B268" s="150">
        <v>22745</v>
      </c>
    </row>
    <row r="269" spans="1:2" ht="15.5" x14ac:dyDescent="0.35">
      <c r="A269" s="231">
        <v>43117</v>
      </c>
      <c r="B269" s="150">
        <v>22745</v>
      </c>
    </row>
    <row r="270" spans="1:2" ht="15.5" x14ac:dyDescent="0.35">
      <c r="A270" s="231">
        <v>43118</v>
      </c>
      <c r="B270" s="150">
        <v>22745</v>
      </c>
    </row>
    <row r="271" spans="1:2" ht="15.5" x14ac:dyDescent="0.35">
      <c r="A271" s="231">
        <v>43119</v>
      </c>
      <c r="B271" s="150">
        <v>22745</v>
      </c>
    </row>
    <row r="272" spans="1:2" ht="15.5" x14ac:dyDescent="0.35">
      <c r="A272" s="231">
        <v>43122</v>
      </c>
      <c r="B272" s="150">
        <v>22745</v>
      </c>
    </row>
    <row r="273" spans="1:2" ht="15.5" x14ac:dyDescent="0.35">
      <c r="A273" s="231">
        <v>43123</v>
      </c>
      <c r="B273" s="150">
        <v>22745</v>
      </c>
    </row>
    <row r="274" spans="1:2" ht="15.5" x14ac:dyDescent="0.35">
      <c r="A274" s="231">
        <v>43124</v>
      </c>
      <c r="B274" s="150">
        <v>22745</v>
      </c>
    </row>
    <row r="275" spans="1:2" ht="15.5" x14ac:dyDescent="0.35">
      <c r="A275" s="231">
        <v>43125</v>
      </c>
      <c r="B275" s="150">
        <v>22745</v>
      </c>
    </row>
    <row r="276" spans="1:2" ht="15.5" x14ac:dyDescent="0.35">
      <c r="A276" s="231">
        <v>43126</v>
      </c>
      <c r="B276" s="150">
        <v>22745</v>
      </c>
    </row>
    <row r="277" spans="1:2" ht="15.5" x14ac:dyDescent="0.35">
      <c r="A277" s="231">
        <v>43129</v>
      </c>
      <c r="B277" s="150">
        <v>22745</v>
      </c>
    </row>
    <row r="278" spans="1:2" ht="15.5" x14ac:dyDescent="0.35">
      <c r="A278" s="231">
        <v>43130</v>
      </c>
      <c r="B278" s="150">
        <v>22745</v>
      </c>
    </row>
    <row r="279" spans="1:2" ht="15.5" x14ac:dyDescent="0.35">
      <c r="A279" s="231">
        <v>43131</v>
      </c>
      <c r="B279" s="150">
        <v>22745</v>
      </c>
    </row>
    <row r="280" spans="1:2" ht="15.5" x14ac:dyDescent="0.35">
      <c r="A280" s="231">
        <v>43132</v>
      </c>
      <c r="B280" s="150">
        <v>22745</v>
      </c>
    </row>
    <row r="281" spans="1:2" ht="15.5" x14ac:dyDescent="0.35">
      <c r="A281" s="231">
        <v>43133</v>
      </c>
      <c r="B281" s="150">
        <v>22745</v>
      </c>
    </row>
    <row r="282" spans="1:2" ht="15.5" x14ac:dyDescent="0.35">
      <c r="A282" s="231">
        <v>43136</v>
      </c>
      <c r="B282" s="150">
        <v>22745</v>
      </c>
    </row>
    <row r="283" spans="1:2" ht="15.5" x14ac:dyDescent="0.35">
      <c r="A283" s="231">
        <v>43137</v>
      </c>
      <c r="B283" s="150">
        <v>22745</v>
      </c>
    </row>
    <row r="284" spans="1:2" ht="15.5" x14ac:dyDescent="0.35">
      <c r="A284" s="231">
        <v>43138</v>
      </c>
      <c r="B284" s="150">
        <v>22735</v>
      </c>
    </row>
    <row r="285" spans="1:2" ht="15.5" x14ac:dyDescent="0.35">
      <c r="A285" s="231">
        <v>43139</v>
      </c>
      <c r="B285" s="150">
        <v>22720</v>
      </c>
    </row>
    <row r="286" spans="1:2" ht="15.5" x14ac:dyDescent="0.35">
      <c r="A286" s="231">
        <v>43140</v>
      </c>
      <c r="B286" s="333" t="s">
        <v>1012</v>
      </c>
    </row>
    <row r="287" spans="1:2" ht="15.5" x14ac:dyDescent="0.35">
      <c r="A287" s="231">
        <v>43153</v>
      </c>
      <c r="B287" s="333">
        <v>22750</v>
      </c>
    </row>
    <row r="288" spans="1:2" ht="15.5" x14ac:dyDescent="0.35">
      <c r="A288" s="231">
        <v>43158</v>
      </c>
      <c r="B288" s="333">
        <v>22775</v>
      </c>
    </row>
    <row r="289" spans="1:2" ht="15.5" x14ac:dyDescent="0.35">
      <c r="A289" s="231">
        <v>43159</v>
      </c>
      <c r="B289" s="333">
        <v>22790</v>
      </c>
    </row>
    <row r="290" spans="1:2" ht="15.5" x14ac:dyDescent="0.35">
      <c r="A290" s="231">
        <v>43160</v>
      </c>
      <c r="B290" s="333">
        <v>22790</v>
      </c>
    </row>
    <row r="291" spans="1:2" ht="15.5" x14ac:dyDescent="0.35">
      <c r="A291" s="231">
        <v>43161</v>
      </c>
      <c r="B291" s="333">
        <v>22795</v>
      </c>
    </row>
    <row r="292" spans="1:2" ht="15.5" x14ac:dyDescent="0.35">
      <c r="A292" s="231">
        <v>43164</v>
      </c>
      <c r="B292" s="333">
        <v>22790</v>
      </c>
    </row>
    <row r="293" spans="1:2" ht="15.5" x14ac:dyDescent="0.35">
      <c r="A293" s="231">
        <v>43165</v>
      </c>
      <c r="B293" s="333">
        <v>22795</v>
      </c>
    </row>
    <row r="294" spans="1:2" ht="15.5" x14ac:dyDescent="0.35">
      <c r="A294" s="231">
        <v>43166</v>
      </c>
      <c r="B294" s="333">
        <v>22790</v>
      </c>
    </row>
    <row r="295" spans="1:2" ht="15.5" x14ac:dyDescent="0.35">
      <c r="A295" s="231">
        <v>43167</v>
      </c>
      <c r="B295" s="333">
        <v>22790</v>
      </c>
    </row>
    <row r="296" spans="1:2" ht="15.5" x14ac:dyDescent="0.35">
      <c r="A296" s="231">
        <v>43168</v>
      </c>
      <c r="B296" s="333">
        <v>22790</v>
      </c>
    </row>
    <row r="297" spans="1:2" ht="15.5" x14ac:dyDescent="0.35">
      <c r="A297" s="231">
        <v>43171</v>
      </c>
      <c r="B297" s="333">
        <v>22790</v>
      </c>
    </row>
    <row r="298" spans="1:2" ht="15.5" x14ac:dyDescent="0.35">
      <c r="A298" s="231">
        <v>43172</v>
      </c>
      <c r="B298" s="333">
        <v>22790</v>
      </c>
    </row>
    <row r="299" spans="1:2" ht="15.5" x14ac:dyDescent="0.35">
      <c r="A299" s="231">
        <v>43173</v>
      </c>
      <c r="B299" s="333">
        <v>22795</v>
      </c>
    </row>
    <row r="300" spans="1:2" ht="15.5" x14ac:dyDescent="0.35">
      <c r="A300" s="231">
        <v>43174</v>
      </c>
      <c r="B300" s="333">
        <v>22795</v>
      </c>
    </row>
    <row r="301" spans="1:2" ht="15.5" x14ac:dyDescent="0.35">
      <c r="A301" s="231">
        <v>43175</v>
      </c>
      <c r="B301" s="333">
        <v>22795</v>
      </c>
    </row>
    <row r="302" spans="1:2" ht="15.5" x14ac:dyDescent="0.35">
      <c r="A302" s="231">
        <v>43178</v>
      </c>
      <c r="B302" s="333">
        <v>22795</v>
      </c>
    </row>
    <row r="303" spans="1:2" ht="15.5" x14ac:dyDescent="0.35">
      <c r="A303" s="231">
        <v>43179</v>
      </c>
      <c r="B303" s="333">
        <v>22805</v>
      </c>
    </row>
    <row r="304" spans="1:2" ht="15.5" x14ac:dyDescent="0.35">
      <c r="A304" s="231">
        <v>43180</v>
      </c>
      <c r="B304" s="333">
        <v>22805</v>
      </c>
    </row>
    <row r="305" spans="1:4" ht="15.5" x14ac:dyDescent="0.35">
      <c r="A305" s="231">
        <v>43181</v>
      </c>
      <c r="B305" s="333">
        <v>22805</v>
      </c>
    </row>
    <row r="306" spans="1:4" ht="15.5" x14ac:dyDescent="0.35">
      <c r="A306" s="231">
        <v>43182</v>
      </c>
      <c r="B306" s="333">
        <v>22830</v>
      </c>
    </row>
    <row r="307" spans="1:4" ht="15.5" x14ac:dyDescent="0.35">
      <c r="A307" s="231">
        <v>43185</v>
      </c>
      <c r="B307" s="333">
        <v>22830</v>
      </c>
      <c r="C307" s="142"/>
      <c r="D307" s="142"/>
    </row>
    <row r="308" spans="1:4" ht="15.5" x14ac:dyDescent="0.35">
      <c r="A308" s="231">
        <v>43186</v>
      </c>
      <c r="B308" s="333">
        <v>22845</v>
      </c>
    </row>
    <row r="309" spans="1:4" ht="15.5" x14ac:dyDescent="0.35">
      <c r="A309" s="231">
        <v>43187</v>
      </c>
      <c r="B309" s="333">
        <v>22845</v>
      </c>
      <c r="D309" s="143"/>
    </row>
    <row r="310" spans="1:4" ht="15.5" x14ac:dyDescent="0.35">
      <c r="A310" s="231">
        <v>43188</v>
      </c>
      <c r="B310" s="333">
        <v>22840</v>
      </c>
    </row>
    <row r="311" spans="1:4" ht="15.5" x14ac:dyDescent="0.35">
      <c r="A311" s="231">
        <v>43189</v>
      </c>
      <c r="B311" s="333">
        <v>22820</v>
      </c>
    </row>
    <row r="312" spans="1:4" ht="15.5" x14ac:dyDescent="0.35">
      <c r="A312" s="231">
        <v>43192</v>
      </c>
      <c r="B312" s="333">
        <v>22820</v>
      </c>
    </row>
    <row r="313" spans="1:4" ht="15.5" x14ac:dyDescent="0.35">
      <c r="A313" s="231">
        <v>43193</v>
      </c>
      <c r="B313" s="333">
        <v>22835</v>
      </c>
    </row>
    <row r="314" spans="1:4" ht="15.5" x14ac:dyDescent="0.35">
      <c r="A314" s="231">
        <v>43194</v>
      </c>
      <c r="B314" s="333">
        <v>22845</v>
      </c>
    </row>
    <row r="315" spans="1:4" ht="15.5" x14ac:dyDescent="0.35">
      <c r="A315" s="231">
        <v>43195</v>
      </c>
      <c r="B315" s="333">
        <v>22845</v>
      </c>
    </row>
    <row r="316" spans="1:4" ht="15.5" x14ac:dyDescent="0.35">
      <c r="A316" s="231">
        <v>43196</v>
      </c>
      <c r="B316" s="333">
        <v>22840</v>
      </c>
    </row>
    <row r="317" spans="1:4" ht="15.5" x14ac:dyDescent="0.35">
      <c r="A317" s="231">
        <v>43200</v>
      </c>
      <c r="B317" s="333">
        <v>22825</v>
      </c>
    </row>
    <row r="318" spans="1:4" ht="15.5" x14ac:dyDescent="0.35">
      <c r="A318" s="231">
        <v>43201</v>
      </c>
      <c r="B318" s="333">
        <v>22825</v>
      </c>
    </row>
    <row r="319" spans="1:4" ht="15.5" x14ac:dyDescent="0.35">
      <c r="A319" s="231">
        <v>43202</v>
      </c>
      <c r="B319" s="333">
        <v>22825</v>
      </c>
    </row>
    <row r="320" spans="1:4" ht="15.5" x14ac:dyDescent="0.35">
      <c r="A320" s="231">
        <v>43203</v>
      </c>
      <c r="B320" s="333">
        <v>22820</v>
      </c>
    </row>
    <row r="321" spans="1:2" ht="15.5" x14ac:dyDescent="0.35">
      <c r="A321" s="231">
        <v>43206</v>
      </c>
      <c r="B321" s="333">
        <v>22825</v>
      </c>
    </row>
    <row r="322" spans="1:2" ht="15.5" x14ac:dyDescent="0.35">
      <c r="A322" s="231">
        <v>43207</v>
      </c>
      <c r="B322" s="333">
        <v>22805</v>
      </c>
    </row>
    <row r="323" spans="1:2" ht="15.5" x14ac:dyDescent="0.35">
      <c r="A323" s="231">
        <v>43208</v>
      </c>
      <c r="B323" s="333">
        <v>22805</v>
      </c>
    </row>
    <row r="324" spans="1:2" ht="15.5" x14ac:dyDescent="0.35">
      <c r="A324" s="231">
        <v>43209</v>
      </c>
      <c r="B324" s="333">
        <v>22810</v>
      </c>
    </row>
    <row r="325" spans="1:2" ht="15.5" x14ac:dyDescent="0.35">
      <c r="A325" s="231">
        <v>43210</v>
      </c>
      <c r="B325" s="333">
        <v>22810</v>
      </c>
    </row>
    <row r="326" spans="1:2" ht="15.5" x14ac:dyDescent="0.35">
      <c r="A326" s="231">
        <v>43213</v>
      </c>
      <c r="B326" s="333">
        <v>22810</v>
      </c>
    </row>
    <row r="327" spans="1:2" ht="15.5" x14ac:dyDescent="0.35">
      <c r="A327" s="231">
        <v>43214</v>
      </c>
      <c r="B327" s="333" t="s">
        <v>1014</v>
      </c>
    </row>
    <row r="328" spans="1:2" ht="15.5" x14ac:dyDescent="0.35">
      <c r="A328" s="231">
        <v>43216</v>
      </c>
      <c r="B328" s="333">
        <v>22805</v>
      </c>
    </row>
    <row r="329" spans="1:2" ht="15.5" x14ac:dyDescent="0.35">
      <c r="A329" s="231">
        <v>43217</v>
      </c>
      <c r="B329" s="333">
        <v>22800</v>
      </c>
    </row>
    <row r="330" spans="1:2" ht="15.5" x14ac:dyDescent="0.35">
      <c r="A330" s="231">
        <v>43222</v>
      </c>
      <c r="B330" s="333">
        <v>22800</v>
      </c>
    </row>
    <row r="331" spans="1:2" ht="15.5" x14ac:dyDescent="0.35">
      <c r="A331" s="231">
        <v>43223</v>
      </c>
      <c r="B331" s="333">
        <v>22795</v>
      </c>
    </row>
    <row r="332" spans="1:2" ht="15.5" x14ac:dyDescent="0.35">
      <c r="A332" s="231">
        <v>43224</v>
      </c>
      <c r="B332" s="333">
        <v>22805</v>
      </c>
    </row>
    <row r="333" spans="1:2" ht="15.5" x14ac:dyDescent="0.35">
      <c r="A333" s="231">
        <v>43227</v>
      </c>
      <c r="B333" s="333">
        <v>22805</v>
      </c>
    </row>
    <row r="334" spans="1:2" ht="15.5" x14ac:dyDescent="0.35">
      <c r="A334" s="231">
        <v>43228</v>
      </c>
      <c r="B334" s="333">
        <v>22805</v>
      </c>
    </row>
    <row r="335" spans="1:2" ht="15.5" x14ac:dyDescent="0.35">
      <c r="A335" s="231">
        <v>43229</v>
      </c>
      <c r="B335" s="333">
        <v>22805</v>
      </c>
    </row>
    <row r="336" spans="1:2" ht="15.5" x14ac:dyDescent="0.35">
      <c r="A336" s="231">
        <v>43230</v>
      </c>
      <c r="B336" s="333">
        <v>22805</v>
      </c>
    </row>
    <row r="337" spans="1:2" ht="15.5" x14ac:dyDescent="0.35">
      <c r="A337" s="231">
        <v>43231</v>
      </c>
      <c r="B337" s="333">
        <v>22805</v>
      </c>
    </row>
    <row r="338" spans="1:2" ht="15.5" x14ac:dyDescent="0.35">
      <c r="A338" s="231">
        <v>43234</v>
      </c>
      <c r="B338" s="333">
        <v>22805</v>
      </c>
    </row>
    <row r="339" spans="1:2" ht="15.5" x14ac:dyDescent="0.35">
      <c r="A339" s="231">
        <v>43235</v>
      </c>
      <c r="B339" s="333">
        <v>22805</v>
      </c>
    </row>
    <row r="340" spans="1:2" ht="15.5" x14ac:dyDescent="0.35">
      <c r="A340" s="231">
        <v>43236</v>
      </c>
      <c r="B340" s="333">
        <v>22805</v>
      </c>
    </row>
    <row r="341" spans="1:2" ht="15.5" x14ac:dyDescent="0.35">
      <c r="A341" s="231">
        <v>43237</v>
      </c>
      <c r="B341" s="333">
        <v>22805</v>
      </c>
    </row>
    <row r="342" spans="1:2" ht="15.5" x14ac:dyDescent="0.35">
      <c r="A342" s="231">
        <v>43238</v>
      </c>
      <c r="B342" s="333">
        <v>22815</v>
      </c>
    </row>
    <row r="343" spans="1:2" ht="15.5" x14ac:dyDescent="0.35">
      <c r="A343" s="231">
        <v>43241</v>
      </c>
      <c r="B343" s="333">
        <v>22815</v>
      </c>
    </row>
    <row r="344" spans="1:2" ht="15.5" x14ac:dyDescent="0.35">
      <c r="A344" s="231">
        <v>43242</v>
      </c>
      <c r="B344" s="333">
        <v>22810</v>
      </c>
    </row>
    <row r="345" spans="1:2" ht="15.5" x14ac:dyDescent="0.35">
      <c r="A345" s="231">
        <v>43243</v>
      </c>
      <c r="B345" s="333">
        <v>22805</v>
      </c>
    </row>
    <row r="346" spans="1:2" ht="15.5" x14ac:dyDescent="0.35">
      <c r="A346" s="231">
        <v>43244</v>
      </c>
      <c r="B346" s="333">
        <v>22810</v>
      </c>
    </row>
    <row r="347" spans="1:2" ht="15.5" x14ac:dyDescent="0.35">
      <c r="A347" s="231">
        <v>43245</v>
      </c>
      <c r="B347" s="333">
        <v>22815</v>
      </c>
    </row>
    <row r="348" spans="1:2" ht="15.5" x14ac:dyDescent="0.35">
      <c r="A348" s="231">
        <v>43248</v>
      </c>
      <c r="B348" s="333">
        <v>22845</v>
      </c>
    </row>
    <row r="349" spans="1:2" ht="15.5" x14ac:dyDescent="0.35">
      <c r="A349" s="231">
        <v>43249</v>
      </c>
      <c r="B349" s="333">
        <v>22860</v>
      </c>
    </row>
    <row r="350" spans="1:2" ht="15.5" x14ac:dyDescent="0.35">
      <c r="A350" s="231">
        <v>43250</v>
      </c>
      <c r="B350" s="333">
        <v>22880</v>
      </c>
    </row>
    <row r="351" spans="1:2" ht="15.5" x14ac:dyDescent="0.35">
      <c r="A351" s="231">
        <v>43251</v>
      </c>
      <c r="B351" s="333">
        <v>22850</v>
      </c>
    </row>
    <row r="352" spans="1:2" ht="15.5" x14ac:dyDescent="0.35">
      <c r="A352" s="231">
        <v>43252</v>
      </c>
      <c r="B352" s="333">
        <v>22830</v>
      </c>
    </row>
    <row r="353" spans="1:2" ht="15.5" x14ac:dyDescent="0.35">
      <c r="A353" s="231">
        <v>43255</v>
      </c>
      <c r="B353" s="333">
        <v>22855</v>
      </c>
    </row>
    <row r="354" spans="1:2" ht="15.5" x14ac:dyDescent="0.35">
      <c r="A354" s="231">
        <v>43256</v>
      </c>
      <c r="B354" s="333">
        <v>22855</v>
      </c>
    </row>
    <row r="355" spans="1:2" ht="15.5" x14ac:dyDescent="0.35">
      <c r="A355" s="231">
        <v>43257</v>
      </c>
      <c r="B355" s="333">
        <v>22840</v>
      </c>
    </row>
    <row r="356" spans="1:2" ht="15.5" x14ac:dyDescent="0.35">
      <c r="A356" s="231">
        <v>43258</v>
      </c>
      <c r="B356" s="333">
        <v>22840</v>
      </c>
    </row>
    <row r="357" spans="1:2" ht="15.5" x14ac:dyDescent="0.35">
      <c r="A357" s="231">
        <v>43259</v>
      </c>
      <c r="B357" s="333">
        <v>22755</v>
      </c>
    </row>
    <row r="358" spans="1:2" ht="15.5" x14ac:dyDescent="0.35">
      <c r="A358" s="231">
        <v>43262</v>
      </c>
      <c r="B358" s="333">
        <v>22850</v>
      </c>
    </row>
    <row r="359" spans="1:2" ht="15.5" x14ac:dyDescent="0.35">
      <c r="A359" s="231">
        <v>43263</v>
      </c>
      <c r="B359" s="333">
        <v>22845</v>
      </c>
    </row>
    <row r="360" spans="1:2" ht="15.5" x14ac:dyDescent="0.35">
      <c r="A360" s="231">
        <v>43264</v>
      </c>
      <c r="B360" s="333">
        <v>22850</v>
      </c>
    </row>
    <row r="361" spans="1:2" ht="15.5" x14ac:dyDescent="0.35">
      <c r="A361" s="231">
        <v>43265</v>
      </c>
      <c r="B361" s="333">
        <v>22850</v>
      </c>
    </row>
    <row r="362" spans="1:2" ht="15.5" x14ac:dyDescent="0.35">
      <c r="A362" s="231">
        <v>43266</v>
      </c>
      <c r="B362" s="333">
        <v>22845</v>
      </c>
    </row>
    <row r="363" spans="1:2" ht="15.5" x14ac:dyDescent="0.35">
      <c r="A363" s="231">
        <v>43269</v>
      </c>
      <c r="B363" s="333">
        <v>22865</v>
      </c>
    </row>
    <row r="364" spans="1:2" ht="15.5" x14ac:dyDescent="0.35">
      <c r="A364" s="231">
        <v>43270</v>
      </c>
      <c r="B364" s="333">
        <v>22880</v>
      </c>
    </row>
    <row r="365" spans="1:2" ht="15.5" x14ac:dyDescent="0.35">
      <c r="A365" s="231">
        <v>43271</v>
      </c>
      <c r="B365" s="333">
        <v>22890</v>
      </c>
    </row>
    <row r="366" spans="1:2" ht="15.5" x14ac:dyDescent="0.35">
      <c r="A366" s="231">
        <v>43272</v>
      </c>
      <c r="B366" s="333">
        <v>22900</v>
      </c>
    </row>
    <row r="367" spans="1:2" ht="15.5" x14ac:dyDescent="0.35">
      <c r="A367" s="231">
        <v>43276</v>
      </c>
      <c r="B367" s="333">
        <v>22910</v>
      </c>
    </row>
    <row r="368" spans="1:2" ht="15.5" x14ac:dyDescent="0.35">
      <c r="A368" s="231">
        <v>43277</v>
      </c>
      <c r="B368" s="333">
        <v>22945</v>
      </c>
    </row>
    <row r="369" spans="1:2" ht="15.5" x14ac:dyDescent="0.35">
      <c r="A369" s="231">
        <v>43278</v>
      </c>
      <c r="B369" s="333">
        <v>22975</v>
      </c>
    </row>
    <row r="370" spans="1:2" ht="15.5" x14ac:dyDescent="0.35">
      <c r="A370" s="231">
        <v>43279</v>
      </c>
      <c r="B370" s="333">
        <v>22975</v>
      </c>
    </row>
    <row r="371" spans="1:2" ht="15.5" x14ac:dyDescent="0.35">
      <c r="A371" s="231">
        <v>43280</v>
      </c>
      <c r="B371" s="333">
        <v>22990</v>
      </c>
    </row>
    <row r="372" spans="1:2" ht="15.5" x14ac:dyDescent="0.35">
      <c r="A372" s="231">
        <v>43283</v>
      </c>
      <c r="B372" s="333">
        <v>23010</v>
      </c>
    </row>
    <row r="373" spans="1:2" ht="15.5" x14ac:dyDescent="0.35">
      <c r="A373" s="231">
        <v>43284</v>
      </c>
      <c r="B373" s="333">
        <v>23060</v>
      </c>
    </row>
    <row r="374" spans="1:2" ht="15.5" x14ac:dyDescent="0.35">
      <c r="A374" s="231">
        <v>43285</v>
      </c>
      <c r="B374" s="333">
        <v>23070</v>
      </c>
    </row>
    <row r="375" spans="1:2" ht="15.5" x14ac:dyDescent="0.35">
      <c r="A375" s="231">
        <v>43286</v>
      </c>
      <c r="B375" s="333">
        <v>23075</v>
      </c>
    </row>
    <row r="376" spans="1:2" ht="15.5" x14ac:dyDescent="0.35">
      <c r="A376" s="231">
        <v>43287</v>
      </c>
      <c r="B376" s="333">
        <v>23075</v>
      </c>
    </row>
    <row r="377" spans="1:2" ht="15.5" x14ac:dyDescent="0.35">
      <c r="A377" s="231">
        <v>43291</v>
      </c>
      <c r="B377" s="333">
        <v>23070</v>
      </c>
    </row>
    <row r="378" spans="1:2" ht="15.5" x14ac:dyDescent="0.35">
      <c r="A378" s="231">
        <v>43292</v>
      </c>
      <c r="B378" s="333">
        <v>23075</v>
      </c>
    </row>
    <row r="379" spans="1:2" ht="15.5" x14ac:dyDescent="0.35">
      <c r="A379" s="231">
        <v>43293</v>
      </c>
      <c r="B379" s="333">
        <v>23075</v>
      </c>
    </row>
    <row r="380" spans="1:2" ht="15.5" x14ac:dyDescent="0.35">
      <c r="A380" s="231">
        <v>43294</v>
      </c>
      <c r="B380" s="333">
        <v>23080</v>
      </c>
    </row>
    <row r="381" spans="1:2" ht="15.5" x14ac:dyDescent="0.35">
      <c r="A381" s="231">
        <v>43297</v>
      </c>
      <c r="B381" s="333">
        <v>23080</v>
      </c>
    </row>
    <row r="382" spans="1:2" ht="15.5" x14ac:dyDescent="0.35">
      <c r="A382" s="231">
        <v>43298</v>
      </c>
      <c r="B382" s="333">
        <v>23080</v>
      </c>
    </row>
    <row r="383" spans="1:2" ht="15.5" x14ac:dyDescent="0.35">
      <c r="A383" s="231">
        <v>43299</v>
      </c>
      <c r="B383" s="333">
        <v>23080</v>
      </c>
    </row>
    <row r="384" spans="1:2" ht="15.5" x14ac:dyDescent="0.35">
      <c r="A384" s="231">
        <v>43300</v>
      </c>
      <c r="B384" s="333">
        <v>23080</v>
      </c>
    </row>
    <row r="385" spans="1:2" ht="15.5" x14ac:dyDescent="0.35">
      <c r="A385" s="231">
        <v>43301</v>
      </c>
      <c r="B385" s="333">
        <v>23090</v>
      </c>
    </row>
    <row r="386" spans="1:2" ht="15.5" x14ac:dyDescent="0.35">
      <c r="A386" s="231">
        <v>43304</v>
      </c>
      <c r="B386" s="333">
        <v>23230</v>
      </c>
    </row>
    <row r="387" spans="1:2" ht="15.5" x14ac:dyDescent="0.35">
      <c r="A387" s="231">
        <v>43305</v>
      </c>
      <c r="B387" s="333">
        <v>23275</v>
      </c>
    </row>
    <row r="388" spans="1:2" ht="15.5" x14ac:dyDescent="0.35">
      <c r="A388" s="231">
        <v>43306</v>
      </c>
      <c r="B388" s="333">
        <v>23250</v>
      </c>
    </row>
    <row r="389" spans="1:2" ht="15.5" x14ac:dyDescent="0.35">
      <c r="A389" s="231">
        <v>43307</v>
      </c>
      <c r="B389" s="333">
        <v>23220</v>
      </c>
    </row>
    <row r="390" spans="1:2" ht="15.5" x14ac:dyDescent="0.35">
      <c r="A390" s="231">
        <v>43308</v>
      </c>
      <c r="B390" s="333">
        <v>23255</v>
      </c>
    </row>
    <row r="391" spans="1:2" ht="15.5" x14ac:dyDescent="0.35">
      <c r="A391" s="231">
        <v>43311</v>
      </c>
      <c r="B391" s="333">
        <v>23290</v>
      </c>
    </row>
    <row r="392" spans="1:2" ht="15.5" x14ac:dyDescent="0.35">
      <c r="A392" s="231">
        <v>43312</v>
      </c>
      <c r="B392" s="333">
        <v>23325</v>
      </c>
    </row>
    <row r="393" spans="1:2" ht="15.5" x14ac:dyDescent="0.35">
      <c r="A393" s="231">
        <v>43313</v>
      </c>
      <c r="B393" s="333">
        <v>23325</v>
      </c>
    </row>
    <row r="394" spans="1:2" ht="15.5" x14ac:dyDescent="0.35">
      <c r="A394" s="231">
        <v>43314</v>
      </c>
      <c r="B394" s="333">
        <v>23310</v>
      </c>
    </row>
    <row r="395" spans="1:2" ht="15.5" x14ac:dyDescent="0.35">
      <c r="A395" s="231">
        <v>43315</v>
      </c>
      <c r="B395" s="333">
        <v>23340</v>
      </c>
    </row>
    <row r="396" spans="1:2" ht="15.5" x14ac:dyDescent="0.35">
      <c r="A396" s="231">
        <v>43318</v>
      </c>
      <c r="B396" s="333">
        <v>23350</v>
      </c>
    </row>
    <row r="397" spans="1:2" ht="15.5" x14ac:dyDescent="0.35">
      <c r="A397" s="231">
        <v>43319</v>
      </c>
      <c r="B397" s="333">
        <v>23345</v>
      </c>
    </row>
    <row r="398" spans="1:2" ht="15.5" x14ac:dyDescent="0.35">
      <c r="A398" s="231">
        <v>43320</v>
      </c>
      <c r="B398" s="333">
        <v>23330</v>
      </c>
    </row>
    <row r="399" spans="1:2" ht="15.5" x14ac:dyDescent="0.35">
      <c r="A399" s="231">
        <v>43321</v>
      </c>
      <c r="B399" s="333">
        <v>23315</v>
      </c>
    </row>
    <row r="400" spans="1:2" ht="15.5" x14ac:dyDescent="0.35">
      <c r="A400" s="231">
        <v>43322</v>
      </c>
      <c r="B400" s="333">
        <v>23310</v>
      </c>
    </row>
    <row r="401" spans="1:2" ht="15.5" x14ac:dyDescent="0.35">
      <c r="A401" s="231">
        <v>43325</v>
      </c>
      <c r="B401" s="333">
        <v>23350</v>
      </c>
    </row>
    <row r="402" spans="1:2" ht="15.5" x14ac:dyDescent="0.35">
      <c r="A402" s="231">
        <v>43326</v>
      </c>
      <c r="B402" s="333">
        <v>23350</v>
      </c>
    </row>
    <row r="403" spans="1:2" ht="15.5" x14ac:dyDescent="0.35">
      <c r="A403" s="231">
        <v>43327</v>
      </c>
      <c r="B403" s="333">
        <v>23350</v>
      </c>
    </row>
    <row r="404" spans="1:2" ht="15.5" x14ac:dyDescent="0.35">
      <c r="A404" s="231">
        <v>43328</v>
      </c>
      <c r="B404" s="333">
        <v>23350</v>
      </c>
    </row>
    <row r="405" spans="1:2" ht="15.5" x14ac:dyDescent="0.35">
      <c r="A405" s="231">
        <v>43329</v>
      </c>
      <c r="B405" s="333">
        <v>23345</v>
      </c>
    </row>
    <row r="406" spans="1:2" ht="15.5" x14ac:dyDescent="0.35">
      <c r="A406" s="231">
        <v>43332</v>
      </c>
      <c r="B406" s="333">
        <v>23325</v>
      </c>
    </row>
    <row r="407" spans="1:2" ht="15.5" x14ac:dyDescent="0.35">
      <c r="A407" s="231">
        <v>43333</v>
      </c>
      <c r="B407" s="333">
        <v>23300</v>
      </c>
    </row>
    <row r="408" spans="1:2" ht="15.5" x14ac:dyDescent="0.35">
      <c r="A408" s="231">
        <v>43334</v>
      </c>
      <c r="B408" s="333">
        <v>23320</v>
      </c>
    </row>
    <row r="409" spans="1:2" ht="15.5" x14ac:dyDescent="0.35">
      <c r="A409" s="231">
        <v>43335</v>
      </c>
      <c r="B409" s="333">
        <v>23320</v>
      </c>
    </row>
    <row r="410" spans="1:2" ht="15.5" x14ac:dyDescent="0.35">
      <c r="A410" s="231">
        <v>43336</v>
      </c>
      <c r="B410" s="333">
        <v>23340</v>
      </c>
    </row>
    <row r="411" spans="1:2" ht="15.5" x14ac:dyDescent="0.35">
      <c r="A411" s="231">
        <v>43339</v>
      </c>
      <c r="B411" s="333">
        <v>23330</v>
      </c>
    </row>
    <row r="412" spans="1:2" ht="15.5" x14ac:dyDescent="0.35">
      <c r="A412" s="231">
        <v>43340</v>
      </c>
      <c r="B412" s="333">
        <v>23335</v>
      </c>
    </row>
    <row r="413" spans="1:2" ht="15.5" x14ac:dyDescent="0.35">
      <c r="A413" s="231">
        <v>43341</v>
      </c>
      <c r="B413" s="333">
        <v>23335</v>
      </c>
    </row>
    <row r="414" spans="1:2" ht="15.5" x14ac:dyDescent="0.35">
      <c r="A414" s="231">
        <v>43342</v>
      </c>
      <c r="B414" s="333">
        <v>23340</v>
      </c>
    </row>
    <row r="415" spans="1:2" ht="15.5" x14ac:dyDescent="0.35">
      <c r="A415" s="231">
        <v>43343</v>
      </c>
      <c r="B415" s="333">
        <v>23340</v>
      </c>
    </row>
    <row r="416" spans="1:2" ht="15.5" x14ac:dyDescent="0.35">
      <c r="A416" s="231">
        <v>43347</v>
      </c>
      <c r="B416" s="333">
        <v>23340</v>
      </c>
    </row>
    <row r="417" spans="1:2" ht="15.5" x14ac:dyDescent="0.35">
      <c r="A417" s="231">
        <v>43348</v>
      </c>
      <c r="B417" s="333">
        <v>23350</v>
      </c>
    </row>
    <row r="418" spans="1:2" ht="15.5" x14ac:dyDescent="0.35">
      <c r="A418" s="231">
        <v>43349</v>
      </c>
      <c r="B418" s="333">
        <v>23335</v>
      </c>
    </row>
    <row r="419" spans="1:2" ht="15.5" x14ac:dyDescent="0.35">
      <c r="A419" s="231">
        <v>43350</v>
      </c>
      <c r="B419" s="333">
        <v>23350</v>
      </c>
    </row>
    <row r="420" spans="1:2" ht="15.5" x14ac:dyDescent="0.35">
      <c r="A420" s="231">
        <v>43353</v>
      </c>
      <c r="B420" s="333">
        <v>23340</v>
      </c>
    </row>
    <row r="421" spans="1:2" ht="15.5" x14ac:dyDescent="0.35">
      <c r="A421" s="231">
        <v>43354</v>
      </c>
      <c r="B421" s="333">
        <v>23330</v>
      </c>
    </row>
    <row r="422" spans="1:2" ht="15.5" x14ac:dyDescent="0.35">
      <c r="A422" s="231">
        <v>43355</v>
      </c>
      <c r="B422" s="333">
        <v>23325</v>
      </c>
    </row>
    <row r="423" spans="1:2" ht="15.5" x14ac:dyDescent="0.35">
      <c r="A423" s="231">
        <v>43356</v>
      </c>
      <c r="B423" s="333">
        <v>23325</v>
      </c>
    </row>
    <row r="424" spans="1:2" ht="15.5" x14ac:dyDescent="0.35">
      <c r="A424" s="231">
        <v>43357</v>
      </c>
      <c r="B424" s="333">
        <v>23290</v>
      </c>
    </row>
    <row r="425" spans="1:2" ht="15.5" x14ac:dyDescent="0.35">
      <c r="A425" s="231">
        <v>43360</v>
      </c>
      <c r="B425" s="333">
        <v>23310</v>
      </c>
    </row>
    <row r="426" spans="1:2" ht="15.5" x14ac:dyDescent="0.35">
      <c r="A426" s="231">
        <v>43361</v>
      </c>
      <c r="B426" s="333">
        <v>23325</v>
      </c>
    </row>
    <row r="427" spans="1:2" ht="15.5" x14ac:dyDescent="0.35">
      <c r="A427" s="231">
        <v>43362</v>
      </c>
      <c r="B427" s="333">
        <v>23330</v>
      </c>
    </row>
    <row r="428" spans="1:2" ht="15.5" x14ac:dyDescent="0.35">
      <c r="A428" s="231">
        <v>43363</v>
      </c>
      <c r="B428" s="333">
        <v>23360</v>
      </c>
    </row>
    <row r="429" spans="1:2" ht="15.5" x14ac:dyDescent="0.35">
      <c r="A429" s="231">
        <v>43364</v>
      </c>
      <c r="B429" s="333">
        <v>23370</v>
      </c>
    </row>
    <row r="430" spans="1:2" ht="15.5" x14ac:dyDescent="0.35">
      <c r="A430" s="231">
        <v>43368</v>
      </c>
      <c r="B430" s="333">
        <v>23375</v>
      </c>
    </row>
    <row r="431" spans="1:2" ht="15.5" x14ac:dyDescent="0.35">
      <c r="A431" s="231">
        <v>43369</v>
      </c>
      <c r="B431" s="333">
        <v>23390</v>
      </c>
    </row>
    <row r="432" spans="1:2" ht="15.5" x14ac:dyDescent="0.35">
      <c r="A432" s="231">
        <v>43370</v>
      </c>
      <c r="B432" s="333">
        <v>23390</v>
      </c>
    </row>
    <row r="433" spans="1:2" ht="15.5" x14ac:dyDescent="0.35">
      <c r="A433" s="231">
        <v>43371</v>
      </c>
      <c r="B433" s="333">
        <v>23380</v>
      </c>
    </row>
    <row r="434" spans="1:2" ht="15.5" x14ac:dyDescent="0.35">
      <c r="A434" s="231">
        <v>43374</v>
      </c>
      <c r="B434" s="333">
        <v>23370</v>
      </c>
    </row>
    <row r="435" spans="1:2" ht="15.5" x14ac:dyDescent="0.35">
      <c r="A435" s="231">
        <v>43375</v>
      </c>
      <c r="B435" s="333">
        <v>23370</v>
      </c>
    </row>
    <row r="436" spans="1:2" ht="15.5" x14ac:dyDescent="0.35">
      <c r="A436" s="231">
        <v>43376</v>
      </c>
      <c r="B436" s="333">
        <v>23375</v>
      </c>
    </row>
    <row r="437" spans="1:2" ht="15.5" x14ac:dyDescent="0.35">
      <c r="A437" s="231">
        <v>43377</v>
      </c>
      <c r="B437" s="333">
        <v>23380</v>
      </c>
    </row>
    <row r="438" spans="1:2" ht="15.5" x14ac:dyDescent="0.35">
      <c r="A438" s="231">
        <v>43378</v>
      </c>
      <c r="B438" s="333">
        <v>23390</v>
      </c>
    </row>
    <row r="439" spans="1:2" ht="15.5" x14ac:dyDescent="0.35">
      <c r="A439" s="231">
        <v>43381</v>
      </c>
      <c r="B439" s="333">
        <v>23395</v>
      </c>
    </row>
    <row r="440" spans="1:2" ht="15.5" x14ac:dyDescent="0.35">
      <c r="A440" s="231">
        <v>43382</v>
      </c>
      <c r="B440" s="333">
        <v>23395</v>
      </c>
    </row>
    <row r="441" spans="1:2" ht="15.5" x14ac:dyDescent="0.35">
      <c r="A441" s="231">
        <v>43383</v>
      </c>
      <c r="B441" s="333">
        <v>23390</v>
      </c>
    </row>
    <row r="442" spans="1:2" ht="15.5" x14ac:dyDescent="0.35">
      <c r="A442" s="231">
        <v>43385</v>
      </c>
      <c r="B442" s="333">
        <v>23385</v>
      </c>
    </row>
    <row r="443" spans="1:2" ht="15.5" x14ac:dyDescent="0.35">
      <c r="A443" s="231">
        <v>43388</v>
      </c>
      <c r="B443" s="333">
        <v>23390</v>
      </c>
    </row>
    <row r="444" spans="1:2" ht="15.5" x14ac:dyDescent="0.35">
      <c r="A444" s="231">
        <v>43389</v>
      </c>
      <c r="B444" s="333">
        <v>23375</v>
      </c>
    </row>
    <row r="445" spans="1:2" ht="15.5" x14ac:dyDescent="0.35">
      <c r="A445" s="231">
        <v>43390</v>
      </c>
      <c r="B445" s="333">
        <v>23385</v>
      </c>
    </row>
    <row r="446" spans="1:2" ht="15.5" x14ac:dyDescent="0.35">
      <c r="A446" s="231">
        <v>43391</v>
      </c>
      <c r="B446" s="333">
        <v>23385</v>
      </c>
    </row>
    <row r="447" spans="1:2" ht="15.5" x14ac:dyDescent="0.35">
      <c r="A447" s="231">
        <v>43392</v>
      </c>
      <c r="B447" s="333">
        <v>23390</v>
      </c>
    </row>
    <row r="448" spans="1:2" ht="15.5" x14ac:dyDescent="0.35">
      <c r="A448" s="231">
        <v>43395</v>
      </c>
      <c r="B448" s="333">
        <v>23390</v>
      </c>
    </row>
    <row r="449" spans="1:3" ht="15.5" x14ac:dyDescent="0.35">
      <c r="A449" s="231">
        <v>43396</v>
      </c>
      <c r="B449" s="333">
        <v>23390</v>
      </c>
    </row>
    <row r="450" spans="1:3" ht="15.5" x14ac:dyDescent="0.35">
      <c r="A450" s="231">
        <v>43397</v>
      </c>
      <c r="B450" s="333">
        <v>23390</v>
      </c>
      <c r="C450" s="376"/>
    </row>
    <row r="451" spans="1:3" ht="15.5" x14ac:dyDescent="0.35">
      <c r="A451" s="231">
        <v>43398</v>
      </c>
      <c r="B451" s="333">
        <v>23390</v>
      </c>
    </row>
    <row r="452" spans="1:3" ht="15.5" x14ac:dyDescent="0.35">
      <c r="A452" s="231">
        <v>43399</v>
      </c>
      <c r="B452" s="333">
        <v>23390</v>
      </c>
    </row>
    <row r="453" spans="1:3" ht="15.5" x14ac:dyDescent="0.35">
      <c r="A453" s="231">
        <v>43402</v>
      </c>
      <c r="B453" s="333">
        <v>23390</v>
      </c>
    </row>
    <row r="454" spans="1:3" ht="15.5" x14ac:dyDescent="0.35">
      <c r="A454" s="231">
        <v>43403</v>
      </c>
      <c r="B454" s="333">
        <v>23390</v>
      </c>
    </row>
    <row r="455" spans="1:3" ht="15.5" x14ac:dyDescent="0.35">
      <c r="A455" s="231">
        <v>43404</v>
      </c>
      <c r="B455" s="333">
        <v>23390</v>
      </c>
    </row>
    <row r="456" spans="1:3" ht="15.5" x14ac:dyDescent="0.35">
      <c r="A456" s="231">
        <v>43405</v>
      </c>
      <c r="B456" s="333">
        <v>23390</v>
      </c>
    </row>
    <row r="457" spans="1:3" ht="15.5" x14ac:dyDescent="0.35">
      <c r="A457" s="231">
        <v>43406</v>
      </c>
      <c r="B457" s="333">
        <v>23375</v>
      </c>
    </row>
    <row r="458" spans="1:3" ht="15.5" x14ac:dyDescent="0.35">
      <c r="A458" s="231">
        <v>43409</v>
      </c>
      <c r="B458" s="333">
        <v>23355</v>
      </c>
    </row>
    <row r="459" spans="1:3" ht="15.5" x14ac:dyDescent="0.35">
      <c r="A459" s="231">
        <v>43410</v>
      </c>
      <c r="B459" s="333">
        <v>23365</v>
      </c>
    </row>
    <row r="460" spans="1:3" ht="15.5" x14ac:dyDescent="0.35">
      <c r="A460" s="231">
        <v>43411</v>
      </c>
      <c r="B460" s="333">
        <v>23365</v>
      </c>
    </row>
    <row r="461" spans="1:3" ht="15.5" x14ac:dyDescent="0.35">
      <c r="A461" s="231">
        <v>43412</v>
      </c>
      <c r="B461" s="333">
        <v>23365</v>
      </c>
    </row>
    <row r="462" spans="1:3" ht="15.5" x14ac:dyDescent="0.35">
      <c r="A462" s="231">
        <v>43413</v>
      </c>
      <c r="B462" s="333">
        <v>23345</v>
      </c>
    </row>
    <row r="463" spans="1:3" ht="15.5" x14ac:dyDescent="0.35">
      <c r="A463" s="231">
        <v>43416</v>
      </c>
      <c r="B463" s="333">
        <v>23345</v>
      </c>
    </row>
    <row r="464" spans="1:3" ht="15.5" x14ac:dyDescent="0.35">
      <c r="A464" s="231">
        <v>43417</v>
      </c>
      <c r="B464" s="333">
        <v>23345</v>
      </c>
    </row>
    <row r="465" spans="1:2" ht="15.5" x14ac:dyDescent="0.35">
      <c r="A465" s="231">
        <v>43418</v>
      </c>
      <c r="B465" s="333">
        <v>23350</v>
      </c>
    </row>
    <row r="466" spans="1:2" ht="15.5" x14ac:dyDescent="0.35">
      <c r="A466" s="231">
        <v>43419</v>
      </c>
      <c r="B466" s="333">
        <v>23355</v>
      </c>
    </row>
    <row r="467" spans="1:2" ht="15.5" x14ac:dyDescent="0.35">
      <c r="A467" s="231">
        <v>43423</v>
      </c>
      <c r="B467" s="333">
        <v>23355</v>
      </c>
    </row>
    <row r="468" spans="1:2" ht="15.5" x14ac:dyDescent="0.35">
      <c r="A468" s="231">
        <v>43424</v>
      </c>
      <c r="B468" s="333">
        <v>23380</v>
      </c>
    </row>
    <row r="469" spans="1:2" ht="15.5" x14ac:dyDescent="0.35">
      <c r="A469" s="231">
        <v>43425</v>
      </c>
      <c r="B469" s="333">
        <v>23380</v>
      </c>
    </row>
    <row r="470" spans="1:2" ht="15.5" x14ac:dyDescent="0.35">
      <c r="A470" s="231">
        <v>43426</v>
      </c>
      <c r="B470" s="333">
        <v>23395</v>
      </c>
    </row>
    <row r="471" spans="1:2" ht="15.5" x14ac:dyDescent="0.35">
      <c r="A471" s="231">
        <v>43427</v>
      </c>
      <c r="B471" s="333">
        <v>23395</v>
      </c>
    </row>
    <row r="472" spans="1:2" ht="15.5" x14ac:dyDescent="0.35">
      <c r="A472" s="231">
        <v>43430</v>
      </c>
      <c r="B472" s="333">
        <v>23375</v>
      </c>
    </row>
    <row r="473" spans="1:2" ht="15.5" x14ac:dyDescent="0.35">
      <c r="A473" s="231">
        <v>43431</v>
      </c>
      <c r="B473" s="333">
        <v>23390</v>
      </c>
    </row>
    <row r="474" spans="1:2" ht="15.5" x14ac:dyDescent="0.35">
      <c r="A474" s="231">
        <v>43432</v>
      </c>
      <c r="B474" s="333">
        <v>23385</v>
      </c>
    </row>
    <row r="475" spans="1:2" ht="15.5" x14ac:dyDescent="0.35">
      <c r="A475" s="231">
        <v>43433</v>
      </c>
      <c r="B475" s="333">
        <v>23385</v>
      </c>
    </row>
    <row r="476" spans="1:2" ht="15.5" x14ac:dyDescent="0.35">
      <c r="A476" s="231">
        <v>43434</v>
      </c>
      <c r="B476" s="333">
        <v>23365</v>
      </c>
    </row>
    <row r="477" spans="1:2" ht="15.5" x14ac:dyDescent="0.35">
      <c r="A477" s="231">
        <v>43437</v>
      </c>
      <c r="B477" s="333">
        <v>23365</v>
      </c>
    </row>
    <row r="478" spans="1:2" ht="15.5" x14ac:dyDescent="0.35">
      <c r="A478" s="231">
        <v>43438</v>
      </c>
      <c r="B478" s="333">
        <v>23345</v>
      </c>
    </row>
    <row r="479" spans="1:2" ht="15.5" x14ac:dyDescent="0.35">
      <c r="A479" s="231">
        <v>43439</v>
      </c>
      <c r="B479" s="333">
        <v>23350</v>
      </c>
    </row>
    <row r="480" spans="1:2" ht="15.5" x14ac:dyDescent="0.35">
      <c r="A480" s="231">
        <v>43440</v>
      </c>
      <c r="B480" s="333">
        <v>23370</v>
      </c>
    </row>
    <row r="481" spans="1:2" ht="15.5" x14ac:dyDescent="0.35">
      <c r="A481" s="231">
        <v>43445</v>
      </c>
      <c r="B481" s="333">
        <v>23350</v>
      </c>
    </row>
    <row r="482" spans="1:2" ht="15.5" x14ac:dyDescent="0.35">
      <c r="A482" s="231">
        <v>43446</v>
      </c>
      <c r="B482" s="333">
        <v>23350</v>
      </c>
    </row>
    <row r="483" spans="1:2" ht="15.5" x14ac:dyDescent="0.35">
      <c r="A483" s="231">
        <v>43447</v>
      </c>
      <c r="B483" s="333">
        <v>23335</v>
      </c>
    </row>
    <row r="484" spans="1:2" ht="15.5" x14ac:dyDescent="0.35">
      <c r="A484" s="231">
        <v>43448</v>
      </c>
      <c r="B484" s="333">
        <v>23330</v>
      </c>
    </row>
    <row r="485" spans="1:2" ht="15.5" x14ac:dyDescent="0.35">
      <c r="A485" s="307">
        <v>43451</v>
      </c>
      <c r="B485" s="333">
        <v>23360</v>
      </c>
    </row>
    <row r="486" spans="1:2" ht="15.5" x14ac:dyDescent="0.35">
      <c r="A486" s="307">
        <v>43452</v>
      </c>
      <c r="B486" s="333">
        <v>23355</v>
      </c>
    </row>
    <row r="487" spans="1:2" ht="15.5" x14ac:dyDescent="0.35">
      <c r="A487" s="307">
        <v>43453</v>
      </c>
      <c r="B487" s="333">
        <v>23355</v>
      </c>
    </row>
    <row r="488" spans="1:2" ht="15.5" x14ac:dyDescent="0.35">
      <c r="A488" s="307">
        <v>43454</v>
      </c>
      <c r="B488" s="333">
        <v>23325</v>
      </c>
    </row>
    <row r="489" spans="1:2" ht="15.5" x14ac:dyDescent="0.35">
      <c r="A489" s="307">
        <v>43459</v>
      </c>
      <c r="B489" s="333">
        <v>23325</v>
      </c>
    </row>
    <row r="490" spans="1:2" ht="15.5" x14ac:dyDescent="0.35">
      <c r="A490" s="307">
        <v>43460</v>
      </c>
      <c r="B490" s="333">
        <v>23320</v>
      </c>
    </row>
    <row r="491" spans="1:2" ht="15.5" x14ac:dyDescent="0.35">
      <c r="A491" s="307">
        <v>43461</v>
      </c>
      <c r="B491" s="333">
        <v>23300</v>
      </c>
    </row>
    <row r="492" spans="1:2" ht="15.5" x14ac:dyDescent="0.35">
      <c r="A492" s="307">
        <v>43462</v>
      </c>
      <c r="B492" s="333">
        <v>23235</v>
      </c>
    </row>
    <row r="493" spans="1:2" ht="15.5" x14ac:dyDescent="0.35">
      <c r="A493" s="307">
        <v>43467</v>
      </c>
      <c r="B493" s="333">
        <v>23255</v>
      </c>
    </row>
    <row r="494" spans="1:2" ht="15.5" x14ac:dyDescent="0.35">
      <c r="A494" s="307">
        <v>43468</v>
      </c>
      <c r="B494" s="333">
        <v>23250</v>
      </c>
    </row>
    <row r="495" spans="1:2" ht="15.5" x14ac:dyDescent="0.35">
      <c r="A495" s="307">
        <v>43469</v>
      </c>
      <c r="B495" s="333">
        <v>23250</v>
      </c>
    </row>
    <row r="496" spans="1:2" ht="15.5" x14ac:dyDescent="0.35">
      <c r="A496" s="307">
        <v>43472</v>
      </c>
      <c r="B496" s="333">
        <v>23255</v>
      </c>
    </row>
    <row r="497" spans="1:2" ht="15.5" x14ac:dyDescent="0.35">
      <c r="A497" s="307">
        <v>43473</v>
      </c>
      <c r="B497" s="333">
        <v>23255</v>
      </c>
    </row>
    <row r="498" spans="1:2" ht="15.5" x14ac:dyDescent="0.35">
      <c r="A498" s="307">
        <v>43474</v>
      </c>
      <c r="B498" s="333">
        <v>23245</v>
      </c>
    </row>
    <row r="499" spans="1:2" ht="15.5" x14ac:dyDescent="0.35">
      <c r="A499" s="307">
        <v>43475</v>
      </c>
      <c r="B499" s="333">
        <v>23245</v>
      </c>
    </row>
    <row r="500" spans="1:2" ht="15.5" x14ac:dyDescent="0.35">
      <c r="A500" s="307">
        <v>43480</v>
      </c>
      <c r="B500" s="333">
        <v>23245</v>
      </c>
    </row>
    <row r="501" spans="1:2" ht="15.5" x14ac:dyDescent="0.35">
      <c r="A501" s="307">
        <v>43481</v>
      </c>
      <c r="B501" s="333">
        <v>23245</v>
      </c>
    </row>
    <row r="502" spans="1:2" ht="15.5" x14ac:dyDescent="0.35">
      <c r="A502" s="307">
        <v>43482</v>
      </c>
      <c r="B502" s="333">
        <v>23245</v>
      </c>
    </row>
    <row r="503" spans="1:2" ht="15.5" x14ac:dyDescent="0.35">
      <c r="A503" s="307">
        <v>43483</v>
      </c>
      <c r="B503" s="333">
        <v>23245</v>
      </c>
    </row>
    <row r="504" spans="1:2" ht="15.5" x14ac:dyDescent="0.35">
      <c r="A504" s="307">
        <v>43484</v>
      </c>
      <c r="B504" s="333"/>
    </row>
    <row r="505" spans="1:2" ht="15.5" x14ac:dyDescent="0.35">
      <c r="A505" s="232"/>
      <c r="B505" s="333"/>
    </row>
    <row r="506" spans="1:2" ht="15.5" x14ac:dyDescent="0.35">
      <c r="A506" s="232"/>
      <c r="B506" s="333"/>
    </row>
    <row r="507" spans="1:2" ht="15.5" x14ac:dyDescent="0.35">
      <c r="A507" s="232"/>
      <c r="B507" s="333"/>
    </row>
    <row r="508" spans="1:2" ht="15.5" x14ac:dyDescent="0.35">
      <c r="A508" s="232"/>
      <c r="B508" s="333"/>
    </row>
    <row r="509" spans="1:2" ht="15.5" x14ac:dyDescent="0.35">
      <c r="A509" s="232"/>
      <c r="B509" s="333"/>
    </row>
    <row r="510" spans="1:2" ht="15.5" x14ac:dyDescent="0.35">
      <c r="A510" s="232"/>
      <c r="B510" s="333"/>
    </row>
    <row r="511" spans="1:2" ht="15.5" x14ac:dyDescent="0.35">
      <c r="A511" s="232"/>
      <c r="B511" s="333"/>
    </row>
    <row r="512" spans="1:2" ht="15.5" x14ac:dyDescent="0.35">
      <c r="A512" s="232"/>
      <c r="B512" s="333"/>
    </row>
    <row r="513" spans="1:2" ht="15.5" x14ac:dyDescent="0.35">
      <c r="A513" s="232"/>
      <c r="B513" s="333"/>
    </row>
    <row r="514" spans="1:2" ht="15.5" x14ac:dyDescent="0.35">
      <c r="A514" s="232"/>
      <c r="B514" s="333"/>
    </row>
    <row r="515" spans="1:2" ht="15.5" x14ac:dyDescent="0.35">
      <c r="A515" s="232"/>
      <c r="B515" s="333"/>
    </row>
    <row r="516" spans="1:2" ht="15.5" x14ac:dyDescent="0.35">
      <c r="A516" s="232"/>
      <c r="B516" s="333"/>
    </row>
    <row r="517" spans="1:2" ht="15.5" x14ac:dyDescent="0.35">
      <c r="A517" s="232"/>
      <c r="B517" s="333"/>
    </row>
    <row r="518" spans="1:2" ht="15.5" x14ac:dyDescent="0.35">
      <c r="A518" s="232"/>
      <c r="B518" s="333"/>
    </row>
    <row r="519" spans="1:2" ht="15.5" x14ac:dyDescent="0.35">
      <c r="A519" s="232"/>
      <c r="B519" s="333"/>
    </row>
    <row r="520" spans="1:2" ht="15.5" x14ac:dyDescent="0.35">
      <c r="A520" s="232"/>
      <c r="B520" s="333"/>
    </row>
    <row r="521" spans="1:2" ht="15.5" x14ac:dyDescent="0.35">
      <c r="A521" s="232"/>
      <c r="B521" s="333"/>
    </row>
    <row r="522" spans="1:2" ht="15.5" x14ac:dyDescent="0.35">
      <c r="A522" s="232"/>
      <c r="B522" s="333"/>
    </row>
    <row r="523" spans="1:2" ht="15.5" x14ac:dyDescent="0.35">
      <c r="A523" s="232"/>
      <c r="B523" s="333"/>
    </row>
    <row r="524" spans="1:2" ht="15.5" x14ac:dyDescent="0.35">
      <c r="A524" s="232"/>
      <c r="B524" s="333"/>
    </row>
    <row r="525" spans="1:2" ht="15.5" x14ac:dyDescent="0.35">
      <c r="A525" s="232"/>
      <c r="B525" s="333"/>
    </row>
    <row r="526" spans="1:2" ht="15.5" x14ac:dyDescent="0.35">
      <c r="A526" s="232"/>
      <c r="B526" s="333"/>
    </row>
    <row r="527" spans="1:2" ht="15.5" x14ac:dyDescent="0.35">
      <c r="A527" s="232"/>
      <c r="B527" s="333"/>
    </row>
    <row r="528" spans="1:2" ht="15.5" x14ac:dyDescent="0.35">
      <c r="A528" s="232"/>
      <c r="B528" s="333"/>
    </row>
    <row r="529" spans="1:2" ht="15.5" x14ac:dyDescent="0.35">
      <c r="A529" s="232"/>
      <c r="B529" s="333"/>
    </row>
    <row r="530" spans="1:2" ht="15.5" x14ac:dyDescent="0.35">
      <c r="A530" s="232"/>
      <c r="B530" s="333"/>
    </row>
    <row r="531" spans="1:2" ht="15.5" x14ac:dyDescent="0.35">
      <c r="A531" s="232"/>
      <c r="B531" s="333"/>
    </row>
    <row r="532" spans="1:2" ht="15.5" x14ac:dyDescent="0.35">
      <c r="A532" s="232"/>
      <c r="B532" s="333"/>
    </row>
    <row r="533" spans="1:2" ht="15.5" x14ac:dyDescent="0.35">
      <c r="A533" s="232"/>
      <c r="B533" s="333"/>
    </row>
    <row r="534" spans="1:2" ht="15.5" x14ac:dyDescent="0.35">
      <c r="A534" s="232"/>
      <c r="B534" s="333"/>
    </row>
    <row r="535" spans="1:2" ht="15.5" x14ac:dyDescent="0.35">
      <c r="A535" s="232"/>
      <c r="B535" s="333"/>
    </row>
    <row r="536" spans="1:2" ht="15.5" x14ac:dyDescent="0.35">
      <c r="A536" s="232"/>
      <c r="B536" s="333"/>
    </row>
    <row r="537" spans="1:2" ht="15.5" x14ac:dyDescent="0.35">
      <c r="A537" s="232"/>
      <c r="B537" s="333"/>
    </row>
    <row r="538" spans="1:2" ht="15.5" x14ac:dyDescent="0.35">
      <c r="A538" s="232"/>
      <c r="B538" s="333"/>
    </row>
    <row r="539" spans="1:2" ht="15.5" x14ac:dyDescent="0.35">
      <c r="A539" s="232"/>
      <c r="B539" s="333"/>
    </row>
    <row r="540" spans="1:2" ht="15.5" x14ac:dyDescent="0.35">
      <c r="A540" s="232"/>
      <c r="B540" s="333"/>
    </row>
    <row r="541" spans="1:2" ht="15.5" x14ac:dyDescent="0.35">
      <c r="A541" s="232"/>
      <c r="B541" s="333"/>
    </row>
    <row r="542" spans="1:2" ht="15.5" x14ac:dyDescent="0.35">
      <c r="A542" s="232"/>
      <c r="B542" s="333"/>
    </row>
    <row r="543" spans="1:2" ht="15.5" x14ac:dyDescent="0.35">
      <c r="A543" s="232"/>
      <c r="B543" s="333"/>
    </row>
    <row r="544" spans="1:2" ht="15.5" x14ac:dyDescent="0.35">
      <c r="A544" s="232"/>
      <c r="B544" s="333"/>
    </row>
    <row r="545" spans="1:2" ht="15.5" x14ac:dyDescent="0.35">
      <c r="A545" s="232"/>
      <c r="B545" s="333"/>
    </row>
    <row r="546" spans="1:2" ht="15.5" x14ac:dyDescent="0.35">
      <c r="A546" s="232"/>
      <c r="B546" s="333"/>
    </row>
    <row r="547" spans="1:2" ht="15.5" x14ac:dyDescent="0.35">
      <c r="A547" s="232"/>
      <c r="B547" s="333"/>
    </row>
    <row r="548" spans="1:2" ht="15.5" x14ac:dyDescent="0.35">
      <c r="A548" s="232"/>
      <c r="B548" s="333"/>
    </row>
    <row r="549" spans="1:2" ht="15.5" x14ac:dyDescent="0.35">
      <c r="A549" s="232"/>
      <c r="B549" s="333"/>
    </row>
    <row r="550" spans="1:2" ht="15.5" x14ac:dyDescent="0.35">
      <c r="A550" s="232"/>
      <c r="B550" s="333"/>
    </row>
    <row r="551" spans="1:2" ht="15.5" x14ac:dyDescent="0.35">
      <c r="A551" s="232"/>
      <c r="B551" s="333"/>
    </row>
    <row r="552" spans="1:2" ht="15.5" x14ac:dyDescent="0.35">
      <c r="A552" s="232"/>
      <c r="B552" s="333"/>
    </row>
    <row r="553" spans="1:2" ht="15.5" x14ac:dyDescent="0.35">
      <c r="A553" s="232"/>
      <c r="B553" s="333"/>
    </row>
    <row r="554" spans="1:2" ht="15.5" x14ac:dyDescent="0.35">
      <c r="A554" s="232"/>
      <c r="B554" s="333"/>
    </row>
    <row r="555" spans="1:2" ht="15.5" x14ac:dyDescent="0.35">
      <c r="A555" s="232"/>
      <c r="B555" s="333"/>
    </row>
    <row r="556" spans="1:2" ht="15.5" x14ac:dyDescent="0.35">
      <c r="A556" s="232"/>
      <c r="B556" s="333"/>
    </row>
    <row r="557" spans="1:2" ht="15.5" x14ac:dyDescent="0.35">
      <c r="A557" s="232"/>
      <c r="B557" s="333"/>
    </row>
    <row r="558" spans="1:2" ht="15.5" x14ac:dyDescent="0.35">
      <c r="A558" s="232"/>
      <c r="B558" s="333"/>
    </row>
    <row r="559" spans="1:2" ht="15.5" x14ac:dyDescent="0.35">
      <c r="A559" s="232"/>
      <c r="B559" s="333"/>
    </row>
    <row r="560" spans="1:2" ht="15.5" x14ac:dyDescent="0.35">
      <c r="A560" s="232"/>
      <c r="B560" s="333"/>
    </row>
    <row r="561" spans="1:2" ht="15.5" x14ac:dyDescent="0.35">
      <c r="A561" s="232"/>
      <c r="B561" s="333"/>
    </row>
    <row r="562" spans="1:2" ht="15.5" x14ac:dyDescent="0.35">
      <c r="A562" s="232"/>
      <c r="B562" s="333"/>
    </row>
    <row r="563" spans="1:2" ht="15.5" x14ac:dyDescent="0.35">
      <c r="A563" s="232"/>
      <c r="B563" s="333"/>
    </row>
    <row r="564" spans="1:2" ht="15.5" x14ac:dyDescent="0.35">
      <c r="A564" s="232"/>
      <c r="B564" s="333"/>
    </row>
    <row r="565" spans="1:2" ht="15.5" x14ac:dyDescent="0.35">
      <c r="A565" s="232"/>
      <c r="B565" s="333"/>
    </row>
    <row r="566" spans="1:2" ht="15.5" x14ac:dyDescent="0.35">
      <c r="A566" s="232"/>
      <c r="B566" s="333"/>
    </row>
    <row r="567" spans="1:2" ht="15.5" x14ac:dyDescent="0.35">
      <c r="A567" s="232"/>
      <c r="B567" s="333"/>
    </row>
    <row r="568" spans="1:2" ht="15.5" x14ac:dyDescent="0.35">
      <c r="A568" s="232"/>
      <c r="B568" s="333"/>
    </row>
    <row r="569" spans="1:2" ht="15.5" x14ac:dyDescent="0.35">
      <c r="A569" s="232"/>
      <c r="B569" s="333"/>
    </row>
    <row r="570" spans="1:2" ht="15.5" x14ac:dyDescent="0.35">
      <c r="A570" s="232"/>
      <c r="B570" s="333"/>
    </row>
    <row r="571" spans="1:2" ht="15.5" x14ac:dyDescent="0.35">
      <c r="A571" s="232"/>
      <c r="B571" s="333"/>
    </row>
    <row r="572" spans="1:2" ht="15.5" x14ac:dyDescent="0.35">
      <c r="A572" s="232"/>
      <c r="B572" s="333"/>
    </row>
    <row r="573" spans="1:2" ht="15.5" x14ac:dyDescent="0.35">
      <c r="A573" s="232"/>
      <c r="B573" s="333"/>
    </row>
    <row r="574" spans="1:2" ht="15.5" x14ac:dyDescent="0.35">
      <c r="A574" s="232"/>
      <c r="B574" s="333"/>
    </row>
    <row r="575" spans="1:2" ht="15.5" x14ac:dyDescent="0.35">
      <c r="A575" s="232"/>
      <c r="B575" s="333"/>
    </row>
    <row r="576" spans="1:2" ht="15.5" x14ac:dyDescent="0.35">
      <c r="A576" s="232"/>
      <c r="B576" s="333"/>
    </row>
    <row r="577" spans="1:2" ht="15.5" x14ac:dyDescent="0.35">
      <c r="A577" s="232"/>
      <c r="B577" s="333"/>
    </row>
    <row r="578" spans="1:2" ht="15.5" x14ac:dyDescent="0.35">
      <c r="A578" s="232"/>
      <c r="B578" s="333"/>
    </row>
    <row r="579" spans="1:2" ht="15.5" x14ac:dyDescent="0.35">
      <c r="A579" s="232"/>
      <c r="B579" s="333"/>
    </row>
    <row r="580" spans="1:2" ht="15.5" x14ac:dyDescent="0.35">
      <c r="A580" s="232"/>
      <c r="B580" s="333"/>
    </row>
    <row r="581" spans="1:2" ht="15.5" x14ac:dyDescent="0.35">
      <c r="A581" s="232"/>
      <c r="B581" s="333"/>
    </row>
    <row r="582" spans="1:2" ht="15.5" x14ac:dyDescent="0.35">
      <c r="A582" s="232"/>
      <c r="B582" s="333"/>
    </row>
    <row r="583" spans="1:2" ht="15.5" x14ac:dyDescent="0.35">
      <c r="A583" s="232"/>
      <c r="B583" s="333"/>
    </row>
    <row r="584" spans="1:2" ht="15.5" x14ac:dyDescent="0.35">
      <c r="A584" s="232"/>
      <c r="B584" s="333"/>
    </row>
    <row r="585" spans="1:2" ht="15.5" x14ac:dyDescent="0.35">
      <c r="A585" s="232"/>
      <c r="B585" s="333"/>
    </row>
    <row r="586" spans="1:2" ht="15.5" x14ac:dyDescent="0.35">
      <c r="A586" s="232"/>
      <c r="B586" s="333"/>
    </row>
    <row r="587" spans="1:2" ht="15.5" x14ac:dyDescent="0.35">
      <c r="A587" s="232"/>
      <c r="B587" s="333"/>
    </row>
    <row r="588" spans="1:2" ht="15.5" x14ac:dyDescent="0.35">
      <c r="A588" s="232"/>
      <c r="B588" s="333"/>
    </row>
    <row r="589" spans="1:2" ht="15.5" x14ac:dyDescent="0.35">
      <c r="A589" s="232"/>
      <c r="B589" s="333"/>
    </row>
    <row r="590" spans="1:2" ht="15.5" x14ac:dyDescent="0.35">
      <c r="A590" s="232"/>
      <c r="B590" s="333"/>
    </row>
    <row r="591" spans="1:2" ht="15.5" x14ac:dyDescent="0.35">
      <c r="A591" s="232"/>
      <c r="B591" s="333"/>
    </row>
    <row r="592" spans="1:2" ht="15.5" x14ac:dyDescent="0.35">
      <c r="A592" s="232"/>
      <c r="B592" s="333"/>
    </row>
    <row r="593" spans="1:2" ht="15.5" x14ac:dyDescent="0.35">
      <c r="A593" s="232"/>
      <c r="B593" s="333"/>
    </row>
    <row r="594" spans="1:2" ht="15.5" x14ac:dyDescent="0.35">
      <c r="A594" s="232"/>
      <c r="B594" s="333"/>
    </row>
    <row r="595" spans="1:2" ht="15.5" x14ac:dyDescent="0.35">
      <c r="A595" s="232"/>
      <c r="B595" s="333"/>
    </row>
    <row r="596" spans="1:2" ht="15.5" x14ac:dyDescent="0.35">
      <c r="A596" s="232"/>
      <c r="B596" s="333"/>
    </row>
    <row r="597" spans="1:2" ht="15.5" x14ac:dyDescent="0.35">
      <c r="A597" s="151"/>
      <c r="B597" s="333"/>
    </row>
    <row r="598" spans="1:2" ht="15.5" x14ac:dyDescent="0.35">
      <c r="A598" s="151"/>
      <c r="B598" s="333"/>
    </row>
    <row r="599" spans="1:2" ht="15.5" x14ac:dyDescent="0.35">
      <c r="A599" s="151"/>
      <c r="B599" s="333"/>
    </row>
    <row r="600" spans="1:2" ht="15.5" x14ac:dyDescent="0.35">
      <c r="A600" s="151"/>
      <c r="B600" s="333"/>
    </row>
    <row r="601" spans="1:2" ht="15.5" x14ac:dyDescent="0.35">
      <c r="A601" s="151"/>
      <c r="B601" s="333"/>
    </row>
    <row r="602" spans="1:2" ht="15.5" x14ac:dyDescent="0.35">
      <c r="A602" s="151"/>
      <c r="B602" s="333"/>
    </row>
    <row r="603" spans="1:2" ht="15.5" x14ac:dyDescent="0.35">
      <c r="A603" s="151"/>
      <c r="B603" s="333"/>
    </row>
    <row r="604" spans="1:2" ht="15.5" x14ac:dyDescent="0.35">
      <c r="A604" s="151"/>
      <c r="B604" s="333"/>
    </row>
    <row r="605" spans="1:2" ht="15.5" x14ac:dyDescent="0.35">
      <c r="A605" s="151"/>
      <c r="B605" s="333"/>
    </row>
    <row r="606" spans="1:2" ht="15.5" x14ac:dyDescent="0.35">
      <c r="A606" s="151"/>
      <c r="B606" s="333"/>
    </row>
    <row r="607" spans="1:2" ht="15.5" x14ac:dyDescent="0.35">
      <c r="A607" s="151"/>
      <c r="B607" s="333"/>
    </row>
    <row r="608" spans="1:2" ht="15.5" x14ac:dyDescent="0.35">
      <c r="A608" s="151"/>
      <c r="B608" s="333"/>
    </row>
    <row r="609" spans="1:2" ht="15.5" x14ac:dyDescent="0.35">
      <c r="A609" s="151"/>
      <c r="B609" s="333"/>
    </row>
    <row r="610" spans="1:2" ht="15.5" x14ac:dyDescent="0.35">
      <c r="A610" s="151"/>
      <c r="B610" s="333"/>
    </row>
    <row r="611" spans="1:2" ht="15.5" x14ac:dyDescent="0.35">
      <c r="A611" s="151"/>
      <c r="B611" s="333"/>
    </row>
    <row r="612" spans="1:2" ht="15.5" x14ac:dyDescent="0.35">
      <c r="A612" s="151"/>
      <c r="B612" s="333"/>
    </row>
    <row r="613" spans="1:2" ht="15.5" x14ac:dyDescent="0.35">
      <c r="A613" s="151"/>
      <c r="B613" s="333"/>
    </row>
    <row r="614" spans="1:2" ht="15.5" x14ac:dyDescent="0.35">
      <c r="A614" s="151"/>
      <c r="B614" s="333"/>
    </row>
    <row r="615" spans="1:2" ht="15.5" x14ac:dyDescent="0.35">
      <c r="A615" s="151"/>
      <c r="B615" s="333"/>
    </row>
    <row r="616" spans="1:2" ht="15.5" x14ac:dyDescent="0.35">
      <c r="A616" s="151"/>
      <c r="B616" s="333"/>
    </row>
    <row r="617" spans="1:2" ht="15.5" x14ac:dyDescent="0.35">
      <c r="A617" s="151"/>
      <c r="B617" s="333"/>
    </row>
    <row r="618" spans="1:2" ht="15.5" x14ac:dyDescent="0.35">
      <c r="A618" s="151"/>
      <c r="B618" s="333"/>
    </row>
    <row r="619" spans="1:2" ht="15.5" x14ac:dyDescent="0.35">
      <c r="A619" s="151"/>
      <c r="B619" s="333"/>
    </row>
    <row r="620" spans="1:2" ht="15.5" x14ac:dyDescent="0.35">
      <c r="A620" s="151"/>
      <c r="B620" s="333"/>
    </row>
    <row r="621" spans="1:2" ht="15.5" x14ac:dyDescent="0.35">
      <c r="A621" s="151"/>
      <c r="B621" s="333"/>
    </row>
    <row r="622" spans="1:2" ht="15.5" x14ac:dyDescent="0.35">
      <c r="A622" s="151"/>
      <c r="B622" s="333"/>
    </row>
    <row r="623" spans="1:2" ht="15.5" x14ac:dyDescent="0.35">
      <c r="A623" s="151"/>
      <c r="B623" s="333"/>
    </row>
    <row r="624" spans="1:2" ht="15.5" x14ac:dyDescent="0.35">
      <c r="A624" s="151"/>
      <c r="B624" s="333"/>
    </row>
    <row r="625" spans="1:2" ht="15.5" x14ac:dyDescent="0.35">
      <c r="A625" s="151"/>
      <c r="B625" s="333"/>
    </row>
    <row r="626" spans="1:2" ht="15.5" x14ac:dyDescent="0.35">
      <c r="A626" s="151"/>
      <c r="B626" s="333"/>
    </row>
    <row r="627" spans="1:2" ht="15.5" x14ac:dyDescent="0.35">
      <c r="A627" s="151"/>
      <c r="B627" s="333"/>
    </row>
    <row r="628" spans="1:2" ht="15.5" x14ac:dyDescent="0.35">
      <c r="A628" s="151"/>
      <c r="B628" s="333"/>
    </row>
    <row r="629" spans="1:2" ht="15.5" x14ac:dyDescent="0.35">
      <c r="A629" s="151"/>
      <c r="B629" s="333"/>
    </row>
    <row r="630" spans="1:2" ht="15.5" x14ac:dyDescent="0.35">
      <c r="A630" s="151"/>
      <c r="B630" s="333"/>
    </row>
    <row r="631" spans="1:2" ht="15.5" x14ac:dyDescent="0.35">
      <c r="A631" s="151"/>
      <c r="B631" s="333"/>
    </row>
    <row r="632" spans="1:2" ht="15.5" x14ac:dyDescent="0.35">
      <c r="A632" s="151"/>
      <c r="B632" s="333"/>
    </row>
    <row r="633" spans="1:2" ht="15.5" x14ac:dyDescent="0.35">
      <c r="A633" s="151"/>
      <c r="B633" s="333"/>
    </row>
    <row r="634" spans="1:2" ht="15.5" x14ac:dyDescent="0.35">
      <c r="A634" s="151"/>
      <c r="B634" s="333"/>
    </row>
    <row r="635" spans="1:2" ht="15.5" x14ac:dyDescent="0.35">
      <c r="A635" s="151"/>
      <c r="B635" s="333"/>
    </row>
    <row r="636" spans="1:2" ht="15.5" x14ac:dyDescent="0.35">
      <c r="A636" s="151"/>
      <c r="B636" s="333"/>
    </row>
    <row r="637" spans="1:2" ht="15.5" x14ac:dyDescent="0.35">
      <c r="A637" s="151"/>
      <c r="B637" s="333"/>
    </row>
    <row r="638" spans="1:2" ht="15.5" x14ac:dyDescent="0.35">
      <c r="A638" s="151"/>
      <c r="B638" s="333"/>
    </row>
    <row r="639" spans="1:2" ht="15.5" x14ac:dyDescent="0.35">
      <c r="A639" s="151"/>
      <c r="B639" s="333"/>
    </row>
    <row r="640" spans="1:2" ht="15.5" x14ac:dyDescent="0.35">
      <c r="A640" s="151"/>
      <c r="B640" s="333"/>
    </row>
    <row r="641" spans="1:2" ht="15.5" x14ac:dyDescent="0.35">
      <c r="A641" s="151"/>
      <c r="B641" s="333"/>
    </row>
    <row r="642" spans="1:2" ht="15.5" x14ac:dyDescent="0.35">
      <c r="A642" s="151"/>
      <c r="B642" s="333"/>
    </row>
    <row r="643" spans="1:2" ht="15.5" x14ac:dyDescent="0.35">
      <c r="A643" s="151"/>
      <c r="B643" s="333"/>
    </row>
    <row r="644" spans="1:2" ht="15.5" x14ac:dyDescent="0.35">
      <c r="A644" s="151"/>
      <c r="B644" s="333"/>
    </row>
    <row r="645" spans="1:2" ht="15.5" x14ac:dyDescent="0.35">
      <c r="A645" s="151"/>
      <c r="B645" s="333"/>
    </row>
    <row r="646" spans="1:2" ht="15.5" x14ac:dyDescent="0.35">
      <c r="A646" s="151"/>
      <c r="B646" s="333"/>
    </row>
    <row r="647" spans="1:2" x14ac:dyDescent="0.3">
      <c r="A647" s="151"/>
      <c r="B647" s="152"/>
    </row>
    <row r="648" spans="1:2" x14ac:dyDescent="0.3">
      <c r="A648" s="151"/>
      <c r="B648" s="152"/>
    </row>
    <row r="649" spans="1:2" x14ac:dyDescent="0.3">
      <c r="A649" s="151"/>
      <c r="B649" s="152"/>
    </row>
    <row r="650" spans="1:2" x14ac:dyDescent="0.3">
      <c r="A650" s="151"/>
      <c r="B650" s="152"/>
    </row>
    <row r="651" spans="1:2" x14ac:dyDescent="0.3">
      <c r="A651" s="151"/>
      <c r="B651" s="152"/>
    </row>
    <row r="652" spans="1:2" x14ac:dyDescent="0.3">
      <c r="A652" s="151"/>
      <c r="B652" s="152"/>
    </row>
    <row r="653" spans="1:2" x14ac:dyDescent="0.3">
      <c r="A653" s="151"/>
      <c r="B653" s="152"/>
    </row>
    <row r="654" spans="1:2" x14ac:dyDescent="0.3">
      <c r="A654" s="151"/>
      <c r="B654" s="152"/>
    </row>
    <row r="655" spans="1:2" x14ac:dyDescent="0.3">
      <c r="A655" s="151"/>
      <c r="B655" s="152"/>
    </row>
    <row r="656" spans="1:2" x14ac:dyDescent="0.3">
      <c r="A656" s="151"/>
      <c r="B656" s="152"/>
    </row>
    <row r="657" spans="1:2" x14ac:dyDescent="0.3">
      <c r="A657" s="151"/>
      <c r="B657" s="152"/>
    </row>
    <row r="658" spans="1:2" x14ac:dyDescent="0.3">
      <c r="A658" s="151"/>
      <c r="B658" s="152"/>
    </row>
    <row r="659" spans="1:2" x14ac:dyDescent="0.3">
      <c r="A659" s="151"/>
      <c r="B659" s="152"/>
    </row>
    <row r="660" spans="1:2" x14ac:dyDescent="0.3">
      <c r="A660" s="151"/>
      <c r="B660" s="152"/>
    </row>
    <row r="661" spans="1:2" x14ac:dyDescent="0.3">
      <c r="A661" s="151"/>
      <c r="B661" s="152"/>
    </row>
    <row r="662" spans="1:2" x14ac:dyDescent="0.3">
      <c r="A662" s="151"/>
      <c r="B662" s="152"/>
    </row>
    <row r="663" spans="1:2" x14ac:dyDescent="0.3">
      <c r="A663" s="151"/>
      <c r="B663" s="152"/>
    </row>
    <row r="664" spans="1:2" x14ac:dyDescent="0.3">
      <c r="A664" s="151"/>
      <c r="B664" s="152"/>
    </row>
    <row r="665" spans="1:2" x14ac:dyDescent="0.3">
      <c r="A665" s="151"/>
      <c r="B665" s="152"/>
    </row>
    <row r="666" spans="1:2" x14ac:dyDescent="0.3">
      <c r="A666" s="151"/>
      <c r="B666" s="152"/>
    </row>
    <row r="667" spans="1:2" x14ac:dyDescent="0.3">
      <c r="A667" s="151"/>
      <c r="B667" s="152"/>
    </row>
    <row r="668" spans="1:2" x14ac:dyDescent="0.3">
      <c r="A668" s="151"/>
      <c r="B668" s="152"/>
    </row>
    <row r="669" spans="1:2" x14ac:dyDescent="0.3">
      <c r="A669" s="151"/>
      <c r="B669" s="152"/>
    </row>
    <row r="670" spans="1:2" x14ac:dyDescent="0.3">
      <c r="A670" s="151"/>
      <c r="B670" s="152"/>
    </row>
    <row r="671" spans="1:2" x14ac:dyDescent="0.3">
      <c r="A671" s="151"/>
      <c r="B671" s="152"/>
    </row>
    <row r="672" spans="1:2" x14ac:dyDescent="0.3">
      <c r="A672" s="151"/>
      <c r="B672" s="152"/>
    </row>
    <row r="673" spans="1:2" x14ac:dyDescent="0.3">
      <c r="A673" s="151"/>
      <c r="B673" s="152"/>
    </row>
    <row r="674" spans="1:2" x14ac:dyDescent="0.3">
      <c r="A674" s="151"/>
      <c r="B674" s="152"/>
    </row>
    <row r="675" spans="1:2" x14ac:dyDescent="0.3">
      <c r="A675" s="151"/>
      <c r="B675" s="152"/>
    </row>
    <row r="676" spans="1:2" x14ac:dyDescent="0.3">
      <c r="A676" s="151"/>
      <c r="B676" s="152"/>
    </row>
    <row r="677" spans="1:2" x14ac:dyDescent="0.3">
      <c r="A677" s="151"/>
      <c r="B677" s="152"/>
    </row>
    <row r="678" spans="1:2" x14ac:dyDescent="0.3">
      <c r="A678" s="151"/>
      <c r="B678" s="152"/>
    </row>
    <row r="679" spans="1:2" x14ac:dyDescent="0.3">
      <c r="A679" s="151"/>
      <c r="B679" s="152"/>
    </row>
    <row r="680" spans="1:2" x14ac:dyDescent="0.3">
      <c r="A680" s="151"/>
      <c r="B680" s="152"/>
    </row>
    <row r="681" spans="1:2" x14ac:dyDescent="0.3">
      <c r="A681" s="151"/>
      <c r="B681" s="152"/>
    </row>
    <row r="682" spans="1:2" x14ac:dyDescent="0.3">
      <c r="A682" s="151"/>
      <c r="B682" s="152"/>
    </row>
    <row r="683" spans="1:2" x14ac:dyDescent="0.3">
      <c r="A683" s="151"/>
      <c r="B683" s="152"/>
    </row>
    <row r="684" spans="1:2" x14ac:dyDescent="0.3">
      <c r="A684" s="151"/>
      <c r="B684" s="152"/>
    </row>
    <row r="685" spans="1:2" x14ac:dyDescent="0.3">
      <c r="A685" s="151"/>
      <c r="B685" s="152"/>
    </row>
    <row r="686" spans="1:2" x14ac:dyDescent="0.3">
      <c r="A686" s="151"/>
      <c r="B686" s="152"/>
    </row>
    <row r="687" spans="1:2" x14ac:dyDescent="0.3">
      <c r="A687" s="151"/>
      <c r="B687" s="152"/>
    </row>
    <row r="688" spans="1:2" x14ac:dyDescent="0.3">
      <c r="A688" s="151"/>
      <c r="B688" s="152"/>
    </row>
    <row r="689" spans="1:2" x14ac:dyDescent="0.3">
      <c r="A689" s="151"/>
      <c r="B689" s="152"/>
    </row>
    <row r="690" spans="1:2" x14ac:dyDescent="0.3">
      <c r="A690" s="151"/>
      <c r="B690" s="152"/>
    </row>
    <row r="691" spans="1:2" x14ac:dyDescent="0.3">
      <c r="A691" s="151"/>
      <c r="B691" s="152"/>
    </row>
    <row r="692" spans="1:2" x14ac:dyDescent="0.3">
      <c r="A692" s="151"/>
      <c r="B692" s="152"/>
    </row>
    <row r="693" spans="1:2" x14ac:dyDescent="0.3">
      <c r="A693" s="151"/>
      <c r="B693" s="152"/>
    </row>
    <row r="694" spans="1:2" x14ac:dyDescent="0.3">
      <c r="A694" s="151"/>
      <c r="B694" s="152"/>
    </row>
    <row r="695" spans="1:2" x14ac:dyDescent="0.3">
      <c r="A695" s="151"/>
      <c r="B695" s="152"/>
    </row>
    <row r="696" spans="1:2" x14ac:dyDescent="0.3">
      <c r="A696" s="151"/>
      <c r="B696" s="152"/>
    </row>
    <row r="697" spans="1:2" x14ac:dyDescent="0.3">
      <c r="A697" s="151"/>
      <c r="B697" s="152"/>
    </row>
    <row r="698" spans="1:2" x14ac:dyDescent="0.3">
      <c r="A698" s="151"/>
      <c r="B698" s="152"/>
    </row>
    <row r="699" spans="1:2" x14ac:dyDescent="0.3">
      <c r="A699" s="151"/>
      <c r="B699" s="152"/>
    </row>
    <row r="700" spans="1:2" x14ac:dyDescent="0.3">
      <c r="A700" s="151"/>
      <c r="B700" s="152"/>
    </row>
    <row r="701" spans="1:2" x14ac:dyDescent="0.3">
      <c r="A701" s="151"/>
      <c r="B701" s="152"/>
    </row>
    <row r="702" spans="1:2" x14ac:dyDescent="0.3">
      <c r="A702" s="151"/>
      <c r="B702" s="152"/>
    </row>
    <row r="703" spans="1:2" x14ac:dyDescent="0.3">
      <c r="A703" s="151"/>
      <c r="B703" s="152"/>
    </row>
    <row r="704" spans="1:2" x14ac:dyDescent="0.3">
      <c r="A704" s="151"/>
      <c r="B704" s="152"/>
    </row>
    <row r="705" spans="1:2" x14ac:dyDescent="0.3">
      <c r="A705" s="151"/>
      <c r="B705" s="152"/>
    </row>
    <row r="706" spans="1:2" x14ac:dyDescent="0.3">
      <c r="A706" s="151"/>
      <c r="B706" s="152"/>
    </row>
    <row r="707" spans="1:2" x14ac:dyDescent="0.3">
      <c r="A707" s="151"/>
      <c r="B707" s="152"/>
    </row>
    <row r="708" spans="1:2" x14ac:dyDescent="0.3">
      <c r="A708" s="151"/>
      <c r="B708" s="152"/>
    </row>
    <row r="709" spans="1:2" x14ac:dyDescent="0.3">
      <c r="A709" s="151"/>
      <c r="B709" s="152"/>
    </row>
    <row r="710" spans="1:2" x14ac:dyDescent="0.3">
      <c r="A710" s="151"/>
      <c r="B710" s="152"/>
    </row>
    <row r="711" spans="1:2" x14ac:dyDescent="0.3">
      <c r="A711" s="151"/>
      <c r="B711" s="152"/>
    </row>
    <row r="712" spans="1:2" x14ac:dyDescent="0.3">
      <c r="A712" s="151"/>
      <c r="B712" s="152"/>
    </row>
    <row r="713" spans="1:2" x14ac:dyDescent="0.3">
      <c r="A713" s="151"/>
      <c r="B713" s="152"/>
    </row>
    <row r="714" spans="1:2" x14ac:dyDescent="0.3">
      <c r="A714" s="151"/>
      <c r="B714" s="152"/>
    </row>
    <row r="715" spans="1:2" x14ac:dyDescent="0.3">
      <c r="A715" s="151"/>
      <c r="B715" s="152"/>
    </row>
    <row r="716" spans="1:2" x14ac:dyDescent="0.3">
      <c r="A716" s="151"/>
      <c r="B716" s="152"/>
    </row>
    <row r="717" spans="1:2" x14ac:dyDescent="0.3">
      <c r="A717" s="151"/>
      <c r="B717" s="152"/>
    </row>
    <row r="718" spans="1:2" x14ac:dyDescent="0.3">
      <c r="A718" s="151"/>
      <c r="B718" s="152"/>
    </row>
    <row r="719" spans="1:2" x14ac:dyDescent="0.3">
      <c r="A719" s="151"/>
      <c r="B719" s="152"/>
    </row>
    <row r="720" spans="1:2" x14ac:dyDescent="0.3">
      <c r="A720" s="151"/>
      <c r="B720" s="152"/>
    </row>
    <row r="721" spans="1:2" x14ac:dyDescent="0.3">
      <c r="A721" s="151"/>
      <c r="B721" s="152"/>
    </row>
    <row r="722" spans="1:2" x14ac:dyDescent="0.3">
      <c r="A722" s="151"/>
      <c r="B722" s="152"/>
    </row>
    <row r="723" spans="1:2" x14ac:dyDescent="0.3">
      <c r="A723" s="151"/>
      <c r="B723" s="152"/>
    </row>
    <row r="724" spans="1:2" x14ac:dyDescent="0.3">
      <c r="A724" s="151"/>
      <c r="B724" s="152"/>
    </row>
    <row r="725" spans="1:2" x14ac:dyDescent="0.3">
      <c r="A725" s="151"/>
      <c r="B725" s="152"/>
    </row>
    <row r="726" spans="1:2" x14ac:dyDescent="0.3">
      <c r="A726" s="153"/>
      <c r="B726" s="152"/>
    </row>
    <row r="727" spans="1:2" x14ac:dyDescent="0.3">
      <c r="A727" s="153"/>
      <c r="B727" s="152"/>
    </row>
    <row r="728" spans="1:2" x14ac:dyDescent="0.3">
      <c r="A728" s="153"/>
      <c r="B728" s="152"/>
    </row>
    <row r="729" spans="1:2" x14ac:dyDescent="0.3">
      <c r="A729" s="153"/>
      <c r="B729" s="152"/>
    </row>
    <row r="730" spans="1:2" x14ac:dyDescent="0.3">
      <c r="A730" s="153"/>
      <c r="B730" s="152"/>
    </row>
    <row r="731" spans="1:2" x14ac:dyDescent="0.3">
      <c r="A731" s="153"/>
      <c r="B731" s="152"/>
    </row>
    <row r="732" spans="1:2" x14ac:dyDescent="0.3">
      <c r="A732" s="153"/>
      <c r="B732" s="152"/>
    </row>
    <row r="733" spans="1:2" x14ac:dyDescent="0.3">
      <c r="A733" s="153"/>
      <c r="B733" s="152"/>
    </row>
    <row r="734" spans="1:2" x14ac:dyDescent="0.3">
      <c r="A734" s="153"/>
      <c r="B734" s="152"/>
    </row>
    <row r="735" spans="1:2" x14ac:dyDescent="0.3">
      <c r="A735" s="153"/>
      <c r="B735" s="152"/>
    </row>
    <row r="736" spans="1:2" x14ac:dyDescent="0.3">
      <c r="A736" s="153"/>
      <c r="B736" s="152"/>
    </row>
    <row r="737" spans="1:2" x14ac:dyDescent="0.3">
      <c r="A737" s="153"/>
      <c r="B737" s="152"/>
    </row>
    <row r="738" spans="1:2" x14ac:dyDescent="0.3">
      <c r="A738" s="153"/>
      <c r="B738" s="152"/>
    </row>
    <row r="739" spans="1:2" x14ac:dyDescent="0.3">
      <c r="A739" s="153"/>
      <c r="B739" s="152"/>
    </row>
    <row r="740" spans="1:2" x14ac:dyDescent="0.3">
      <c r="A740" s="153"/>
      <c r="B740" s="152"/>
    </row>
    <row r="741" spans="1:2" x14ac:dyDescent="0.3">
      <c r="A741" s="153"/>
      <c r="B741" s="152"/>
    </row>
    <row r="742" spans="1:2" x14ac:dyDescent="0.3">
      <c r="A742" s="153"/>
      <c r="B742" s="152"/>
    </row>
    <row r="743" spans="1:2" x14ac:dyDescent="0.3">
      <c r="A743" s="153"/>
      <c r="B743" s="152"/>
    </row>
    <row r="744" spans="1:2" x14ac:dyDescent="0.3">
      <c r="A744" s="153"/>
      <c r="B744" s="152"/>
    </row>
    <row r="745" spans="1:2" x14ac:dyDescent="0.3">
      <c r="A745" s="153"/>
      <c r="B745" s="152"/>
    </row>
    <row r="746" spans="1:2" x14ac:dyDescent="0.3">
      <c r="A746" s="153"/>
      <c r="B746" s="152"/>
    </row>
    <row r="747" spans="1:2" x14ac:dyDescent="0.3">
      <c r="A747" s="153"/>
      <c r="B747" s="152"/>
    </row>
    <row r="748" spans="1:2" x14ac:dyDescent="0.3">
      <c r="A748" s="153"/>
      <c r="B748" s="152"/>
    </row>
    <row r="749" spans="1:2" x14ac:dyDescent="0.3">
      <c r="A749" s="153"/>
      <c r="B749" s="152"/>
    </row>
    <row r="750" spans="1:2" x14ac:dyDescent="0.3">
      <c r="A750" s="153"/>
      <c r="B750" s="152"/>
    </row>
    <row r="751" spans="1:2" x14ac:dyDescent="0.3">
      <c r="A751" s="153"/>
      <c r="B751" s="152"/>
    </row>
    <row r="752" spans="1:2" x14ac:dyDescent="0.3">
      <c r="A752" s="153"/>
      <c r="B752" s="152"/>
    </row>
    <row r="753" spans="1:2" x14ac:dyDescent="0.3">
      <c r="A753" s="153"/>
      <c r="B753" s="152"/>
    </row>
    <row r="754" spans="1:2" x14ac:dyDescent="0.3">
      <c r="A754" s="153"/>
      <c r="B754" s="152"/>
    </row>
    <row r="755" spans="1:2" x14ac:dyDescent="0.3">
      <c r="A755" s="153"/>
      <c r="B755" s="152"/>
    </row>
    <row r="756" spans="1:2" x14ac:dyDescent="0.3">
      <c r="A756" s="153"/>
      <c r="B756" s="152"/>
    </row>
    <row r="757" spans="1:2" x14ac:dyDescent="0.3">
      <c r="A757" s="153"/>
      <c r="B757" s="152"/>
    </row>
    <row r="758" spans="1:2" x14ac:dyDescent="0.3">
      <c r="A758" s="153"/>
      <c r="B758" s="152"/>
    </row>
    <row r="759" spans="1:2" x14ac:dyDescent="0.3">
      <c r="A759" s="153"/>
      <c r="B759" s="152"/>
    </row>
    <row r="760" spans="1:2" x14ac:dyDescent="0.3">
      <c r="A760" s="153"/>
      <c r="B760" s="152"/>
    </row>
    <row r="761" spans="1:2" x14ac:dyDescent="0.3">
      <c r="A761" s="153"/>
      <c r="B761" s="152"/>
    </row>
    <row r="762" spans="1:2" x14ac:dyDescent="0.3">
      <c r="A762" s="153"/>
      <c r="B762" s="152"/>
    </row>
    <row r="763" spans="1:2" x14ac:dyDescent="0.3">
      <c r="A763" s="153"/>
      <c r="B763" s="152"/>
    </row>
    <row r="764" spans="1:2" x14ac:dyDescent="0.3">
      <c r="A764" s="153"/>
      <c r="B764" s="152"/>
    </row>
    <row r="765" spans="1:2" x14ac:dyDescent="0.3">
      <c r="A765" s="153"/>
      <c r="B765" s="152"/>
    </row>
    <row r="766" spans="1:2" x14ac:dyDescent="0.3">
      <c r="A766" s="153"/>
      <c r="B766" s="152"/>
    </row>
    <row r="767" spans="1:2" x14ac:dyDescent="0.3">
      <c r="A767" s="153"/>
      <c r="B767" s="152"/>
    </row>
    <row r="768" spans="1:2" x14ac:dyDescent="0.3">
      <c r="A768" s="153"/>
      <c r="B768" s="152"/>
    </row>
    <row r="769" spans="1:2" x14ac:dyDescent="0.3">
      <c r="A769" s="153"/>
      <c r="B769" s="152"/>
    </row>
    <row r="770" spans="1:2" x14ac:dyDescent="0.3">
      <c r="A770" s="153"/>
      <c r="B770" s="152"/>
    </row>
    <row r="771" spans="1:2" x14ac:dyDescent="0.3">
      <c r="A771" s="153"/>
      <c r="B771" s="152"/>
    </row>
    <row r="772" spans="1:2" x14ac:dyDescent="0.3">
      <c r="A772" s="153"/>
      <c r="B772" s="152"/>
    </row>
    <row r="773" spans="1:2" x14ac:dyDescent="0.3">
      <c r="A773" s="153"/>
      <c r="B773" s="152"/>
    </row>
    <row r="774" spans="1:2" x14ac:dyDescent="0.3">
      <c r="A774" s="153"/>
      <c r="B774" s="152"/>
    </row>
    <row r="775" spans="1:2" x14ac:dyDescent="0.3">
      <c r="A775" s="153"/>
      <c r="B775" s="152"/>
    </row>
    <row r="776" spans="1:2" x14ac:dyDescent="0.3">
      <c r="A776" s="153"/>
      <c r="B776" s="152"/>
    </row>
    <row r="777" spans="1:2" x14ac:dyDescent="0.3">
      <c r="A777" s="153"/>
      <c r="B777" s="152"/>
    </row>
    <row r="778" spans="1:2" x14ac:dyDescent="0.3">
      <c r="A778" s="153"/>
      <c r="B778" s="152"/>
    </row>
    <row r="779" spans="1:2" x14ac:dyDescent="0.3">
      <c r="A779" s="153"/>
      <c r="B779" s="152"/>
    </row>
    <row r="780" spans="1:2" x14ac:dyDescent="0.3">
      <c r="A780" s="153"/>
      <c r="B780" s="152"/>
    </row>
    <row r="781" spans="1:2" x14ac:dyDescent="0.3">
      <c r="A781" s="153"/>
      <c r="B781" s="152"/>
    </row>
    <row r="782" spans="1:2" x14ac:dyDescent="0.3">
      <c r="A782" s="153"/>
      <c r="B782" s="152"/>
    </row>
    <row r="783" spans="1:2" x14ac:dyDescent="0.3">
      <c r="A783" s="153"/>
      <c r="B783" s="152"/>
    </row>
    <row r="784" spans="1:2" x14ac:dyDescent="0.3">
      <c r="A784" s="153"/>
      <c r="B784" s="152"/>
    </row>
    <row r="785" spans="1:2" x14ac:dyDescent="0.3">
      <c r="A785" s="153"/>
      <c r="B785" s="152"/>
    </row>
    <row r="786" spans="1:2" x14ac:dyDescent="0.3">
      <c r="A786" s="153"/>
      <c r="B786" s="152"/>
    </row>
    <row r="787" spans="1:2" x14ac:dyDescent="0.3">
      <c r="A787" s="153"/>
      <c r="B787" s="152"/>
    </row>
    <row r="788" spans="1:2" x14ac:dyDescent="0.3">
      <c r="A788" s="153"/>
      <c r="B788" s="152"/>
    </row>
    <row r="789" spans="1:2" x14ac:dyDescent="0.3">
      <c r="A789" s="153"/>
      <c r="B789" s="152"/>
    </row>
    <row r="790" spans="1:2" x14ac:dyDescent="0.3">
      <c r="A790" s="153"/>
      <c r="B790" s="152"/>
    </row>
    <row r="791" spans="1:2" x14ac:dyDescent="0.3">
      <c r="A791" s="153"/>
      <c r="B791" s="152"/>
    </row>
    <row r="792" spans="1:2" x14ac:dyDescent="0.3">
      <c r="A792" s="153"/>
      <c r="B792" s="152"/>
    </row>
    <row r="793" spans="1:2" x14ac:dyDescent="0.3">
      <c r="A793" s="153"/>
      <c r="B793" s="152"/>
    </row>
    <row r="794" spans="1:2" x14ac:dyDescent="0.3">
      <c r="A794" s="153"/>
      <c r="B794" s="152"/>
    </row>
    <row r="795" spans="1:2" x14ac:dyDescent="0.3">
      <c r="A795" s="153"/>
      <c r="B795" s="152"/>
    </row>
    <row r="796" spans="1:2" x14ac:dyDescent="0.3">
      <c r="A796" s="153"/>
      <c r="B796" s="152"/>
    </row>
    <row r="797" spans="1:2" x14ac:dyDescent="0.3">
      <c r="A797" s="153"/>
      <c r="B797" s="152"/>
    </row>
    <row r="798" spans="1:2" x14ac:dyDescent="0.3">
      <c r="A798" s="153"/>
      <c r="B798" s="152"/>
    </row>
    <row r="799" spans="1:2" x14ac:dyDescent="0.3">
      <c r="A799" s="153"/>
      <c r="B799" s="152"/>
    </row>
    <row r="800" spans="1:2" x14ac:dyDescent="0.3">
      <c r="A800" s="153"/>
      <c r="B800" s="152"/>
    </row>
    <row r="801" spans="1:2" x14ac:dyDescent="0.3">
      <c r="A801" s="153"/>
      <c r="B801" s="152"/>
    </row>
    <row r="802" spans="1:2" x14ac:dyDescent="0.3">
      <c r="A802" s="153"/>
      <c r="B802" s="152"/>
    </row>
    <row r="803" spans="1:2" x14ac:dyDescent="0.3">
      <c r="A803" s="153"/>
      <c r="B803" s="152"/>
    </row>
    <row r="804" spans="1:2" x14ac:dyDescent="0.3">
      <c r="A804" s="153"/>
      <c r="B804" s="152"/>
    </row>
    <row r="805" spans="1:2" x14ac:dyDescent="0.3">
      <c r="A805" s="153"/>
      <c r="B805" s="152"/>
    </row>
    <row r="806" spans="1:2" x14ac:dyDescent="0.3">
      <c r="A806" s="153"/>
      <c r="B806" s="152"/>
    </row>
    <row r="807" spans="1:2" x14ac:dyDescent="0.3">
      <c r="A807" s="153"/>
      <c r="B807" s="152"/>
    </row>
    <row r="808" spans="1:2" x14ac:dyDescent="0.3">
      <c r="A808" s="153"/>
      <c r="B808" s="152"/>
    </row>
    <row r="809" spans="1:2" x14ac:dyDescent="0.3">
      <c r="A809" s="153"/>
      <c r="B809" s="152"/>
    </row>
    <row r="810" spans="1:2" x14ac:dyDescent="0.3">
      <c r="A810" s="153"/>
      <c r="B810" s="152"/>
    </row>
    <row r="811" spans="1:2" x14ac:dyDescent="0.3">
      <c r="A811" s="153"/>
      <c r="B811" s="152"/>
    </row>
    <row r="812" spans="1:2" x14ac:dyDescent="0.3">
      <c r="A812" s="153"/>
      <c r="B812" s="152"/>
    </row>
    <row r="813" spans="1:2" x14ac:dyDescent="0.3">
      <c r="A813" s="153"/>
      <c r="B813" s="152"/>
    </row>
    <row r="814" spans="1:2" x14ac:dyDescent="0.3">
      <c r="A814" s="153"/>
      <c r="B814" s="152"/>
    </row>
    <row r="815" spans="1:2" x14ac:dyDescent="0.3">
      <c r="A815" s="153"/>
      <c r="B815" s="152"/>
    </row>
    <row r="816" spans="1:2" x14ac:dyDescent="0.3">
      <c r="A816" s="153"/>
      <c r="B816" s="152"/>
    </row>
    <row r="817" spans="1:2" x14ac:dyDescent="0.3">
      <c r="A817" s="153"/>
      <c r="B817" s="152"/>
    </row>
    <row r="818" spans="1:2" x14ac:dyDescent="0.3">
      <c r="A818" s="153"/>
      <c r="B818" s="152"/>
    </row>
    <row r="819" spans="1:2" x14ac:dyDescent="0.3">
      <c r="A819" s="153"/>
      <c r="B819" s="152"/>
    </row>
    <row r="820" spans="1:2" x14ac:dyDescent="0.3">
      <c r="A820" s="153"/>
      <c r="B820" s="152"/>
    </row>
    <row r="821" spans="1:2" x14ac:dyDescent="0.3">
      <c r="A821" s="153"/>
      <c r="B821" s="152"/>
    </row>
    <row r="822" spans="1:2" x14ac:dyDescent="0.3">
      <c r="A822" s="153"/>
      <c r="B822" s="152"/>
    </row>
    <row r="823" spans="1:2" x14ac:dyDescent="0.3">
      <c r="A823" s="153"/>
      <c r="B823" s="152"/>
    </row>
    <row r="824" spans="1:2" x14ac:dyDescent="0.3">
      <c r="A824" s="153"/>
      <c r="B824" s="152"/>
    </row>
    <row r="825" spans="1:2" x14ac:dyDescent="0.3">
      <c r="A825" s="153"/>
      <c r="B825" s="152"/>
    </row>
    <row r="826" spans="1:2" x14ac:dyDescent="0.3">
      <c r="A826" s="153"/>
      <c r="B826" s="152"/>
    </row>
    <row r="827" spans="1:2" x14ac:dyDescent="0.3">
      <c r="A827" s="153"/>
      <c r="B827" s="152"/>
    </row>
    <row r="828" spans="1:2" x14ac:dyDescent="0.3">
      <c r="A828" s="153"/>
      <c r="B828" s="152"/>
    </row>
    <row r="829" spans="1:2" x14ac:dyDescent="0.3">
      <c r="A829" s="153"/>
      <c r="B829" s="152"/>
    </row>
    <row r="830" spans="1:2" x14ac:dyDescent="0.3">
      <c r="A830" s="153"/>
      <c r="B830" s="152"/>
    </row>
    <row r="831" spans="1:2" x14ac:dyDescent="0.3">
      <c r="A831" s="153"/>
      <c r="B831" s="152"/>
    </row>
    <row r="832" spans="1:2" x14ac:dyDescent="0.3">
      <c r="A832" s="153"/>
      <c r="B832" s="152"/>
    </row>
    <row r="833" spans="1:2" x14ac:dyDescent="0.3">
      <c r="A833" s="153"/>
      <c r="B833" s="152"/>
    </row>
    <row r="834" spans="1:2" x14ac:dyDescent="0.3">
      <c r="A834" s="153"/>
      <c r="B834" s="152"/>
    </row>
    <row r="835" spans="1:2" x14ac:dyDescent="0.3">
      <c r="A835" s="153"/>
      <c r="B835" s="152"/>
    </row>
    <row r="836" spans="1:2" x14ac:dyDescent="0.3">
      <c r="A836" s="153"/>
      <c r="B836" s="154"/>
    </row>
    <row r="837" spans="1:2" x14ac:dyDescent="0.3">
      <c r="A837" s="153"/>
      <c r="B837" s="154"/>
    </row>
    <row r="838" spans="1:2" x14ac:dyDescent="0.3">
      <c r="A838" s="153"/>
      <c r="B838" s="154"/>
    </row>
    <row r="839" spans="1:2" x14ac:dyDescent="0.3">
      <c r="A839" s="155"/>
      <c r="B839" s="156"/>
    </row>
    <row r="840" spans="1:2" x14ac:dyDescent="0.3">
      <c r="A840" s="144"/>
    </row>
    <row r="841" spans="1:2" x14ac:dyDescent="0.3">
      <c r="A841" s="144"/>
    </row>
    <row r="842" spans="1:2" x14ac:dyDescent="0.3">
      <c r="A842" s="144"/>
    </row>
    <row r="843" spans="1:2" x14ac:dyDescent="0.3">
      <c r="A843" s="144"/>
    </row>
    <row r="844" spans="1:2" x14ac:dyDescent="0.3">
      <c r="A844" s="144"/>
    </row>
    <row r="845" spans="1:2" x14ac:dyDescent="0.3">
      <c r="A845" s="144"/>
    </row>
    <row r="846" spans="1:2" x14ac:dyDescent="0.3">
      <c r="A846" s="144"/>
    </row>
    <row r="847" spans="1:2" x14ac:dyDescent="0.3">
      <c r="A847" s="144"/>
    </row>
    <row r="848" spans="1:2" x14ac:dyDescent="0.3">
      <c r="A848" s="144"/>
    </row>
    <row r="849" spans="1:1" x14ac:dyDescent="0.3">
      <c r="A849" s="144"/>
    </row>
    <row r="850" spans="1:1" x14ac:dyDescent="0.3">
      <c r="A850" s="144"/>
    </row>
    <row r="851" spans="1:1" x14ac:dyDescent="0.3">
      <c r="A851" s="144"/>
    </row>
    <row r="852" spans="1:1" x14ac:dyDescent="0.3">
      <c r="A852" s="144"/>
    </row>
    <row r="853" spans="1:1" x14ac:dyDescent="0.3">
      <c r="A853" s="144"/>
    </row>
    <row r="854" spans="1:1" x14ac:dyDescent="0.3">
      <c r="A854" s="144"/>
    </row>
    <row r="855" spans="1:1" x14ac:dyDescent="0.3">
      <c r="A855" s="144"/>
    </row>
    <row r="856" spans="1:1" x14ac:dyDescent="0.3">
      <c r="A856" s="144"/>
    </row>
    <row r="857" spans="1:1" x14ac:dyDescent="0.3">
      <c r="A857" s="144"/>
    </row>
    <row r="858" spans="1:1" x14ac:dyDescent="0.3">
      <c r="A858" s="144"/>
    </row>
  </sheetData>
  <pageMargins left="0.7" right="0.7" top="0.75" bottom="0.75" header="0.3" footer="0.3"/>
  <pageSetup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8"/>
  <sheetViews>
    <sheetView workbookViewId="0">
      <pane ySplit="3" topLeftCell="A344" activePane="bottomLeft" state="frozen"/>
      <selection pane="bottomLeft" activeCell="E359" sqref="E359"/>
    </sheetView>
  </sheetViews>
  <sheetFormatPr defaultColWidth="9.1796875" defaultRowHeight="15.5" x14ac:dyDescent="0.35"/>
  <cols>
    <col min="1" max="1" width="11.26953125" style="125" bestFit="1" customWidth="1"/>
    <col min="2" max="2" width="14.7265625" style="126" customWidth="1"/>
    <col min="3" max="16384" width="9.1796875" style="118"/>
  </cols>
  <sheetData>
    <row r="1" spans="1:7" x14ac:dyDescent="0.35">
      <c r="A1" s="401" t="s">
        <v>1017</v>
      </c>
      <c r="B1" s="402"/>
      <c r="C1" s="402"/>
      <c r="D1" s="402"/>
      <c r="E1" s="402"/>
      <c r="F1" s="402"/>
      <c r="G1" s="402"/>
    </row>
    <row r="2" spans="1:7" s="127" customFormat="1" ht="15" x14ac:dyDescent="0.3">
      <c r="A2" s="233" t="s">
        <v>21</v>
      </c>
      <c r="B2" s="120" t="s">
        <v>724</v>
      </c>
    </row>
    <row r="3" spans="1:7" s="127" customFormat="1" ht="15" x14ac:dyDescent="0.3">
      <c r="A3" s="233"/>
      <c r="B3" s="122" t="s">
        <v>999</v>
      </c>
    </row>
    <row r="4" spans="1:7" hidden="1" x14ac:dyDescent="0.35">
      <c r="A4" s="133">
        <v>42944</v>
      </c>
      <c r="B4" s="190">
        <v>3342</v>
      </c>
    </row>
    <row r="5" spans="1:7" hidden="1" x14ac:dyDescent="0.35">
      <c r="A5" s="133">
        <v>42947</v>
      </c>
      <c r="B5" s="291">
        <v>3410</v>
      </c>
    </row>
    <row r="6" spans="1:7" hidden="1" x14ac:dyDescent="0.35">
      <c r="A6" s="133">
        <v>42948</v>
      </c>
      <c r="B6" s="291">
        <v>3406</v>
      </c>
    </row>
    <row r="7" spans="1:7" hidden="1" x14ac:dyDescent="0.35">
      <c r="A7" s="133">
        <v>42949</v>
      </c>
      <c r="B7" s="291">
        <v>3409</v>
      </c>
    </row>
    <row r="8" spans="1:7" hidden="1" x14ac:dyDescent="0.35">
      <c r="A8" s="133">
        <v>42950</v>
      </c>
      <c r="B8" s="291">
        <v>3408</v>
      </c>
    </row>
    <row r="9" spans="1:7" hidden="1" x14ac:dyDescent="0.35">
      <c r="A9" s="133">
        <v>42951</v>
      </c>
      <c r="B9" s="291">
        <v>3411</v>
      </c>
    </row>
    <row r="10" spans="1:7" hidden="1" x14ac:dyDescent="0.35">
      <c r="A10" s="133">
        <v>42954</v>
      </c>
      <c r="B10" s="291">
        <v>3404</v>
      </c>
    </row>
    <row r="11" spans="1:7" hidden="1" x14ac:dyDescent="0.35">
      <c r="A11" s="133">
        <v>42955</v>
      </c>
      <c r="B11" s="291">
        <v>3408</v>
      </c>
    </row>
    <row r="12" spans="1:7" hidden="1" x14ac:dyDescent="0.35">
      <c r="A12" s="133">
        <v>42956</v>
      </c>
      <c r="B12" s="291">
        <v>3416</v>
      </c>
    </row>
    <row r="13" spans="1:7" hidden="1" x14ac:dyDescent="0.35">
      <c r="A13" s="133">
        <v>42957</v>
      </c>
      <c r="B13" s="291">
        <v>3433</v>
      </c>
    </row>
    <row r="14" spans="1:7" hidden="1" x14ac:dyDescent="0.35">
      <c r="A14" s="133">
        <v>42958</v>
      </c>
      <c r="B14" s="291">
        <v>3445</v>
      </c>
    </row>
    <row r="15" spans="1:7" hidden="1" x14ac:dyDescent="0.35">
      <c r="A15" s="133">
        <v>42961</v>
      </c>
      <c r="B15" s="291">
        <v>3437</v>
      </c>
    </row>
    <row r="16" spans="1:7" hidden="1" x14ac:dyDescent="0.35">
      <c r="A16" s="133">
        <v>42962</v>
      </c>
      <c r="B16" s="291">
        <v>3433</v>
      </c>
    </row>
    <row r="17" spans="1:2" hidden="1" x14ac:dyDescent="0.35">
      <c r="A17" s="133">
        <v>42963</v>
      </c>
      <c r="B17" s="291">
        <v>3426</v>
      </c>
    </row>
    <row r="18" spans="1:2" hidden="1" x14ac:dyDescent="0.35">
      <c r="A18" s="133">
        <v>42964</v>
      </c>
      <c r="B18" s="291">
        <v>3431</v>
      </c>
    </row>
    <row r="19" spans="1:2" hidden="1" x14ac:dyDescent="0.35">
      <c r="A19" s="133">
        <v>42965</v>
      </c>
      <c r="B19" s="291">
        <v>3431</v>
      </c>
    </row>
    <row r="20" spans="1:2" hidden="1" x14ac:dyDescent="0.35">
      <c r="A20" s="133">
        <v>42968</v>
      </c>
      <c r="B20" s="291">
        <v>3433</v>
      </c>
    </row>
    <row r="21" spans="1:2" hidden="1" x14ac:dyDescent="0.35">
      <c r="A21" s="133">
        <v>42969</v>
      </c>
      <c r="B21" s="291">
        <v>3436</v>
      </c>
    </row>
    <row r="22" spans="1:2" hidden="1" x14ac:dyDescent="0.35">
      <c r="A22" s="133">
        <v>42970</v>
      </c>
      <c r="B22" s="303">
        <v>3438</v>
      </c>
    </row>
    <row r="23" spans="1:2" hidden="1" x14ac:dyDescent="0.35">
      <c r="A23" s="305">
        <v>42971</v>
      </c>
      <c r="B23" s="306">
        <v>3440</v>
      </c>
    </row>
    <row r="24" spans="1:2" hidden="1" x14ac:dyDescent="0.35">
      <c r="A24" s="307">
        <v>42972</v>
      </c>
      <c r="B24" s="304">
        <v>3438</v>
      </c>
    </row>
    <row r="25" spans="1:2" hidden="1" x14ac:dyDescent="0.35">
      <c r="A25" s="307">
        <v>42975</v>
      </c>
      <c r="B25" s="304">
        <v>3446</v>
      </c>
    </row>
    <row r="26" spans="1:2" hidden="1" x14ac:dyDescent="0.35">
      <c r="A26" s="307">
        <v>42976</v>
      </c>
      <c r="B26" s="308">
        <v>3466</v>
      </c>
    </row>
    <row r="27" spans="1:2" hidden="1" x14ac:dyDescent="0.35">
      <c r="A27" s="307">
        <v>42977</v>
      </c>
      <c r="B27" s="308">
        <v>3479</v>
      </c>
    </row>
    <row r="28" spans="1:2" hidden="1" x14ac:dyDescent="0.35">
      <c r="A28" s="307">
        <v>42978</v>
      </c>
      <c r="B28" s="308">
        <v>3474</v>
      </c>
    </row>
    <row r="29" spans="1:2" hidden="1" x14ac:dyDescent="0.35">
      <c r="A29" s="307">
        <v>42979</v>
      </c>
      <c r="B29" s="308">
        <v>3473</v>
      </c>
    </row>
    <row r="30" spans="1:2" hidden="1" x14ac:dyDescent="0.35">
      <c r="A30" s="307">
        <v>42983</v>
      </c>
      <c r="B30" s="308">
        <v>3509</v>
      </c>
    </row>
    <row r="31" spans="1:2" hidden="1" x14ac:dyDescent="0.35">
      <c r="A31" s="307">
        <v>42984</v>
      </c>
      <c r="B31" s="308">
        <v>3505</v>
      </c>
    </row>
    <row r="32" spans="1:2" hidden="1" x14ac:dyDescent="0.35">
      <c r="A32" s="307">
        <v>42985</v>
      </c>
      <c r="B32" s="308">
        <v>3512</v>
      </c>
    </row>
    <row r="33" spans="1:2" hidden="1" x14ac:dyDescent="0.35">
      <c r="A33" s="307">
        <v>42986</v>
      </c>
      <c r="B33" s="308">
        <v>3533</v>
      </c>
    </row>
    <row r="34" spans="1:2" hidden="1" x14ac:dyDescent="0.35">
      <c r="A34" s="307">
        <v>42990</v>
      </c>
      <c r="B34" s="308">
        <v>3453</v>
      </c>
    </row>
    <row r="35" spans="1:2" hidden="1" x14ac:dyDescent="0.35">
      <c r="A35" s="307">
        <v>42991</v>
      </c>
      <c r="B35" s="308">
        <v>3449</v>
      </c>
    </row>
    <row r="36" spans="1:2" hidden="1" x14ac:dyDescent="0.35">
      <c r="A36" s="307">
        <v>42992</v>
      </c>
      <c r="B36" s="308">
        <v>3502</v>
      </c>
    </row>
    <row r="37" spans="1:2" hidden="1" x14ac:dyDescent="0.35">
      <c r="A37" s="307">
        <v>42993</v>
      </c>
      <c r="B37" s="308">
        <v>3497</v>
      </c>
    </row>
    <row r="38" spans="1:2" hidden="1" x14ac:dyDescent="0.35">
      <c r="A38" s="307">
        <v>42996</v>
      </c>
      <c r="B38" s="308">
        <v>3497</v>
      </c>
    </row>
    <row r="39" spans="1:2" hidden="1" x14ac:dyDescent="0.35">
      <c r="A39" s="307">
        <v>42997</v>
      </c>
      <c r="B39" s="308">
        <v>3473</v>
      </c>
    </row>
    <row r="40" spans="1:2" hidden="1" x14ac:dyDescent="0.35">
      <c r="A40" s="307">
        <v>42998</v>
      </c>
      <c r="B40" s="308">
        <v>3481</v>
      </c>
    </row>
    <row r="41" spans="1:2" hidden="1" x14ac:dyDescent="0.35">
      <c r="A41" s="307">
        <v>42999</v>
      </c>
      <c r="B41" s="309">
        <v>3486</v>
      </c>
    </row>
    <row r="42" spans="1:2" hidden="1" x14ac:dyDescent="0.35">
      <c r="A42" s="307">
        <v>43000</v>
      </c>
      <c r="B42" s="310">
        <v>3478</v>
      </c>
    </row>
    <row r="43" spans="1:2" hidden="1" x14ac:dyDescent="0.35">
      <c r="A43" s="307">
        <v>43003</v>
      </c>
      <c r="B43" s="308">
        <v>3476</v>
      </c>
    </row>
    <row r="44" spans="1:2" hidden="1" x14ac:dyDescent="0.35">
      <c r="A44" s="307">
        <v>43004</v>
      </c>
      <c r="B44" s="308">
        <v>3462</v>
      </c>
    </row>
    <row r="45" spans="1:2" hidden="1" x14ac:dyDescent="0.35">
      <c r="A45" s="307">
        <v>43005</v>
      </c>
      <c r="B45" s="308">
        <v>3449</v>
      </c>
    </row>
    <row r="46" spans="1:2" hidden="1" x14ac:dyDescent="0.35">
      <c r="A46" s="307">
        <v>43006</v>
      </c>
      <c r="B46" s="311">
        <v>3451</v>
      </c>
    </row>
    <row r="47" spans="1:2" hidden="1" x14ac:dyDescent="0.35">
      <c r="A47" s="307">
        <v>43007</v>
      </c>
      <c r="B47" s="308">
        <v>3441</v>
      </c>
    </row>
    <row r="48" spans="1:2" hidden="1" x14ac:dyDescent="0.35">
      <c r="A48" s="307">
        <v>43010</v>
      </c>
      <c r="B48" s="308">
        <v>3444</v>
      </c>
    </row>
    <row r="49" spans="1:2" hidden="1" x14ac:dyDescent="0.35">
      <c r="A49" s="307">
        <v>43011</v>
      </c>
      <c r="B49" s="308">
        <v>3444</v>
      </c>
    </row>
    <row r="50" spans="1:2" hidden="1" x14ac:dyDescent="0.35">
      <c r="A50" s="307">
        <v>43012</v>
      </c>
      <c r="B50" s="308">
        <v>3444</v>
      </c>
    </row>
    <row r="51" spans="1:2" hidden="1" x14ac:dyDescent="0.35">
      <c r="A51" s="307">
        <v>43013</v>
      </c>
      <c r="B51" s="308">
        <v>3441</v>
      </c>
    </row>
    <row r="52" spans="1:2" hidden="1" x14ac:dyDescent="0.35">
      <c r="A52" s="307">
        <v>43014</v>
      </c>
      <c r="B52" s="308">
        <v>3441</v>
      </c>
    </row>
    <row r="53" spans="1:2" hidden="1" x14ac:dyDescent="0.35">
      <c r="A53" s="307">
        <v>43017</v>
      </c>
      <c r="B53" s="308">
        <v>3441</v>
      </c>
    </row>
    <row r="54" spans="1:2" hidden="1" x14ac:dyDescent="0.35">
      <c r="A54" s="307">
        <v>43018</v>
      </c>
      <c r="B54" s="308">
        <v>3458</v>
      </c>
    </row>
    <row r="55" spans="1:2" hidden="1" x14ac:dyDescent="0.35">
      <c r="A55" s="307">
        <v>43019</v>
      </c>
      <c r="B55" s="308">
        <v>3484</v>
      </c>
    </row>
    <row r="56" spans="1:2" hidden="1" x14ac:dyDescent="0.35">
      <c r="A56" s="307">
        <v>43020</v>
      </c>
      <c r="B56" s="308">
        <v>3478</v>
      </c>
    </row>
    <row r="57" spans="1:2" hidden="1" x14ac:dyDescent="0.35">
      <c r="A57" s="307">
        <v>43021</v>
      </c>
      <c r="B57" s="308">
        <v>3478</v>
      </c>
    </row>
    <row r="58" spans="1:2" hidden="1" x14ac:dyDescent="0.35">
      <c r="A58" s="307">
        <v>43024</v>
      </c>
      <c r="B58" s="308">
        <v>3482</v>
      </c>
    </row>
    <row r="59" spans="1:2" hidden="1" x14ac:dyDescent="0.35">
      <c r="A59" s="307">
        <v>43025</v>
      </c>
      <c r="B59" s="308">
        <v>3477</v>
      </c>
    </row>
    <row r="60" spans="1:2" hidden="1" x14ac:dyDescent="0.35">
      <c r="A60" s="307">
        <v>43026</v>
      </c>
      <c r="B60" s="308">
        <v>3456</v>
      </c>
    </row>
    <row r="61" spans="1:2" hidden="1" x14ac:dyDescent="0.35">
      <c r="A61" s="307">
        <v>43027</v>
      </c>
      <c r="B61" s="308">
        <v>3458</v>
      </c>
    </row>
    <row r="62" spans="1:2" hidden="1" x14ac:dyDescent="0.35">
      <c r="A62" s="307">
        <v>43028</v>
      </c>
      <c r="B62" s="308">
        <v>3467</v>
      </c>
    </row>
    <row r="63" spans="1:2" hidden="1" x14ac:dyDescent="0.35">
      <c r="A63" s="307">
        <v>43031</v>
      </c>
      <c r="B63" s="308">
        <v>3464</v>
      </c>
    </row>
    <row r="64" spans="1:2" hidden="1" x14ac:dyDescent="0.35">
      <c r="A64" s="307">
        <v>43032</v>
      </c>
      <c r="B64" s="308">
        <v>3454</v>
      </c>
    </row>
    <row r="65" spans="1:2" hidden="1" x14ac:dyDescent="0.35">
      <c r="A65" s="307">
        <v>43033</v>
      </c>
      <c r="B65" s="308">
        <v>3456</v>
      </c>
    </row>
    <row r="66" spans="1:2" hidden="1" x14ac:dyDescent="0.35">
      <c r="A66" s="307">
        <v>43034</v>
      </c>
      <c r="B66" s="308">
        <v>3455</v>
      </c>
    </row>
    <row r="67" spans="1:2" hidden="1" x14ac:dyDescent="0.35">
      <c r="A67" s="307">
        <v>43035</v>
      </c>
      <c r="B67" s="308">
        <v>3453</v>
      </c>
    </row>
    <row r="68" spans="1:2" hidden="1" x14ac:dyDescent="0.35">
      <c r="A68" s="307">
        <v>43038</v>
      </c>
      <c r="B68" s="308">
        <v>3440</v>
      </c>
    </row>
    <row r="69" spans="1:2" hidden="1" x14ac:dyDescent="0.35">
      <c r="A69" s="307">
        <v>43039</v>
      </c>
      <c r="B69" s="308">
        <v>3448</v>
      </c>
    </row>
    <row r="70" spans="1:2" hidden="1" x14ac:dyDescent="0.35">
      <c r="A70" s="307">
        <v>43040</v>
      </c>
      <c r="B70" s="308">
        <v>3454</v>
      </c>
    </row>
    <row r="71" spans="1:2" hidden="1" x14ac:dyDescent="0.35">
      <c r="A71" s="307">
        <v>43041</v>
      </c>
      <c r="B71" s="308">
        <v>3470</v>
      </c>
    </row>
    <row r="72" spans="1:2" hidden="1" x14ac:dyDescent="0.35">
      <c r="A72" s="307">
        <v>43042</v>
      </c>
      <c r="B72" s="308">
        <v>3468</v>
      </c>
    </row>
    <row r="73" spans="1:2" hidden="1" x14ac:dyDescent="0.35">
      <c r="A73" s="307">
        <v>43045</v>
      </c>
      <c r="B73" s="308">
        <v>3453</v>
      </c>
    </row>
    <row r="74" spans="1:2" hidden="1" x14ac:dyDescent="0.35">
      <c r="A74" s="307">
        <v>43046</v>
      </c>
      <c r="B74" s="308">
        <v>3455</v>
      </c>
    </row>
    <row r="75" spans="1:2" hidden="1" x14ac:dyDescent="0.35">
      <c r="A75" s="307">
        <v>43047</v>
      </c>
      <c r="B75" s="308">
        <v>3452</v>
      </c>
    </row>
    <row r="76" spans="1:2" hidden="1" x14ac:dyDescent="0.35">
      <c r="A76" s="307">
        <v>43048</v>
      </c>
      <c r="B76" s="308">
        <v>3399</v>
      </c>
    </row>
    <row r="77" spans="1:2" hidden="1" x14ac:dyDescent="0.35">
      <c r="A77" s="307">
        <v>43049</v>
      </c>
      <c r="B77" s="308">
        <v>3392</v>
      </c>
    </row>
    <row r="78" spans="1:2" hidden="1" x14ac:dyDescent="0.35">
      <c r="A78" s="307">
        <v>43052</v>
      </c>
      <c r="B78" s="308">
        <v>3451</v>
      </c>
    </row>
    <row r="79" spans="1:2" hidden="1" x14ac:dyDescent="0.35">
      <c r="A79" s="307">
        <v>43053</v>
      </c>
      <c r="B79" s="308">
        <v>3451</v>
      </c>
    </row>
    <row r="80" spans="1:2" hidden="1" x14ac:dyDescent="0.35">
      <c r="A80" s="307">
        <v>43054</v>
      </c>
      <c r="B80" s="308">
        <v>3453</v>
      </c>
    </row>
    <row r="81" spans="1:2" hidden="1" x14ac:dyDescent="0.35">
      <c r="A81" s="307">
        <v>43055</v>
      </c>
      <c r="B81" s="308">
        <v>3460</v>
      </c>
    </row>
    <row r="82" spans="1:2" hidden="1" x14ac:dyDescent="0.35">
      <c r="A82" s="307">
        <v>43056</v>
      </c>
      <c r="B82" s="308">
        <v>3456</v>
      </c>
    </row>
    <row r="83" spans="1:2" hidden="1" x14ac:dyDescent="0.35">
      <c r="A83" s="307">
        <v>43059</v>
      </c>
      <c r="B83" s="308">
        <v>3458</v>
      </c>
    </row>
    <row r="84" spans="1:2" hidden="1" x14ac:dyDescent="0.35">
      <c r="A84" s="307">
        <v>43060</v>
      </c>
      <c r="B84" s="308">
        <v>3455</v>
      </c>
    </row>
    <row r="85" spans="1:2" hidden="1" x14ac:dyDescent="0.35">
      <c r="A85" s="307">
        <v>43061</v>
      </c>
      <c r="B85" s="308">
        <v>3457</v>
      </c>
    </row>
    <row r="86" spans="1:2" hidden="1" x14ac:dyDescent="0.35">
      <c r="A86" s="307">
        <v>43062</v>
      </c>
      <c r="B86" s="308">
        <v>3459</v>
      </c>
    </row>
    <row r="87" spans="1:2" hidden="1" x14ac:dyDescent="0.35">
      <c r="A87" s="307">
        <v>43063</v>
      </c>
      <c r="B87" s="308">
        <v>3483</v>
      </c>
    </row>
    <row r="88" spans="1:2" hidden="1" x14ac:dyDescent="0.35">
      <c r="A88" s="307">
        <v>43066</v>
      </c>
      <c r="B88" s="308">
        <v>3472</v>
      </c>
    </row>
    <row r="89" spans="1:2" hidden="1" x14ac:dyDescent="0.35">
      <c r="A89" s="307">
        <v>43067</v>
      </c>
      <c r="B89" s="308">
        <v>3472</v>
      </c>
    </row>
    <row r="90" spans="1:2" hidden="1" x14ac:dyDescent="0.35">
      <c r="A90" s="307">
        <v>43068</v>
      </c>
      <c r="B90" s="308">
        <v>3468</v>
      </c>
    </row>
    <row r="91" spans="1:2" hidden="1" x14ac:dyDescent="0.35">
      <c r="A91" s="307">
        <v>43069</v>
      </c>
      <c r="B91" s="308">
        <v>3466</v>
      </c>
    </row>
    <row r="92" spans="1:2" hidden="1" x14ac:dyDescent="0.35">
      <c r="A92" s="307">
        <v>43070</v>
      </c>
      <c r="B92" s="308">
        <v>3466</v>
      </c>
    </row>
    <row r="93" spans="1:2" hidden="1" x14ac:dyDescent="0.35">
      <c r="A93" s="307">
        <v>43073</v>
      </c>
      <c r="B93" s="308">
        <v>3404</v>
      </c>
    </row>
    <row r="94" spans="1:2" hidden="1" x14ac:dyDescent="0.35">
      <c r="A94" s="307">
        <v>43074</v>
      </c>
      <c r="B94" s="308">
        <v>3461</v>
      </c>
    </row>
    <row r="95" spans="1:2" hidden="1" x14ac:dyDescent="0.35">
      <c r="A95" s="307">
        <v>43075</v>
      </c>
      <c r="B95" s="308">
        <v>3462</v>
      </c>
    </row>
    <row r="96" spans="1:2" hidden="1" x14ac:dyDescent="0.35">
      <c r="A96" s="307">
        <v>43076</v>
      </c>
      <c r="B96" s="308">
        <v>3464</v>
      </c>
    </row>
    <row r="97" spans="1:2" hidden="1" x14ac:dyDescent="0.35">
      <c r="A97" s="307">
        <v>43077</v>
      </c>
      <c r="B97" s="308">
        <v>3462</v>
      </c>
    </row>
    <row r="98" spans="1:2" hidden="1" x14ac:dyDescent="0.35">
      <c r="A98" s="307">
        <v>43080</v>
      </c>
      <c r="B98" s="308">
        <v>3459</v>
      </c>
    </row>
    <row r="99" spans="1:2" hidden="1" x14ac:dyDescent="0.35">
      <c r="A99" s="307">
        <v>43081</v>
      </c>
      <c r="B99" s="308">
        <v>3461</v>
      </c>
    </row>
    <row r="100" spans="1:2" hidden="1" x14ac:dyDescent="0.35">
      <c r="A100" s="307">
        <v>43082</v>
      </c>
      <c r="B100" s="308">
        <v>3459</v>
      </c>
    </row>
    <row r="101" spans="1:2" hidden="1" x14ac:dyDescent="0.35">
      <c r="A101" s="307">
        <v>43083</v>
      </c>
      <c r="B101" s="308">
        <v>3461</v>
      </c>
    </row>
    <row r="102" spans="1:2" hidden="1" x14ac:dyDescent="0.35">
      <c r="A102" s="307">
        <v>43084</v>
      </c>
      <c r="B102" s="308">
        <v>3466</v>
      </c>
    </row>
    <row r="103" spans="1:2" hidden="1" x14ac:dyDescent="0.35">
      <c r="A103" s="307">
        <v>43087</v>
      </c>
      <c r="B103" s="308">
        <v>3466</v>
      </c>
    </row>
    <row r="104" spans="1:2" hidden="1" x14ac:dyDescent="0.35">
      <c r="A104" s="307">
        <v>43088</v>
      </c>
      <c r="B104" s="308">
        <v>3463</v>
      </c>
    </row>
    <row r="105" spans="1:2" hidden="1" x14ac:dyDescent="0.35">
      <c r="A105" s="307">
        <v>43089</v>
      </c>
      <c r="B105" s="308">
        <v>3466</v>
      </c>
    </row>
    <row r="106" spans="1:2" hidden="1" x14ac:dyDescent="0.35">
      <c r="A106" s="307">
        <v>43090</v>
      </c>
      <c r="B106" s="308">
        <v>3483</v>
      </c>
    </row>
    <row r="107" spans="1:2" hidden="1" x14ac:dyDescent="0.35">
      <c r="A107" s="307">
        <v>43091</v>
      </c>
      <c r="B107" s="308">
        <v>3472</v>
      </c>
    </row>
    <row r="108" spans="1:2" hidden="1" x14ac:dyDescent="0.35">
      <c r="A108" s="307">
        <v>43094</v>
      </c>
      <c r="B108" s="308">
        <v>3477</v>
      </c>
    </row>
    <row r="109" spans="1:2" hidden="1" x14ac:dyDescent="0.35">
      <c r="A109" s="307">
        <v>43095</v>
      </c>
      <c r="B109" s="308">
        <v>3504</v>
      </c>
    </row>
    <row r="110" spans="1:2" hidden="1" x14ac:dyDescent="0.35">
      <c r="A110" s="307">
        <v>43096</v>
      </c>
      <c r="B110" s="308">
        <v>3500</v>
      </c>
    </row>
    <row r="111" spans="1:2" hidden="1" x14ac:dyDescent="0.35">
      <c r="A111" s="307">
        <v>43097</v>
      </c>
      <c r="B111" s="308">
        <v>3493</v>
      </c>
    </row>
    <row r="112" spans="1:2" ht="14.25" hidden="1" customHeight="1" x14ac:dyDescent="0.35">
      <c r="A112" s="307">
        <v>43098</v>
      </c>
      <c r="B112" s="308">
        <v>3506</v>
      </c>
    </row>
    <row r="113" spans="1:2" x14ac:dyDescent="0.35">
      <c r="A113" s="307">
        <v>43102</v>
      </c>
      <c r="B113" s="308">
        <v>3520</v>
      </c>
    </row>
    <row r="114" spans="1:2" x14ac:dyDescent="0.35">
      <c r="A114" s="307">
        <v>43103</v>
      </c>
      <c r="B114" s="308">
        <v>3516</v>
      </c>
    </row>
    <row r="115" spans="1:2" x14ac:dyDescent="0.35">
      <c r="A115" s="307">
        <v>43104</v>
      </c>
      <c r="B115" s="308">
        <v>3523</v>
      </c>
    </row>
    <row r="116" spans="1:2" x14ac:dyDescent="0.35">
      <c r="A116" s="307">
        <v>43105</v>
      </c>
      <c r="B116" s="308">
        <v>3528</v>
      </c>
    </row>
    <row r="117" spans="1:2" x14ac:dyDescent="0.35">
      <c r="A117" s="307">
        <v>43108</v>
      </c>
      <c r="B117" s="308">
        <v>3530</v>
      </c>
    </row>
    <row r="118" spans="1:2" x14ac:dyDescent="0.35">
      <c r="A118" s="307">
        <v>43109</v>
      </c>
      <c r="B118" s="308">
        <v>3516</v>
      </c>
    </row>
    <row r="119" spans="1:2" x14ac:dyDescent="0.35">
      <c r="A119" s="307">
        <v>43110</v>
      </c>
      <c r="B119" s="308">
        <v>3509</v>
      </c>
    </row>
    <row r="120" spans="1:2" x14ac:dyDescent="0.35">
      <c r="A120" s="307">
        <v>43111</v>
      </c>
      <c r="B120" s="308">
        <v>3520</v>
      </c>
    </row>
    <row r="121" spans="1:2" x14ac:dyDescent="0.35">
      <c r="A121" s="307">
        <v>43112</v>
      </c>
      <c r="B121" s="308">
        <v>3526</v>
      </c>
    </row>
    <row r="122" spans="1:2" x14ac:dyDescent="0.35">
      <c r="A122" s="307">
        <v>43115</v>
      </c>
      <c r="B122" s="308">
        <v>3545</v>
      </c>
    </row>
    <row r="123" spans="1:2" x14ac:dyDescent="0.35">
      <c r="A123" s="307">
        <v>43116</v>
      </c>
      <c r="B123" s="308">
        <v>3561</v>
      </c>
    </row>
    <row r="124" spans="1:2" x14ac:dyDescent="0.35">
      <c r="A124" s="307">
        <v>43117</v>
      </c>
      <c r="B124" s="308">
        <v>3554</v>
      </c>
    </row>
    <row r="125" spans="1:2" x14ac:dyDescent="0.35">
      <c r="A125" s="307">
        <v>43118</v>
      </c>
      <c r="B125" s="308">
        <v>3559</v>
      </c>
    </row>
    <row r="126" spans="1:2" x14ac:dyDescent="0.35">
      <c r="A126" s="307">
        <v>43119</v>
      </c>
      <c r="B126" s="308">
        <v>3567</v>
      </c>
    </row>
    <row r="127" spans="1:2" x14ac:dyDescent="0.35">
      <c r="A127" s="307">
        <v>43122</v>
      </c>
      <c r="B127" s="308">
        <v>3576</v>
      </c>
    </row>
    <row r="128" spans="1:2" x14ac:dyDescent="0.35">
      <c r="A128" s="307">
        <v>43123</v>
      </c>
      <c r="B128" s="308">
        <v>3575</v>
      </c>
    </row>
    <row r="129" spans="1:2" x14ac:dyDescent="0.35">
      <c r="A129" s="307">
        <v>43124</v>
      </c>
      <c r="B129" s="308">
        <v>3575</v>
      </c>
    </row>
    <row r="130" spans="1:2" x14ac:dyDescent="0.35">
      <c r="A130" s="307">
        <v>43125</v>
      </c>
      <c r="B130" s="308">
        <v>3617</v>
      </c>
    </row>
    <row r="131" spans="1:2" x14ac:dyDescent="0.35">
      <c r="A131" s="307">
        <v>43126</v>
      </c>
      <c r="B131" s="308">
        <v>3621</v>
      </c>
    </row>
    <row r="132" spans="1:2" x14ac:dyDescent="0.35">
      <c r="A132" s="307">
        <v>43129</v>
      </c>
      <c r="B132" s="308">
        <v>3623</v>
      </c>
    </row>
    <row r="133" spans="1:2" x14ac:dyDescent="0.35">
      <c r="A133" s="307">
        <v>43130</v>
      </c>
      <c r="B133" s="308">
        <v>3613.47</v>
      </c>
    </row>
    <row r="134" spans="1:2" x14ac:dyDescent="0.35">
      <c r="A134" s="307">
        <v>43131</v>
      </c>
      <c r="B134" s="308">
        <v>3621</v>
      </c>
    </row>
    <row r="135" spans="1:2" x14ac:dyDescent="0.35">
      <c r="A135" s="307">
        <v>43132</v>
      </c>
      <c r="B135" s="308">
        <v>3637</v>
      </c>
    </row>
    <row r="136" spans="1:2" x14ac:dyDescent="0.35">
      <c r="A136" s="307">
        <v>43133</v>
      </c>
      <c r="B136" s="308">
        <v>3635</v>
      </c>
    </row>
    <row r="137" spans="1:2" x14ac:dyDescent="0.35">
      <c r="A137" s="307">
        <v>43136</v>
      </c>
      <c r="B137" s="308">
        <v>3634</v>
      </c>
    </row>
    <row r="138" spans="1:2" x14ac:dyDescent="0.35">
      <c r="A138" s="307">
        <v>43137</v>
      </c>
      <c r="B138" s="308">
        <v>3637</v>
      </c>
    </row>
    <row r="139" spans="1:2" x14ac:dyDescent="0.35">
      <c r="A139" s="307">
        <v>43138</v>
      </c>
      <c r="B139" s="308">
        <v>3659</v>
      </c>
    </row>
    <row r="140" spans="1:2" x14ac:dyDescent="0.35">
      <c r="A140" s="307">
        <v>43139</v>
      </c>
      <c r="B140" s="308">
        <v>3620</v>
      </c>
    </row>
    <row r="141" spans="1:2" x14ac:dyDescent="0.35">
      <c r="A141" s="307">
        <v>43140</v>
      </c>
      <c r="B141" s="308">
        <v>3618</v>
      </c>
    </row>
    <row r="142" spans="1:2" x14ac:dyDescent="0.35">
      <c r="A142" s="307">
        <v>43153</v>
      </c>
      <c r="B142" s="310">
        <v>3609</v>
      </c>
    </row>
    <row r="143" spans="1:2" x14ac:dyDescent="0.35">
      <c r="A143" s="307">
        <v>43158</v>
      </c>
      <c r="B143" s="310">
        <v>3631</v>
      </c>
    </row>
    <row r="144" spans="1:2" x14ac:dyDescent="0.35">
      <c r="A144" s="307">
        <v>43159</v>
      </c>
      <c r="B144" s="310">
        <v>3627</v>
      </c>
    </row>
    <row r="145" spans="1:2" x14ac:dyDescent="0.35">
      <c r="A145" s="307">
        <v>43160</v>
      </c>
      <c r="B145" s="310">
        <v>3618</v>
      </c>
    </row>
    <row r="146" spans="1:2" x14ac:dyDescent="0.35">
      <c r="A146" s="307">
        <v>43161</v>
      </c>
      <c r="B146" s="310">
        <v>3612</v>
      </c>
    </row>
    <row r="147" spans="1:2" x14ac:dyDescent="0.35">
      <c r="A147" s="307">
        <v>43162</v>
      </c>
      <c r="B147" s="310">
        <v>3625</v>
      </c>
    </row>
    <row r="148" spans="1:2" x14ac:dyDescent="0.35">
      <c r="A148" s="307">
        <v>43164</v>
      </c>
      <c r="B148" s="310">
        <v>3622</v>
      </c>
    </row>
    <row r="149" spans="1:2" x14ac:dyDescent="0.35">
      <c r="A149" s="307">
        <v>43165</v>
      </c>
      <c r="B149" s="310">
        <v>3621</v>
      </c>
    </row>
    <row r="150" spans="1:2" x14ac:dyDescent="0.35">
      <c r="A150" s="307">
        <v>43166</v>
      </c>
      <c r="B150" s="310">
        <v>3627</v>
      </c>
    </row>
    <row r="151" spans="1:2" x14ac:dyDescent="0.35">
      <c r="A151" s="307">
        <v>43167</v>
      </c>
      <c r="B151" s="310">
        <v>3626</v>
      </c>
    </row>
    <row r="152" spans="1:2" x14ac:dyDescent="0.35">
      <c r="A152" s="307">
        <v>43168</v>
      </c>
      <c r="B152" s="310">
        <v>3618</v>
      </c>
    </row>
    <row r="153" spans="1:2" x14ac:dyDescent="0.35">
      <c r="A153" s="307">
        <v>43171</v>
      </c>
      <c r="B153" s="310">
        <v>3625</v>
      </c>
    </row>
    <row r="154" spans="1:2" x14ac:dyDescent="0.35">
      <c r="A154" s="307">
        <v>43172</v>
      </c>
      <c r="B154" s="310">
        <v>3626</v>
      </c>
    </row>
    <row r="155" spans="1:2" x14ac:dyDescent="0.35">
      <c r="A155" s="307">
        <v>43173</v>
      </c>
      <c r="B155" s="310">
        <v>3634</v>
      </c>
    </row>
    <row r="156" spans="1:2" x14ac:dyDescent="0.35">
      <c r="A156" s="307">
        <v>43174</v>
      </c>
      <c r="B156" s="310">
        <v>3638</v>
      </c>
    </row>
    <row r="157" spans="1:2" x14ac:dyDescent="0.35">
      <c r="A157" s="307">
        <v>43175</v>
      </c>
      <c r="B157" s="310">
        <v>3628</v>
      </c>
    </row>
    <row r="158" spans="1:2" x14ac:dyDescent="0.35">
      <c r="A158" s="307">
        <v>43178</v>
      </c>
      <c r="B158" s="310">
        <v>3625</v>
      </c>
    </row>
    <row r="159" spans="1:2" x14ac:dyDescent="0.35">
      <c r="A159" s="307">
        <v>43179</v>
      </c>
      <c r="B159" s="310">
        <v>3630</v>
      </c>
    </row>
    <row r="160" spans="1:2" x14ac:dyDescent="0.35">
      <c r="A160" s="307">
        <v>43180</v>
      </c>
      <c r="B160" s="310">
        <v>3628</v>
      </c>
    </row>
    <row r="161" spans="1:2" x14ac:dyDescent="0.35">
      <c r="A161" s="307">
        <v>43181</v>
      </c>
      <c r="B161" s="310">
        <v>3636</v>
      </c>
    </row>
    <row r="162" spans="1:2" x14ac:dyDescent="0.35">
      <c r="A162" s="307">
        <v>43182</v>
      </c>
      <c r="B162" s="310">
        <v>3630</v>
      </c>
    </row>
    <row r="163" spans="1:2" x14ac:dyDescent="0.35">
      <c r="A163" s="307">
        <v>43185</v>
      </c>
      <c r="B163" s="310">
        <v>3643</v>
      </c>
    </row>
    <row r="164" spans="1:2" x14ac:dyDescent="0.35">
      <c r="A164" s="307">
        <v>43186</v>
      </c>
      <c r="B164" s="310">
        <v>3676</v>
      </c>
    </row>
    <row r="165" spans="1:2" x14ac:dyDescent="0.35">
      <c r="A165" s="307">
        <v>43187</v>
      </c>
      <c r="B165" s="310">
        <v>3665</v>
      </c>
    </row>
    <row r="166" spans="1:2" x14ac:dyDescent="0.35">
      <c r="A166" s="307">
        <v>43188</v>
      </c>
      <c r="B166" s="310">
        <v>3652</v>
      </c>
    </row>
    <row r="167" spans="1:2" x14ac:dyDescent="0.35">
      <c r="A167" s="307">
        <v>43189</v>
      </c>
      <c r="B167" s="310">
        <v>3665</v>
      </c>
    </row>
    <row r="168" spans="1:2" x14ac:dyDescent="0.35">
      <c r="A168" s="307">
        <v>43192</v>
      </c>
      <c r="B168" s="310">
        <v>3660</v>
      </c>
    </row>
    <row r="169" spans="1:2" x14ac:dyDescent="0.35">
      <c r="A169" s="307">
        <v>43193</v>
      </c>
      <c r="B169" s="310">
        <v>3658</v>
      </c>
    </row>
    <row r="170" spans="1:2" x14ac:dyDescent="0.35">
      <c r="A170" s="307">
        <v>43194</v>
      </c>
      <c r="B170" s="310">
        <v>3656</v>
      </c>
    </row>
    <row r="171" spans="1:2" x14ac:dyDescent="0.35">
      <c r="A171" s="307">
        <v>43195</v>
      </c>
      <c r="B171" s="310">
        <v>3647</v>
      </c>
    </row>
    <row r="172" spans="1:2" x14ac:dyDescent="0.35">
      <c r="A172" s="307">
        <v>43196</v>
      </c>
      <c r="B172" s="310">
        <v>3647</v>
      </c>
    </row>
    <row r="173" spans="1:2" x14ac:dyDescent="0.35">
      <c r="A173" s="307">
        <v>43200</v>
      </c>
      <c r="B173" s="310">
        <v>3650</v>
      </c>
    </row>
    <row r="174" spans="1:2" x14ac:dyDescent="0.35">
      <c r="A174" s="307">
        <v>43201</v>
      </c>
      <c r="B174" s="310">
        <v>3660</v>
      </c>
    </row>
    <row r="175" spans="1:2" x14ac:dyDescent="0.35">
      <c r="A175" s="307">
        <v>43202</v>
      </c>
      <c r="B175" s="310">
        <v>3661</v>
      </c>
    </row>
    <row r="176" spans="1:2" x14ac:dyDescent="0.35">
      <c r="A176" s="307">
        <v>43203</v>
      </c>
      <c r="B176" s="310">
        <v>3651</v>
      </c>
    </row>
    <row r="177" spans="1:2" x14ac:dyDescent="0.35">
      <c r="A177" s="307">
        <v>43206</v>
      </c>
      <c r="B177" s="310">
        <v>3656</v>
      </c>
    </row>
    <row r="178" spans="1:2" x14ac:dyDescent="0.35">
      <c r="A178" s="307">
        <v>43207</v>
      </c>
      <c r="B178" s="310">
        <v>3654</v>
      </c>
    </row>
    <row r="179" spans="1:2" x14ac:dyDescent="0.35">
      <c r="A179" s="307">
        <v>43208</v>
      </c>
      <c r="B179" s="310">
        <v>3652</v>
      </c>
    </row>
    <row r="180" spans="1:2" x14ac:dyDescent="0.35">
      <c r="A180" s="307">
        <v>43209</v>
      </c>
      <c r="B180" s="310">
        <v>3665</v>
      </c>
    </row>
    <row r="181" spans="1:2" x14ac:dyDescent="0.35">
      <c r="A181" s="307">
        <v>43210</v>
      </c>
      <c r="B181" s="310">
        <v>3653</v>
      </c>
    </row>
    <row r="182" spans="1:2" x14ac:dyDescent="0.35">
      <c r="A182" s="307">
        <v>43213</v>
      </c>
      <c r="B182" s="310">
        <v>3647</v>
      </c>
    </row>
    <row r="183" spans="1:2" x14ac:dyDescent="0.35">
      <c r="A183" s="307">
        <v>43214</v>
      </c>
      <c r="B183" s="310">
        <v>3637</v>
      </c>
    </row>
    <row r="184" spans="1:2" x14ac:dyDescent="0.35">
      <c r="A184" s="307">
        <v>43216</v>
      </c>
      <c r="B184" s="310">
        <v>3630</v>
      </c>
    </row>
    <row r="185" spans="1:2" x14ac:dyDescent="0.35">
      <c r="A185" s="307">
        <v>43217</v>
      </c>
      <c r="B185" s="310">
        <v>3623</v>
      </c>
    </row>
    <row r="186" spans="1:2" x14ac:dyDescent="0.35">
      <c r="A186" s="307">
        <v>43222</v>
      </c>
      <c r="B186" s="310">
        <v>3610</v>
      </c>
    </row>
    <row r="187" spans="1:2" x14ac:dyDescent="0.35">
      <c r="A187" s="307">
        <v>43223</v>
      </c>
      <c r="B187" s="310">
        <v>3605</v>
      </c>
    </row>
    <row r="188" spans="1:2" x14ac:dyDescent="0.35">
      <c r="A188" s="307">
        <v>43224</v>
      </c>
      <c r="B188" s="310">
        <v>3618</v>
      </c>
    </row>
    <row r="189" spans="1:2" x14ac:dyDescent="0.35">
      <c r="A189" s="307">
        <v>43227</v>
      </c>
      <c r="B189" s="310">
        <v>3615</v>
      </c>
    </row>
    <row r="190" spans="1:2" x14ac:dyDescent="0.35">
      <c r="A190" s="307">
        <v>43228</v>
      </c>
      <c r="B190" s="310">
        <v>3608</v>
      </c>
    </row>
    <row r="191" spans="1:2" x14ac:dyDescent="0.35">
      <c r="A191" s="307">
        <v>43229</v>
      </c>
      <c r="B191" s="310">
        <v>3604</v>
      </c>
    </row>
    <row r="192" spans="1:2" x14ac:dyDescent="0.35">
      <c r="A192" s="307">
        <v>43230</v>
      </c>
      <c r="B192" s="310">
        <v>3607</v>
      </c>
    </row>
    <row r="193" spans="1:2" x14ac:dyDescent="0.35">
      <c r="A193" s="307">
        <v>43231</v>
      </c>
      <c r="B193" s="310">
        <v>3618</v>
      </c>
    </row>
    <row r="194" spans="1:2" x14ac:dyDescent="0.35">
      <c r="A194" s="307">
        <v>43234</v>
      </c>
      <c r="B194" s="310">
        <v>3622</v>
      </c>
    </row>
    <row r="195" spans="1:2" x14ac:dyDescent="0.35">
      <c r="A195" s="307">
        <v>43235</v>
      </c>
      <c r="B195" s="310">
        <v>3618</v>
      </c>
    </row>
    <row r="196" spans="1:2" x14ac:dyDescent="0.35">
      <c r="A196" s="307">
        <v>43236</v>
      </c>
      <c r="B196" s="310">
        <v>3605</v>
      </c>
    </row>
    <row r="197" spans="1:2" x14ac:dyDescent="0.35">
      <c r="A197" s="307">
        <v>43237</v>
      </c>
      <c r="B197" s="310">
        <v>3611</v>
      </c>
    </row>
    <row r="198" spans="1:2" x14ac:dyDescent="0.35">
      <c r="A198" s="307">
        <v>43238</v>
      </c>
      <c r="B198" s="310">
        <v>3607</v>
      </c>
    </row>
    <row r="199" spans="1:2" x14ac:dyDescent="0.35">
      <c r="A199" s="307">
        <v>43241</v>
      </c>
      <c r="B199" s="310">
        <v>3598</v>
      </c>
    </row>
    <row r="200" spans="1:2" x14ac:dyDescent="0.35">
      <c r="A200" s="307">
        <v>43242</v>
      </c>
      <c r="B200" s="310">
        <v>3601</v>
      </c>
    </row>
    <row r="201" spans="1:2" x14ac:dyDescent="0.35">
      <c r="A201" s="307">
        <v>43243</v>
      </c>
      <c r="B201" s="310">
        <v>3603</v>
      </c>
    </row>
    <row r="202" spans="1:2" x14ac:dyDescent="0.35">
      <c r="A202" s="307">
        <v>43244</v>
      </c>
      <c r="B202" s="310">
        <v>3594</v>
      </c>
    </row>
    <row r="203" spans="1:2" x14ac:dyDescent="0.35">
      <c r="A203" s="307">
        <v>43245</v>
      </c>
      <c r="B203" s="310">
        <v>3596</v>
      </c>
    </row>
    <row r="204" spans="1:2" x14ac:dyDescent="0.35">
      <c r="A204" s="307">
        <v>43248</v>
      </c>
      <c r="B204" s="310">
        <v>3599</v>
      </c>
    </row>
    <row r="205" spans="1:2" x14ac:dyDescent="0.35">
      <c r="A205" s="307">
        <v>43249</v>
      </c>
      <c r="B205" s="310">
        <v>3591</v>
      </c>
    </row>
    <row r="206" spans="1:2" x14ac:dyDescent="0.35">
      <c r="A206" s="307">
        <v>43250</v>
      </c>
      <c r="B206" s="310">
        <v>3589</v>
      </c>
    </row>
    <row r="207" spans="1:2" x14ac:dyDescent="0.35">
      <c r="A207" s="307">
        <v>43251</v>
      </c>
      <c r="B207" s="310">
        <v>3587</v>
      </c>
    </row>
    <row r="208" spans="1:2" x14ac:dyDescent="0.35">
      <c r="A208" s="307">
        <v>43252</v>
      </c>
      <c r="B208" s="310">
        <v>3584</v>
      </c>
    </row>
    <row r="209" spans="1:2" x14ac:dyDescent="0.35">
      <c r="A209" s="307">
        <v>43255</v>
      </c>
      <c r="B209" s="310">
        <v>3586</v>
      </c>
    </row>
    <row r="210" spans="1:2" x14ac:dyDescent="0.35">
      <c r="A210" s="307">
        <v>43256</v>
      </c>
      <c r="B210" s="310">
        <v>3591</v>
      </c>
    </row>
    <row r="211" spans="1:2" x14ac:dyDescent="0.35">
      <c r="A211" s="307">
        <v>43257</v>
      </c>
      <c r="B211" s="310">
        <v>3595</v>
      </c>
    </row>
    <row r="212" spans="1:2" x14ac:dyDescent="0.35">
      <c r="A212" s="307">
        <v>43258</v>
      </c>
      <c r="B212" s="310">
        <v>3598</v>
      </c>
    </row>
    <row r="213" spans="1:2" x14ac:dyDescent="0.35">
      <c r="A213" s="307">
        <v>43259</v>
      </c>
      <c r="B213" s="310">
        <v>3589</v>
      </c>
    </row>
    <row r="214" spans="1:2" x14ac:dyDescent="0.35">
      <c r="A214" s="307">
        <v>43262</v>
      </c>
      <c r="B214" s="310">
        <v>3591</v>
      </c>
    </row>
    <row r="215" spans="1:2" x14ac:dyDescent="0.35">
      <c r="A215" s="307">
        <v>43263</v>
      </c>
      <c r="B215" s="310">
        <v>3592</v>
      </c>
    </row>
    <row r="216" spans="1:2" x14ac:dyDescent="0.35">
      <c r="A216" s="307">
        <v>43264</v>
      </c>
      <c r="B216" s="310">
        <v>3591</v>
      </c>
    </row>
    <row r="217" spans="1:2" x14ac:dyDescent="0.35">
      <c r="A217" s="307">
        <v>43265</v>
      </c>
      <c r="B217" s="310">
        <v>3597</v>
      </c>
    </row>
    <row r="218" spans="1:2" x14ac:dyDescent="0.35">
      <c r="A218" s="307">
        <v>43266</v>
      </c>
      <c r="B218" s="310">
        <v>3586</v>
      </c>
    </row>
    <row r="219" spans="1:2" x14ac:dyDescent="0.35">
      <c r="A219" s="307">
        <v>43269</v>
      </c>
      <c r="B219" s="310">
        <v>3576</v>
      </c>
    </row>
    <row r="220" spans="1:2" x14ac:dyDescent="0.35">
      <c r="A220" s="307">
        <v>43270</v>
      </c>
      <c r="B220" s="310">
        <v>3575</v>
      </c>
    </row>
    <row r="221" spans="1:2" x14ac:dyDescent="0.35">
      <c r="A221" s="307">
        <v>43271</v>
      </c>
      <c r="B221" s="310">
        <v>3560</v>
      </c>
    </row>
    <row r="222" spans="1:2" x14ac:dyDescent="0.35">
      <c r="A222" s="307">
        <v>43272</v>
      </c>
      <c r="B222" s="310">
        <v>3555</v>
      </c>
    </row>
    <row r="223" spans="1:2" x14ac:dyDescent="0.35">
      <c r="A223" s="307">
        <v>43276</v>
      </c>
      <c r="B223" s="310">
        <v>3535</v>
      </c>
    </row>
    <row r="224" spans="1:2" x14ac:dyDescent="0.35">
      <c r="A224" s="307">
        <v>43277</v>
      </c>
      <c r="B224" s="310">
        <v>3527</v>
      </c>
    </row>
    <row r="225" spans="1:2" x14ac:dyDescent="0.35">
      <c r="A225" s="307">
        <v>43278</v>
      </c>
      <c r="B225" s="310">
        <v>3507</v>
      </c>
    </row>
    <row r="226" spans="1:2" x14ac:dyDescent="0.35">
      <c r="A226" s="307">
        <v>43279</v>
      </c>
      <c r="B226" s="310">
        <v>3499</v>
      </c>
    </row>
    <row r="227" spans="1:2" x14ac:dyDescent="0.35">
      <c r="A227" s="307">
        <v>43280</v>
      </c>
      <c r="B227" s="310">
        <v>2491</v>
      </c>
    </row>
    <row r="228" spans="1:2" x14ac:dyDescent="0.35">
      <c r="A228" s="307">
        <v>43283</v>
      </c>
      <c r="B228" s="310">
        <v>3497</v>
      </c>
    </row>
    <row r="229" spans="1:2" x14ac:dyDescent="0.35">
      <c r="A229" s="307">
        <v>43284</v>
      </c>
      <c r="B229" s="310">
        <v>3469</v>
      </c>
    </row>
    <row r="230" spans="1:2" x14ac:dyDescent="0.35">
      <c r="A230" s="307">
        <v>43285</v>
      </c>
      <c r="B230" s="310">
        <v>3504</v>
      </c>
    </row>
    <row r="231" spans="1:2" x14ac:dyDescent="0.35">
      <c r="A231" s="307">
        <v>43286</v>
      </c>
      <c r="B231" s="310">
        <v>3503</v>
      </c>
    </row>
    <row r="232" spans="1:2" x14ac:dyDescent="0.35">
      <c r="A232" s="307">
        <v>43287</v>
      </c>
      <c r="B232" s="310">
        <v>3490</v>
      </c>
    </row>
    <row r="233" spans="1:2" x14ac:dyDescent="0.35">
      <c r="A233" s="307">
        <v>43291</v>
      </c>
      <c r="B233" s="310">
        <v>3514</v>
      </c>
    </row>
    <row r="234" spans="1:2" x14ac:dyDescent="0.35">
      <c r="A234" s="307">
        <v>43292</v>
      </c>
      <c r="B234" s="310">
        <v>3488</v>
      </c>
    </row>
    <row r="235" spans="1:2" x14ac:dyDescent="0.35">
      <c r="A235" s="307">
        <v>43293</v>
      </c>
      <c r="B235" s="310">
        <v>3471</v>
      </c>
    </row>
    <row r="236" spans="1:2" x14ac:dyDescent="0.35">
      <c r="A236" s="307">
        <v>43294</v>
      </c>
      <c r="B236" s="310">
        <v>3485</v>
      </c>
    </row>
    <row r="237" spans="1:2" x14ac:dyDescent="0.35">
      <c r="A237" s="307">
        <v>43297</v>
      </c>
      <c r="B237" s="310">
        <v>3475</v>
      </c>
    </row>
    <row r="238" spans="1:2" x14ac:dyDescent="0.35">
      <c r="A238" s="307">
        <v>43298</v>
      </c>
      <c r="B238" s="310">
        <v>3475</v>
      </c>
    </row>
    <row r="239" spans="1:2" x14ac:dyDescent="0.35">
      <c r="A239" s="307">
        <v>43299</v>
      </c>
      <c r="B239" s="310">
        <v>3468</v>
      </c>
    </row>
    <row r="240" spans="1:2" x14ac:dyDescent="0.35">
      <c r="A240" s="307">
        <v>43300</v>
      </c>
      <c r="B240" s="310">
        <v>3452</v>
      </c>
    </row>
    <row r="241" spans="1:2" x14ac:dyDescent="0.35">
      <c r="A241" s="307">
        <v>43301</v>
      </c>
      <c r="B241" s="310">
        <v>3424</v>
      </c>
    </row>
    <row r="242" spans="1:2" x14ac:dyDescent="0.35">
      <c r="A242" s="307">
        <v>43304</v>
      </c>
      <c r="B242" s="310">
        <v>3467</v>
      </c>
    </row>
    <row r="243" spans="1:2" x14ac:dyDescent="0.35">
      <c r="A243" s="307">
        <v>43305</v>
      </c>
      <c r="B243" s="310">
        <v>3444</v>
      </c>
    </row>
    <row r="244" spans="1:2" x14ac:dyDescent="0.35">
      <c r="A244" s="307">
        <v>43306</v>
      </c>
      <c r="B244" s="310">
        <v>3441</v>
      </c>
    </row>
    <row r="245" spans="1:2" x14ac:dyDescent="0.35">
      <c r="A245" s="307">
        <v>43307</v>
      </c>
      <c r="B245" s="310">
        <v>3454</v>
      </c>
    </row>
    <row r="246" spans="1:2" x14ac:dyDescent="0.35">
      <c r="A246" s="307">
        <v>43308</v>
      </c>
      <c r="B246" s="310">
        <v>3447</v>
      </c>
    </row>
    <row r="247" spans="1:2" x14ac:dyDescent="0.35">
      <c r="A247" s="307">
        <v>43311</v>
      </c>
      <c r="B247" s="310">
        <v>3432</v>
      </c>
    </row>
    <row r="248" spans="1:2" x14ac:dyDescent="0.35">
      <c r="A248" s="307">
        <v>43312</v>
      </c>
      <c r="B248" s="310">
        <v>3422</v>
      </c>
    </row>
    <row r="249" spans="1:2" x14ac:dyDescent="0.35">
      <c r="A249" s="307">
        <v>43313</v>
      </c>
      <c r="B249" s="310">
        <v>3446</v>
      </c>
    </row>
    <row r="250" spans="1:2" x14ac:dyDescent="0.35">
      <c r="A250" s="307">
        <v>43314</v>
      </c>
      <c r="B250" s="310">
        <v>3444</v>
      </c>
    </row>
    <row r="251" spans="1:2" x14ac:dyDescent="0.35">
      <c r="A251" s="307">
        <v>43315</v>
      </c>
      <c r="B251" s="310">
        <v>3424</v>
      </c>
    </row>
    <row r="252" spans="1:2" x14ac:dyDescent="0.35">
      <c r="A252" s="307">
        <v>43318</v>
      </c>
      <c r="B252" s="310">
        <v>3453</v>
      </c>
    </row>
    <row r="253" spans="1:2" x14ac:dyDescent="0.35">
      <c r="A253" s="307">
        <v>43319</v>
      </c>
      <c r="B253" s="310">
        <v>3428</v>
      </c>
    </row>
    <row r="254" spans="1:2" x14ac:dyDescent="0.35">
      <c r="A254" s="307">
        <v>43320</v>
      </c>
      <c r="B254" s="310">
        <v>3443</v>
      </c>
    </row>
    <row r="255" spans="1:2" x14ac:dyDescent="0.35">
      <c r="A255" s="307">
        <v>43321</v>
      </c>
      <c r="B255" s="310">
        <v>3441</v>
      </c>
    </row>
    <row r="256" spans="1:2" x14ac:dyDescent="0.35">
      <c r="A256" s="307">
        <v>43322</v>
      </c>
      <c r="B256" s="310">
        <v>3434</v>
      </c>
    </row>
    <row r="257" spans="1:2" x14ac:dyDescent="0.35">
      <c r="A257" s="307">
        <v>43325</v>
      </c>
      <c r="B257" s="310">
        <v>3421</v>
      </c>
    </row>
    <row r="258" spans="1:2" x14ac:dyDescent="0.35">
      <c r="A258" s="307">
        <v>43326</v>
      </c>
      <c r="B258" s="310">
        <v>3417</v>
      </c>
    </row>
    <row r="259" spans="1:2" x14ac:dyDescent="0.35">
      <c r="A259" s="307">
        <v>43327</v>
      </c>
      <c r="B259" s="310">
        <v>3407</v>
      </c>
    </row>
    <row r="260" spans="1:2" x14ac:dyDescent="0.35">
      <c r="A260" s="307">
        <v>43328</v>
      </c>
      <c r="B260" s="310">
        <v>3402</v>
      </c>
    </row>
    <row r="261" spans="1:2" x14ac:dyDescent="0.35">
      <c r="A261" s="307">
        <v>43329</v>
      </c>
      <c r="B261" s="310">
        <v>3413</v>
      </c>
    </row>
    <row r="262" spans="1:2" x14ac:dyDescent="0.35">
      <c r="A262" s="307">
        <v>43332</v>
      </c>
      <c r="B262" s="310">
        <v>3425</v>
      </c>
    </row>
    <row r="263" spans="1:2" x14ac:dyDescent="0.35">
      <c r="A263" s="307">
        <v>43333</v>
      </c>
      <c r="B263" s="310">
        <v>3429</v>
      </c>
    </row>
    <row r="264" spans="1:2" x14ac:dyDescent="0.35">
      <c r="A264" s="307">
        <v>43334</v>
      </c>
      <c r="B264" s="310">
        <v>3432</v>
      </c>
    </row>
    <row r="265" spans="1:2" x14ac:dyDescent="0.35">
      <c r="A265" s="307">
        <v>43335</v>
      </c>
      <c r="B265" s="310">
        <v>3417</v>
      </c>
    </row>
    <row r="266" spans="1:2" x14ac:dyDescent="0.35">
      <c r="A266" s="307">
        <v>43336</v>
      </c>
      <c r="B266" s="310">
        <v>3411</v>
      </c>
    </row>
    <row r="267" spans="1:2" x14ac:dyDescent="0.35">
      <c r="A267" s="307">
        <v>43339</v>
      </c>
      <c r="B267" s="310">
        <v>3449</v>
      </c>
    </row>
    <row r="268" spans="1:2" x14ac:dyDescent="0.35">
      <c r="A268" s="307">
        <v>43340</v>
      </c>
      <c r="B268" s="310">
        <v>3446</v>
      </c>
    </row>
    <row r="269" spans="1:2" x14ac:dyDescent="0.35">
      <c r="A269" s="307">
        <v>43341</v>
      </c>
      <c r="B269" s="310">
        <v>3449</v>
      </c>
    </row>
    <row r="270" spans="1:2" x14ac:dyDescent="0.35">
      <c r="A270" s="307">
        <v>43342</v>
      </c>
      <c r="B270" s="310">
        <v>3441</v>
      </c>
    </row>
    <row r="271" spans="1:2" x14ac:dyDescent="0.35">
      <c r="A271" s="307">
        <v>43343</v>
      </c>
      <c r="B271" s="310">
        <v>3439</v>
      </c>
    </row>
    <row r="272" spans="1:2" x14ac:dyDescent="0.35">
      <c r="A272" s="307">
        <v>43347</v>
      </c>
      <c r="B272" s="310">
        <v>3448</v>
      </c>
    </row>
    <row r="273" spans="1:2" x14ac:dyDescent="0.35">
      <c r="A273" s="307">
        <v>43348</v>
      </c>
      <c r="B273" s="310">
        <v>3440</v>
      </c>
    </row>
    <row r="274" spans="1:2" x14ac:dyDescent="0.35">
      <c r="A274" s="307">
        <v>43349</v>
      </c>
      <c r="B274" s="310">
        <v>3439</v>
      </c>
    </row>
    <row r="275" spans="1:2" x14ac:dyDescent="0.35">
      <c r="A275" s="307">
        <v>43350</v>
      </c>
      <c r="B275" s="310">
        <v>3440</v>
      </c>
    </row>
    <row r="276" spans="1:2" x14ac:dyDescent="0.35">
      <c r="A276" s="307">
        <v>43353</v>
      </c>
      <c r="B276" s="310">
        <v>3426</v>
      </c>
    </row>
    <row r="277" spans="1:2" x14ac:dyDescent="0.35">
      <c r="A277" s="307">
        <v>43354</v>
      </c>
      <c r="B277" s="310">
        <v>3421</v>
      </c>
    </row>
    <row r="278" spans="1:2" x14ac:dyDescent="0.35">
      <c r="A278" s="307">
        <v>43355</v>
      </c>
      <c r="B278" s="310">
        <v>3416</v>
      </c>
    </row>
    <row r="279" spans="1:2" x14ac:dyDescent="0.35">
      <c r="A279" s="307">
        <v>43356</v>
      </c>
      <c r="B279" s="310">
        <v>3429</v>
      </c>
    </row>
    <row r="280" spans="1:2" x14ac:dyDescent="0.35">
      <c r="A280" s="307">
        <v>43357</v>
      </c>
      <c r="B280" s="310">
        <v>3422</v>
      </c>
    </row>
    <row r="281" spans="1:2" x14ac:dyDescent="0.35">
      <c r="A281" s="307">
        <v>43360</v>
      </c>
      <c r="B281" s="310">
        <v>3417</v>
      </c>
    </row>
    <row r="282" spans="1:2" x14ac:dyDescent="0.35">
      <c r="A282" s="307">
        <v>43361</v>
      </c>
      <c r="B282" s="310">
        <v>3422</v>
      </c>
    </row>
    <row r="283" spans="1:2" x14ac:dyDescent="0.35">
      <c r="A283" s="307">
        <v>43362</v>
      </c>
      <c r="B283" s="310">
        <v>3426</v>
      </c>
    </row>
    <row r="284" spans="1:2" x14ac:dyDescent="0.35">
      <c r="A284" s="307">
        <v>43363</v>
      </c>
      <c r="B284" s="310">
        <v>3434</v>
      </c>
    </row>
    <row r="285" spans="1:2" x14ac:dyDescent="0.35">
      <c r="A285" s="307">
        <v>43364</v>
      </c>
      <c r="B285" s="310">
        <v>3443</v>
      </c>
    </row>
    <row r="286" spans="1:2" x14ac:dyDescent="0.35">
      <c r="A286" s="307">
        <v>43368</v>
      </c>
      <c r="B286" s="310">
        <v>3434</v>
      </c>
    </row>
    <row r="287" spans="1:2" x14ac:dyDescent="0.35">
      <c r="A287" s="307">
        <v>43369</v>
      </c>
      <c r="B287" s="310">
        <v>3427</v>
      </c>
    </row>
    <row r="288" spans="1:2" x14ac:dyDescent="0.35">
      <c r="A288" s="307">
        <v>43370</v>
      </c>
      <c r="B288" s="310">
        <v>3424</v>
      </c>
    </row>
    <row r="289" spans="1:2" x14ac:dyDescent="0.35">
      <c r="A289" s="307">
        <v>43371</v>
      </c>
      <c r="B289" s="310">
        <v>3418</v>
      </c>
    </row>
    <row r="290" spans="1:2" x14ac:dyDescent="0.35">
      <c r="A290" s="307">
        <v>43374</v>
      </c>
      <c r="B290" s="310">
        <v>3427</v>
      </c>
    </row>
    <row r="291" spans="1:2" x14ac:dyDescent="0.35">
      <c r="A291" s="307">
        <v>43375</v>
      </c>
      <c r="B291" s="310">
        <v>3427</v>
      </c>
    </row>
    <row r="292" spans="1:2" x14ac:dyDescent="0.35">
      <c r="A292" s="307">
        <v>43376</v>
      </c>
      <c r="B292" s="310">
        <v>3428</v>
      </c>
    </row>
    <row r="293" spans="1:2" x14ac:dyDescent="0.35">
      <c r="A293" s="307">
        <v>43377</v>
      </c>
      <c r="B293" s="310">
        <v>3429</v>
      </c>
    </row>
    <row r="294" spans="1:2" x14ac:dyDescent="0.35">
      <c r="A294" s="307">
        <v>43378</v>
      </c>
      <c r="B294" s="310">
        <v>3429</v>
      </c>
    </row>
    <row r="295" spans="1:2" x14ac:dyDescent="0.35">
      <c r="A295" s="307">
        <v>43381</v>
      </c>
      <c r="B295" s="310">
        <v>3416</v>
      </c>
    </row>
    <row r="296" spans="1:2" x14ac:dyDescent="0.35">
      <c r="A296" s="307">
        <v>43382</v>
      </c>
      <c r="B296" s="310">
        <v>3404</v>
      </c>
    </row>
    <row r="297" spans="1:2" x14ac:dyDescent="0.35">
      <c r="A297" s="307">
        <v>43383</v>
      </c>
      <c r="B297" s="310">
        <v>3403</v>
      </c>
    </row>
    <row r="298" spans="1:2" x14ac:dyDescent="0.35">
      <c r="A298" s="307">
        <v>43385</v>
      </c>
      <c r="B298" s="310">
        <v>3405</v>
      </c>
    </row>
    <row r="299" spans="1:2" x14ac:dyDescent="0.35">
      <c r="A299" s="307">
        <v>43388</v>
      </c>
      <c r="B299" s="310">
        <v>3405</v>
      </c>
    </row>
    <row r="300" spans="1:2" x14ac:dyDescent="0.35">
      <c r="A300" s="307">
        <v>43389</v>
      </c>
      <c r="B300" s="310">
        <v>3401</v>
      </c>
    </row>
    <row r="301" spans="1:2" x14ac:dyDescent="0.35">
      <c r="A301" s="307">
        <v>43390</v>
      </c>
      <c r="B301" s="310">
        <v>3403</v>
      </c>
    </row>
    <row r="302" spans="1:2" x14ac:dyDescent="0.35">
      <c r="A302" s="307">
        <v>43391</v>
      </c>
      <c r="B302" s="310">
        <v>3396</v>
      </c>
    </row>
    <row r="303" spans="1:2" x14ac:dyDescent="0.35">
      <c r="A303" s="307">
        <v>43392</v>
      </c>
      <c r="B303" s="310">
        <v>3396</v>
      </c>
    </row>
    <row r="304" spans="1:2" x14ac:dyDescent="0.35">
      <c r="A304" s="307">
        <v>43395</v>
      </c>
      <c r="B304" s="310">
        <v>3397</v>
      </c>
    </row>
    <row r="305" spans="1:4" x14ac:dyDescent="0.35">
      <c r="A305" s="307">
        <v>43396</v>
      </c>
      <c r="B305" s="310">
        <v>3393</v>
      </c>
    </row>
    <row r="306" spans="1:4" x14ac:dyDescent="0.35">
      <c r="A306" s="307">
        <v>43397</v>
      </c>
      <c r="B306" s="310">
        <v>3396</v>
      </c>
    </row>
    <row r="307" spans="1:4" x14ac:dyDescent="0.35">
      <c r="A307" s="307">
        <v>43398</v>
      </c>
      <c r="B307" s="310">
        <v>3393</v>
      </c>
      <c r="D307" s="375"/>
    </row>
    <row r="308" spans="1:4" x14ac:dyDescent="0.35">
      <c r="A308" s="307">
        <v>43399</v>
      </c>
      <c r="B308" s="310">
        <v>3385</v>
      </c>
    </row>
    <row r="309" spans="1:4" x14ac:dyDescent="0.35">
      <c r="A309" s="307">
        <v>43402</v>
      </c>
      <c r="B309" s="310">
        <v>3388</v>
      </c>
    </row>
    <row r="310" spans="1:4" x14ac:dyDescent="0.35">
      <c r="A310" s="307">
        <v>43403</v>
      </c>
      <c r="B310" s="310">
        <v>3380</v>
      </c>
    </row>
    <row r="311" spans="1:4" x14ac:dyDescent="0.35">
      <c r="A311" s="307">
        <v>43404</v>
      </c>
      <c r="B311" s="310">
        <v>3380</v>
      </c>
    </row>
    <row r="312" spans="1:4" x14ac:dyDescent="0.35">
      <c r="A312" s="307">
        <v>43405</v>
      </c>
      <c r="B312" s="310">
        <v>3380</v>
      </c>
    </row>
    <row r="313" spans="1:4" x14ac:dyDescent="0.35">
      <c r="A313" s="307">
        <v>43406</v>
      </c>
      <c r="B313" s="310">
        <v>3395</v>
      </c>
    </row>
    <row r="314" spans="1:4" x14ac:dyDescent="0.35">
      <c r="A314" s="307">
        <v>43409</v>
      </c>
      <c r="B314" s="310">
        <v>3399</v>
      </c>
    </row>
    <row r="315" spans="1:4" x14ac:dyDescent="0.35">
      <c r="A315" s="307">
        <v>43410</v>
      </c>
      <c r="B315" s="310">
        <v>3402</v>
      </c>
    </row>
    <row r="316" spans="1:4" x14ac:dyDescent="0.35">
      <c r="A316" s="307">
        <v>43411</v>
      </c>
      <c r="B316" s="310">
        <v>3394</v>
      </c>
    </row>
    <row r="317" spans="1:4" x14ac:dyDescent="0.35">
      <c r="A317" s="307">
        <v>43412</v>
      </c>
      <c r="B317" s="310">
        <v>3394</v>
      </c>
    </row>
    <row r="318" spans="1:4" x14ac:dyDescent="0.35">
      <c r="A318" s="307">
        <v>43413</v>
      </c>
      <c r="B318" s="310">
        <v>3381</v>
      </c>
    </row>
    <row r="319" spans="1:4" x14ac:dyDescent="0.35">
      <c r="A319" s="307">
        <v>43416</v>
      </c>
      <c r="B319" s="310">
        <v>3381</v>
      </c>
    </row>
    <row r="320" spans="1:4" x14ac:dyDescent="0.35">
      <c r="A320" s="307">
        <v>43417</v>
      </c>
      <c r="B320" s="310">
        <v>3381</v>
      </c>
    </row>
    <row r="321" spans="1:2" x14ac:dyDescent="0.35">
      <c r="A321" s="307">
        <v>43418</v>
      </c>
      <c r="B321" s="310">
        <v>3382</v>
      </c>
    </row>
    <row r="322" spans="1:2" x14ac:dyDescent="0.35">
      <c r="A322" s="307">
        <v>43419</v>
      </c>
      <c r="B322" s="310">
        <v>3392</v>
      </c>
    </row>
    <row r="323" spans="1:2" x14ac:dyDescent="0.35">
      <c r="A323" s="307">
        <v>43423</v>
      </c>
      <c r="B323" s="310">
        <v>3392</v>
      </c>
    </row>
    <row r="324" spans="1:2" x14ac:dyDescent="0.35">
      <c r="A324" s="307">
        <v>43424</v>
      </c>
      <c r="B324" s="310">
        <v>3392</v>
      </c>
    </row>
    <row r="325" spans="1:2" x14ac:dyDescent="0.35">
      <c r="A325" s="307">
        <v>43425</v>
      </c>
      <c r="B325" s="310">
        <v>3392</v>
      </c>
    </row>
    <row r="326" spans="1:2" x14ac:dyDescent="0.35">
      <c r="A326" s="307">
        <v>43426</v>
      </c>
      <c r="B326" s="310">
        <v>3401</v>
      </c>
    </row>
    <row r="327" spans="1:2" x14ac:dyDescent="0.35">
      <c r="A327" s="307">
        <v>43427</v>
      </c>
      <c r="B327" s="310">
        <v>3401</v>
      </c>
    </row>
    <row r="328" spans="1:2" x14ac:dyDescent="0.35">
      <c r="A328" s="307">
        <v>43430</v>
      </c>
      <c r="B328" s="310">
        <v>3387</v>
      </c>
    </row>
    <row r="329" spans="1:2" x14ac:dyDescent="0.35">
      <c r="A329" s="307">
        <v>43431</v>
      </c>
      <c r="B329" s="310">
        <v>3391</v>
      </c>
    </row>
    <row r="330" spans="1:2" x14ac:dyDescent="0.35">
      <c r="A330" s="307">
        <v>43432</v>
      </c>
      <c r="B330" s="310">
        <v>3385</v>
      </c>
    </row>
    <row r="331" spans="1:2" x14ac:dyDescent="0.35">
      <c r="A331" s="307">
        <v>43433</v>
      </c>
      <c r="B331" s="310">
        <v>3391</v>
      </c>
    </row>
    <row r="332" spans="1:2" x14ac:dyDescent="0.35">
      <c r="A332" s="307">
        <v>43434</v>
      </c>
      <c r="B332" s="310">
        <v>3388</v>
      </c>
    </row>
    <row r="333" spans="1:2" x14ac:dyDescent="0.35">
      <c r="A333" s="307">
        <v>43437</v>
      </c>
      <c r="B333" s="310">
        <v>3395</v>
      </c>
    </row>
    <row r="334" spans="1:2" x14ac:dyDescent="0.35">
      <c r="A334" s="307">
        <v>43438</v>
      </c>
      <c r="B334" s="310">
        <v>3424</v>
      </c>
    </row>
    <row r="335" spans="1:2" x14ac:dyDescent="0.35">
      <c r="A335" s="307">
        <v>43439</v>
      </c>
      <c r="B335" s="310">
        <v>3434</v>
      </c>
    </row>
    <row r="336" spans="1:2" x14ac:dyDescent="0.35">
      <c r="A336" s="307">
        <v>43440</v>
      </c>
      <c r="B336" s="310">
        <v>3418</v>
      </c>
    </row>
    <row r="337" spans="1:2" x14ac:dyDescent="0.35">
      <c r="A337" s="307">
        <v>43445</v>
      </c>
      <c r="B337" s="310">
        <v>3405</v>
      </c>
    </row>
    <row r="338" spans="1:2" x14ac:dyDescent="0.35">
      <c r="A338" s="307">
        <v>43446</v>
      </c>
      <c r="B338" s="310">
        <v>3405</v>
      </c>
    </row>
    <row r="339" spans="1:2" x14ac:dyDescent="0.35">
      <c r="A339" s="307">
        <v>43447</v>
      </c>
      <c r="B339" s="310">
        <v>3418</v>
      </c>
    </row>
    <row r="340" spans="1:2" x14ac:dyDescent="0.35">
      <c r="A340" s="307">
        <v>43448</v>
      </c>
      <c r="B340" s="310">
        <v>3409</v>
      </c>
    </row>
    <row r="341" spans="1:2" x14ac:dyDescent="0.35">
      <c r="A341" s="307">
        <v>43451</v>
      </c>
      <c r="B341" s="310">
        <v>3409</v>
      </c>
    </row>
    <row r="342" spans="1:2" x14ac:dyDescent="0.35">
      <c r="A342" s="307">
        <v>43452</v>
      </c>
      <c r="B342" s="310">
        <v>3410</v>
      </c>
    </row>
    <row r="343" spans="1:2" x14ac:dyDescent="0.35">
      <c r="A343" s="307">
        <v>43453</v>
      </c>
      <c r="B343" s="310">
        <v>3410</v>
      </c>
    </row>
    <row r="344" spans="1:2" x14ac:dyDescent="0.35">
      <c r="A344" s="307">
        <v>43454</v>
      </c>
      <c r="B344" s="310">
        <v>3410</v>
      </c>
    </row>
    <row r="345" spans="1:2" x14ac:dyDescent="0.35">
      <c r="A345" s="307">
        <v>43459</v>
      </c>
      <c r="B345" s="310">
        <v>3410</v>
      </c>
    </row>
    <row r="346" spans="1:2" x14ac:dyDescent="0.35">
      <c r="A346" s="307">
        <v>43460</v>
      </c>
      <c r="B346" s="310">
        <v>3409</v>
      </c>
    </row>
    <row r="347" spans="1:2" x14ac:dyDescent="0.35">
      <c r="A347" s="307">
        <v>43461</v>
      </c>
      <c r="B347" s="310">
        <v>3410</v>
      </c>
    </row>
    <row r="348" spans="1:2" x14ac:dyDescent="0.35">
      <c r="A348" s="307">
        <v>43462</v>
      </c>
      <c r="B348" s="310">
        <v>3412</v>
      </c>
    </row>
    <row r="349" spans="1:2" x14ac:dyDescent="0.35">
      <c r="A349" s="307">
        <v>43467</v>
      </c>
      <c r="B349" s="310">
        <v>3415</v>
      </c>
    </row>
    <row r="350" spans="1:2" x14ac:dyDescent="0.35">
      <c r="A350" s="307">
        <v>43468</v>
      </c>
      <c r="B350" s="310">
        <v>3405</v>
      </c>
    </row>
    <row r="351" spans="1:2" x14ac:dyDescent="0.35">
      <c r="A351" s="307">
        <v>43469</v>
      </c>
      <c r="B351" s="310">
        <v>3409</v>
      </c>
    </row>
    <row r="352" spans="1:2" x14ac:dyDescent="0.35">
      <c r="A352" s="307">
        <v>43472</v>
      </c>
      <c r="B352" s="310">
        <v>3410</v>
      </c>
    </row>
    <row r="353" spans="1:2" x14ac:dyDescent="0.35">
      <c r="A353" s="307">
        <v>43473</v>
      </c>
      <c r="B353" s="310">
        <v>3412</v>
      </c>
    </row>
    <row r="354" spans="1:2" x14ac:dyDescent="0.35">
      <c r="A354" s="307">
        <v>43474</v>
      </c>
      <c r="B354" s="310">
        <v>3422</v>
      </c>
    </row>
    <row r="355" spans="1:2" x14ac:dyDescent="0.35">
      <c r="A355" s="307">
        <v>43475</v>
      </c>
      <c r="B355" s="310">
        <v>3447</v>
      </c>
    </row>
    <row r="356" spans="1:2" x14ac:dyDescent="0.35">
      <c r="A356" s="307">
        <v>43480</v>
      </c>
      <c r="B356" s="310">
        <v>3447</v>
      </c>
    </row>
    <row r="357" spans="1:2" x14ac:dyDescent="0.35">
      <c r="A357" s="307">
        <v>43481</v>
      </c>
      <c r="B357" s="310">
        <v>3459</v>
      </c>
    </row>
    <row r="358" spans="1:2" x14ac:dyDescent="0.35">
      <c r="A358" s="307">
        <v>43482</v>
      </c>
      <c r="B358" s="310">
        <v>3462</v>
      </c>
    </row>
    <row r="359" spans="1:2" x14ac:dyDescent="0.35">
      <c r="A359" s="307">
        <v>43483</v>
      </c>
      <c r="B359" s="310">
        <v>3453</v>
      </c>
    </row>
    <row r="360" spans="1:2" x14ac:dyDescent="0.35">
      <c r="A360" s="307"/>
      <c r="B360" s="310"/>
    </row>
    <row r="361" spans="1:2" x14ac:dyDescent="0.35">
      <c r="A361" s="307"/>
      <c r="B361" s="310"/>
    </row>
    <row r="362" spans="1:2" x14ac:dyDescent="0.35">
      <c r="A362" s="307"/>
      <c r="B362" s="310"/>
    </row>
    <row r="363" spans="1:2" x14ac:dyDescent="0.35">
      <c r="A363" s="307"/>
      <c r="B363" s="310"/>
    </row>
    <row r="364" spans="1:2" x14ac:dyDescent="0.35">
      <c r="A364" s="307"/>
      <c r="B364" s="310"/>
    </row>
    <row r="365" spans="1:2" x14ac:dyDescent="0.35">
      <c r="A365" s="307"/>
      <c r="B365" s="310"/>
    </row>
    <row r="366" spans="1:2" x14ac:dyDescent="0.35">
      <c r="A366" s="307"/>
      <c r="B366" s="310"/>
    </row>
    <row r="367" spans="1:2" x14ac:dyDescent="0.35">
      <c r="A367" s="307"/>
      <c r="B367" s="310"/>
    </row>
    <row r="368" spans="1:2" x14ac:dyDescent="0.35">
      <c r="A368" s="307"/>
      <c r="B368" s="310"/>
    </row>
    <row r="369" spans="1:2" x14ac:dyDescent="0.35">
      <c r="A369" s="307"/>
      <c r="B369" s="310"/>
    </row>
    <row r="370" spans="1:2" x14ac:dyDescent="0.35">
      <c r="A370" s="307"/>
      <c r="B370" s="310"/>
    </row>
    <row r="371" spans="1:2" x14ac:dyDescent="0.35">
      <c r="A371" s="307"/>
      <c r="B371" s="310"/>
    </row>
    <row r="372" spans="1:2" x14ac:dyDescent="0.35">
      <c r="A372" s="307"/>
      <c r="B372" s="310"/>
    </row>
    <row r="373" spans="1:2" x14ac:dyDescent="0.35">
      <c r="A373" s="307"/>
      <c r="B373" s="310"/>
    </row>
    <row r="374" spans="1:2" x14ac:dyDescent="0.35">
      <c r="A374" s="307"/>
      <c r="B374" s="310"/>
    </row>
    <row r="375" spans="1:2" x14ac:dyDescent="0.35">
      <c r="A375" s="307"/>
      <c r="B375" s="310"/>
    </row>
    <row r="376" spans="1:2" x14ac:dyDescent="0.35">
      <c r="A376" s="307"/>
      <c r="B376" s="310"/>
    </row>
    <row r="377" spans="1:2" x14ac:dyDescent="0.35">
      <c r="A377" s="307"/>
      <c r="B377" s="310"/>
    </row>
    <row r="378" spans="1:2" x14ac:dyDescent="0.35">
      <c r="A378" s="307"/>
      <c r="B378" s="310"/>
    </row>
    <row r="379" spans="1:2" x14ac:dyDescent="0.35">
      <c r="A379" s="307"/>
      <c r="B379" s="310"/>
    </row>
    <row r="380" spans="1:2" x14ac:dyDescent="0.35">
      <c r="A380" s="307"/>
      <c r="B380" s="310"/>
    </row>
    <row r="381" spans="1:2" x14ac:dyDescent="0.35">
      <c r="A381" s="307"/>
      <c r="B381" s="310"/>
    </row>
    <row r="382" spans="1:2" x14ac:dyDescent="0.35">
      <c r="A382" s="307"/>
      <c r="B382" s="310"/>
    </row>
    <row r="383" spans="1:2" x14ac:dyDescent="0.35">
      <c r="A383" s="307"/>
      <c r="B383" s="310"/>
    </row>
    <row r="384" spans="1:2" x14ac:dyDescent="0.35">
      <c r="A384" s="307"/>
      <c r="B384" s="310"/>
    </row>
    <row r="385" spans="1:2" x14ac:dyDescent="0.35">
      <c r="A385" s="307"/>
      <c r="B385" s="310"/>
    </row>
    <row r="386" spans="1:2" x14ac:dyDescent="0.35">
      <c r="A386" s="307"/>
      <c r="B386" s="310"/>
    </row>
    <row r="387" spans="1:2" x14ac:dyDescent="0.35">
      <c r="A387" s="307"/>
      <c r="B387" s="310"/>
    </row>
    <row r="388" spans="1:2" x14ac:dyDescent="0.35">
      <c r="A388" s="307"/>
      <c r="B388" s="310"/>
    </row>
    <row r="389" spans="1:2" x14ac:dyDescent="0.35">
      <c r="A389" s="307"/>
      <c r="B389" s="310"/>
    </row>
    <row r="390" spans="1:2" x14ac:dyDescent="0.35">
      <c r="A390" s="307"/>
      <c r="B390" s="310"/>
    </row>
    <row r="391" spans="1:2" x14ac:dyDescent="0.35">
      <c r="A391" s="307"/>
      <c r="B391" s="310"/>
    </row>
    <row r="392" spans="1:2" x14ac:dyDescent="0.35">
      <c r="A392" s="307"/>
      <c r="B392" s="310"/>
    </row>
    <row r="393" spans="1:2" x14ac:dyDescent="0.35">
      <c r="A393" s="307"/>
      <c r="B393" s="310"/>
    </row>
    <row r="394" spans="1:2" x14ac:dyDescent="0.35">
      <c r="A394" s="307"/>
      <c r="B394" s="310"/>
    </row>
    <row r="395" spans="1:2" x14ac:dyDescent="0.35">
      <c r="A395" s="307"/>
      <c r="B395" s="310"/>
    </row>
    <row r="396" spans="1:2" x14ac:dyDescent="0.35">
      <c r="A396" s="307"/>
      <c r="B396" s="310"/>
    </row>
    <row r="397" spans="1:2" x14ac:dyDescent="0.35">
      <c r="A397" s="307"/>
      <c r="B397" s="310"/>
    </row>
    <row r="398" spans="1:2" x14ac:dyDescent="0.35">
      <c r="A398" s="307"/>
      <c r="B398" s="310"/>
    </row>
  </sheetData>
  <mergeCells count="1">
    <mergeCell ref="A1:G1"/>
  </mergeCells>
  <hyperlinks>
    <hyperlink ref="A1" r:id="rId1"/>
  </hyperlinks>
  <pageMargins left="0.7" right="0.7" top="0.75" bottom="0.75" header="0.3" footer="0.3"/>
  <pageSetup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50"/>
  <sheetViews>
    <sheetView zoomScaleNormal="100" workbookViewId="0">
      <pane ySplit="4" topLeftCell="A1225" activePane="bottomLeft" state="frozen"/>
      <selection pane="bottomLeft" activeCell="E1237" sqref="E1237"/>
    </sheetView>
  </sheetViews>
  <sheetFormatPr defaultColWidth="9.1796875" defaultRowHeight="15.5" x14ac:dyDescent="0.35"/>
  <cols>
    <col min="1" max="1" width="14.1796875" style="25" customWidth="1"/>
    <col min="2" max="2" width="18.7265625" style="48" bestFit="1" customWidth="1"/>
    <col min="3" max="3" width="12.453125" style="64" customWidth="1"/>
    <col min="4" max="4" width="11.7265625" style="48" bestFit="1" customWidth="1"/>
    <col min="5" max="5" width="11.54296875" style="64" bestFit="1" customWidth="1"/>
    <col min="6" max="6" width="11.54296875" style="48" customWidth="1"/>
    <col min="7" max="7" width="12.26953125" style="25" customWidth="1"/>
    <col min="8" max="8" width="11.26953125" style="196" bestFit="1" customWidth="1"/>
    <col min="9" max="11" width="9.1796875" style="25"/>
    <col min="12" max="12" width="10.1796875" style="25" bestFit="1" customWidth="1"/>
    <col min="13" max="16384" width="9.1796875" style="25"/>
  </cols>
  <sheetData>
    <row r="1" spans="1:6" x14ac:dyDescent="0.35">
      <c r="A1" s="391" t="s">
        <v>749</v>
      </c>
      <c r="B1" s="391"/>
      <c r="C1" s="391"/>
      <c r="D1" s="391"/>
      <c r="E1" s="391"/>
      <c r="F1" s="391"/>
    </row>
    <row r="2" spans="1:6" ht="30" x14ac:dyDescent="0.35">
      <c r="A2" s="4" t="s">
        <v>751</v>
      </c>
      <c r="B2" s="5" t="s">
        <v>19</v>
      </c>
      <c r="C2" s="269" t="s">
        <v>20</v>
      </c>
      <c r="D2" s="5"/>
      <c r="E2" s="269"/>
      <c r="F2" s="5" t="s">
        <v>753</v>
      </c>
    </row>
    <row r="3" spans="1:6" ht="45" x14ac:dyDescent="0.35">
      <c r="A3" s="4" t="s">
        <v>21</v>
      </c>
      <c r="B3" s="392" t="s">
        <v>750</v>
      </c>
      <c r="C3" s="393"/>
      <c r="D3" s="5" t="s">
        <v>11</v>
      </c>
      <c r="E3" s="275" t="s">
        <v>1</v>
      </c>
      <c r="F3" s="5" t="s">
        <v>22</v>
      </c>
    </row>
    <row r="4" spans="1:6" x14ac:dyDescent="0.35">
      <c r="A4" s="4"/>
      <c r="B4" s="5" t="s">
        <v>3</v>
      </c>
      <c r="C4" s="269" t="s">
        <v>2</v>
      </c>
      <c r="D4" s="5" t="s">
        <v>3</v>
      </c>
      <c r="E4" s="269" t="s">
        <v>3</v>
      </c>
      <c r="F4" s="5" t="s">
        <v>23</v>
      </c>
    </row>
    <row r="5" spans="1:6" x14ac:dyDescent="0.35">
      <c r="A5" s="26" t="s">
        <v>24</v>
      </c>
      <c r="B5" s="27">
        <f t="shared" ref="B5:B68" si="0">C5/F5</f>
        <v>8618.0136907971046</v>
      </c>
      <c r="C5" s="292">
        <v>52750</v>
      </c>
      <c r="D5" s="28"/>
      <c r="E5" s="292"/>
      <c r="F5" s="28">
        <v>6.1208999999999998</v>
      </c>
    </row>
    <row r="6" spans="1:6" hidden="1" x14ac:dyDescent="0.35">
      <c r="A6" s="29" t="s">
        <v>25</v>
      </c>
      <c r="B6" s="30">
        <f t="shared" si="0"/>
        <v>8569.0012906598713</v>
      </c>
      <c r="C6" s="259">
        <v>52450</v>
      </c>
      <c r="D6" s="31"/>
      <c r="E6" s="259"/>
      <c r="F6" s="31">
        <v>6.1208999999999998</v>
      </c>
    </row>
    <row r="7" spans="1:6" hidden="1" x14ac:dyDescent="0.35">
      <c r="A7" s="29" t="s">
        <v>26</v>
      </c>
      <c r="B7" s="30">
        <f t="shared" si="0"/>
        <v>8584.4801098290463</v>
      </c>
      <c r="C7" s="259">
        <v>52525</v>
      </c>
      <c r="D7" s="31"/>
      <c r="E7" s="259"/>
      <c r="F7" s="31">
        <v>6.1185999999999998</v>
      </c>
    </row>
    <row r="8" spans="1:6" hidden="1" x14ac:dyDescent="0.35">
      <c r="A8" s="29" t="s">
        <v>27</v>
      </c>
      <c r="B8" s="30">
        <f t="shared" si="0"/>
        <v>8530.2866856264918</v>
      </c>
      <c r="C8" s="259">
        <v>52190</v>
      </c>
      <c r="D8" s="31"/>
      <c r="E8" s="259"/>
      <c r="F8" s="31">
        <v>6.1181999999999999</v>
      </c>
    </row>
    <row r="9" spans="1:6" hidden="1" x14ac:dyDescent="0.35">
      <c r="A9" s="29" t="s">
        <v>28</v>
      </c>
      <c r="B9" s="30">
        <f t="shared" si="0"/>
        <v>8463.0095786066886</v>
      </c>
      <c r="C9" s="259">
        <v>51775</v>
      </c>
      <c r="D9" s="31"/>
      <c r="E9" s="259"/>
      <c r="F9" s="31">
        <v>6.1177999999999999</v>
      </c>
    </row>
    <row r="10" spans="1:6" ht="21.75" hidden="1" customHeight="1" x14ac:dyDescent="0.35">
      <c r="A10" s="29" t="s">
        <v>29</v>
      </c>
      <c r="B10" s="30">
        <f t="shared" si="0"/>
        <v>8503.3013009086753</v>
      </c>
      <c r="C10" s="259">
        <v>52030</v>
      </c>
      <c r="D10" s="31"/>
      <c r="E10" s="259"/>
      <c r="F10" s="31">
        <v>6.1188000000000002</v>
      </c>
    </row>
    <row r="11" spans="1:6" hidden="1" x14ac:dyDescent="0.35">
      <c r="A11" s="29" t="s">
        <v>30</v>
      </c>
      <c r="B11" s="30">
        <f t="shared" si="0"/>
        <v>8482.1647412539423</v>
      </c>
      <c r="C11" s="259">
        <v>51910</v>
      </c>
      <c r="D11" s="31"/>
      <c r="E11" s="259"/>
      <c r="F11" s="31">
        <v>6.1199000000000003</v>
      </c>
    </row>
    <row r="12" spans="1:6" hidden="1" x14ac:dyDescent="0.35">
      <c r="A12" s="29" t="s">
        <v>31</v>
      </c>
      <c r="B12" s="30">
        <f t="shared" si="0"/>
        <v>8486.2048123887162</v>
      </c>
      <c r="C12" s="259">
        <v>51950</v>
      </c>
      <c r="D12" s="31"/>
      <c r="E12" s="259"/>
      <c r="F12" s="31">
        <v>6.1216999999999997</v>
      </c>
    </row>
    <row r="13" spans="1:6" hidden="1" x14ac:dyDescent="0.35">
      <c r="A13" s="29" t="s">
        <v>32</v>
      </c>
      <c r="B13" s="30">
        <f t="shared" si="0"/>
        <v>8572.9003139717424</v>
      </c>
      <c r="C13" s="259">
        <v>52425</v>
      </c>
      <c r="D13" s="31"/>
      <c r="E13" s="259"/>
      <c r="F13" s="31">
        <v>6.1151999999999997</v>
      </c>
    </row>
    <row r="14" spans="1:6" hidden="1" x14ac:dyDescent="0.35">
      <c r="A14" s="29" t="s">
        <v>33</v>
      </c>
      <c r="B14" s="30">
        <f t="shared" si="0"/>
        <v>8588.3756270527283</v>
      </c>
      <c r="C14" s="259">
        <v>52560</v>
      </c>
      <c r="D14" s="31"/>
      <c r="E14" s="259"/>
      <c r="F14" s="31">
        <v>6.1199000000000003</v>
      </c>
    </row>
    <row r="15" spans="1:6" hidden="1" x14ac:dyDescent="0.35">
      <c r="A15" s="29" t="s">
        <v>34</v>
      </c>
      <c r="B15" s="30">
        <f t="shared" si="0"/>
        <v>8529.3300426589085</v>
      </c>
      <c r="C15" s="259">
        <v>52185</v>
      </c>
      <c r="D15" s="31"/>
      <c r="E15" s="259"/>
      <c r="F15" s="32">
        <v>6.1182999999999996</v>
      </c>
    </row>
    <row r="16" spans="1:6" hidden="1" x14ac:dyDescent="0.35">
      <c r="A16" s="29" t="s">
        <v>35</v>
      </c>
      <c r="B16" s="30">
        <f t="shared" si="0"/>
        <v>8524.1667892577516</v>
      </c>
      <c r="C16" s="259">
        <v>52150</v>
      </c>
      <c r="D16" s="31"/>
      <c r="E16" s="259"/>
      <c r="F16" s="32">
        <v>6.1178999999999997</v>
      </c>
    </row>
    <row r="17" spans="1:6" hidden="1" x14ac:dyDescent="0.35">
      <c r="A17" s="29" t="s">
        <v>36</v>
      </c>
      <c r="B17" s="30">
        <f t="shared" si="0"/>
        <v>8607.0261437908503</v>
      </c>
      <c r="C17" s="259">
        <v>52675</v>
      </c>
      <c r="D17" s="31"/>
      <c r="E17" s="259"/>
      <c r="F17" s="32">
        <v>6.12</v>
      </c>
    </row>
    <row r="18" spans="1:6" hidden="1" x14ac:dyDescent="0.35">
      <c r="A18" s="29" t="s">
        <v>37</v>
      </c>
      <c r="B18" s="30">
        <f t="shared" si="0"/>
        <v>8607.0261437908503</v>
      </c>
      <c r="C18" s="259">
        <v>52675</v>
      </c>
      <c r="D18" s="31"/>
      <c r="E18" s="259"/>
      <c r="F18" s="32">
        <v>6.12</v>
      </c>
    </row>
    <row r="19" spans="1:6" hidden="1" x14ac:dyDescent="0.35">
      <c r="A19" s="29" t="s">
        <v>38</v>
      </c>
      <c r="B19" s="30">
        <f t="shared" si="0"/>
        <v>8619.5627308081966</v>
      </c>
      <c r="C19" s="259">
        <v>52750</v>
      </c>
      <c r="D19" s="31"/>
      <c r="E19" s="259"/>
      <c r="F19" s="32">
        <v>6.1197999999999997</v>
      </c>
    </row>
    <row r="20" spans="1:6" hidden="1" x14ac:dyDescent="0.35">
      <c r="A20" s="29" t="s">
        <v>39</v>
      </c>
      <c r="B20" s="31">
        <f t="shared" si="0"/>
        <v>8570.4934129776611</v>
      </c>
      <c r="C20" s="259">
        <v>52370</v>
      </c>
      <c r="D20" s="31"/>
      <c r="E20" s="259"/>
      <c r="F20" s="32">
        <v>6.1105</v>
      </c>
    </row>
    <row r="21" spans="1:6" hidden="1" x14ac:dyDescent="0.35">
      <c r="A21" s="29" t="s">
        <v>40</v>
      </c>
      <c r="B21" s="31">
        <f t="shared" si="0"/>
        <v>8487.0818557678158</v>
      </c>
      <c r="C21" s="259">
        <v>51935</v>
      </c>
      <c r="D21" s="31"/>
      <c r="E21" s="259"/>
      <c r="F21" s="32">
        <v>6.1193</v>
      </c>
    </row>
    <row r="22" spans="1:6" hidden="1" x14ac:dyDescent="0.35">
      <c r="A22" s="29" t="s">
        <v>41</v>
      </c>
      <c r="B22" s="31">
        <f t="shared" si="0"/>
        <v>8526.5807063130196</v>
      </c>
      <c r="C22" s="259">
        <v>52175</v>
      </c>
      <c r="D22" s="31"/>
      <c r="E22" s="259"/>
      <c r="F22" s="32">
        <v>6.1191000000000004</v>
      </c>
    </row>
    <row r="23" spans="1:6" hidden="1" x14ac:dyDescent="0.35">
      <c r="A23" s="29" t="s">
        <v>42</v>
      </c>
      <c r="B23" s="31">
        <f t="shared" si="0"/>
        <v>8533.8739210044478</v>
      </c>
      <c r="C23" s="259">
        <v>52200</v>
      </c>
      <c r="D23" s="31"/>
      <c r="E23" s="259"/>
      <c r="F23" s="32">
        <v>6.1167999999999996</v>
      </c>
    </row>
    <row r="24" spans="1:6" hidden="1" x14ac:dyDescent="0.35">
      <c r="A24" s="33" t="s">
        <v>43</v>
      </c>
      <c r="B24" s="31">
        <f t="shared" si="0"/>
        <v>8575.7263615702814</v>
      </c>
      <c r="C24" s="259">
        <v>52450</v>
      </c>
      <c r="D24" s="31"/>
      <c r="E24" s="259"/>
      <c r="F24" s="32">
        <v>6.1161000000000003</v>
      </c>
    </row>
    <row r="25" spans="1:6" hidden="1" x14ac:dyDescent="0.35">
      <c r="A25" s="29" t="s">
        <v>44</v>
      </c>
      <c r="B25" s="31">
        <f t="shared" si="0"/>
        <v>8600.494733220843</v>
      </c>
      <c r="C25" s="259">
        <v>52500</v>
      </c>
      <c r="D25" s="31"/>
      <c r="E25" s="259"/>
      <c r="F25" s="32">
        <v>6.1043000000000003</v>
      </c>
    </row>
    <row r="26" spans="1:6" hidden="1" x14ac:dyDescent="0.35">
      <c r="A26" s="29" t="s">
        <v>45</v>
      </c>
      <c r="B26" s="31">
        <f t="shared" si="0"/>
        <v>8591.8541352397187</v>
      </c>
      <c r="C26" s="259">
        <v>52400</v>
      </c>
      <c r="D26" s="31"/>
      <c r="E26" s="259"/>
      <c r="F26" s="32">
        <v>6.0987999999999998</v>
      </c>
    </row>
    <row r="27" spans="1:6" hidden="1" x14ac:dyDescent="0.35">
      <c r="A27" s="29" t="s">
        <v>46</v>
      </c>
      <c r="B27" s="31">
        <f t="shared" si="0"/>
        <v>8585.6266605438377</v>
      </c>
      <c r="C27" s="259">
        <v>52350</v>
      </c>
      <c r="D27" s="31"/>
      <c r="E27" s="259"/>
      <c r="F27" s="32">
        <v>6.0974000000000004</v>
      </c>
    </row>
    <row r="28" spans="1:6" hidden="1" x14ac:dyDescent="0.35">
      <c r="A28" s="29" t="s">
        <v>47</v>
      </c>
      <c r="B28" s="31">
        <f t="shared" si="0"/>
        <v>8561.9810298992415</v>
      </c>
      <c r="C28" s="259">
        <v>52175</v>
      </c>
      <c r="D28" s="31"/>
      <c r="E28" s="259"/>
      <c r="F28" s="32">
        <v>6.0937999999999999</v>
      </c>
    </row>
    <row r="29" spans="1:6" hidden="1" x14ac:dyDescent="0.35">
      <c r="A29" s="29" t="s">
        <v>48</v>
      </c>
      <c r="B29" s="31">
        <f t="shared" si="0"/>
        <v>8581.0855155214285</v>
      </c>
      <c r="C29" s="259">
        <v>52300</v>
      </c>
      <c r="D29" s="31"/>
      <c r="E29" s="259"/>
      <c r="F29" s="32">
        <v>6.0948000000000002</v>
      </c>
    </row>
    <row r="30" spans="1:6" hidden="1" x14ac:dyDescent="0.35">
      <c r="A30" s="29" t="s">
        <v>49</v>
      </c>
      <c r="B30" s="31">
        <f t="shared" si="0"/>
        <v>8594.51919921234</v>
      </c>
      <c r="C30" s="259">
        <v>52375</v>
      </c>
      <c r="D30" s="31"/>
      <c r="E30" s="259"/>
      <c r="F30" s="32">
        <v>6.0940000000000003</v>
      </c>
    </row>
    <row r="31" spans="1:6" hidden="1" x14ac:dyDescent="0.35">
      <c r="A31" s="29" t="s">
        <v>50</v>
      </c>
      <c r="B31" s="31">
        <f t="shared" si="0"/>
        <v>8527.2718314254271</v>
      </c>
      <c r="C31" s="259">
        <v>51920</v>
      </c>
      <c r="D31" s="31"/>
      <c r="E31" s="259"/>
      <c r="F31" s="32">
        <v>6.0887000000000002</v>
      </c>
    </row>
    <row r="32" spans="1:6" hidden="1" x14ac:dyDescent="0.35">
      <c r="A32" s="33" t="s">
        <v>51</v>
      </c>
      <c r="B32" s="31">
        <f t="shared" si="0"/>
        <v>8525.1561986188754</v>
      </c>
      <c r="C32" s="259">
        <v>51850</v>
      </c>
      <c r="D32" s="31"/>
      <c r="E32" s="259"/>
      <c r="F32" s="32">
        <v>6.0819999999999999</v>
      </c>
    </row>
    <row r="33" spans="1:6" hidden="1" x14ac:dyDescent="0.35">
      <c r="A33" s="29" t="s">
        <v>52</v>
      </c>
      <c r="B33" s="31">
        <f t="shared" si="0"/>
        <v>8507.0357706470277</v>
      </c>
      <c r="C33" s="259">
        <v>51750</v>
      </c>
      <c r="D33" s="31"/>
      <c r="E33" s="259"/>
      <c r="F33" s="32">
        <v>6.0831999999999997</v>
      </c>
    </row>
    <row r="34" spans="1:6" hidden="1" x14ac:dyDescent="0.35">
      <c r="A34" s="29" t="s">
        <v>53</v>
      </c>
      <c r="B34" s="31">
        <f t="shared" si="0"/>
        <v>8477.366255144032</v>
      </c>
      <c r="C34" s="259">
        <v>51500</v>
      </c>
      <c r="D34" s="31"/>
      <c r="E34" s="259"/>
      <c r="F34" s="32">
        <v>6.0750000000000002</v>
      </c>
    </row>
    <row r="35" spans="1:6" hidden="1" x14ac:dyDescent="0.35">
      <c r="A35" s="29" t="s">
        <v>54</v>
      </c>
      <c r="B35" s="31">
        <f t="shared" si="0"/>
        <v>8524.0810424437623</v>
      </c>
      <c r="C35" s="259">
        <v>51875</v>
      </c>
      <c r="D35" s="31"/>
      <c r="E35" s="259"/>
      <c r="F35" s="32">
        <v>6.0857000000000001</v>
      </c>
    </row>
    <row r="36" spans="1:6" hidden="1" x14ac:dyDescent="0.35">
      <c r="A36" s="29" t="s">
        <v>55</v>
      </c>
      <c r="B36" s="31">
        <f t="shared" si="0"/>
        <v>8526.1396081520143</v>
      </c>
      <c r="C36" s="259">
        <v>51960</v>
      </c>
      <c r="D36" s="31"/>
      <c r="E36" s="259"/>
      <c r="F36" s="32">
        <v>6.0941999999999998</v>
      </c>
    </row>
    <row r="37" spans="1:6" hidden="1" x14ac:dyDescent="0.35">
      <c r="A37" s="29" t="s">
        <v>56</v>
      </c>
      <c r="B37" s="31">
        <f t="shared" si="0"/>
        <v>8530.5647132149134</v>
      </c>
      <c r="C37" s="259">
        <v>52010</v>
      </c>
      <c r="D37" s="31"/>
      <c r="E37" s="259"/>
      <c r="F37" s="32">
        <v>6.0968999999999998</v>
      </c>
    </row>
    <row r="38" spans="1:6" hidden="1" x14ac:dyDescent="0.35">
      <c r="A38" s="29" t="s">
        <v>57</v>
      </c>
      <c r="B38" s="31">
        <f t="shared" si="0"/>
        <v>8507.1125038967002</v>
      </c>
      <c r="C38" s="259">
        <v>51850</v>
      </c>
      <c r="D38" s="31"/>
      <c r="E38" s="259"/>
      <c r="F38" s="32">
        <v>6.0949</v>
      </c>
    </row>
    <row r="39" spans="1:6" hidden="1" x14ac:dyDescent="0.35">
      <c r="A39" s="29" t="s">
        <v>58</v>
      </c>
      <c r="B39" s="31">
        <f t="shared" si="0"/>
        <v>8470.1871701576692</v>
      </c>
      <c r="C39" s="259">
        <v>51680</v>
      </c>
      <c r="D39" s="31"/>
      <c r="E39" s="259"/>
      <c r="F39" s="32">
        <v>6.1013999999999999</v>
      </c>
    </row>
    <row r="40" spans="1:6" hidden="1" x14ac:dyDescent="0.35">
      <c r="A40" s="29" t="s">
        <v>59</v>
      </c>
      <c r="B40" s="31">
        <f t="shared" si="0"/>
        <v>8466.7235215009678</v>
      </c>
      <c r="C40" s="259">
        <v>51625</v>
      </c>
      <c r="D40" s="31"/>
      <c r="E40" s="259"/>
      <c r="F40" s="32">
        <v>6.0974000000000004</v>
      </c>
    </row>
    <row r="41" spans="1:6" hidden="1" x14ac:dyDescent="0.35">
      <c r="A41" s="33" t="s">
        <v>60</v>
      </c>
      <c r="B41" s="31">
        <f t="shared" si="0"/>
        <v>8453.5236688817786</v>
      </c>
      <c r="C41" s="259">
        <v>51520</v>
      </c>
      <c r="D41" s="31"/>
      <c r="E41" s="259"/>
      <c r="F41" s="32">
        <v>6.0945</v>
      </c>
    </row>
    <row r="42" spans="1:6" hidden="1" x14ac:dyDescent="0.35">
      <c r="A42" s="29" t="s">
        <v>61</v>
      </c>
      <c r="B42" s="31">
        <f t="shared" si="0"/>
        <v>8487.7328300648242</v>
      </c>
      <c r="C42" s="259">
        <v>51720</v>
      </c>
      <c r="D42" s="31"/>
      <c r="E42" s="259"/>
      <c r="F42" s="32">
        <v>6.0934999999999997</v>
      </c>
    </row>
    <row r="43" spans="1:6" hidden="1" x14ac:dyDescent="0.35">
      <c r="A43" s="29" t="s">
        <v>62</v>
      </c>
      <c r="B43" s="31">
        <f t="shared" si="0"/>
        <v>8504.909204347683</v>
      </c>
      <c r="C43" s="259">
        <v>51800</v>
      </c>
      <c r="D43" s="31"/>
      <c r="E43" s="259"/>
      <c r="F43" s="32">
        <v>6.0906000000000002</v>
      </c>
    </row>
    <row r="44" spans="1:6" hidden="1" x14ac:dyDescent="0.35">
      <c r="A44" s="29" t="s">
        <v>63</v>
      </c>
      <c r="B44" s="31">
        <f t="shared" si="0"/>
        <v>8492.2267006662823</v>
      </c>
      <c r="C44" s="259">
        <v>51620</v>
      </c>
      <c r="D44" s="31"/>
      <c r="E44" s="259"/>
      <c r="F44" s="32">
        <v>6.0785</v>
      </c>
    </row>
    <row r="45" spans="1:6" hidden="1" x14ac:dyDescent="0.35">
      <c r="A45" s="29" t="s">
        <v>64</v>
      </c>
      <c r="B45" s="31">
        <f t="shared" si="0"/>
        <v>8397.6358561812503</v>
      </c>
      <c r="C45" s="259">
        <v>51150</v>
      </c>
      <c r="D45" s="31"/>
      <c r="E45" s="259"/>
      <c r="F45" s="32">
        <v>6.0910000000000002</v>
      </c>
    </row>
    <row r="46" spans="1:6" hidden="1" x14ac:dyDescent="0.35">
      <c r="A46" s="29" t="s">
        <v>65</v>
      </c>
      <c r="B46" s="31">
        <f t="shared" si="0"/>
        <v>8329.7771066539735</v>
      </c>
      <c r="C46" s="259">
        <v>50750</v>
      </c>
      <c r="D46" s="31"/>
      <c r="E46" s="259"/>
      <c r="F46" s="32">
        <v>6.0926</v>
      </c>
    </row>
    <row r="47" spans="1:6" hidden="1" x14ac:dyDescent="0.35">
      <c r="A47" s="29" t="s">
        <v>66</v>
      </c>
      <c r="B47" s="31">
        <f t="shared" si="0"/>
        <v>8358.0962387746058</v>
      </c>
      <c r="C47" s="259">
        <v>50910</v>
      </c>
      <c r="D47" s="31"/>
      <c r="E47" s="259"/>
      <c r="F47" s="32">
        <v>6.0911</v>
      </c>
    </row>
    <row r="48" spans="1:6" hidden="1" x14ac:dyDescent="0.35">
      <c r="A48" s="29" t="s">
        <v>67</v>
      </c>
      <c r="B48" s="31">
        <f t="shared" si="0"/>
        <v>8303.1009406241283</v>
      </c>
      <c r="C48" s="259">
        <v>50580</v>
      </c>
      <c r="D48" s="31"/>
      <c r="E48" s="259"/>
      <c r="F48" s="32">
        <v>6.0917000000000003</v>
      </c>
    </row>
    <row r="49" spans="1:6" hidden="1" x14ac:dyDescent="0.35">
      <c r="A49" s="29" t="s">
        <v>68</v>
      </c>
      <c r="B49" s="31">
        <f t="shared" si="0"/>
        <v>8256.0525235945825</v>
      </c>
      <c r="C49" s="259">
        <v>50300</v>
      </c>
      <c r="D49" s="31"/>
      <c r="E49" s="259"/>
      <c r="F49" s="32">
        <v>6.0925000000000002</v>
      </c>
    </row>
    <row r="50" spans="1:6" hidden="1" x14ac:dyDescent="0.35">
      <c r="A50" s="29" t="s">
        <v>69</v>
      </c>
      <c r="B50" s="31">
        <f t="shared" si="0"/>
        <v>8331.0077646633945</v>
      </c>
      <c r="C50" s="259">
        <v>50750</v>
      </c>
      <c r="D50" s="31"/>
      <c r="E50" s="259"/>
      <c r="F50" s="32">
        <v>6.0917000000000003</v>
      </c>
    </row>
    <row r="51" spans="1:6" hidden="1" x14ac:dyDescent="0.35">
      <c r="A51" s="29" t="s">
        <v>70</v>
      </c>
      <c r="B51" s="31">
        <f t="shared" si="0"/>
        <v>8288.0635472911981</v>
      </c>
      <c r="C51" s="259">
        <v>50500</v>
      </c>
      <c r="D51" s="31"/>
      <c r="E51" s="259"/>
      <c r="F51" s="32">
        <v>6.0930999999999997</v>
      </c>
    </row>
    <row r="52" spans="1:6" hidden="1" x14ac:dyDescent="0.35">
      <c r="A52" s="33" t="s">
        <v>71</v>
      </c>
      <c r="B52" s="31">
        <f t="shared" si="0"/>
        <v>8368.6301549776726</v>
      </c>
      <c r="C52" s="259">
        <v>50975</v>
      </c>
      <c r="D52" s="31"/>
      <c r="E52" s="259"/>
      <c r="F52" s="32">
        <v>6.0911999999999997</v>
      </c>
    </row>
    <row r="53" spans="1:6" hidden="1" x14ac:dyDescent="0.35">
      <c r="A53" s="29" t="s">
        <v>72</v>
      </c>
      <c r="B53" s="31">
        <f t="shared" si="0"/>
        <v>8385.3072478991598</v>
      </c>
      <c r="C53" s="259">
        <v>51090</v>
      </c>
      <c r="D53" s="31"/>
      <c r="E53" s="259"/>
      <c r="F53" s="32">
        <v>6.0928000000000004</v>
      </c>
    </row>
    <row r="54" spans="1:6" hidden="1" x14ac:dyDescent="0.35">
      <c r="A54" s="29" t="s">
        <v>73</v>
      </c>
      <c r="B54" s="31">
        <f t="shared" si="0"/>
        <v>8372.031965343529</v>
      </c>
      <c r="C54" s="259">
        <v>51020</v>
      </c>
      <c r="D54" s="31"/>
      <c r="E54" s="259"/>
      <c r="F54" s="32">
        <v>6.0941000000000001</v>
      </c>
    </row>
    <row r="55" spans="1:6" hidden="1" x14ac:dyDescent="0.35">
      <c r="A55" s="29" t="s">
        <v>74</v>
      </c>
      <c r="B55" s="31">
        <f t="shared" si="0"/>
        <v>8339.3525510539112</v>
      </c>
      <c r="C55" s="259">
        <v>50800</v>
      </c>
      <c r="D55" s="31"/>
      <c r="E55" s="259"/>
      <c r="F55" s="32">
        <v>6.0915999999999997</v>
      </c>
    </row>
    <row r="56" spans="1:6" hidden="1" x14ac:dyDescent="0.35">
      <c r="A56" s="29" t="s">
        <v>75</v>
      </c>
      <c r="B56" s="31">
        <f t="shared" si="0"/>
        <v>8334.9750459679544</v>
      </c>
      <c r="C56" s="259">
        <v>50770</v>
      </c>
      <c r="D56" s="31"/>
      <c r="E56" s="259"/>
      <c r="F56" s="32">
        <v>6.0911999999999997</v>
      </c>
    </row>
    <row r="57" spans="1:6" hidden="1" x14ac:dyDescent="0.35">
      <c r="A57" s="33" t="s">
        <v>76</v>
      </c>
      <c r="B57" s="31">
        <f t="shared" si="0"/>
        <v>8348.5139415423491</v>
      </c>
      <c r="C57" s="259">
        <v>50870</v>
      </c>
      <c r="D57" s="31"/>
      <c r="E57" s="259"/>
      <c r="F57" s="32">
        <v>6.0933000000000002</v>
      </c>
    </row>
    <row r="58" spans="1:6" hidden="1" x14ac:dyDescent="0.35">
      <c r="A58" s="29" t="s">
        <v>77</v>
      </c>
      <c r="B58" s="31">
        <f t="shared" si="0"/>
        <v>8350.4291739836863</v>
      </c>
      <c r="C58" s="259">
        <v>50880</v>
      </c>
      <c r="D58" s="31"/>
      <c r="E58" s="259"/>
      <c r="F58" s="32">
        <v>6.0930999999999997</v>
      </c>
    </row>
    <row r="59" spans="1:6" hidden="1" x14ac:dyDescent="0.35">
      <c r="A59" s="29" t="s">
        <v>78</v>
      </c>
      <c r="B59" s="31">
        <f t="shared" si="0"/>
        <v>8290.5211325400087</v>
      </c>
      <c r="C59" s="259">
        <v>50510</v>
      </c>
      <c r="D59" s="31"/>
      <c r="E59" s="259"/>
      <c r="F59" s="32">
        <v>6.0925000000000002</v>
      </c>
    </row>
    <row r="60" spans="1:6" hidden="1" x14ac:dyDescent="0.35">
      <c r="A60" s="29" t="s">
        <v>79</v>
      </c>
      <c r="B60" s="31">
        <f t="shared" si="0"/>
        <v>8297.2298805303926</v>
      </c>
      <c r="C60" s="259">
        <v>50560</v>
      </c>
      <c r="D60" s="31"/>
      <c r="E60" s="259"/>
      <c r="F60" s="32">
        <v>6.0936000000000003</v>
      </c>
    </row>
    <row r="61" spans="1:6" hidden="1" x14ac:dyDescent="0.35">
      <c r="A61" s="29" t="s">
        <v>80</v>
      </c>
      <c r="B61" s="31">
        <f t="shared" si="0"/>
        <v>8365.7555610276613</v>
      </c>
      <c r="C61" s="259">
        <v>50960</v>
      </c>
      <c r="D61" s="31"/>
      <c r="E61" s="259"/>
      <c r="F61" s="32">
        <v>6.0914999999999999</v>
      </c>
    </row>
    <row r="62" spans="1:6" hidden="1" x14ac:dyDescent="0.35">
      <c r="A62" s="29" t="s">
        <v>81</v>
      </c>
      <c r="B62" s="31">
        <f t="shared" si="0"/>
        <v>8350.5713159968491</v>
      </c>
      <c r="C62" s="259">
        <v>50865</v>
      </c>
      <c r="D62" s="31"/>
      <c r="E62" s="259"/>
      <c r="F62" s="32">
        <v>6.0911999999999997</v>
      </c>
    </row>
    <row r="63" spans="1:6" hidden="1" x14ac:dyDescent="0.35">
      <c r="A63" s="29" t="s">
        <v>82</v>
      </c>
      <c r="B63" s="31">
        <f t="shared" si="0"/>
        <v>8394.8142427578514</v>
      </c>
      <c r="C63" s="259">
        <v>51090</v>
      </c>
      <c r="D63" s="31"/>
      <c r="E63" s="259"/>
      <c r="F63" s="32">
        <v>6.0858999999999996</v>
      </c>
    </row>
    <row r="64" spans="1:6" hidden="1" x14ac:dyDescent="0.35">
      <c r="A64" s="29" t="s">
        <v>83</v>
      </c>
      <c r="B64" s="31">
        <f t="shared" si="0"/>
        <v>8433.933365173998</v>
      </c>
      <c r="C64" s="259">
        <v>51210</v>
      </c>
      <c r="D64" s="31"/>
      <c r="E64" s="259"/>
      <c r="F64" s="32">
        <v>6.0719000000000003</v>
      </c>
    </row>
    <row r="65" spans="1:6" hidden="1" x14ac:dyDescent="0.35">
      <c r="A65" s="29" t="s">
        <v>84</v>
      </c>
      <c r="B65" s="31">
        <f t="shared" si="0"/>
        <v>8438.478010212486</v>
      </c>
      <c r="C65" s="259">
        <v>51230</v>
      </c>
      <c r="D65" s="31"/>
      <c r="E65" s="259"/>
      <c r="F65" s="32">
        <v>6.0709999999999997</v>
      </c>
    </row>
    <row r="66" spans="1:6" hidden="1" x14ac:dyDescent="0.35">
      <c r="A66" s="33" t="s">
        <v>85</v>
      </c>
      <c r="B66" s="31">
        <f t="shared" si="0"/>
        <v>8465.277205700635</v>
      </c>
      <c r="C66" s="259">
        <v>51380</v>
      </c>
      <c r="D66" s="31"/>
      <c r="E66" s="259"/>
      <c r="F66" s="32">
        <v>6.0694999999999997</v>
      </c>
    </row>
    <row r="67" spans="1:6" hidden="1" x14ac:dyDescent="0.35">
      <c r="A67" s="29" t="s">
        <v>86</v>
      </c>
      <c r="B67" s="31">
        <f t="shared" si="0"/>
        <v>8435.7974091814394</v>
      </c>
      <c r="C67" s="259">
        <v>51250</v>
      </c>
      <c r="D67" s="31"/>
      <c r="E67" s="259"/>
      <c r="F67" s="32">
        <v>6.0753000000000004</v>
      </c>
    </row>
    <row r="68" spans="1:6" hidden="1" x14ac:dyDescent="0.35">
      <c r="A68" s="29" t="s">
        <v>87</v>
      </c>
      <c r="B68" s="31">
        <f t="shared" si="0"/>
        <v>8453.1515061679602</v>
      </c>
      <c r="C68" s="259">
        <v>51325</v>
      </c>
      <c r="D68" s="31"/>
      <c r="E68" s="259"/>
      <c r="F68" s="32">
        <v>6.0716999999999999</v>
      </c>
    </row>
    <row r="69" spans="1:6" hidden="1" x14ac:dyDescent="0.35">
      <c r="A69" s="29" t="s">
        <v>88</v>
      </c>
      <c r="B69" s="31">
        <f t="shared" ref="B69:B132" si="1">C69/F69</f>
        <v>8476.6422876721354</v>
      </c>
      <c r="C69" s="259">
        <v>51460</v>
      </c>
      <c r="D69" s="31"/>
      <c r="E69" s="259"/>
      <c r="F69" s="32">
        <v>6.0708000000000002</v>
      </c>
    </row>
    <row r="70" spans="1:6" hidden="1" x14ac:dyDescent="0.35">
      <c r="A70" s="29" t="s">
        <v>89</v>
      </c>
      <c r="B70" s="31">
        <f t="shared" si="1"/>
        <v>8433.6754023291433</v>
      </c>
      <c r="C70" s="259">
        <v>51200</v>
      </c>
      <c r="D70" s="31"/>
      <c r="E70" s="259"/>
      <c r="F70" s="32">
        <v>6.0709</v>
      </c>
    </row>
    <row r="71" spans="1:6" hidden="1" x14ac:dyDescent="0.35">
      <c r="A71" s="29" t="s">
        <v>90</v>
      </c>
      <c r="B71" s="31">
        <f t="shared" si="1"/>
        <v>8417.7580100485957</v>
      </c>
      <c r="C71" s="259">
        <v>51100</v>
      </c>
      <c r="D71" s="31"/>
      <c r="E71" s="259"/>
      <c r="F71" s="32">
        <v>6.0705</v>
      </c>
    </row>
    <row r="72" spans="1:6" hidden="1" x14ac:dyDescent="0.35">
      <c r="A72" s="29" t="s">
        <v>91</v>
      </c>
      <c r="B72" s="31">
        <f t="shared" si="1"/>
        <v>8420.5847491110235</v>
      </c>
      <c r="C72" s="259">
        <v>51150</v>
      </c>
      <c r="D72" s="31"/>
      <c r="E72" s="259"/>
      <c r="F72" s="32">
        <v>6.0743999999999998</v>
      </c>
    </row>
    <row r="73" spans="1:6" hidden="1" x14ac:dyDescent="0.35">
      <c r="A73" s="29" t="s">
        <v>92</v>
      </c>
      <c r="B73" s="31">
        <f t="shared" si="1"/>
        <v>8459.7144691992289</v>
      </c>
      <c r="C73" s="259">
        <v>51375</v>
      </c>
      <c r="D73" s="31"/>
      <c r="E73" s="259"/>
      <c r="F73" s="32">
        <v>6.0728999999999997</v>
      </c>
    </row>
    <row r="74" spans="1:6" hidden="1" x14ac:dyDescent="0.35">
      <c r="A74" s="29" t="s">
        <v>93</v>
      </c>
      <c r="B74" s="31">
        <f t="shared" si="1"/>
        <v>8466.7984840995214</v>
      </c>
      <c r="C74" s="259">
        <v>51385</v>
      </c>
      <c r="D74" s="31"/>
      <c r="E74" s="259"/>
      <c r="F74" s="32">
        <v>6.069</v>
      </c>
    </row>
    <row r="75" spans="1:6" hidden="1" x14ac:dyDescent="0.35">
      <c r="A75" s="29" t="s">
        <v>94</v>
      </c>
      <c r="B75" s="31">
        <f t="shared" si="1"/>
        <v>8541.0249229907586</v>
      </c>
      <c r="C75" s="259">
        <v>51850</v>
      </c>
      <c r="D75" s="31"/>
      <c r="E75" s="259"/>
      <c r="F75" s="32">
        <v>6.0707000000000004</v>
      </c>
    </row>
    <row r="76" spans="1:6" hidden="1" x14ac:dyDescent="0.35">
      <c r="A76" s="29" t="s">
        <v>95</v>
      </c>
      <c r="B76" s="31">
        <f t="shared" si="1"/>
        <v>8572.4167462696405</v>
      </c>
      <c r="C76" s="259">
        <v>52050</v>
      </c>
      <c r="D76" s="31"/>
      <c r="E76" s="259"/>
      <c r="F76" s="32">
        <v>6.0717999999999996</v>
      </c>
    </row>
    <row r="77" spans="1:6" hidden="1" x14ac:dyDescent="0.35">
      <c r="A77" s="29" t="s">
        <v>96</v>
      </c>
      <c r="B77" s="31">
        <f t="shared" si="1"/>
        <v>8551.6127969424397</v>
      </c>
      <c r="C77" s="259">
        <v>51910</v>
      </c>
      <c r="D77" s="31"/>
      <c r="E77" s="259"/>
      <c r="F77" s="32">
        <v>6.0701999999999998</v>
      </c>
    </row>
    <row r="78" spans="1:6" hidden="1" x14ac:dyDescent="0.35">
      <c r="A78" s="29" t="s">
        <v>97</v>
      </c>
      <c r="B78" s="31">
        <f t="shared" si="1"/>
        <v>8568.1833146770259</v>
      </c>
      <c r="C78" s="259">
        <v>52050</v>
      </c>
      <c r="D78" s="31"/>
      <c r="E78" s="259"/>
      <c r="F78" s="32">
        <v>6.0747999999999998</v>
      </c>
    </row>
    <row r="79" spans="1:6" hidden="1" x14ac:dyDescent="0.35">
      <c r="A79" s="29" t="s">
        <v>98</v>
      </c>
      <c r="B79" s="31">
        <f t="shared" si="1"/>
        <v>8598.0907786919033</v>
      </c>
      <c r="C79" s="259">
        <v>52150</v>
      </c>
      <c r="D79" s="31"/>
      <c r="E79" s="259"/>
      <c r="F79" s="32">
        <v>6.0652999999999997</v>
      </c>
    </row>
    <row r="80" spans="1:6" hidden="1" x14ac:dyDescent="0.35">
      <c r="A80" s="33" t="s">
        <v>99</v>
      </c>
      <c r="B80" s="31">
        <f t="shared" si="1"/>
        <v>8645.1953711804817</v>
      </c>
      <c r="C80" s="293">
        <v>52370</v>
      </c>
      <c r="D80" s="34"/>
      <c r="E80" s="293"/>
      <c r="F80" s="32">
        <v>6.0576999999999996</v>
      </c>
    </row>
    <row r="81" spans="1:6" hidden="1" x14ac:dyDescent="0.35">
      <c r="A81" s="29" t="s">
        <v>100</v>
      </c>
      <c r="B81" s="31">
        <f t="shared" si="1"/>
        <v>8623.6832966778566</v>
      </c>
      <c r="C81" s="259">
        <v>52150</v>
      </c>
      <c r="D81" s="31"/>
      <c r="E81" s="259"/>
      <c r="F81" s="32">
        <v>6.0472999999999999</v>
      </c>
    </row>
    <row r="82" spans="1:6" hidden="1" x14ac:dyDescent="0.35">
      <c r="A82" s="29" t="s">
        <v>101</v>
      </c>
      <c r="B82" s="31">
        <f t="shared" si="1"/>
        <v>8610.5739831755</v>
      </c>
      <c r="C82" s="259">
        <v>52100</v>
      </c>
      <c r="D82" s="31"/>
      <c r="E82" s="259"/>
      <c r="F82" s="32">
        <v>6.0507</v>
      </c>
    </row>
    <row r="83" spans="1:6" hidden="1" x14ac:dyDescent="0.35">
      <c r="A83" s="29" t="s">
        <v>102</v>
      </c>
      <c r="B83" s="31">
        <f t="shared" si="1"/>
        <v>8617.4993391488224</v>
      </c>
      <c r="C83" s="259">
        <v>52160</v>
      </c>
      <c r="D83" s="31"/>
      <c r="E83" s="259"/>
      <c r="F83" s="32">
        <v>6.0528000000000004</v>
      </c>
    </row>
    <row r="84" spans="1:6" hidden="1" x14ac:dyDescent="0.35">
      <c r="A84" s="29" t="s">
        <v>103</v>
      </c>
      <c r="B84" s="31">
        <f t="shared" si="1"/>
        <v>8635.2217888543673</v>
      </c>
      <c r="C84" s="259">
        <v>52250</v>
      </c>
      <c r="D84" s="31"/>
      <c r="E84" s="259"/>
      <c r="F84" s="32">
        <v>6.0507999999999997</v>
      </c>
    </row>
    <row r="85" spans="1:6" hidden="1" x14ac:dyDescent="0.35">
      <c r="A85" s="29" t="s">
        <v>104</v>
      </c>
      <c r="B85" s="31">
        <f t="shared" si="1"/>
        <v>8604.6742256454327</v>
      </c>
      <c r="C85" s="259">
        <v>52060</v>
      </c>
      <c r="D85" s="31"/>
      <c r="E85" s="259"/>
      <c r="F85" s="32">
        <v>6.0502000000000002</v>
      </c>
    </row>
    <row r="86" spans="1:6" hidden="1" x14ac:dyDescent="0.35">
      <c r="A86" s="29" t="s">
        <v>105</v>
      </c>
      <c r="B86" s="31">
        <f t="shared" si="1"/>
        <v>8533.9204714763437</v>
      </c>
      <c r="C86" s="259">
        <v>51550</v>
      </c>
      <c r="D86" s="31"/>
      <c r="E86" s="259"/>
      <c r="F86" s="32">
        <v>6.0406000000000004</v>
      </c>
    </row>
    <row r="87" spans="1:6" hidden="1" x14ac:dyDescent="0.35">
      <c r="A87" s="29" t="s">
        <v>106</v>
      </c>
      <c r="B87" s="31">
        <f t="shared" si="1"/>
        <v>8609.6928237413049</v>
      </c>
      <c r="C87" s="259">
        <v>52105</v>
      </c>
      <c r="D87" s="31"/>
      <c r="E87" s="259"/>
      <c r="F87" s="32">
        <v>6.0518999999999998</v>
      </c>
    </row>
    <row r="88" spans="1:6" hidden="1" x14ac:dyDescent="0.35">
      <c r="A88" s="29" t="s">
        <v>107</v>
      </c>
      <c r="B88" s="31">
        <f t="shared" si="1"/>
        <v>8606.6861859626479</v>
      </c>
      <c r="C88" s="259">
        <v>52030</v>
      </c>
      <c r="D88" s="31"/>
      <c r="E88" s="259"/>
      <c r="F88" s="32">
        <v>6.0453000000000001</v>
      </c>
    </row>
    <row r="89" spans="1:6" hidden="1" x14ac:dyDescent="0.35">
      <c r="A89" s="33" t="s">
        <v>108</v>
      </c>
      <c r="B89" s="31">
        <f t="shared" si="1"/>
        <v>8573.0363112773484</v>
      </c>
      <c r="C89" s="259">
        <v>51800</v>
      </c>
      <c r="D89" s="31"/>
      <c r="E89" s="259"/>
      <c r="F89" s="32">
        <v>6.0422000000000002</v>
      </c>
    </row>
    <row r="90" spans="1:6" hidden="1" x14ac:dyDescent="0.35">
      <c r="A90" s="29" t="s">
        <v>109</v>
      </c>
      <c r="B90" s="31">
        <f t="shared" si="1"/>
        <v>8624.8282483818093</v>
      </c>
      <c r="C90" s="259">
        <v>52100</v>
      </c>
      <c r="D90" s="31"/>
      <c r="E90" s="259"/>
      <c r="F90" s="32">
        <v>6.0407000000000002</v>
      </c>
    </row>
    <row r="91" spans="1:6" hidden="1" x14ac:dyDescent="0.35">
      <c r="A91" s="29" t="s">
        <v>110</v>
      </c>
      <c r="B91" s="31">
        <f t="shared" si="1"/>
        <v>8566.8495142422853</v>
      </c>
      <c r="C91" s="259">
        <v>51850</v>
      </c>
      <c r="D91" s="31"/>
      <c r="E91" s="259"/>
      <c r="F91" s="32">
        <v>6.0523999999999996</v>
      </c>
    </row>
    <row r="92" spans="1:6" hidden="1" x14ac:dyDescent="0.35">
      <c r="A92" s="29" t="s">
        <v>111</v>
      </c>
      <c r="B92" s="31">
        <f t="shared" si="1"/>
        <v>8577.5406369763441</v>
      </c>
      <c r="C92" s="259">
        <v>51925</v>
      </c>
      <c r="D92" s="31"/>
      <c r="E92" s="259"/>
      <c r="F92" s="32">
        <v>6.0536000000000003</v>
      </c>
    </row>
    <row r="93" spans="1:6" hidden="1" x14ac:dyDescent="0.35">
      <c r="A93" s="29" t="s">
        <v>112</v>
      </c>
      <c r="B93" s="31">
        <f t="shared" si="1"/>
        <v>8524.9801744647102</v>
      </c>
      <c r="C93" s="259">
        <v>51600</v>
      </c>
      <c r="D93" s="31"/>
      <c r="E93" s="259"/>
      <c r="F93" s="32">
        <v>6.0528000000000004</v>
      </c>
    </row>
    <row r="94" spans="1:6" hidden="1" x14ac:dyDescent="0.35">
      <c r="A94" s="29" t="s">
        <v>113</v>
      </c>
      <c r="B94" s="31">
        <f t="shared" si="1"/>
        <v>8537.6734963648378</v>
      </c>
      <c r="C94" s="259">
        <v>51670</v>
      </c>
      <c r="D94" s="31"/>
      <c r="E94" s="259"/>
      <c r="F94" s="32">
        <v>6.0519999999999996</v>
      </c>
    </row>
    <row r="95" spans="1:6" hidden="1" x14ac:dyDescent="0.35">
      <c r="A95" s="29" t="s">
        <v>114</v>
      </c>
      <c r="B95" s="31">
        <f t="shared" si="1"/>
        <v>8493.6533121777084</v>
      </c>
      <c r="C95" s="259">
        <v>51390</v>
      </c>
      <c r="D95" s="31"/>
      <c r="E95" s="259"/>
      <c r="F95" s="32">
        <v>6.0503999999999998</v>
      </c>
    </row>
    <row r="96" spans="1:6" hidden="1" x14ac:dyDescent="0.35">
      <c r="A96" s="29" t="s">
        <v>115</v>
      </c>
      <c r="B96" s="31">
        <f t="shared" si="1"/>
        <v>8454.9164752730449</v>
      </c>
      <c r="C96" s="259">
        <v>51170</v>
      </c>
      <c r="D96" s="31"/>
      <c r="E96" s="259"/>
      <c r="F96" s="32">
        <v>6.0521000000000003</v>
      </c>
    </row>
    <row r="97" spans="1:6" hidden="1" x14ac:dyDescent="0.35">
      <c r="A97" s="29" t="s">
        <v>116</v>
      </c>
      <c r="B97" s="31">
        <f t="shared" si="1"/>
        <v>8391.2037037037044</v>
      </c>
      <c r="C97" s="259">
        <v>50750</v>
      </c>
      <c r="D97" s="31"/>
      <c r="E97" s="259"/>
      <c r="F97" s="32">
        <v>6.048</v>
      </c>
    </row>
    <row r="98" spans="1:6" hidden="1" x14ac:dyDescent="0.35">
      <c r="A98" s="33" t="s">
        <v>117</v>
      </c>
      <c r="B98" s="31">
        <f t="shared" si="1"/>
        <v>8420.2682563338312</v>
      </c>
      <c r="C98" s="293">
        <v>50850</v>
      </c>
      <c r="D98" s="34"/>
      <c r="E98" s="293"/>
      <c r="F98" s="32">
        <v>6.0389999999999997</v>
      </c>
    </row>
    <row r="99" spans="1:6" hidden="1" x14ac:dyDescent="0.35">
      <c r="A99" s="29" t="s">
        <v>118</v>
      </c>
      <c r="B99" s="31">
        <f t="shared" si="1"/>
        <v>8411.1454494372738</v>
      </c>
      <c r="C99" s="259">
        <v>50895</v>
      </c>
      <c r="D99" s="31"/>
      <c r="E99" s="259"/>
      <c r="F99" s="31">
        <v>6.0509000000000004</v>
      </c>
    </row>
    <row r="100" spans="1:6" hidden="1" x14ac:dyDescent="0.35">
      <c r="A100" s="29" t="s">
        <v>119</v>
      </c>
      <c r="B100" s="31">
        <f t="shared" si="1"/>
        <v>8399.2470153073864</v>
      </c>
      <c r="C100" s="259">
        <v>50865</v>
      </c>
      <c r="D100" s="31"/>
      <c r="E100" s="259"/>
      <c r="F100" s="31">
        <v>6.0559000000000003</v>
      </c>
    </row>
    <row r="101" spans="1:6" hidden="1" x14ac:dyDescent="0.35">
      <c r="A101" s="35" t="s">
        <v>120</v>
      </c>
      <c r="B101" s="31">
        <f t="shared" si="1"/>
        <v>8413.0965740312895</v>
      </c>
      <c r="C101" s="294">
        <v>50980</v>
      </c>
      <c r="D101" s="36"/>
      <c r="E101" s="294"/>
      <c r="F101" s="31">
        <v>6.0595999999999997</v>
      </c>
    </row>
    <row r="102" spans="1:6" hidden="1" x14ac:dyDescent="0.35">
      <c r="A102" s="29" t="s">
        <v>121</v>
      </c>
      <c r="B102" s="31">
        <f t="shared" si="1"/>
        <v>8399.7426124832946</v>
      </c>
      <c r="C102" s="259">
        <v>50910</v>
      </c>
      <c r="D102" s="31"/>
      <c r="E102" s="259"/>
      <c r="F102" s="31">
        <v>6.0609000000000002</v>
      </c>
    </row>
    <row r="103" spans="1:6" hidden="1" x14ac:dyDescent="0.35">
      <c r="A103" s="29" t="s">
        <v>122</v>
      </c>
      <c r="B103" s="31">
        <f t="shared" si="1"/>
        <v>8333.4708493539492</v>
      </c>
      <c r="C103" s="259">
        <v>50500</v>
      </c>
      <c r="D103" s="31"/>
      <c r="E103" s="259"/>
      <c r="F103" s="31">
        <v>6.0598999999999998</v>
      </c>
    </row>
    <row r="104" spans="1:6" hidden="1" x14ac:dyDescent="0.35">
      <c r="A104" s="37" t="s">
        <v>123</v>
      </c>
      <c r="B104" s="32">
        <f t="shared" si="1"/>
        <v>8347.2288719023945</v>
      </c>
      <c r="C104" s="259">
        <v>50560</v>
      </c>
      <c r="D104" s="31"/>
      <c r="E104" s="259"/>
      <c r="F104" s="31">
        <v>6.0571000000000002</v>
      </c>
    </row>
    <row r="105" spans="1:6" hidden="1" x14ac:dyDescent="0.35">
      <c r="A105" s="38" t="s">
        <v>124</v>
      </c>
      <c r="B105" s="32">
        <f t="shared" si="1"/>
        <v>8349.8317164917826</v>
      </c>
      <c r="C105" s="259">
        <v>50610</v>
      </c>
      <c r="D105" s="31"/>
      <c r="E105" s="259"/>
      <c r="F105" s="31">
        <v>6.0612000000000004</v>
      </c>
    </row>
    <row r="106" spans="1:6" hidden="1" x14ac:dyDescent="0.35">
      <c r="A106" s="38" t="s">
        <v>125</v>
      </c>
      <c r="B106" s="32">
        <f t="shared" si="1"/>
        <v>8349.5497872621127</v>
      </c>
      <c r="C106" s="259">
        <v>50630</v>
      </c>
      <c r="D106" s="31"/>
      <c r="E106" s="259"/>
      <c r="F106" s="31">
        <v>6.0637999999999996</v>
      </c>
    </row>
    <row r="107" spans="1:6" hidden="1" x14ac:dyDescent="0.35">
      <c r="A107" s="38" t="s">
        <v>126</v>
      </c>
      <c r="B107" s="32">
        <f t="shared" si="1"/>
        <v>8403.8604305864883</v>
      </c>
      <c r="C107" s="259">
        <v>50940</v>
      </c>
      <c r="D107" s="31"/>
      <c r="E107" s="259"/>
      <c r="F107" s="31">
        <v>6.0614999999999997</v>
      </c>
    </row>
    <row r="108" spans="1:6" hidden="1" x14ac:dyDescent="0.35">
      <c r="A108" s="38" t="s">
        <v>127</v>
      </c>
      <c r="B108" s="32">
        <f t="shared" si="1"/>
        <v>8378.4140387913976</v>
      </c>
      <c r="C108" s="259">
        <v>50800</v>
      </c>
      <c r="D108" s="31"/>
      <c r="E108" s="259"/>
      <c r="F108" s="31">
        <v>6.0632000000000001</v>
      </c>
    </row>
    <row r="109" spans="1:6" hidden="1" x14ac:dyDescent="0.35">
      <c r="A109" s="38" t="s">
        <v>128</v>
      </c>
      <c r="B109" s="32">
        <f t="shared" si="1"/>
        <v>8343.2264872708092</v>
      </c>
      <c r="C109" s="259">
        <v>50600</v>
      </c>
      <c r="D109" s="31"/>
      <c r="E109" s="259"/>
      <c r="F109" s="31">
        <v>6.0648</v>
      </c>
    </row>
    <row r="110" spans="1:6" hidden="1" x14ac:dyDescent="0.35">
      <c r="A110" s="38" t="s">
        <v>129</v>
      </c>
      <c r="B110" s="32">
        <f t="shared" si="1"/>
        <v>8284.9052565727743</v>
      </c>
      <c r="C110" s="259">
        <v>50325</v>
      </c>
      <c r="D110" s="31"/>
      <c r="E110" s="259"/>
      <c r="F110" s="31">
        <v>6.0743</v>
      </c>
    </row>
    <row r="111" spans="1:6" hidden="1" x14ac:dyDescent="0.35">
      <c r="A111" s="38" t="s">
        <v>130</v>
      </c>
      <c r="B111" s="32">
        <f t="shared" si="1"/>
        <v>8312.1471258295642</v>
      </c>
      <c r="C111" s="259">
        <v>50350</v>
      </c>
      <c r="D111" s="31"/>
      <c r="E111" s="259"/>
      <c r="F111" s="31">
        <v>6.0574000000000003</v>
      </c>
    </row>
    <row r="112" spans="1:6" hidden="1" x14ac:dyDescent="0.35">
      <c r="A112" s="38" t="s">
        <v>131</v>
      </c>
      <c r="B112" s="32">
        <f t="shared" si="1"/>
        <v>8159.7478701925438</v>
      </c>
      <c r="C112" s="259">
        <v>49710</v>
      </c>
      <c r="D112" s="31"/>
      <c r="E112" s="259"/>
      <c r="F112" s="31">
        <v>6.0921000000000003</v>
      </c>
    </row>
    <row r="113" spans="1:6" hidden="1" x14ac:dyDescent="0.35">
      <c r="A113" s="38" t="s">
        <v>132</v>
      </c>
      <c r="B113" s="32">
        <f t="shared" si="1"/>
        <v>8153.6896676182041</v>
      </c>
      <c r="C113" s="259">
        <v>49700</v>
      </c>
      <c r="D113" s="31"/>
      <c r="E113" s="259"/>
      <c r="F113" s="31">
        <v>6.0953999999999997</v>
      </c>
    </row>
    <row r="114" spans="1:6" hidden="1" x14ac:dyDescent="0.35">
      <c r="A114" s="38" t="s">
        <v>133</v>
      </c>
      <c r="B114" s="32">
        <f t="shared" si="1"/>
        <v>8079.832345525394</v>
      </c>
      <c r="C114" s="259">
        <v>49350</v>
      </c>
      <c r="D114" s="31"/>
      <c r="E114" s="259"/>
      <c r="F114" s="31">
        <v>6.1078000000000001</v>
      </c>
    </row>
    <row r="115" spans="1:6" hidden="1" x14ac:dyDescent="0.35">
      <c r="A115" s="38" t="s">
        <v>134</v>
      </c>
      <c r="B115" s="32">
        <f t="shared" si="1"/>
        <v>8015.1487944628552</v>
      </c>
      <c r="C115" s="259">
        <v>49100</v>
      </c>
      <c r="D115" s="31"/>
      <c r="E115" s="259"/>
      <c r="F115" s="31">
        <v>6.1258999999999997</v>
      </c>
    </row>
    <row r="116" spans="1:6" hidden="1" x14ac:dyDescent="0.35">
      <c r="A116" s="38" t="s">
        <v>135</v>
      </c>
      <c r="B116" s="32">
        <f t="shared" si="1"/>
        <v>8033.1276494754238</v>
      </c>
      <c r="C116" s="259">
        <v>49080</v>
      </c>
      <c r="D116" s="31"/>
      <c r="E116" s="259"/>
      <c r="F116" s="31">
        <v>6.1097000000000001</v>
      </c>
    </row>
    <row r="117" spans="1:6" hidden="1" x14ac:dyDescent="0.35">
      <c r="A117" s="39" t="s">
        <v>136</v>
      </c>
      <c r="B117" s="32">
        <f t="shared" si="1"/>
        <v>7907.4832585657632</v>
      </c>
      <c r="C117" s="259">
        <v>48650</v>
      </c>
      <c r="D117" s="31"/>
      <c r="E117" s="259"/>
      <c r="F117" s="31">
        <v>6.1524000000000001</v>
      </c>
    </row>
    <row r="118" spans="1:6" hidden="1" x14ac:dyDescent="0.35">
      <c r="A118" s="38" t="s">
        <v>137</v>
      </c>
      <c r="B118" s="32">
        <f t="shared" si="1"/>
        <v>7903.0370033166409</v>
      </c>
      <c r="C118" s="259">
        <v>48610</v>
      </c>
      <c r="D118" s="31"/>
      <c r="E118" s="259"/>
      <c r="F118" s="31">
        <v>6.1508000000000003</v>
      </c>
    </row>
    <row r="119" spans="1:6" hidden="1" x14ac:dyDescent="0.35">
      <c r="A119" s="38" t="s">
        <v>138</v>
      </c>
      <c r="B119" s="32">
        <f t="shared" si="1"/>
        <v>7990.1729495794216</v>
      </c>
      <c r="C119" s="259">
        <v>49110</v>
      </c>
      <c r="D119" s="31"/>
      <c r="E119" s="259"/>
      <c r="F119" s="31">
        <v>6.1463000000000001</v>
      </c>
    </row>
    <row r="120" spans="1:6" hidden="1" x14ac:dyDescent="0.35">
      <c r="A120" s="38" t="s">
        <v>139</v>
      </c>
      <c r="B120" s="32">
        <f t="shared" si="1"/>
        <v>7965.7980456026062</v>
      </c>
      <c r="C120" s="259">
        <v>48910</v>
      </c>
      <c r="D120" s="31"/>
      <c r="E120" s="259"/>
      <c r="F120" s="31">
        <v>6.14</v>
      </c>
    </row>
    <row r="121" spans="1:6" hidden="1" x14ac:dyDescent="0.35">
      <c r="A121" s="38" t="s">
        <v>140</v>
      </c>
      <c r="B121" s="32">
        <f t="shared" si="1"/>
        <v>8012.8205128205127</v>
      </c>
      <c r="C121" s="259">
        <v>49000</v>
      </c>
      <c r="D121" s="31"/>
      <c r="E121" s="259"/>
      <c r="F121" s="31">
        <v>6.1151999999999997</v>
      </c>
    </row>
    <row r="122" spans="1:6" hidden="1" x14ac:dyDescent="0.35">
      <c r="A122" s="38" t="s">
        <v>141</v>
      </c>
      <c r="B122" s="32">
        <f t="shared" si="1"/>
        <v>7631.7730961554225</v>
      </c>
      <c r="C122" s="259">
        <v>46550</v>
      </c>
      <c r="D122" s="31"/>
      <c r="E122" s="259"/>
      <c r="F122" s="31">
        <v>6.0994999999999999</v>
      </c>
    </row>
    <row r="123" spans="1:6" hidden="1" x14ac:dyDescent="0.35">
      <c r="A123" s="38" t="s">
        <v>142</v>
      </c>
      <c r="B123" s="32">
        <f t="shared" si="1"/>
        <v>7506.8555758683724</v>
      </c>
      <c r="C123" s="259">
        <v>45990</v>
      </c>
      <c r="D123" s="31"/>
      <c r="E123" s="259"/>
      <c r="F123" s="31">
        <v>6.1264000000000003</v>
      </c>
    </row>
    <row r="124" spans="1:6" hidden="1" x14ac:dyDescent="0.35">
      <c r="A124" s="39" t="s">
        <v>143</v>
      </c>
      <c r="B124" s="32">
        <f t="shared" si="1"/>
        <v>7235.8758445118974</v>
      </c>
      <c r="C124" s="259">
        <v>44340</v>
      </c>
      <c r="D124" s="31"/>
      <c r="E124" s="259"/>
      <c r="F124" s="31">
        <v>6.1277999999999997</v>
      </c>
    </row>
    <row r="125" spans="1:6" hidden="1" x14ac:dyDescent="0.35">
      <c r="A125" s="38" t="s">
        <v>144</v>
      </c>
      <c r="B125" s="32">
        <f t="shared" si="1"/>
        <v>7287.9506100441449</v>
      </c>
      <c r="C125" s="259">
        <v>44740</v>
      </c>
      <c r="D125" s="31"/>
      <c r="E125" s="259"/>
      <c r="F125" s="31">
        <v>6.1388999999999996</v>
      </c>
    </row>
    <row r="126" spans="1:6" hidden="1" x14ac:dyDescent="0.35">
      <c r="A126" s="38" t="s">
        <v>145</v>
      </c>
      <c r="B126" s="32">
        <f t="shared" si="1"/>
        <v>7214.0032224989009</v>
      </c>
      <c r="C126" s="259">
        <v>44325</v>
      </c>
      <c r="D126" s="31"/>
      <c r="E126" s="259"/>
      <c r="F126" s="31">
        <v>6.1443000000000003</v>
      </c>
    </row>
    <row r="127" spans="1:6" hidden="1" x14ac:dyDescent="0.35">
      <c r="A127" s="38" t="s">
        <v>146</v>
      </c>
      <c r="B127" s="32">
        <f t="shared" si="1"/>
        <v>7290.1049475262371</v>
      </c>
      <c r="C127" s="259">
        <v>44735</v>
      </c>
      <c r="D127" s="31"/>
      <c r="E127" s="259"/>
      <c r="F127" s="31">
        <v>6.1364000000000001</v>
      </c>
    </row>
    <row r="128" spans="1:6" hidden="1" x14ac:dyDescent="0.35">
      <c r="A128" s="38" t="s">
        <v>147</v>
      </c>
      <c r="B128" s="32">
        <f t="shared" si="1"/>
        <v>7333.8103291270972</v>
      </c>
      <c r="C128" s="259">
        <v>45100</v>
      </c>
      <c r="D128" s="31"/>
      <c r="E128" s="259"/>
      <c r="F128" s="31">
        <v>6.1496000000000004</v>
      </c>
    </row>
    <row r="129" spans="1:6" hidden="1" x14ac:dyDescent="0.35">
      <c r="A129" s="38" t="s">
        <v>148</v>
      </c>
      <c r="B129" s="32">
        <f t="shared" si="1"/>
        <v>7292.2399559713813</v>
      </c>
      <c r="C129" s="259">
        <v>45050</v>
      </c>
      <c r="D129" s="31"/>
      <c r="E129" s="259"/>
      <c r="F129" s="31">
        <v>6.1778000000000004</v>
      </c>
    </row>
    <row r="130" spans="1:6" hidden="1" x14ac:dyDescent="0.35">
      <c r="A130" s="40" t="s">
        <v>149</v>
      </c>
      <c r="B130" s="32">
        <f t="shared" si="1"/>
        <v>7389.6756067236111</v>
      </c>
      <c r="C130" s="259">
        <v>45765</v>
      </c>
      <c r="D130" s="31"/>
      <c r="E130" s="259"/>
      <c r="F130" s="31">
        <v>6.1931000000000003</v>
      </c>
    </row>
    <row r="131" spans="1:6" hidden="1" x14ac:dyDescent="0.35">
      <c r="A131" s="40" t="s">
        <v>150</v>
      </c>
      <c r="B131" s="32">
        <f t="shared" si="1"/>
        <v>7286.682295513664</v>
      </c>
      <c r="C131" s="259">
        <v>45380</v>
      </c>
      <c r="D131" s="31"/>
      <c r="E131" s="259"/>
      <c r="F131" s="31">
        <v>6.2278000000000002</v>
      </c>
    </row>
    <row r="132" spans="1:6" hidden="1" x14ac:dyDescent="0.35">
      <c r="A132" s="40" t="s">
        <v>151</v>
      </c>
      <c r="B132" s="32">
        <f t="shared" si="1"/>
        <v>7284.9915682967967</v>
      </c>
      <c r="C132" s="259">
        <v>45360</v>
      </c>
      <c r="D132" s="31"/>
      <c r="E132" s="259"/>
      <c r="F132" s="31">
        <v>6.2264999999999997</v>
      </c>
    </row>
    <row r="133" spans="1:6" hidden="1" x14ac:dyDescent="0.35">
      <c r="A133" s="40" t="s">
        <v>152</v>
      </c>
      <c r="B133" s="32">
        <f t="shared" ref="B133:B196" si="2">C133/F133</f>
        <v>7403.7313191956355</v>
      </c>
      <c r="C133" s="259">
        <v>45875</v>
      </c>
      <c r="D133" s="31"/>
      <c r="E133" s="259"/>
      <c r="F133" s="31">
        <v>6.1962000000000002</v>
      </c>
    </row>
    <row r="134" spans="1:6" hidden="1" x14ac:dyDescent="0.35">
      <c r="A134" s="41" t="s">
        <v>153</v>
      </c>
      <c r="B134" s="32">
        <f t="shared" si="2"/>
        <v>7492.7814430661529</v>
      </c>
      <c r="C134" s="259">
        <v>46450</v>
      </c>
      <c r="D134" s="31"/>
      <c r="E134" s="259"/>
      <c r="F134" s="31">
        <v>6.1993</v>
      </c>
    </row>
    <row r="135" spans="1:6" hidden="1" x14ac:dyDescent="0.35">
      <c r="A135" s="41" t="s">
        <v>154</v>
      </c>
      <c r="B135" s="32">
        <f t="shared" si="2"/>
        <v>7465.4986392695528</v>
      </c>
      <c r="C135" s="259">
        <v>46360</v>
      </c>
      <c r="D135" s="31"/>
      <c r="E135" s="259"/>
      <c r="F135" s="31">
        <v>6.2099000000000002</v>
      </c>
    </row>
    <row r="136" spans="1:6" hidden="1" x14ac:dyDescent="0.35">
      <c r="A136" s="40" t="s">
        <v>155</v>
      </c>
      <c r="B136" s="32">
        <f t="shared" si="2"/>
        <v>7500.4832785617627</v>
      </c>
      <c r="C136" s="259">
        <v>46560</v>
      </c>
      <c r="D136" s="31"/>
      <c r="E136" s="259"/>
      <c r="F136" s="31">
        <v>6.2076000000000002</v>
      </c>
    </row>
    <row r="137" spans="1:6" hidden="1" x14ac:dyDescent="0.35">
      <c r="A137" s="40" t="s">
        <v>156</v>
      </c>
      <c r="B137" s="32">
        <f t="shared" si="2"/>
        <v>7571.1202036148079</v>
      </c>
      <c r="C137" s="259">
        <v>47000</v>
      </c>
      <c r="D137" s="31"/>
      <c r="E137" s="259"/>
      <c r="F137" s="31">
        <v>6.2077999999999998</v>
      </c>
    </row>
    <row r="138" spans="1:6" hidden="1" x14ac:dyDescent="0.35">
      <c r="A138" s="40" t="s">
        <v>157</v>
      </c>
      <c r="B138" s="32">
        <f t="shared" si="2"/>
        <v>7563.8633292580917</v>
      </c>
      <c r="C138" s="259">
        <v>47020</v>
      </c>
      <c r="D138" s="31"/>
      <c r="E138" s="259"/>
      <c r="F138" s="31">
        <v>6.2164000000000001</v>
      </c>
    </row>
    <row r="139" spans="1:6" hidden="1" x14ac:dyDescent="0.35">
      <c r="A139" s="40" t="s">
        <v>158</v>
      </c>
      <c r="B139" s="32">
        <f t="shared" si="2"/>
        <v>7598.2209043736102</v>
      </c>
      <c r="C139" s="259">
        <v>47150</v>
      </c>
      <c r="D139" s="31"/>
      <c r="E139" s="259"/>
      <c r="F139" s="31">
        <v>6.2054</v>
      </c>
    </row>
    <row r="140" spans="1:6" hidden="1" x14ac:dyDescent="0.35">
      <c r="A140" s="40" t="s">
        <v>159</v>
      </c>
      <c r="B140" s="32">
        <f t="shared" si="2"/>
        <v>7567.6896763158747</v>
      </c>
      <c r="C140" s="259">
        <v>46900</v>
      </c>
      <c r="D140" s="31"/>
      <c r="E140" s="259"/>
      <c r="F140" s="31">
        <v>6.1974</v>
      </c>
    </row>
    <row r="141" spans="1:6" hidden="1" x14ac:dyDescent="0.35">
      <c r="A141" s="40" t="s">
        <v>160</v>
      </c>
      <c r="B141" s="32">
        <f t="shared" si="2"/>
        <v>7620.5362898027597</v>
      </c>
      <c r="C141" s="259">
        <v>47290</v>
      </c>
      <c r="D141" s="31"/>
      <c r="E141" s="259"/>
      <c r="F141" s="31">
        <v>6.2055999999999996</v>
      </c>
    </row>
    <row r="142" spans="1:6" hidden="1" x14ac:dyDescent="0.35">
      <c r="A142" s="40" t="s">
        <v>161</v>
      </c>
      <c r="B142" s="32">
        <f t="shared" si="2"/>
        <v>7660.1020917537562</v>
      </c>
      <c r="C142" s="259">
        <v>47570</v>
      </c>
      <c r="D142" s="31"/>
      <c r="E142" s="259"/>
      <c r="F142" s="31">
        <v>6.2100999999999997</v>
      </c>
    </row>
    <row r="143" spans="1:6" hidden="1" x14ac:dyDescent="0.35">
      <c r="A143" s="40" t="s">
        <v>162</v>
      </c>
      <c r="B143" s="32">
        <f t="shared" si="2"/>
        <v>7673.1914344268907</v>
      </c>
      <c r="C143" s="259">
        <v>47550</v>
      </c>
      <c r="D143" s="31"/>
      <c r="E143" s="259"/>
      <c r="F143" s="31">
        <v>6.1969000000000003</v>
      </c>
    </row>
    <row r="144" spans="1:6" hidden="1" x14ac:dyDescent="0.35">
      <c r="A144" s="40" t="s">
        <v>163</v>
      </c>
      <c r="B144" s="32">
        <f t="shared" si="2"/>
        <v>7634.7570905690191</v>
      </c>
      <c r="C144" s="259">
        <v>47350</v>
      </c>
      <c r="D144" s="31"/>
      <c r="E144" s="259"/>
      <c r="F144" s="31">
        <v>6.2019000000000002</v>
      </c>
    </row>
    <row r="145" spans="1:6" hidden="1" x14ac:dyDescent="0.35">
      <c r="A145" s="40" t="s">
        <v>164</v>
      </c>
      <c r="B145" s="32">
        <f t="shared" si="2"/>
        <v>7650.5421453465851</v>
      </c>
      <c r="C145" s="259">
        <v>47415</v>
      </c>
      <c r="D145" s="31"/>
      <c r="E145" s="259"/>
      <c r="F145" s="31">
        <v>6.1976000000000004</v>
      </c>
    </row>
    <row r="146" spans="1:6" hidden="1" x14ac:dyDescent="0.35">
      <c r="A146" s="40" t="s">
        <v>165</v>
      </c>
      <c r="B146" s="32">
        <f t="shared" si="2"/>
        <v>7799.7971569779602</v>
      </c>
      <c r="C146" s="259">
        <v>48450</v>
      </c>
      <c r="D146" s="31"/>
      <c r="E146" s="259"/>
      <c r="F146" s="31">
        <v>6.2117000000000004</v>
      </c>
    </row>
    <row r="147" spans="1:6" hidden="1" x14ac:dyDescent="0.35">
      <c r="A147" s="40" t="s">
        <v>166</v>
      </c>
      <c r="B147" s="32">
        <f t="shared" si="2"/>
        <v>7678.4362974770165</v>
      </c>
      <c r="C147" s="259">
        <v>47690</v>
      </c>
      <c r="D147" s="31"/>
      <c r="E147" s="259"/>
      <c r="F147" s="31">
        <v>6.2108999999999996</v>
      </c>
    </row>
    <row r="148" spans="1:6" hidden="1" x14ac:dyDescent="0.35">
      <c r="A148" s="40" t="s">
        <v>167</v>
      </c>
      <c r="B148" s="32">
        <f t="shared" si="2"/>
        <v>7622.4607868346611</v>
      </c>
      <c r="C148" s="259">
        <v>47430</v>
      </c>
      <c r="D148" s="31"/>
      <c r="E148" s="259"/>
      <c r="F148" s="31">
        <v>6.2224000000000004</v>
      </c>
    </row>
    <row r="149" spans="1:6" hidden="1" x14ac:dyDescent="0.35">
      <c r="A149" s="40" t="s">
        <v>168</v>
      </c>
      <c r="B149" s="32">
        <f t="shared" si="2"/>
        <v>7683.2853998296887</v>
      </c>
      <c r="C149" s="259">
        <v>47820</v>
      </c>
      <c r="D149" s="31"/>
      <c r="E149" s="259"/>
      <c r="F149" s="31">
        <v>6.2239000000000004</v>
      </c>
    </row>
    <row r="150" spans="1:6" hidden="1" x14ac:dyDescent="0.35">
      <c r="A150" s="40" t="s">
        <v>169</v>
      </c>
      <c r="B150" s="32">
        <f t="shared" si="2"/>
        <v>7702.5744930612509</v>
      </c>
      <c r="C150" s="259">
        <v>47900</v>
      </c>
      <c r="D150" s="31"/>
      <c r="E150" s="259"/>
      <c r="F150" s="31">
        <v>6.2187000000000001</v>
      </c>
    </row>
    <row r="151" spans="1:6" hidden="1" x14ac:dyDescent="0.35">
      <c r="A151" s="40" t="s">
        <v>170</v>
      </c>
      <c r="B151" s="32">
        <f t="shared" si="2"/>
        <v>7746.0827641623137</v>
      </c>
      <c r="C151" s="259">
        <v>48200</v>
      </c>
      <c r="D151" s="31"/>
      <c r="E151" s="259"/>
      <c r="F151" s="31">
        <v>6.2225000000000001</v>
      </c>
    </row>
    <row r="152" spans="1:6" hidden="1" x14ac:dyDescent="0.35">
      <c r="A152" s="40" t="s">
        <v>171</v>
      </c>
      <c r="B152" s="32">
        <f t="shared" si="2"/>
        <v>7719.1291074154424</v>
      </c>
      <c r="C152" s="259">
        <v>48040</v>
      </c>
      <c r="D152" s="31"/>
      <c r="E152" s="259"/>
      <c r="F152" s="31">
        <v>6.2234999999999996</v>
      </c>
    </row>
    <row r="153" spans="1:6" hidden="1" x14ac:dyDescent="0.35">
      <c r="A153" s="40" t="s">
        <v>172</v>
      </c>
      <c r="B153" s="32">
        <f t="shared" si="2"/>
        <v>7716.6036041813641</v>
      </c>
      <c r="C153" s="259">
        <v>48130</v>
      </c>
      <c r="D153" s="31"/>
      <c r="E153" s="259"/>
      <c r="F153" s="31">
        <v>6.2371999999999996</v>
      </c>
    </row>
    <row r="154" spans="1:6" hidden="1" x14ac:dyDescent="0.35">
      <c r="A154" s="40" t="s">
        <v>173</v>
      </c>
      <c r="B154" s="32">
        <f t="shared" si="2"/>
        <v>7756.1327561327562</v>
      </c>
      <c r="C154" s="259">
        <v>48375</v>
      </c>
      <c r="D154" s="31"/>
      <c r="E154" s="259"/>
      <c r="F154" s="31">
        <v>6.2370000000000001</v>
      </c>
    </row>
    <row r="155" spans="1:6" hidden="1" x14ac:dyDescent="0.35">
      <c r="A155" s="40" t="s">
        <v>174</v>
      </c>
      <c r="B155" s="32">
        <f t="shared" si="2"/>
        <v>7986.9900983753651</v>
      </c>
      <c r="C155" s="259">
        <v>49850</v>
      </c>
      <c r="D155" s="31"/>
      <c r="E155" s="259"/>
      <c r="F155" s="31">
        <v>6.2413999999999996</v>
      </c>
    </row>
    <row r="156" spans="1:6" hidden="1" x14ac:dyDescent="0.35">
      <c r="A156" s="40" t="s">
        <v>175</v>
      </c>
      <c r="B156" s="32">
        <f t="shared" si="2"/>
        <v>8090.8218740006405</v>
      </c>
      <c r="C156" s="259">
        <v>50600</v>
      </c>
      <c r="D156" s="31"/>
      <c r="E156" s="259"/>
      <c r="F156" s="31">
        <v>6.2539999999999996</v>
      </c>
    </row>
    <row r="157" spans="1:6" hidden="1" x14ac:dyDescent="0.35">
      <c r="A157" s="40" t="s">
        <v>176</v>
      </c>
      <c r="B157" s="32">
        <f t="shared" si="2"/>
        <v>7982.8099491020839</v>
      </c>
      <c r="C157" s="259">
        <v>49875</v>
      </c>
      <c r="D157" s="31"/>
      <c r="E157" s="259"/>
      <c r="F157" s="31">
        <v>6.2477999999999998</v>
      </c>
    </row>
    <row r="158" spans="1:6" hidden="1" x14ac:dyDescent="0.35">
      <c r="A158" s="40" t="s">
        <v>177</v>
      </c>
      <c r="B158" s="32">
        <f t="shared" si="2"/>
        <v>7949.275594076822</v>
      </c>
      <c r="C158" s="259">
        <v>49710</v>
      </c>
      <c r="D158" s="31"/>
      <c r="E158" s="259"/>
      <c r="F158" s="31">
        <v>6.2534000000000001</v>
      </c>
    </row>
    <row r="159" spans="1:6" hidden="1" x14ac:dyDescent="0.35">
      <c r="A159" s="40" t="s">
        <v>178</v>
      </c>
      <c r="B159" s="32">
        <f t="shared" si="2"/>
        <v>7936.0260752859976</v>
      </c>
      <c r="C159" s="259">
        <v>49670</v>
      </c>
      <c r="D159" s="31"/>
      <c r="E159" s="259"/>
      <c r="F159" s="31">
        <v>6.2587999999999999</v>
      </c>
    </row>
    <row r="160" spans="1:6" hidden="1" x14ac:dyDescent="0.35">
      <c r="A160" s="40" t="s">
        <v>179</v>
      </c>
      <c r="B160" s="32">
        <f t="shared" si="2"/>
        <v>7896.9668867818946</v>
      </c>
      <c r="C160" s="259">
        <v>49390</v>
      </c>
      <c r="D160" s="31"/>
      <c r="E160" s="259"/>
      <c r="F160" s="31">
        <v>6.2542999999999997</v>
      </c>
    </row>
    <row r="161" spans="1:6" hidden="1" x14ac:dyDescent="0.35">
      <c r="A161" s="40" t="s">
        <v>180</v>
      </c>
      <c r="B161" s="32">
        <f t="shared" si="2"/>
        <v>7904.5679744744984</v>
      </c>
      <c r="C161" s="259">
        <v>49300</v>
      </c>
      <c r="D161" s="31"/>
      <c r="E161" s="259"/>
      <c r="F161" s="31">
        <v>6.2369000000000003</v>
      </c>
    </row>
    <row r="162" spans="1:6" hidden="1" x14ac:dyDescent="0.35">
      <c r="A162" s="40" t="s">
        <v>181</v>
      </c>
      <c r="B162" s="32">
        <f t="shared" si="2"/>
        <v>7860.3813627447826</v>
      </c>
      <c r="C162" s="259">
        <v>48890</v>
      </c>
      <c r="D162" s="31"/>
      <c r="E162" s="259"/>
      <c r="F162" s="31">
        <v>6.2198000000000002</v>
      </c>
    </row>
    <row r="163" spans="1:6" hidden="1" x14ac:dyDescent="0.35">
      <c r="A163" s="40" t="s">
        <v>182</v>
      </c>
      <c r="B163" s="32">
        <f t="shared" si="2"/>
        <v>7925.0974791803728</v>
      </c>
      <c r="C163" s="259">
        <v>49390</v>
      </c>
      <c r="D163" s="31"/>
      <c r="E163" s="259"/>
      <c r="F163" s="31">
        <v>6.2321</v>
      </c>
    </row>
    <row r="164" spans="1:6" hidden="1" x14ac:dyDescent="0.35">
      <c r="A164" s="40" t="s">
        <v>183</v>
      </c>
      <c r="B164" s="32">
        <f t="shared" si="2"/>
        <v>8070.3386975147205</v>
      </c>
      <c r="C164" s="259">
        <v>50300</v>
      </c>
      <c r="D164" s="31"/>
      <c r="E164" s="259"/>
      <c r="F164" s="31">
        <v>6.2327000000000004</v>
      </c>
    </row>
    <row r="165" spans="1:6" hidden="1" x14ac:dyDescent="0.35">
      <c r="A165" s="40" t="s">
        <v>184</v>
      </c>
      <c r="B165" s="32">
        <f t="shared" si="2"/>
        <v>8090.8405880749679</v>
      </c>
      <c r="C165" s="259">
        <v>50465</v>
      </c>
      <c r="D165" s="31"/>
      <c r="E165" s="259"/>
      <c r="F165" s="31">
        <v>6.2373000000000003</v>
      </c>
    </row>
    <row r="166" spans="1:6" hidden="1" x14ac:dyDescent="0.35">
      <c r="A166" s="40" t="s">
        <v>185</v>
      </c>
      <c r="B166" s="32">
        <f t="shared" si="2"/>
        <v>8044.6478760138125</v>
      </c>
      <c r="C166" s="259">
        <v>50090</v>
      </c>
      <c r="D166" s="31"/>
      <c r="E166" s="259"/>
      <c r="F166" s="31">
        <v>6.2264999999999997</v>
      </c>
    </row>
    <row r="167" spans="1:6" hidden="1" x14ac:dyDescent="0.35">
      <c r="A167" s="40" t="s">
        <v>186</v>
      </c>
      <c r="B167" s="32">
        <f t="shared" si="2"/>
        <v>8107.4135937299243</v>
      </c>
      <c r="C167" s="259">
        <v>50480</v>
      </c>
      <c r="D167" s="31"/>
      <c r="E167" s="259"/>
      <c r="F167" s="31">
        <v>6.2263999999999999</v>
      </c>
    </row>
    <row r="168" spans="1:6" hidden="1" x14ac:dyDescent="0.35">
      <c r="A168" s="40" t="s">
        <v>187</v>
      </c>
      <c r="B168" s="32">
        <f t="shared" si="2"/>
        <v>8109.9518459069013</v>
      </c>
      <c r="C168" s="259">
        <v>50525</v>
      </c>
      <c r="D168" s="31"/>
      <c r="E168" s="259"/>
      <c r="F168" s="31">
        <v>6.23</v>
      </c>
    </row>
    <row r="169" spans="1:6" hidden="1" x14ac:dyDescent="0.35">
      <c r="A169" s="40" t="s">
        <v>188</v>
      </c>
      <c r="B169" s="31">
        <f t="shared" si="2"/>
        <v>8126.7549137585238</v>
      </c>
      <c r="C169" s="259">
        <v>50650</v>
      </c>
      <c r="D169" s="31"/>
      <c r="E169" s="259"/>
      <c r="F169" s="31">
        <v>6.2324999999999999</v>
      </c>
    </row>
    <row r="170" spans="1:6" hidden="1" x14ac:dyDescent="0.35">
      <c r="A170" s="40" t="s">
        <v>189</v>
      </c>
      <c r="B170" s="31">
        <f t="shared" si="2"/>
        <v>8108.5850888029654</v>
      </c>
      <c r="C170" s="259">
        <v>50540</v>
      </c>
      <c r="D170" s="31"/>
      <c r="E170" s="259"/>
      <c r="F170" s="31">
        <v>6.2328999999999999</v>
      </c>
    </row>
    <row r="171" spans="1:6" hidden="1" x14ac:dyDescent="0.35">
      <c r="A171" s="40" t="s">
        <v>190</v>
      </c>
      <c r="B171" s="31">
        <f t="shared" si="2"/>
        <v>7999.8717455431579</v>
      </c>
      <c r="C171" s="259">
        <v>49900</v>
      </c>
      <c r="D171" s="31"/>
      <c r="E171" s="259"/>
      <c r="F171" s="31">
        <v>6.2375999999999996</v>
      </c>
    </row>
    <row r="172" spans="1:6" hidden="1" x14ac:dyDescent="0.35">
      <c r="A172" s="40" t="s">
        <v>191</v>
      </c>
      <c r="B172" s="31">
        <f t="shared" si="2"/>
        <v>7998.6532634312916</v>
      </c>
      <c r="C172" s="259">
        <v>49890</v>
      </c>
      <c r="D172" s="31"/>
      <c r="E172" s="259"/>
      <c r="F172" s="31">
        <v>6.2373000000000003</v>
      </c>
    </row>
    <row r="173" spans="1:6" hidden="1" x14ac:dyDescent="0.35">
      <c r="A173" s="40" t="s">
        <v>192</v>
      </c>
      <c r="B173" s="31">
        <f t="shared" si="2"/>
        <v>8012.7073773385109</v>
      </c>
      <c r="C173" s="259">
        <v>49940</v>
      </c>
      <c r="D173" s="31"/>
      <c r="E173" s="259"/>
      <c r="F173" s="31">
        <v>6.2325999999999997</v>
      </c>
    </row>
    <row r="174" spans="1:6" hidden="1" x14ac:dyDescent="0.35">
      <c r="A174" s="40" t="s">
        <v>193</v>
      </c>
      <c r="B174" s="32">
        <f t="shared" si="2"/>
        <v>8111.0113512473554</v>
      </c>
      <c r="C174" s="259">
        <v>50590</v>
      </c>
      <c r="D174" s="31"/>
      <c r="E174" s="259"/>
      <c r="F174" s="31">
        <v>6.2371999999999996</v>
      </c>
    </row>
    <row r="175" spans="1:6" hidden="1" x14ac:dyDescent="0.35">
      <c r="A175" s="40" t="s">
        <v>194</v>
      </c>
      <c r="B175" s="32">
        <f t="shared" si="2"/>
        <v>8089.3435525767245</v>
      </c>
      <c r="C175" s="259">
        <v>50450</v>
      </c>
      <c r="D175" s="31"/>
      <c r="E175" s="259"/>
      <c r="F175" s="31">
        <v>6.2366000000000001</v>
      </c>
    </row>
    <row r="176" spans="1:6" hidden="1" x14ac:dyDescent="0.35">
      <c r="A176" s="40" t="s">
        <v>195</v>
      </c>
      <c r="B176" s="32">
        <f t="shared" si="2"/>
        <v>8056.6821089078758</v>
      </c>
      <c r="C176" s="259">
        <v>50260</v>
      </c>
      <c r="D176" s="31"/>
      <c r="E176" s="259"/>
      <c r="F176" s="31">
        <v>6.2382999999999997</v>
      </c>
    </row>
    <row r="177" spans="1:6" hidden="1" x14ac:dyDescent="0.35">
      <c r="A177" s="40" t="s">
        <v>196</v>
      </c>
      <c r="B177" s="32">
        <f t="shared" si="2"/>
        <v>7981.9180883010677</v>
      </c>
      <c r="C177" s="259">
        <v>49970</v>
      </c>
      <c r="D177" s="31"/>
      <c r="E177" s="259"/>
      <c r="F177" s="31">
        <v>6.2603999999999997</v>
      </c>
    </row>
    <row r="178" spans="1:6" hidden="1" x14ac:dyDescent="0.35">
      <c r="A178" s="40" t="s">
        <v>197</v>
      </c>
      <c r="B178" s="32">
        <f t="shared" si="2"/>
        <v>7963.2539199025232</v>
      </c>
      <c r="C178" s="259">
        <v>49670</v>
      </c>
      <c r="D178" s="31"/>
      <c r="E178" s="259"/>
      <c r="F178" s="31">
        <v>6.2374000000000001</v>
      </c>
    </row>
    <row r="179" spans="1:6" hidden="1" x14ac:dyDescent="0.35">
      <c r="A179" s="40" t="s">
        <v>198</v>
      </c>
      <c r="B179" s="32">
        <f t="shared" si="2"/>
        <v>8015.7497959249004</v>
      </c>
      <c r="C179" s="259">
        <v>50080</v>
      </c>
      <c r="D179" s="31"/>
      <c r="E179" s="259"/>
      <c r="F179" s="31">
        <v>6.2477</v>
      </c>
    </row>
    <row r="180" spans="1:6" hidden="1" x14ac:dyDescent="0.35">
      <c r="A180" s="40" t="s">
        <v>199</v>
      </c>
      <c r="B180" s="32">
        <f t="shared" si="2"/>
        <v>7995.5225073958582</v>
      </c>
      <c r="C180" s="259">
        <v>50000</v>
      </c>
      <c r="D180" s="31"/>
      <c r="E180" s="259"/>
      <c r="F180" s="31">
        <v>6.2534999999999998</v>
      </c>
    </row>
    <row r="181" spans="1:6" hidden="1" x14ac:dyDescent="0.35">
      <c r="A181" s="40" t="s">
        <v>200</v>
      </c>
      <c r="B181" s="32">
        <f t="shared" si="2"/>
        <v>7999.1679201203324</v>
      </c>
      <c r="C181" s="259">
        <v>49990</v>
      </c>
      <c r="D181" s="31"/>
      <c r="E181" s="259"/>
      <c r="F181" s="31">
        <v>6.2493999999999996</v>
      </c>
    </row>
    <row r="182" spans="1:6" hidden="1" x14ac:dyDescent="0.35">
      <c r="A182" s="40" t="s">
        <v>201</v>
      </c>
      <c r="B182" s="32">
        <f t="shared" si="2"/>
        <v>7985.9945321118521</v>
      </c>
      <c r="C182" s="259">
        <v>49950</v>
      </c>
      <c r="D182" s="31"/>
      <c r="E182" s="259"/>
      <c r="F182" s="31">
        <v>6.2546999999999997</v>
      </c>
    </row>
    <row r="183" spans="1:6" hidden="1" x14ac:dyDescent="0.35">
      <c r="A183" s="40" t="s">
        <v>202</v>
      </c>
      <c r="B183" s="32">
        <f t="shared" si="2"/>
        <v>7824.3908678135185</v>
      </c>
      <c r="C183" s="259">
        <v>48940</v>
      </c>
      <c r="D183" s="31"/>
      <c r="E183" s="259"/>
      <c r="F183" s="31">
        <v>6.2548000000000004</v>
      </c>
    </row>
    <row r="184" spans="1:6" hidden="1" x14ac:dyDescent="0.35">
      <c r="A184" s="40" t="s">
        <v>203</v>
      </c>
      <c r="B184" s="32">
        <f t="shared" si="2"/>
        <v>7766.8890742285239</v>
      </c>
      <c r="C184" s="259">
        <v>48425</v>
      </c>
      <c r="D184" s="31"/>
      <c r="E184" s="259"/>
      <c r="F184" s="31">
        <v>6.2347999999999999</v>
      </c>
    </row>
    <row r="185" spans="1:6" hidden="1" x14ac:dyDescent="0.35">
      <c r="A185" s="40" t="s">
        <v>204</v>
      </c>
      <c r="B185" s="32">
        <f t="shared" si="2"/>
        <v>7801.6805102581811</v>
      </c>
      <c r="C185" s="259">
        <v>48560</v>
      </c>
      <c r="D185" s="31"/>
      <c r="E185" s="259"/>
      <c r="F185" s="31">
        <v>6.2243000000000004</v>
      </c>
    </row>
    <row r="186" spans="1:6" hidden="1" x14ac:dyDescent="0.35">
      <c r="A186" s="40" t="s">
        <v>205</v>
      </c>
      <c r="B186" s="32">
        <f t="shared" si="2"/>
        <v>7817.1659763028611</v>
      </c>
      <c r="C186" s="259">
        <v>48690</v>
      </c>
      <c r="D186" s="31"/>
      <c r="E186" s="259"/>
      <c r="F186" s="31">
        <v>6.2286000000000001</v>
      </c>
    </row>
    <row r="187" spans="1:6" hidden="1" x14ac:dyDescent="0.35">
      <c r="A187" s="40" t="s">
        <v>206</v>
      </c>
      <c r="B187" s="32">
        <f t="shared" si="2"/>
        <v>7893.6786231301276</v>
      </c>
      <c r="C187" s="259">
        <v>49075</v>
      </c>
      <c r="D187" s="31"/>
      <c r="E187" s="259"/>
      <c r="F187" s="31">
        <v>6.2169999999999996</v>
      </c>
    </row>
    <row r="188" spans="1:6" hidden="1" x14ac:dyDescent="0.35">
      <c r="A188" s="40" t="s">
        <v>207</v>
      </c>
      <c r="B188" s="32">
        <f t="shared" si="2"/>
        <v>7889.5241162734519</v>
      </c>
      <c r="C188" s="259">
        <v>48990</v>
      </c>
      <c r="D188" s="31"/>
      <c r="E188" s="259"/>
      <c r="F188" s="31">
        <v>6.2095000000000002</v>
      </c>
    </row>
    <row r="189" spans="1:6" hidden="1" x14ac:dyDescent="0.35">
      <c r="A189" s="40" t="s">
        <v>208</v>
      </c>
      <c r="B189" s="32">
        <f t="shared" si="2"/>
        <v>7935.4215315242773</v>
      </c>
      <c r="C189" s="259">
        <v>49275</v>
      </c>
      <c r="D189" s="31"/>
      <c r="E189" s="259"/>
      <c r="F189" s="31">
        <v>6.2095000000000002</v>
      </c>
    </row>
    <row r="190" spans="1:6" hidden="1" x14ac:dyDescent="0.35">
      <c r="A190" s="40" t="s">
        <v>209</v>
      </c>
      <c r="B190" s="32">
        <f t="shared" si="2"/>
        <v>7931.2119116914018</v>
      </c>
      <c r="C190" s="259">
        <v>49325</v>
      </c>
      <c r="D190" s="31"/>
      <c r="E190" s="259"/>
      <c r="F190" s="31">
        <v>6.2191000000000001</v>
      </c>
    </row>
    <row r="191" spans="1:6" hidden="1" x14ac:dyDescent="0.35">
      <c r="A191" s="40" t="s">
        <v>210</v>
      </c>
      <c r="B191" s="32">
        <f t="shared" si="2"/>
        <v>7884.8530568351443</v>
      </c>
      <c r="C191" s="259">
        <v>49125</v>
      </c>
      <c r="D191" s="31"/>
      <c r="E191" s="259"/>
      <c r="F191" s="31">
        <v>6.2302999999999997</v>
      </c>
    </row>
    <row r="192" spans="1:6" hidden="1" x14ac:dyDescent="0.35">
      <c r="A192" s="40" t="s">
        <v>211</v>
      </c>
      <c r="B192" s="32">
        <f t="shared" si="2"/>
        <v>7973.8646032332117</v>
      </c>
      <c r="C192" s="259">
        <v>49670</v>
      </c>
      <c r="D192" s="31"/>
      <c r="E192" s="259"/>
      <c r="F192" s="31">
        <v>6.2290999999999999</v>
      </c>
    </row>
    <row r="193" spans="1:6" hidden="1" x14ac:dyDescent="0.35">
      <c r="A193" s="40" t="s">
        <v>212</v>
      </c>
      <c r="B193" s="32">
        <f t="shared" si="2"/>
        <v>8135.3347246749072</v>
      </c>
      <c r="C193" s="259">
        <v>50675</v>
      </c>
      <c r="D193" s="31"/>
      <c r="E193" s="259"/>
      <c r="F193" s="31">
        <v>6.2290000000000001</v>
      </c>
    </row>
    <row r="194" spans="1:6" hidden="1" x14ac:dyDescent="0.35">
      <c r="A194" s="40" t="s">
        <v>213</v>
      </c>
      <c r="B194" s="32">
        <f t="shared" si="2"/>
        <v>8082.1389549456899</v>
      </c>
      <c r="C194" s="259">
        <v>50300</v>
      </c>
      <c r="D194" s="31"/>
      <c r="E194" s="259"/>
      <c r="F194" s="31">
        <v>6.2236000000000002</v>
      </c>
    </row>
    <row r="195" spans="1:6" hidden="1" x14ac:dyDescent="0.35">
      <c r="A195" s="40" t="s">
        <v>214</v>
      </c>
      <c r="B195" s="32">
        <f t="shared" si="2"/>
        <v>8055.6313938362209</v>
      </c>
      <c r="C195" s="259">
        <v>50160</v>
      </c>
      <c r="D195" s="31"/>
      <c r="E195" s="259"/>
      <c r="F195" s="31">
        <v>6.2267000000000001</v>
      </c>
    </row>
    <row r="196" spans="1:6" hidden="1" x14ac:dyDescent="0.35">
      <c r="A196" s="40" t="s">
        <v>215</v>
      </c>
      <c r="B196" s="32">
        <f t="shared" si="2"/>
        <v>8111.2287116328298</v>
      </c>
      <c r="C196" s="259">
        <v>50580</v>
      </c>
      <c r="D196" s="31"/>
      <c r="E196" s="259"/>
      <c r="F196" s="31">
        <v>6.2358000000000002</v>
      </c>
    </row>
    <row r="197" spans="1:6" hidden="1" x14ac:dyDescent="0.35">
      <c r="A197" s="40" t="s">
        <v>216</v>
      </c>
      <c r="B197" s="32">
        <f t="shared" ref="B197:B260" si="3">C197/F197</f>
        <v>8131.6740264953833</v>
      </c>
      <c r="C197" s="259">
        <v>50640</v>
      </c>
      <c r="D197" s="31"/>
      <c r="E197" s="259"/>
      <c r="F197" s="31">
        <v>6.2275</v>
      </c>
    </row>
    <row r="198" spans="1:6" hidden="1" x14ac:dyDescent="0.35">
      <c r="A198" s="40" t="s">
        <v>217</v>
      </c>
      <c r="B198" s="32">
        <f t="shared" si="3"/>
        <v>8156.9686159186231</v>
      </c>
      <c r="C198" s="259">
        <v>50760</v>
      </c>
      <c r="D198" s="31"/>
      <c r="E198" s="259"/>
      <c r="F198" s="31">
        <v>6.2229000000000001</v>
      </c>
    </row>
    <row r="199" spans="1:6" hidden="1" x14ac:dyDescent="0.35">
      <c r="A199" s="40" t="s">
        <v>218</v>
      </c>
      <c r="B199" s="32">
        <f t="shared" si="3"/>
        <v>8315.7487798199127</v>
      </c>
      <c r="C199" s="259">
        <v>51625</v>
      </c>
      <c r="D199" s="31"/>
      <c r="E199" s="259"/>
      <c r="F199" s="31">
        <v>6.2081</v>
      </c>
    </row>
    <row r="200" spans="1:6" hidden="1" x14ac:dyDescent="0.35">
      <c r="A200" s="40" t="s">
        <v>219</v>
      </c>
      <c r="B200" s="32">
        <f t="shared" si="3"/>
        <v>8295.5773044613925</v>
      </c>
      <c r="C200" s="259">
        <v>51450</v>
      </c>
      <c r="D200" s="31"/>
      <c r="E200" s="259"/>
      <c r="F200" s="31">
        <v>6.2020999999999997</v>
      </c>
    </row>
    <row r="201" spans="1:6" hidden="1" x14ac:dyDescent="0.35">
      <c r="A201" s="40" t="s">
        <v>220</v>
      </c>
      <c r="B201" s="32">
        <f t="shared" si="3"/>
        <v>8381.084213237189</v>
      </c>
      <c r="C201" s="259">
        <v>52070</v>
      </c>
      <c r="D201" s="31"/>
      <c r="E201" s="259"/>
      <c r="F201" s="31">
        <v>6.2127999999999997</v>
      </c>
    </row>
    <row r="202" spans="1:6" hidden="1" x14ac:dyDescent="0.35">
      <c r="A202" s="40" t="s">
        <v>221</v>
      </c>
      <c r="B202" s="32">
        <f t="shared" si="3"/>
        <v>8405.1516223429917</v>
      </c>
      <c r="C202" s="259">
        <v>52275</v>
      </c>
      <c r="D202" s="31"/>
      <c r="E202" s="259"/>
      <c r="F202" s="31">
        <v>6.2194000000000003</v>
      </c>
    </row>
    <row r="203" spans="1:6" hidden="1" x14ac:dyDescent="0.35">
      <c r="A203" s="40" t="s">
        <v>222</v>
      </c>
      <c r="B203" s="32">
        <f t="shared" si="3"/>
        <v>8331.4550664906455</v>
      </c>
      <c r="C203" s="259">
        <v>51750</v>
      </c>
      <c r="D203" s="31"/>
      <c r="E203" s="259"/>
      <c r="F203" s="31">
        <v>6.2114000000000003</v>
      </c>
    </row>
    <row r="204" spans="1:6" hidden="1" x14ac:dyDescent="0.35">
      <c r="A204" s="40" t="s">
        <v>223</v>
      </c>
      <c r="B204" s="32">
        <f t="shared" si="3"/>
        <v>8319.8968074814584</v>
      </c>
      <c r="C204" s="259">
        <v>51600</v>
      </c>
      <c r="D204" s="31"/>
      <c r="E204" s="259"/>
      <c r="F204" s="31">
        <v>6.202</v>
      </c>
    </row>
    <row r="205" spans="1:6" hidden="1" x14ac:dyDescent="0.35">
      <c r="A205" s="40" t="s">
        <v>224</v>
      </c>
      <c r="B205" s="32">
        <f t="shared" si="3"/>
        <v>8321.6456287985038</v>
      </c>
      <c r="C205" s="259">
        <v>51620</v>
      </c>
      <c r="D205" s="31"/>
      <c r="E205" s="259"/>
      <c r="F205" s="31">
        <v>6.2031000000000001</v>
      </c>
    </row>
    <row r="206" spans="1:6" hidden="1" x14ac:dyDescent="0.35">
      <c r="A206" s="40" t="s">
        <v>225</v>
      </c>
      <c r="B206" s="32">
        <f t="shared" si="3"/>
        <v>8270.9556688391294</v>
      </c>
      <c r="C206" s="259">
        <v>51270</v>
      </c>
      <c r="D206" s="31"/>
      <c r="E206" s="259"/>
      <c r="F206" s="31">
        <v>6.1988000000000003</v>
      </c>
    </row>
    <row r="207" spans="1:6" hidden="1" x14ac:dyDescent="0.35">
      <c r="A207" s="40" t="s">
        <v>226</v>
      </c>
      <c r="B207" s="32">
        <f t="shared" si="3"/>
        <v>8310.7519597406372</v>
      </c>
      <c r="C207" s="259">
        <v>51525</v>
      </c>
      <c r="D207" s="31"/>
      <c r="E207" s="259"/>
      <c r="F207" s="31">
        <v>6.1997999999999998</v>
      </c>
    </row>
    <row r="208" spans="1:6" hidden="1" x14ac:dyDescent="0.35">
      <c r="A208" s="40" t="s">
        <v>227</v>
      </c>
      <c r="B208" s="32">
        <f t="shared" si="3"/>
        <v>8321.5183347296515</v>
      </c>
      <c r="C208" s="259">
        <v>51650</v>
      </c>
      <c r="D208" s="31"/>
      <c r="E208" s="259"/>
      <c r="F208" s="31">
        <v>6.2068000000000003</v>
      </c>
    </row>
    <row r="209" spans="1:6" hidden="1" x14ac:dyDescent="0.35">
      <c r="A209" s="40" t="s">
        <v>228</v>
      </c>
      <c r="B209" s="32">
        <f t="shared" si="3"/>
        <v>8203.0558194200712</v>
      </c>
      <c r="C209" s="259">
        <v>50950</v>
      </c>
      <c r="D209" s="31"/>
      <c r="E209" s="259"/>
      <c r="F209" s="31">
        <v>6.2111000000000001</v>
      </c>
    </row>
    <row r="210" spans="1:6" hidden="1" x14ac:dyDescent="0.35">
      <c r="A210" s="40" t="s">
        <v>229</v>
      </c>
      <c r="B210" s="32">
        <f t="shared" si="3"/>
        <v>8201.9993882708986</v>
      </c>
      <c r="C210" s="259">
        <v>50950</v>
      </c>
      <c r="D210" s="31"/>
      <c r="E210" s="259"/>
      <c r="F210" s="31">
        <v>6.2119</v>
      </c>
    </row>
    <row r="211" spans="1:6" hidden="1" x14ac:dyDescent="0.35">
      <c r="A211" s="40" t="s">
        <v>230</v>
      </c>
      <c r="B211" s="32">
        <f t="shared" si="3"/>
        <v>8114.2507132610135</v>
      </c>
      <c r="C211" s="259">
        <v>50340</v>
      </c>
      <c r="D211" s="31"/>
      <c r="E211" s="259"/>
      <c r="F211" s="31">
        <v>6.2039</v>
      </c>
    </row>
    <row r="212" spans="1:6" hidden="1" x14ac:dyDescent="0.35">
      <c r="A212" s="40" t="s">
        <v>231</v>
      </c>
      <c r="B212" s="31">
        <f t="shared" si="3"/>
        <v>8098.3136566430976</v>
      </c>
      <c r="C212" s="259">
        <v>50280</v>
      </c>
      <c r="D212" s="31"/>
      <c r="E212" s="259"/>
      <c r="F212" s="31">
        <v>6.2087000000000003</v>
      </c>
    </row>
    <row r="213" spans="1:6" hidden="1" x14ac:dyDescent="0.35">
      <c r="A213" s="40" t="s">
        <v>232</v>
      </c>
      <c r="B213" s="31">
        <f t="shared" si="3"/>
        <v>8035.2823555971236</v>
      </c>
      <c r="C213" s="259">
        <v>49830</v>
      </c>
      <c r="D213" s="31"/>
      <c r="E213" s="259"/>
      <c r="F213" s="31">
        <v>6.2013999999999996</v>
      </c>
    </row>
    <row r="214" spans="1:6" hidden="1" x14ac:dyDescent="0.35">
      <c r="A214" s="40" t="s">
        <v>233</v>
      </c>
      <c r="B214" s="31">
        <f t="shared" si="3"/>
        <v>8077.2452003607777</v>
      </c>
      <c r="C214" s="259">
        <v>50150</v>
      </c>
      <c r="D214" s="31"/>
      <c r="E214" s="259"/>
      <c r="F214" s="31">
        <v>6.2088000000000001</v>
      </c>
    </row>
    <row r="215" spans="1:6" hidden="1" x14ac:dyDescent="0.35">
      <c r="A215" s="40" t="s">
        <v>234</v>
      </c>
      <c r="B215" s="31">
        <f t="shared" si="3"/>
        <v>8078.430107873648</v>
      </c>
      <c r="C215" s="259">
        <v>50100</v>
      </c>
      <c r="D215" s="31"/>
      <c r="E215" s="259"/>
      <c r="F215" s="31">
        <v>6.2016999999999998</v>
      </c>
    </row>
    <row r="216" spans="1:6" hidden="1" x14ac:dyDescent="0.35">
      <c r="A216" s="40" t="s">
        <v>235</v>
      </c>
      <c r="B216" s="31">
        <f t="shared" si="3"/>
        <v>8164.450755131018</v>
      </c>
      <c r="C216" s="259">
        <v>50600</v>
      </c>
      <c r="D216" s="31"/>
      <c r="E216" s="259"/>
      <c r="F216" s="31">
        <v>6.1976000000000004</v>
      </c>
    </row>
    <row r="217" spans="1:6" hidden="1" x14ac:dyDescent="0.35">
      <c r="A217" s="40" t="s">
        <v>236</v>
      </c>
      <c r="B217" s="31">
        <f t="shared" si="3"/>
        <v>8188.7858007260993</v>
      </c>
      <c r="C217" s="259">
        <v>50750</v>
      </c>
      <c r="D217" s="31"/>
      <c r="E217" s="259"/>
      <c r="F217" s="31">
        <v>6.1974999999999998</v>
      </c>
    </row>
    <row r="218" spans="1:6" hidden="1" x14ac:dyDescent="0.35">
      <c r="A218" s="40" t="s">
        <v>237</v>
      </c>
      <c r="B218" s="31">
        <f t="shared" si="3"/>
        <v>8153.0956726808699</v>
      </c>
      <c r="C218" s="259">
        <v>50475</v>
      </c>
      <c r="D218" s="31"/>
      <c r="E218" s="259"/>
      <c r="F218" s="31">
        <v>6.1909000000000001</v>
      </c>
    </row>
    <row r="219" spans="1:6" hidden="1" x14ac:dyDescent="0.35">
      <c r="A219" s="40" t="s">
        <v>238</v>
      </c>
      <c r="B219" s="31">
        <f t="shared" si="3"/>
        <v>8199.7703417379635</v>
      </c>
      <c r="C219" s="259">
        <v>50700</v>
      </c>
      <c r="D219" s="31"/>
      <c r="E219" s="259"/>
      <c r="F219" s="31">
        <v>6.1830999999999996</v>
      </c>
    </row>
    <row r="220" spans="1:6" hidden="1" x14ac:dyDescent="0.35">
      <c r="A220" s="40" t="s">
        <v>239</v>
      </c>
      <c r="B220" s="31">
        <f t="shared" si="3"/>
        <v>8156.6134485045532</v>
      </c>
      <c r="C220" s="259">
        <v>50425</v>
      </c>
      <c r="D220" s="31"/>
      <c r="E220" s="259"/>
      <c r="F220" s="31">
        <v>6.1821000000000002</v>
      </c>
    </row>
    <row r="221" spans="1:6" hidden="1" x14ac:dyDescent="0.35">
      <c r="A221" s="40" t="s">
        <v>240</v>
      </c>
      <c r="B221" s="31">
        <f t="shared" si="3"/>
        <v>8201.6578163450322</v>
      </c>
      <c r="C221" s="259">
        <v>50660</v>
      </c>
      <c r="D221" s="31"/>
      <c r="E221" s="259"/>
      <c r="F221" s="31">
        <v>6.1768000000000001</v>
      </c>
    </row>
    <row r="222" spans="1:6" hidden="1" x14ac:dyDescent="0.35">
      <c r="A222" s="40" t="s">
        <v>241</v>
      </c>
      <c r="B222" s="31">
        <f t="shared" si="3"/>
        <v>8201.9361523020143</v>
      </c>
      <c r="C222" s="259">
        <v>50665</v>
      </c>
      <c r="D222" s="31"/>
      <c r="E222" s="259"/>
      <c r="F222" s="31">
        <v>6.1772</v>
      </c>
    </row>
    <row r="223" spans="1:6" hidden="1" x14ac:dyDescent="0.35">
      <c r="A223" s="40" t="s">
        <v>242</v>
      </c>
      <c r="B223" s="31">
        <f t="shared" si="3"/>
        <v>8190.0877278171629</v>
      </c>
      <c r="C223" s="259">
        <v>50600</v>
      </c>
      <c r="D223" s="31"/>
      <c r="E223" s="259"/>
      <c r="F223" s="31">
        <v>6.1782000000000004</v>
      </c>
    </row>
    <row r="224" spans="1:6" hidden="1" x14ac:dyDescent="0.35">
      <c r="A224" s="40" t="s">
        <v>243</v>
      </c>
      <c r="B224" s="31">
        <f t="shared" si="3"/>
        <v>8206.1408478060312</v>
      </c>
      <c r="C224" s="259">
        <v>50700</v>
      </c>
      <c r="D224" s="31"/>
      <c r="E224" s="259"/>
      <c r="F224" s="31">
        <v>6.1783000000000001</v>
      </c>
    </row>
    <row r="225" spans="1:6" hidden="1" x14ac:dyDescent="0.35">
      <c r="A225" s="40" t="s">
        <v>244</v>
      </c>
      <c r="B225" s="31">
        <f t="shared" si="3"/>
        <v>8168.9707145519669</v>
      </c>
      <c r="C225" s="259">
        <v>50405</v>
      </c>
      <c r="D225" s="31"/>
      <c r="E225" s="259"/>
      <c r="F225" s="31">
        <v>6.1703000000000001</v>
      </c>
    </row>
    <row r="226" spans="1:6" hidden="1" x14ac:dyDescent="0.35">
      <c r="A226" s="40" t="s">
        <v>245</v>
      </c>
      <c r="B226" s="31">
        <f t="shared" si="3"/>
        <v>8159.7532267229481</v>
      </c>
      <c r="C226" s="259">
        <v>50260</v>
      </c>
      <c r="D226" s="31"/>
      <c r="E226" s="259"/>
      <c r="F226" s="31">
        <v>6.1595000000000004</v>
      </c>
    </row>
    <row r="227" spans="1:6" hidden="1" x14ac:dyDescent="0.35">
      <c r="A227" s="40" t="s">
        <v>246</v>
      </c>
      <c r="B227" s="31">
        <f t="shared" si="3"/>
        <v>8148.7008142212999</v>
      </c>
      <c r="C227" s="259">
        <v>50240</v>
      </c>
      <c r="D227" s="31"/>
      <c r="E227" s="259"/>
      <c r="F227" s="31">
        <v>6.1654</v>
      </c>
    </row>
    <row r="228" spans="1:6" hidden="1" x14ac:dyDescent="0.35">
      <c r="A228" s="40" t="s">
        <v>247</v>
      </c>
      <c r="B228" s="31">
        <f t="shared" si="3"/>
        <v>8201.4365107738304</v>
      </c>
      <c r="C228" s="259">
        <v>50470</v>
      </c>
      <c r="D228" s="31"/>
      <c r="E228" s="259"/>
      <c r="F228" s="31">
        <v>6.1538000000000004</v>
      </c>
    </row>
    <row r="229" spans="1:6" hidden="1" x14ac:dyDescent="0.35">
      <c r="A229" s="40" t="s">
        <v>248</v>
      </c>
      <c r="B229" s="31">
        <f t="shared" si="3"/>
        <v>8136.93026879626</v>
      </c>
      <c r="C229" s="259">
        <v>50130</v>
      </c>
      <c r="D229" s="31"/>
      <c r="E229" s="259"/>
      <c r="F229" s="31">
        <v>6.1608000000000001</v>
      </c>
    </row>
    <row r="230" spans="1:6" hidden="1" x14ac:dyDescent="0.35">
      <c r="A230" s="40" t="s">
        <v>249</v>
      </c>
      <c r="B230" s="31">
        <f t="shared" si="3"/>
        <v>8109.7303786379416</v>
      </c>
      <c r="C230" s="259">
        <v>49990</v>
      </c>
      <c r="D230" s="31"/>
      <c r="E230" s="259"/>
      <c r="F230" s="31">
        <v>6.1642000000000001</v>
      </c>
    </row>
    <row r="231" spans="1:6" hidden="1" x14ac:dyDescent="0.35">
      <c r="A231" s="40" t="s">
        <v>250</v>
      </c>
      <c r="B231" s="31">
        <f t="shared" si="3"/>
        <v>8039.8908523908531</v>
      </c>
      <c r="C231" s="259">
        <v>49500</v>
      </c>
      <c r="D231" s="31"/>
      <c r="E231" s="259"/>
      <c r="F231" s="31">
        <v>6.1567999999999996</v>
      </c>
    </row>
    <row r="232" spans="1:6" hidden="1" x14ac:dyDescent="0.35">
      <c r="A232" s="40" t="s">
        <v>251</v>
      </c>
      <c r="B232" s="31">
        <f t="shared" si="3"/>
        <v>8014.7584682400366</v>
      </c>
      <c r="C232" s="259">
        <v>49310</v>
      </c>
      <c r="D232" s="31"/>
      <c r="E232" s="259"/>
      <c r="F232" s="31">
        <v>6.1524000000000001</v>
      </c>
    </row>
    <row r="233" spans="1:6" hidden="1" x14ac:dyDescent="0.35">
      <c r="A233" s="40" t="s">
        <v>252</v>
      </c>
      <c r="B233" s="31">
        <f t="shared" si="3"/>
        <v>8052.1846634349477</v>
      </c>
      <c r="C233" s="259">
        <v>49500</v>
      </c>
      <c r="D233" s="31"/>
      <c r="E233" s="259"/>
      <c r="F233" s="31">
        <v>6.1474000000000002</v>
      </c>
    </row>
    <row r="234" spans="1:6" hidden="1" x14ac:dyDescent="0.35">
      <c r="A234" s="40" t="s">
        <v>253</v>
      </c>
      <c r="B234" s="31">
        <f t="shared" si="3"/>
        <v>8073.9980783949713</v>
      </c>
      <c r="C234" s="259">
        <v>49580</v>
      </c>
      <c r="D234" s="31"/>
      <c r="E234" s="259"/>
      <c r="F234" s="31">
        <v>6.1406999999999998</v>
      </c>
    </row>
    <row r="235" spans="1:6" hidden="1" x14ac:dyDescent="0.35">
      <c r="A235" s="40" t="s">
        <v>254</v>
      </c>
      <c r="B235" s="31">
        <f t="shared" si="3"/>
        <v>8083.9395270875038</v>
      </c>
      <c r="C235" s="259">
        <v>49675</v>
      </c>
      <c r="D235" s="31"/>
      <c r="E235" s="259"/>
      <c r="F235" s="31">
        <v>6.1448999999999998</v>
      </c>
    </row>
    <row r="236" spans="1:6" hidden="1" x14ac:dyDescent="0.35">
      <c r="A236" s="40" t="s">
        <v>255</v>
      </c>
      <c r="B236" s="31">
        <f t="shared" si="3"/>
        <v>8271.1726384364829</v>
      </c>
      <c r="C236" s="259">
        <v>50785</v>
      </c>
      <c r="D236" s="31"/>
      <c r="E236" s="259"/>
      <c r="F236" s="31">
        <v>6.14</v>
      </c>
    </row>
    <row r="237" spans="1:6" hidden="1" x14ac:dyDescent="0.35">
      <c r="A237" s="40" t="s">
        <v>256</v>
      </c>
      <c r="B237" s="31">
        <f t="shared" si="3"/>
        <v>8320.6131661849249</v>
      </c>
      <c r="C237" s="259">
        <v>51240</v>
      </c>
      <c r="D237" s="31"/>
      <c r="E237" s="259"/>
      <c r="F237" s="31">
        <v>6.1581999999999999</v>
      </c>
    </row>
    <row r="238" spans="1:6" hidden="1" x14ac:dyDescent="0.35">
      <c r="A238" s="40" t="s">
        <v>257</v>
      </c>
      <c r="B238" s="31">
        <f t="shared" si="3"/>
        <v>8332.657003262615</v>
      </c>
      <c r="C238" s="259">
        <v>51335</v>
      </c>
      <c r="D238" s="31"/>
      <c r="E238" s="259"/>
      <c r="F238" s="31">
        <v>6.1607000000000003</v>
      </c>
    </row>
    <row r="239" spans="1:6" hidden="1" x14ac:dyDescent="0.35">
      <c r="A239" s="40" t="s">
        <v>258</v>
      </c>
      <c r="B239" s="31">
        <f t="shared" si="3"/>
        <v>8303.1317547252602</v>
      </c>
      <c r="C239" s="259">
        <v>51090</v>
      </c>
      <c r="D239" s="31"/>
      <c r="E239" s="259"/>
      <c r="F239" s="31">
        <v>6.1531000000000002</v>
      </c>
    </row>
    <row r="240" spans="1:6" hidden="1" x14ac:dyDescent="0.35">
      <c r="A240" s="40" t="s">
        <v>259</v>
      </c>
      <c r="B240" s="31">
        <f t="shared" si="3"/>
        <v>8250.5729564553094</v>
      </c>
      <c r="C240" s="259">
        <v>50760</v>
      </c>
      <c r="D240" s="31"/>
      <c r="E240" s="259"/>
      <c r="F240" s="31">
        <v>6.1523000000000003</v>
      </c>
    </row>
    <row r="241" spans="1:6" hidden="1" x14ac:dyDescent="0.35">
      <c r="A241" s="40" t="s">
        <v>260</v>
      </c>
      <c r="B241" s="31">
        <f t="shared" si="3"/>
        <v>8245.4255388422207</v>
      </c>
      <c r="C241" s="259">
        <v>50650</v>
      </c>
      <c r="D241" s="31"/>
      <c r="E241" s="259"/>
      <c r="F241" s="31">
        <v>6.1428000000000003</v>
      </c>
    </row>
    <row r="242" spans="1:6" hidden="1" x14ac:dyDescent="0.35">
      <c r="A242" s="40" t="s">
        <v>261</v>
      </c>
      <c r="B242" s="31">
        <f t="shared" si="3"/>
        <v>8180.516458662154</v>
      </c>
      <c r="C242" s="259">
        <v>50275</v>
      </c>
      <c r="D242" s="31"/>
      <c r="E242" s="259"/>
      <c r="F242" s="31">
        <v>6.1456999999999997</v>
      </c>
    </row>
    <row r="243" spans="1:6" hidden="1" x14ac:dyDescent="0.35">
      <c r="A243" s="40" t="s">
        <v>262</v>
      </c>
      <c r="B243" s="31">
        <f t="shared" si="3"/>
        <v>8191.9203423197696</v>
      </c>
      <c r="C243" s="295">
        <v>50350</v>
      </c>
      <c r="D243" s="42"/>
      <c r="E243" s="295"/>
      <c r="F243" s="31">
        <v>6.1463000000000001</v>
      </c>
    </row>
    <row r="244" spans="1:6" hidden="1" x14ac:dyDescent="0.35">
      <c r="A244" s="40" t="s">
        <v>263</v>
      </c>
      <c r="B244" s="31">
        <f t="shared" si="3"/>
        <v>8189.3660664865047</v>
      </c>
      <c r="C244" s="295">
        <v>50304</v>
      </c>
      <c r="D244" s="42"/>
      <c r="E244" s="295"/>
      <c r="F244" s="31">
        <v>6.1425999999999998</v>
      </c>
    </row>
    <row r="245" spans="1:6" hidden="1" x14ac:dyDescent="0.35">
      <c r="A245" s="40" t="s">
        <v>264</v>
      </c>
      <c r="B245" s="31">
        <f t="shared" si="3"/>
        <v>8196.0548355097326</v>
      </c>
      <c r="C245" s="259">
        <v>50400</v>
      </c>
      <c r="D245" s="31"/>
      <c r="E245" s="259"/>
      <c r="F245" s="31">
        <v>6.1493000000000002</v>
      </c>
    </row>
    <row r="246" spans="1:6" hidden="1" x14ac:dyDescent="0.35">
      <c r="A246" s="40" t="s">
        <v>265</v>
      </c>
      <c r="B246" s="31">
        <f t="shared" si="3"/>
        <v>8193.6912729819087</v>
      </c>
      <c r="C246" s="259">
        <v>50315</v>
      </c>
      <c r="D246" s="31"/>
      <c r="E246" s="259"/>
      <c r="F246" s="31">
        <v>6.1406999999999998</v>
      </c>
    </row>
    <row r="247" spans="1:6" hidden="1" x14ac:dyDescent="0.35">
      <c r="A247" s="40" t="s">
        <v>266</v>
      </c>
      <c r="B247" s="31">
        <f t="shared" si="3"/>
        <v>8216.9482696877949</v>
      </c>
      <c r="C247" s="259">
        <v>50480</v>
      </c>
      <c r="D247" s="31"/>
      <c r="E247" s="259"/>
      <c r="F247" s="31">
        <v>6.1433999999999997</v>
      </c>
    </row>
    <row r="248" spans="1:6" hidden="1" x14ac:dyDescent="0.35">
      <c r="A248" s="40" t="s">
        <v>267</v>
      </c>
      <c r="B248" s="31">
        <f t="shared" si="3"/>
        <v>8213.1273124378604</v>
      </c>
      <c r="C248" s="259">
        <v>50390</v>
      </c>
      <c r="D248" s="31"/>
      <c r="E248" s="259"/>
      <c r="F248" s="31">
        <v>6.1353</v>
      </c>
    </row>
    <row r="249" spans="1:6" hidden="1" x14ac:dyDescent="0.35">
      <c r="A249" s="40" t="s">
        <v>268</v>
      </c>
      <c r="B249" s="31">
        <f t="shared" si="3"/>
        <v>8096.6348895950459</v>
      </c>
      <c r="C249" s="259">
        <v>49685</v>
      </c>
      <c r="D249" s="31"/>
      <c r="E249" s="259"/>
      <c r="F249" s="31">
        <v>6.1364999999999998</v>
      </c>
    </row>
    <row r="250" spans="1:6" hidden="1" x14ac:dyDescent="0.35">
      <c r="A250" s="40" t="s">
        <v>269</v>
      </c>
      <c r="B250" s="31">
        <f t="shared" si="3"/>
        <v>8084.7595762021192</v>
      </c>
      <c r="C250" s="259">
        <v>49600</v>
      </c>
      <c r="D250" s="31"/>
      <c r="E250" s="259"/>
      <c r="F250" s="31">
        <v>6.1349999999999998</v>
      </c>
    </row>
    <row r="251" spans="1:6" hidden="1" x14ac:dyDescent="0.35">
      <c r="A251" s="40" t="s">
        <v>270</v>
      </c>
      <c r="B251" s="31">
        <f t="shared" si="3"/>
        <v>8025.8077129869498</v>
      </c>
      <c r="C251" s="259">
        <v>49260</v>
      </c>
      <c r="D251" s="31"/>
      <c r="E251" s="259"/>
      <c r="F251" s="31">
        <v>6.1376999999999997</v>
      </c>
    </row>
    <row r="252" spans="1:6" hidden="1" x14ac:dyDescent="0.35">
      <c r="A252" s="40" t="s">
        <v>271</v>
      </c>
      <c r="B252" s="31">
        <f t="shared" si="3"/>
        <v>7950.9036781571795</v>
      </c>
      <c r="C252" s="259">
        <v>48875</v>
      </c>
      <c r="D252" s="31"/>
      <c r="E252" s="259"/>
      <c r="F252" s="31">
        <v>6.1471</v>
      </c>
    </row>
    <row r="253" spans="1:6" hidden="1" x14ac:dyDescent="0.35">
      <c r="A253" s="40" t="s">
        <v>272</v>
      </c>
      <c r="B253" s="31">
        <f t="shared" si="3"/>
        <v>8013.1277518724928</v>
      </c>
      <c r="C253" s="259">
        <v>49320</v>
      </c>
      <c r="D253" s="31"/>
      <c r="E253" s="259"/>
      <c r="F253" s="31">
        <v>6.1548999999999996</v>
      </c>
    </row>
    <row r="254" spans="1:6" hidden="1" x14ac:dyDescent="0.35">
      <c r="A254" s="40" t="s">
        <v>273</v>
      </c>
      <c r="B254" s="31">
        <f t="shared" si="3"/>
        <v>8130.0945284154695</v>
      </c>
      <c r="C254" s="259">
        <v>49970</v>
      </c>
      <c r="D254" s="31"/>
      <c r="E254" s="259"/>
      <c r="F254" s="31">
        <v>6.1463000000000001</v>
      </c>
    </row>
    <row r="255" spans="1:6" hidden="1" x14ac:dyDescent="0.35">
      <c r="A255" s="40" t="s">
        <v>274</v>
      </c>
      <c r="B255" s="31">
        <f t="shared" si="3"/>
        <v>8107.0079458121654</v>
      </c>
      <c r="C255" s="259">
        <v>49790</v>
      </c>
      <c r="D255" s="31"/>
      <c r="E255" s="259"/>
      <c r="F255" s="31">
        <v>6.1416000000000004</v>
      </c>
    </row>
    <row r="256" spans="1:6" hidden="1" x14ac:dyDescent="0.35">
      <c r="A256" s="40" t="s">
        <v>275</v>
      </c>
      <c r="B256" s="31">
        <f t="shared" si="3"/>
        <v>8057.5551284974426</v>
      </c>
      <c r="C256" s="259">
        <v>49475</v>
      </c>
      <c r="D256" s="31"/>
      <c r="E256" s="259"/>
      <c r="F256" s="31">
        <v>6.1402000000000001</v>
      </c>
    </row>
    <row r="257" spans="1:6" hidden="1" x14ac:dyDescent="0.35">
      <c r="A257" s="40" t="s">
        <v>276</v>
      </c>
      <c r="B257" s="31">
        <f t="shared" si="3"/>
        <v>7939.3514974838363</v>
      </c>
      <c r="C257" s="259">
        <v>48750</v>
      </c>
      <c r="D257" s="31"/>
      <c r="E257" s="259"/>
      <c r="F257" s="31">
        <v>6.1402999999999999</v>
      </c>
    </row>
    <row r="258" spans="1:6" hidden="1" x14ac:dyDescent="0.35">
      <c r="A258" s="40" t="s">
        <v>277</v>
      </c>
      <c r="B258" s="31">
        <f t="shared" si="3"/>
        <v>7932.7627168288473</v>
      </c>
      <c r="C258" s="259">
        <v>48750</v>
      </c>
      <c r="D258" s="31"/>
      <c r="E258" s="259"/>
      <c r="F258" s="31">
        <v>6.1454000000000004</v>
      </c>
    </row>
    <row r="259" spans="1:6" hidden="1" x14ac:dyDescent="0.35">
      <c r="A259" s="40" t="s">
        <v>278</v>
      </c>
      <c r="B259" s="31">
        <f t="shared" si="3"/>
        <v>7899.1103724704271</v>
      </c>
      <c r="C259" s="259">
        <v>48480</v>
      </c>
      <c r="D259" s="31"/>
      <c r="E259" s="259"/>
      <c r="F259" s="31">
        <v>6.1374000000000004</v>
      </c>
    </row>
    <row r="260" spans="1:6" hidden="1" x14ac:dyDescent="0.35">
      <c r="A260" s="40" t="s">
        <v>279</v>
      </c>
      <c r="B260" s="31">
        <f t="shared" si="3"/>
        <v>7916.5240632995974</v>
      </c>
      <c r="C260" s="259">
        <v>48575</v>
      </c>
      <c r="D260" s="31"/>
      <c r="E260" s="259"/>
      <c r="F260" s="31">
        <v>6.1359000000000004</v>
      </c>
    </row>
    <row r="261" spans="1:6" hidden="1" x14ac:dyDescent="0.35">
      <c r="A261" s="40" t="s">
        <v>280</v>
      </c>
      <c r="B261" s="31">
        <f t="shared" ref="B261:B324" si="4">C261/F261</f>
        <v>7908.7118003518608</v>
      </c>
      <c r="C261" s="259">
        <v>48550</v>
      </c>
      <c r="D261" s="31"/>
      <c r="E261" s="259"/>
      <c r="F261" s="31">
        <v>6.1387999999999998</v>
      </c>
    </row>
    <row r="262" spans="1:6" hidden="1" x14ac:dyDescent="0.35">
      <c r="A262" s="40" t="s">
        <v>281</v>
      </c>
      <c r="B262" s="31">
        <f t="shared" si="4"/>
        <v>7858.794035293351</v>
      </c>
      <c r="C262" s="259">
        <v>48275</v>
      </c>
      <c r="D262" s="31"/>
      <c r="E262" s="259"/>
      <c r="F262" s="31">
        <v>6.1428000000000003</v>
      </c>
    </row>
    <row r="263" spans="1:6" hidden="1" x14ac:dyDescent="0.35">
      <c r="A263" s="40" t="s">
        <v>282</v>
      </c>
      <c r="B263" s="31">
        <f t="shared" si="4"/>
        <v>7934.7031592625681</v>
      </c>
      <c r="C263" s="259">
        <v>48850</v>
      </c>
      <c r="D263" s="31"/>
      <c r="E263" s="259"/>
      <c r="F263" s="31">
        <v>6.1565000000000003</v>
      </c>
    </row>
    <row r="264" spans="1:6" hidden="1" x14ac:dyDescent="0.35">
      <c r="A264" s="40" t="s">
        <v>283</v>
      </c>
      <c r="B264" s="31">
        <f t="shared" si="4"/>
        <v>7939.1451654938755</v>
      </c>
      <c r="C264" s="259">
        <v>48740</v>
      </c>
      <c r="D264" s="31"/>
      <c r="E264" s="259"/>
      <c r="F264" s="31">
        <v>6.1391999999999998</v>
      </c>
    </row>
    <row r="265" spans="1:6" hidden="1" x14ac:dyDescent="0.35">
      <c r="A265" s="40" t="s">
        <v>284</v>
      </c>
      <c r="B265" s="31">
        <f t="shared" si="4"/>
        <v>7898.4232473286429</v>
      </c>
      <c r="C265" s="259">
        <v>48490</v>
      </c>
      <c r="D265" s="31"/>
      <c r="E265" s="259"/>
      <c r="F265" s="31">
        <v>6.1391999999999998</v>
      </c>
    </row>
    <row r="266" spans="1:6" hidden="1" x14ac:dyDescent="0.35">
      <c r="A266" s="40" t="s">
        <v>285</v>
      </c>
      <c r="B266" s="31">
        <f t="shared" si="4"/>
        <v>7883.7633567891589</v>
      </c>
      <c r="C266" s="259">
        <v>48400</v>
      </c>
      <c r="D266" s="31"/>
      <c r="E266" s="259"/>
      <c r="F266" s="31">
        <v>6.1391999999999998</v>
      </c>
    </row>
    <row r="267" spans="1:6" hidden="1" x14ac:dyDescent="0.35">
      <c r="A267" s="40" t="s">
        <v>286</v>
      </c>
      <c r="B267" s="31">
        <f t="shared" si="4"/>
        <v>7920.4130831378689</v>
      </c>
      <c r="C267" s="259">
        <v>48625</v>
      </c>
      <c r="D267" s="31"/>
      <c r="E267" s="259"/>
      <c r="F267" s="31">
        <v>6.1391999999999998</v>
      </c>
    </row>
    <row r="268" spans="1:6" hidden="1" x14ac:dyDescent="0.35">
      <c r="A268" s="40" t="s">
        <v>287</v>
      </c>
      <c r="B268" s="31">
        <f t="shared" si="4"/>
        <v>7900.0521240552516</v>
      </c>
      <c r="C268" s="259">
        <v>48500</v>
      </c>
      <c r="D268" s="31"/>
      <c r="E268" s="259"/>
      <c r="F268" s="31">
        <v>6.1391999999999998</v>
      </c>
    </row>
    <row r="269" spans="1:6" hidden="1" x14ac:dyDescent="0.35">
      <c r="A269" s="40" t="s">
        <v>288</v>
      </c>
      <c r="B269" s="31">
        <f t="shared" si="4"/>
        <v>7943.2173573103992</v>
      </c>
      <c r="C269" s="259">
        <v>48765</v>
      </c>
      <c r="D269" s="31"/>
      <c r="E269" s="259"/>
      <c r="F269" s="31">
        <v>6.1391999999999998</v>
      </c>
    </row>
    <row r="270" spans="1:6" hidden="1" x14ac:dyDescent="0.35">
      <c r="A270" s="40" t="s">
        <v>289</v>
      </c>
      <c r="B270" s="31">
        <f t="shared" si="4"/>
        <v>7860.9590826166277</v>
      </c>
      <c r="C270" s="259">
        <v>48260</v>
      </c>
      <c r="D270" s="31"/>
      <c r="E270" s="259"/>
      <c r="F270" s="31">
        <v>6.1391999999999998</v>
      </c>
    </row>
    <row r="271" spans="1:6" hidden="1" x14ac:dyDescent="0.35">
      <c r="A271" s="40" t="s">
        <v>290</v>
      </c>
      <c r="B271" s="31">
        <f t="shared" si="4"/>
        <v>7783.4193169202636</v>
      </c>
      <c r="C271" s="259">
        <v>47675</v>
      </c>
      <c r="D271" s="31"/>
      <c r="E271" s="259"/>
      <c r="F271" s="31">
        <v>6.1252000000000004</v>
      </c>
    </row>
    <row r="272" spans="1:6" hidden="1" x14ac:dyDescent="0.35">
      <c r="A272" s="40" t="s">
        <v>291</v>
      </c>
      <c r="B272" s="31">
        <f t="shared" si="4"/>
        <v>7779.1022354305114</v>
      </c>
      <c r="C272" s="259">
        <v>47640</v>
      </c>
      <c r="D272" s="31"/>
      <c r="E272" s="259"/>
      <c r="F272" s="31">
        <v>6.1241000000000003</v>
      </c>
    </row>
    <row r="273" spans="1:6" hidden="1" x14ac:dyDescent="0.35">
      <c r="A273" s="40" t="s">
        <v>292</v>
      </c>
      <c r="B273" s="31">
        <f t="shared" si="4"/>
        <v>7785.995330688479</v>
      </c>
      <c r="C273" s="259">
        <v>47690</v>
      </c>
      <c r="D273" s="31"/>
      <c r="E273" s="259"/>
      <c r="F273" s="31">
        <v>6.1250999999999998</v>
      </c>
    </row>
    <row r="274" spans="1:6" hidden="1" x14ac:dyDescent="0.35">
      <c r="A274" s="40" t="s">
        <v>293</v>
      </c>
      <c r="B274" s="31">
        <f t="shared" si="4"/>
        <v>7838.1072204702541</v>
      </c>
      <c r="C274" s="259">
        <v>47970</v>
      </c>
      <c r="D274" s="31"/>
      <c r="E274" s="259"/>
      <c r="F274" s="31">
        <v>6.1200999999999999</v>
      </c>
    </row>
    <row r="275" spans="1:6" hidden="1" x14ac:dyDescent="0.35">
      <c r="A275" s="40" t="s">
        <v>294</v>
      </c>
      <c r="B275" s="31">
        <f t="shared" si="4"/>
        <v>7835.2233733128542</v>
      </c>
      <c r="C275" s="259">
        <v>47950</v>
      </c>
      <c r="D275" s="31"/>
      <c r="E275" s="259"/>
      <c r="F275" s="31">
        <v>6.1197999999999997</v>
      </c>
    </row>
    <row r="276" spans="1:6" hidden="1" x14ac:dyDescent="0.35">
      <c r="A276" s="40" t="s">
        <v>295</v>
      </c>
      <c r="B276" s="31">
        <f t="shared" si="4"/>
        <v>7849.2743200836812</v>
      </c>
      <c r="C276" s="259">
        <v>48025</v>
      </c>
      <c r="D276" s="31"/>
      <c r="E276" s="259"/>
      <c r="F276" s="31">
        <v>6.1184000000000003</v>
      </c>
    </row>
    <row r="277" spans="1:6" hidden="1" x14ac:dyDescent="0.35">
      <c r="A277" s="40" t="s">
        <v>296</v>
      </c>
      <c r="B277" s="31">
        <f t="shared" si="4"/>
        <v>7824.4805205421226</v>
      </c>
      <c r="C277" s="259">
        <v>47860</v>
      </c>
      <c r="D277" s="31"/>
      <c r="E277" s="259"/>
      <c r="F277" s="31">
        <v>6.1166999999999998</v>
      </c>
    </row>
    <row r="278" spans="1:6" hidden="1" x14ac:dyDescent="0.35">
      <c r="A278" s="40" t="s">
        <v>297</v>
      </c>
      <c r="B278" s="31">
        <f t="shared" si="4"/>
        <v>7874.8528064895982</v>
      </c>
      <c r="C278" s="259">
        <v>48150</v>
      </c>
      <c r="D278" s="31"/>
      <c r="E278" s="259"/>
      <c r="F278" s="31">
        <v>6.1143999999999998</v>
      </c>
    </row>
    <row r="279" spans="1:6" hidden="1" x14ac:dyDescent="0.35">
      <c r="A279" s="40" t="s">
        <v>298</v>
      </c>
      <c r="B279" s="31">
        <f t="shared" si="4"/>
        <v>7889.0961450356699</v>
      </c>
      <c r="C279" s="259">
        <v>48215</v>
      </c>
      <c r="D279" s="31"/>
      <c r="E279" s="259"/>
      <c r="F279" s="31">
        <v>6.1116000000000001</v>
      </c>
    </row>
    <row r="280" spans="1:6" hidden="1" x14ac:dyDescent="0.35">
      <c r="A280" s="40" t="s">
        <v>299</v>
      </c>
      <c r="B280" s="31">
        <f t="shared" si="4"/>
        <v>7918.185831303239</v>
      </c>
      <c r="C280" s="259">
        <v>48430</v>
      </c>
      <c r="D280" s="31"/>
      <c r="E280" s="259"/>
      <c r="F280" s="31">
        <v>6.1162999999999998</v>
      </c>
    </row>
    <row r="281" spans="1:6" hidden="1" x14ac:dyDescent="0.35">
      <c r="A281" s="40" t="s">
        <v>300</v>
      </c>
      <c r="B281" s="31">
        <f t="shared" si="4"/>
        <v>7906.5735455274043</v>
      </c>
      <c r="C281" s="259">
        <v>48340</v>
      </c>
      <c r="D281" s="31"/>
      <c r="E281" s="259"/>
      <c r="F281" s="31">
        <v>6.1139000000000001</v>
      </c>
    </row>
    <row r="282" spans="1:6" hidden="1" x14ac:dyDescent="0.35">
      <c r="A282" s="29" t="s">
        <v>301</v>
      </c>
      <c r="B282" s="31">
        <f t="shared" si="4"/>
        <v>7883.6411178297112</v>
      </c>
      <c r="C282" s="259">
        <v>48240</v>
      </c>
      <c r="D282" s="31"/>
      <c r="E282" s="259"/>
      <c r="F282" s="31">
        <v>6.1189999999999998</v>
      </c>
    </row>
    <row r="283" spans="1:6" hidden="1" x14ac:dyDescent="0.35">
      <c r="A283" s="29" t="s">
        <v>302</v>
      </c>
      <c r="B283" s="31">
        <f t="shared" si="4"/>
        <v>7906.9083302008603</v>
      </c>
      <c r="C283" s="259">
        <v>48380</v>
      </c>
      <c r="D283" s="31"/>
      <c r="E283" s="259"/>
      <c r="F283" s="31">
        <v>6.1186999999999996</v>
      </c>
    </row>
    <row r="284" spans="1:6" hidden="1" x14ac:dyDescent="0.35">
      <c r="A284" s="29" t="s">
        <v>303</v>
      </c>
      <c r="B284" s="31">
        <f t="shared" si="4"/>
        <v>7842.0148826559825</v>
      </c>
      <c r="C284" s="259">
        <v>47950</v>
      </c>
      <c r="D284" s="31"/>
      <c r="E284" s="259"/>
      <c r="F284" s="31">
        <v>6.1144999999999996</v>
      </c>
    </row>
    <row r="285" spans="1:6" hidden="1" x14ac:dyDescent="0.35">
      <c r="A285" s="29" t="s">
        <v>304</v>
      </c>
      <c r="B285" s="31">
        <f t="shared" si="4"/>
        <v>7839.7212543554006</v>
      </c>
      <c r="C285" s="259">
        <v>47925</v>
      </c>
      <c r="D285" s="31"/>
      <c r="E285" s="259"/>
      <c r="F285" s="31">
        <v>6.1131000000000002</v>
      </c>
    </row>
    <row r="286" spans="1:6" hidden="1" x14ac:dyDescent="0.35">
      <c r="A286" s="29" t="s">
        <v>305</v>
      </c>
      <c r="B286" s="31">
        <f t="shared" si="4"/>
        <v>7850.9223404081495</v>
      </c>
      <c r="C286" s="259">
        <v>48050</v>
      </c>
      <c r="D286" s="31"/>
      <c r="E286" s="259"/>
      <c r="F286" s="31">
        <v>6.1203000000000003</v>
      </c>
    </row>
    <row r="287" spans="1:6" hidden="1" x14ac:dyDescent="0.35">
      <c r="A287" s="29" t="s">
        <v>306</v>
      </c>
      <c r="B287" s="31">
        <f t="shared" si="4"/>
        <v>7890.2215831100066</v>
      </c>
      <c r="C287" s="259">
        <v>48285</v>
      </c>
      <c r="D287" s="31"/>
      <c r="E287" s="259"/>
      <c r="F287" s="31">
        <v>6.1196000000000002</v>
      </c>
    </row>
    <row r="288" spans="1:6" hidden="1" x14ac:dyDescent="0.35">
      <c r="A288" s="29" t="s">
        <v>307</v>
      </c>
      <c r="B288" s="31">
        <f t="shared" si="4"/>
        <v>7825.6756536347475</v>
      </c>
      <c r="C288" s="259">
        <v>47980</v>
      </c>
      <c r="D288" s="31"/>
      <c r="E288" s="259"/>
      <c r="F288" s="31">
        <v>6.1311</v>
      </c>
    </row>
    <row r="289" spans="1:6" hidden="1" x14ac:dyDescent="0.35">
      <c r="A289" s="29" t="s">
        <v>308</v>
      </c>
      <c r="B289" s="31">
        <f t="shared" si="4"/>
        <v>7850.275061623599</v>
      </c>
      <c r="C289" s="259">
        <v>48090</v>
      </c>
      <c r="D289" s="31"/>
      <c r="E289" s="259"/>
      <c r="F289" s="31">
        <v>6.1258999999999997</v>
      </c>
    </row>
    <row r="290" spans="1:6" hidden="1" x14ac:dyDescent="0.35">
      <c r="A290" s="29" t="s">
        <v>309</v>
      </c>
      <c r="B290" s="31">
        <f t="shared" si="4"/>
        <v>7835.1693186454504</v>
      </c>
      <c r="C290" s="259">
        <v>48010</v>
      </c>
      <c r="D290" s="31"/>
      <c r="E290" s="259"/>
      <c r="F290" s="31">
        <v>6.1275000000000004</v>
      </c>
    </row>
    <row r="291" spans="1:6" hidden="1" x14ac:dyDescent="0.35">
      <c r="A291" s="29" t="s">
        <v>310</v>
      </c>
      <c r="B291" s="31">
        <f t="shared" si="4"/>
        <v>7780.439707296403</v>
      </c>
      <c r="C291" s="259">
        <v>47740</v>
      </c>
      <c r="D291" s="31"/>
      <c r="E291" s="259"/>
      <c r="F291" s="31">
        <v>6.1359000000000004</v>
      </c>
    </row>
    <row r="292" spans="1:6" hidden="1" x14ac:dyDescent="0.35">
      <c r="A292" s="29" t="s">
        <v>311</v>
      </c>
      <c r="B292" s="31">
        <f t="shared" si="4"/>
        <v>7864.893530227625</v>
      </c>
      <c r="C292" s="259">
        <v>48200</v>
      </c>
      <c r="D292" s="31"/>
      <c r="E292" s="259"/>
      <c r="F292" s="31">
        <v>6.1284999999999998</v>
      </c>
    </row>
    <row r="293" spans="1:6" hidden="1" x14ac:dyDescent="0.35">
      <c r="A293" s="29" t="s">
        <v>312</v>
      </c>
      <c r="B293" s="31">
        <f t="shared" si="4"/>
        <v>7832.1221523638442</v>
      </c>
      <c r="C293" s="259">
        <v>47960</v>
      </c>
      <c r="D293" s="31"/>
      <c r="E293" s="259"/>
      <c r="F293" s="31">
        <v>6.1234999999999999</v>
      </c>
    </row>
    <row r="294" spans="1:6" hidden="1" x14ac:dyDescent="0.35">
      <c r="A294" s="29" t="s">
        <v>313</v>
      </c>
      <c r="B294" s="31">
        <f t="shared" si="4"/>
        <v>7820.5400460656356</v>
      </c>
      <c r="C294" s="259">
        <v>47875</v>
      </c>
      <c r="D294" s="31"/>
      <c r="E294" s="259"/>
      <c r="F294" s="31">
        <v>6.1216999999999997</v>
      </c>
    </row>
    <row r="295" spans="1:6" hidden="1" x14ac:dyDescent="0.35">
      <c r="A295" s="29" t="s">
        <v>314</v>
      </c>
      <c r="B295" s="31">
        <f t="shared" si="4"/>
        <v>7835.9975833972867</v>
      </c>
      <c r="C295" s="259">
        <v>47990</v>
      </c>
      <c r="D295" s="31"/>
      <c r="E295" s="259"/>
      <c r="F295" s="31">
        <v>6.1242999999999999</v>
      </c>
    </row>
    <row r="296" spans="1:6" hidden="1" x14ac:dyDescent="0.35">
      <c r="A296" s="29" t="s">
        <v>315</v>
      </c>
      <c r="B296" s="31">
        <f t="shared" si="4"/>
        <v>7836.0645034928511</v>
      </c>
      <c r="C296" s="259">
        <v>48010</v>
      </c>
      <c r="D296" s="31"/>
      <c r="E296" s="259"/>
      <c r="F296" s="31">
        <v>6.1268000000000002</v>
      </c>
    </row>
    <row r="297" spans="1:6" hidden="1" x14ac:dyDescent="0.35">
      <c r="A297" s="40" t="s">
        <v>316</v>
      </c>
      <c r="B297" s="31">
        <f t="shared" si="4"/>
        <v>7868.0616668296343</v>
      </c>
      <c r="C297" s="259">
        <v>48280</v>
      </c>
      <c r="D297" s="31"/>
      <c r="E297" s="259"/>
      <c r="F297" s="31">
        <v>6.1361999999999997</v>
      </c>
    </row>
    <row r="298" spans="1:6" hidden="1" x14ac:dyDescent="0.35">
      <c r="A298" s="40" t="s">
        <v>317</v>
      </c>
      <c r="B298" s="31">
        <f t="shared" si="4"/>
        <v>7823.3952427500817</v>
      </c>
      <c r="C298" s="259">
        <v>48020</v>
      </c>
      <c r="D298" s="31"/>
      <c r="E298" s="259"/>
      <c r="F298" s="31">
        <v>6.1379999999999999</v>
      </c>
    </row>
    <row r="299" spans="1:6" hidden="1" x14ac:dyDescent="0.35">
      <c r="A299" s="40" t="s">
        <v>318</v>
      </c>
      <c r="B299" s="31">
        <f t="shared" si="4"/>
        <v>7779.0451360599645</v>
      </c>
      <c r="C299" s="259">
        <v>47740</v>
      </c>
      <c r="D299" s="31"/>
      <c r="E299" s="259"/>
      <c r="F299" s="31">
        <v>6.1369999999999996</v>
      </c>
    </row>
    <row r="300" spans="1:6" hidden="1" x14ac:dyDescent="0.35">
      <c r="A300" s="40" t="s">
        <v>319</v>
      </c>
      <c r="B300" s="31">
        <f t="shared" si="4"/>
        <v>7770.0444980521906</v>
      </c>
      <c r="C300" s="259">
        <v>47670</v>
      </c>
      <c r="D300" s="31"/>
      <c r="E300" s="259"/>
      <c r="F300" s="31">
        <v>6.1351000000000004</v>
      </c>
    </row>
    <row r="301" spans="1:6" hidden="1" x14ac:dyDescent="0.35">
      <c r="A301" s="40" t="s">
        <v>320</v>
      </c>
      <c r="B301" s="31">
        <f t="shared" si="4"/>
        <v>7662.2742801366521</v>
      </c>
      <c r="C301" s="259">
        <v>47100</v>
      </c>
      <c r="D301" s="31"/>
      <c r="E301" s="259"/>
      <c r="F301" s="31">
        <v>6.1470000000000002</v>
      </c>
    </row>
    <row r="302" spans="1:6" hidden="1" x14ac:dyDescent="0.35">
      <c r="A302" s="40" t="s">
        <v>321</v>
      </c>
      <c r="B302" s="31">
        <f t="shared" si="4"/>
        <v>7395.8485720323142</v>
      </c>
      <c r="C302" s="259">
        <v>45500</v>
      </c>
      <c r="D302" s="31"/>
      <c r="E302" s="259"/>
      <c r="F302" s="31">
        <v>6.1520999999999999</v>
      </c>
    </row>
    <row r="303" spans="1:6" hidden="1" x14ac:dyDescent="0.35">
      <c r="A303" s="40" t="s">
        <v>322</v>
      </c>
      <c r="B303" s="31">
        <f t="shared" si="4"/>
        <v>7567.5675675675675</v>
      </c>
      <c r="C303" s="259">
        <v>46480</v>
      </c>
      <c r="D303" s="31"/>
      <c r="E303" s="259"/>
      <c r="F303" s="31">
        <v>6.1420000000000003</v>
      </c>
    </row>
    <row r="304" spans="1:6" hidden="1" x14ac:dyDescent="0.35">
      <c r="A304" s="40" t="s">
        <v>323</v>
      </c>
      <c r="B304" s="31">
        <f t="shared" si="4"/>
        <v>7553.4596308642986</v>
      </c>
      <c r="C304" s="259">
        <v>46450</v>
      </c>
      <c r="D304" s="31"/>
      <c r="E304" s="259"/>
      <c r="F304" s="31">
        <v>6.1494999999999997</v>
      </c>
    </row>
    <row r="305" spans="1:6" hidden="1" x14ac:dyDescent="0.35">
      <c r="A305" s="40" t="s">
        <v>324</v>
      </c>
      <c r="B305" s="31">
        <f t="shared" si="4"/>
        <v>7584.0049395554406</v>
      </c>
      <c r="C305" s="259">
        <v>46675</v>
      </c>
      <c r="D305" s="31"/>
      <c r="E305" s="259"/>
      <c r="F305" s="31">
        <v>6.1543999999999999</v>
      </c>
    </row>
    <row r="306" spans="1:6" hidden="1" x14ac:dyDescent="0.35">
      <c r="A306" s="40" t="s">
        <v>325</v>
      </c>
      <c r="B306" s="31">
        <f t="shared" si="4"/>
        <v>7613.7931034482763</v>
      </c>
      <c r="C306" s="259">
        <v>46920</v>
      </c>
      <c r="D306" s="31"/>
      <c r="E306" s="259"/>
      <c r="F306" s="31">
        <v>6.1624999999999996</v>
      </c>
    </row>
    <row r="307" spans="1:6" hidden="1" x14ac:dyDescent="0.35">
      <c r="A307" s="40" t="s">
        <v>326</v>
      </c>
      <c r="B307" s="31">
        <f t="shared" si="4"/>
        <v>7613.7396157840085</v>
      </c>
      <c r="C307" s="259">
        <v>46925</v>
      </c>
      <c r="D307" s="31"/>
      <c r="E307" s="259"/>
      <c r="F307" s="31">
        <v>6.1631999999999998</v>
      </c>
    </row>
    <row r="308" spans="1:6" hidden="1" x14ac:dyDescent="0.35">
      <c r="A308" s="40" t="s">
        <v>327</v>
      </c>
      <c r="B308" s="31">
        <f t="shared" si="4"/>
        <v>7522.2597482345718</v>
      </c>
      <c r="C308" s="259">
        <v>46550</v>
      </c>
      <c r="D308" s="31"/>
      <c r="E308" s="259"/>
      <c r="F308" s="31">
        <v>6.1882999999999999</v>
      </c>
    </row>
    <row r="309" spans="1:6" hidden="1" x14ac:dyDescent="0.35">
      <c r="A309" s="40" t="s">
        <v>328</v>
      </c>
      <c r="B309" s="31">
        <f t="shared" si="4"/>
        <v>7606.7421188128428</v>
      </c>
      <c r="C309" s="259">
        <v>46980</v>
      </c>
      <c r="D309" s="31"/>
      <c r="E309" s="259"/>
      <c r="F309" s="31">
        <v>6.1760999999999999</v>
      </c>
    </row>
    <row r="310" spans="1:6" hidden="1" x14ac:dyDescent="0.35">
      <c r="A310" s="40" t="s">
        <v>329</v>
      </c>
      <c r="B310" s="31">
        <f t="shared" si="4"/>
        <v>7577.1038984118777</v>
      </c>
      <c r="C310" s="259">
        <v>46900</v>
      </c>
      <c r="D310" s="31"/>
      <c r="E310" s="259"/>
      <c r="F310" s="31">
        <v>6.1897000000000002</v>
      </c>
    </row>
    <row r="311" spans="1:6" hidden="1" x14ac:dyDescent="0.35">
      <c r="A311" s="40" t="s">
        <v>330</v>
      </c>
      <c r="B311" s="31">
        <f t="shared" si="4"/>
        <v>7594.8548897938081</v>
      </c>
      <c r="C311" s="259">
        <v>47000</v>
      </c>
      <c r="D311" s="31"/>
      <c r="E311" s="259"/>
      <c r="F311" s="31">
        <v>6.1883999999999997</v>
      </c>
    </row>
    <row r="312" spans="1:6" hidden="1" x14ac:dyDescent="0.35">
      <c r="A312" s="40" t="s">
        <v>331</v>
      </c>
      <c r="B312" s="31">
        <f t="shared" si="4"/>
        <v>7603.9025020594745</v>
      </c>
      <c r="C312" s="259">
        <v>47075</v>
      </c>
      <c r="D312" s="31"/>
      <c r="E312" s="259"/>
      <c r="F312" s="31">
        <v>6.1909000000000001</v>
      </c>
    </row>
    <row r="313" spans="1:6" hidden="1" x14ac:dyDescent="0.35">
      <c r="A313" s="40" t="s">
        <v>332</v>
      </c>
      <c r="B313" s="31">
        <f t="shared" si="4"/>
        <v>7502.3020629715193</v>
      </c>
      <c r="C313" s="259">
        <v>46440</v>
      </c>
      <c r="D313" s="31"/>
      <c r="E313" s="259"/>
      <c r="F313" s="31">
        <v>6.1901000000000002</v>
      </c>
    </row>
    <row r="314" spans="1:6" hidden="1" x14ac:dyDescent="0.35">
      <c r="A314" s="40" t="s">
        <v>333</v>
      </c>
      <c r="B314" s="31">
        <f t="shared" si="4"/>
        <v>7466.3481713418769</v>
      </c>
      <c r="C314" s="259">
        <v>46260</v>
      </c>
      <c r="D314" s="31"/>
      <c r="E314" s="259"/>
      <c r="F314" s="31">
        <v>6.1958000000000002</v>
      </c>
    </row>
    <row r="315" spans="1:6" hidden="1" x14ac:dyDescent="0.35">
      <c r="A315" s="40" t="s">
        <v>334</v>
      </c>
      <c r="B315" s="31">
        <f t="shared" si="4"/>
        <v>7466.6495019551685</v>
      </c>
      <c r="C315" s="259">
        <v>46400</v>
      </c>
      <c r="D315" s="31"/>
      <c r="E315" s="259"/>
      <c r="F315" s="31">
        <v>6.2142999999999997</v>
      </c>
    </row>
    <row r="316" spans="1:6" hidden="1" x14ac:dyDescent="0.35">
      <c r="A316" s="40" t="s">
        <v>335</v>
      </c>
      <c r="B316" s="31">
        <f t="shared" si="4"/>
        <v>7432.8670204212895</v>
      </c>
      <c r="C316" s="259">
        <v>46225</v>
      </c>
      <c r="D316" s="31"/>
      <c r="E316" s="259"/>
      <c r="F316" s="31">
        <v>6.2190000000000003</v>
      </c>
    </row>
    <row r="317" spans="1:6" hidden="1" x14ac:dyDescent="0.35">
      <c r="A317" s="40" t="s">
        <v>336</v>
      </c>
      <c r="B317" s="31">
        <f t="shared" si="4"/>
        <v>7508.3184645802194</v>
      </c>
      <c r="C317" s="259">
        <v>46710</v>
      </c>
      <c r="D317" s="31"/>
      <c r="E317" s="259"/>
      <c r="F317" s="31">
        <v>6.2210999999999999</v>
      </c>
    </row>
    <row r="318" spans="1:6" hidden="1" x14ac:dyDescent="0.35">
      <c r="A318" s="40" t="s">
        <v>337</v>
      </c>
      <c r="B318" s="31">
        <f t="shared" si="4"/>
        <v>7466.8807707747892</v>
      </c>
      <c r="C318" s="259">
        <v>46500</v>
      </c>
      <c r="D318" s="31"/>
      <c r="E318" s="259"/>
      <c r="F318" s="31">
        <v>6.2275</v>
      </c>
    </row>
    <row r="319" spans="1:6" hidden="1" x14ac:dyDescent="0.35">
      <c r="A319" s="40" t="s">
        <v>338</v>
      </c>
      <c r="B319" s="31">
        <f t="shared" si="4"/>
        <v>7459.4438006952496</v>
      </c>
      <c r="C319" s="259">
        <v>46350</v>
      </c>
      <c r="D319" s="31"/>
      <c r="E319" s="259"/>
      <c r="F319" s="31">
        <v>6.2135999999999996</v>
      </c>
    </row>
    <row r="320" spans="1:6" hidden="1" x14ac:dyDescent="0.35">
      <c r="A320" s="40" t="s">
        <v>339</v>
      </c>
      <c r="B320" s="31">
        <f t="shared" si="4"/>
        <v>7461.9412001610963</v>
      </c>
      <c r="C320" s="259">
        <v>46320</v>
      </c>
      <c r="D320" s="31"/>
      <c r="E320" s="259"/>
      <c r="F320" s="31">
        <v>6.2074999999999996</v>
      </c>
    </row>
    <row r="321" spans="1:6" hidden="1" x14ac:dyDescent="0.35">
      <c r="A321" s="40" t="s">
        <v>340</v>
      </c>
      <c r="B321" s="31">
        <f t="shared" si="4"/>
        <v>7450.0273602214565</v>
      </c>
      <c r="C321" s="259">
        <v>46290</v>
      </c>
      <c r="D321" s="31"/>
      <c r="E321" s="259"/>
      <c r="F321" s="31">
        <v>6.2134</v>
      </c>
    </row>
    <row r="322" spans="1:6" hidden="1" x14ac:dyDescent="0.35">
      <c r="A322" s="40" t="s">
        <v>341</v>
      </c>
      <c r="B322" s="31">
        <f t="shared" si="4"/>
        <v>7396.1597172009324</v>
      </c>
      <c r="C322" s="259">
        <v>46030</v>
      </c>
      <c r="D322" s="31"/>
      <c r="E322" s="259"/>
      <c r="F322" s="31">
        <v>6.2234999999999996</v>
      </c>
    </row>
    <row r="323" spans="1:6" hidden="1" x14ac:dyDescent="0.35">
      <c r="A323" s="40" t="s">
        <v>342</v>
      </c>
      <c r="B323" s="31">
        <f t="shared" si="4"/>
        <v>7436.8772371094119</v>
      </c>
      <c r="C323" s="259">
        <v>46125</v>
      </c>
      <c r="D323" s="31"/>
      <c r="E323" s="259"/>
      <c r="F323" s="31">
        <v>6.2022000000000004</v>
      </c>
    </row>
    <row r="324" spans="1:6" hidden="1" x14ac:dyDescent="0.35">
      <c r="A324" s="43" t="s">
        <v>343</v>
      </c>
      <c r="B324" s="31">
        <f t="shared" si="4"/>
        <v>7510.8507994901329</v>
      </c>
      <c r="C324" s="296">
        <v>46550</v>
      </c>
      <c r="D324" s="44"/>
      <c r="E324" s="296"/>
      <c r="F324" s="31">
        <v>6.1977000000000002</v>
      </c>
    </row>
    <row r="325" spans="1:6" hidden="1" x14ac:dyDescent="0.35">
      <c r="A325" s="45" t="s">
        <v>344</v>
      </c>
      <c r="B325" s="31">
        <f t="shared" ref="B325:B339" si="5">C325/F325</f>
        <v>7411.2768419699114</v>
      </c>
      <c r="C325" s="259">
        <v>46110</v>
      </c>
      <c r="D325" s="31"/>
      <c r="E325" s="259"/>
      <c r="F325" s="31">
        <v>6.2215999999999996</v>
      </c>
    </row>
    <row r="326" spans="1:6" hidden="1" x14ac:dyDescent="0.35">
      <c r="A326" s="45" t="s">
        <v>345</v>
      </c>
      <c r="B326" s="31">
        <f t="shared" si="5"/>
        <v>7349.8648300720906</v>
      </c>
      <c r="C326" s="259">
        <v>45675</v>
      </c>
      <c r="D326" s="31"/>
      <c r="E326" s="259"/>
      <c r="F326" s="31">
        <v>6.2144000000000004</v>
      </c>
    </row>
    <row r="327" spans="1:6" hidden="1" x14ac:dyDescent="0.35">
      <c r="A327" s="45" t="s">
        <v>346</v>
      </c>
      <c r="B327" s="31">
        <f t="shared" si="5"/>
        <v>7342.6404521520699</v>
      </c>
      <c r="C327" s="259">
        <v>45600</v>
      </c>
      <c r="D327" s="31"/>
      <c r="E327" s="259"/>
      <c r="F327" s="31">
        <v>6.2103000000000002</v>
      </c>
    </row>
    <row r="328" spans="1:6" hidden="1" x14ac:dyDescent="0.35">
      <c r="A328" s="45" t="s">
        <v>347</v>
      </c>
      <c r="B328" s="31">
        <f t="shared" si="5"/>
        <v>7319.5063476483929</v>
      </c>
      <c r="C328" s="259">
        <v>45490</v>
      </c>
      <c r="D328" s="31"/>
      <c r="E328" s="259"/>
      <c r="F328" s="31">
        <v>6.2149000000000001</v>
      </c>
    </row>
    <row r="329" spans="1:6" hidden="1" x14ac:dyDescent="0.35">
      <c r="A329" s="45" t="s">
        <v>348</v>
      </c>
      <c r="B329" s="31">
        <f t="shared" si="5"/>
        <v>7279.9033427305685</v>
      </c>
      <c r="C329" s="259">
        <v>45190</v>
      </c>
      <c r="D329" s="31"/>
      <c r="E329" s="259"/>
      <c r="F329" s="31">
        <v>6.2074999999999996</v>
      </c>
    </row>
    <row r="330" spans="1:6" hidden="1" x14ac:dyDescent="0.35">
      <c r="A330" s="45" t="s">
        <v>349</v>
      </c>
      <c r="B330" s="31">
        <f t="shared" si="5"/>
        <v>7235.2087699500235</v>
      </c>
      <c r="C330" s="259">
        <v>44880</v>
      </c>
      <c r="D330" s="31"/>
      <c r="E330" s="259"/>
      <c r="F330" s="31">
        <v>6.2030000000000003</v>
      </c>
    </row>
    <row r="331" spans="1:6" hidden="1" x14ac:dyDescent="0.35">
      <c r="A331" s="45" t="s">
        <v>350</v>
      </c>
      <c r="B331" s="31">
        <f t="shared" si="5"/>
        <v>7135.8267716535429</v>
      </c>
      <c r="C331" s="259">
        <v>44225</v>
      </c>
      <c r="D331" s="31"/>
      <c r="E331" s="259"/>
      <c r="F331" s="31">
        <v>6.1976000000000004</v>
      </c>
    </row>
    <row r="332" spans="1:6" hidden="1" x14ac:dyDescent="0.35">
      <c r="A332" s="45" t="s">
        <v>351</v>
      </c>
      <c r="B332" s="31">
        <f t="shared" si="5"/>
        <v>6620.1865659597815</v>
      </c>
      <c r="C332" s="259">
        <v>41020</v>
      </c>
      <c r="D332" s="31"/>
      <c r="E332" s="259"/>
      <c r="F332" s="31">
        <v>6.1962000000000002</v>
      </c>
    </row>
    <row r="333" spans="1:6" hidden="1" x14ac:dyDescent="0.35">
      <c r="A333" s="45" t="s">
        <v>352</v>
      </c>
      <c r="B333" s="31">
        <f t="shared" si="5"/>
        <v>6660.4157910052054</v>
      </c>
      <c r="C333" s="259">
        <v>41200</v>
      </c>
      <c r="D333" s="31"/>
      <c r="E333" s="259"/>
      <c r="F333" s="31">
        <v>6.1858000000000004</v>
      </c>
    </row>
    <row r="334" spans="1:6" hidden="1" x14ac:dyDescent="0.35">
      <c r="A334" s="45" t="s">
        <v>353</v>
      </c>
      <c r="B334" s="31">
        <f t="shared" si="5"/>
        <v>6653.9954576937325</v>
      </c>
      <c r="C334" s="259">
        <v>41310</v>
      </c>
      <c r="D334" s="31"/>
      <c r="E334" s="259"/>
      <c r="F334" s="31">
        <v>6.2083000000000004</v>
      </c>
    </row>
    <row r="335" spans="1:6" hidden="1" x14ac:dyDescent="0.35">
      <c r="A335" s="45" t="s">
        <v>354</v>
      </c>
      <c r="B335" s="31">
        <f t="shared" si="5"/>
        <v>6743.5056584362146</v>
      </c>
      <c r="C335" s="259">
        <v>41950</v>
      </c>
      <c r="D335" s="31"/>
      <c r="E335" s="259"/>
      <c r="F335" s="31">
        <v>6.2207999999999997</v>
      </c>
    </row>
    <row r="336" spans="1:6" hidden="1" x14ac:dyDescent="0.35">
      <c r="A336" s="45" t="s">
        <v>355</v>
      </c>
      <c r="B336" s="31">
        <f t="shared" si="5"/>
        <v>6715.577436689513</v>
      </c>
      <c r="C336" s="259">
        <v>41740</v>
      </c>
      <c r="D336" s="31"/>
      <c r="E336" s="259"/>
      <c r="F336" s="31">
        <v>6.2153999999999998</v>
      </c>
    </row>
    <row r="337" spans="1:6" hidden="1" x14ac:dyDescent="0.35">
      <c r="A337" s="45" t="s">
        <v>356</v>
      </c>
      <c r="B337" s="31">
        <f t="shared" si="5"/>
        <v>6697.6714246632655</v>
      </c>
      <c r="C337" s="259">
        <v>41620</v>
      </c>
      <c r="D337" s="31"/>
      <c r="E337" s="259"/>
      <c r="F337" s="31">
        <v>6.2141000000000002</v>
      </c>
    </row>
    <row r="338" spans="1:6" hidden="1" x14ac:dyDescent="0.35">
      <c r="A338" s="45" t="s">
        <v>357</v>
      </c>
      <c r="B338" s="31">
        <f t="shared" si="5"/>
        <v>6751.0786270848093</v>
      </c>
      <c r="C338" s="259">
        <v>41935</v>
      </c>
      <c r="D338" s="31"/>
      <c r="E338" s="259"/>
      <c r="F338" s="31">
        <v>6.2115999999999998</v>
      </c>
    </row>
    <row r="339" spans="1:6" hidden="1" x14ac:dyDescent="0.35">
      <c r="A339" s="45" t="s">
        <v>358</v>
      </c>
      <c r="B339" s="31">
        <f t="shared" si="5"/>
        <v>6643.6375321336754</v>
      </c>
      <c r="C339" s="259">
        <v>41350</v>
      </c>
      <c r="D339" s="31"/>
      <c r="E339" s="259"/>
      <c r="F339" s="31">
        <v>6.2240000000000002</v>
      </c>
    </row>
    <row r="340" spans="1:6" hidden="1" x14ac:dyDescent="0.35">
      <c r="A340" s="46" t="s">
        <v>359</v>
      </c>
      <c r="B340" s="31">
        <v>6843.24</v>
      </c>
      <c r="C340" s="259"/>
      <c r="D340" s="31"/>
      <c r="E340" s="259"/>
      <c r="F340" s="31"/>
    </row>
    <row r="341" spans="1:6" hidden="1" x14ac:dyDescent="0.35">
      <c r="A341" s="46" t="s">
        <v>360</v>
      </c>
      <c r="B341" s="31">
        <v>6843.24</v>
      </c>
      <c r="C341" s="259"/>
      <c r="D341" s="31"/>
      <c r="E341" s="259"/>
      <c r="F341" s="31"/>
    </row>
    <row r="342" spans="1:6" hidden="1" x14ac:dyDescent="0.35">
      <c r="A342" s="46" t="s">
        <v>361</v>
      </c>
      <c r="B342" s="31">
        <v>6843.24</v>
      </c>
      <c r="C342" s="259"/>
      <c r="D342" s="31"/>
      <c r="E342" s="259"/>
      <c r="F342" s="31"/>
    </row>
    <row r="343" spans="1:6" hidden="1" x14ac:dyDescent="0.35">
      <c r="A343" s="46" t="s">
        <v>362</v>
      </c>
      <c r="B343" s="31">
        <v>6843.24</v>
      </c>
      <c r="C343" s="259"/>
      <c r="D343" s="31"/>
      <c r="E343" s="259"/>
      <c r="F343" s="31"/>
    </row>
    <row r="344" spans="1:6" hidden="1" x14ac:dyDescent="0.35">
      <c r="A344" s="46" t="s">
        <v>363</v>
      </c>
      <c r="B344" s="31">
        <v>6843.24</v>
      </c>
      <c r="C344" s="259"/>
      <c r="D344" s="31"/>
      <c r="E344" s="259"/>
      <c r="F344" s="31"/>
    </row>
    <row r="345" spans="1:6" hidden="1" x14ac:dyDescent="0.35">
      <c r="A345" s="46" t="s">
        <v>364</v>
      </c>
      <c r="B345" s="31">
        <v>6843.24</v>
      </c>
      <c r="C345" s="259"/>
      <c r="D345" s="31"/>
      <c r="E345" s="259"/>
      <c r="F345" s="31"/>
    </row>
    <row r="346" spans="1:6" hidden="1" x14ac:dyDescent="0.35">
      <c r="A346" s="46" t="s">
        <v>365</v>
      </c>
      <c r="B346" s="31">
        <v>6843.24</v>
      </c>
      <c r="C346" s="259"/>
      <c r="D346" s="31"/>
      <c r="E346" s="259"/>
      <c r="F346" s="31"/>
    </row>
    <row r="347" spans="1:6" hidden="1" x14ac:dyDescent="0.35">
      <c r="A347" s="46" t="s">
        <v>366</v>
      </c>
      <c r="B347" s="31">
        <v>6843.24</v>
      </c>
      <c r="C347" s="259"/>
      <c r="D347" s="31"/>
      <c r="E347" s="259"/>
      <c r="F347" s="31"/>
    </row>
    <row r="348" spans="1:6" hidden="1" x14ac:dyDescent="0.35">
      <c r="A348" s="46" t="s">
        <v>367</v>
      </c>
      <c r="B348" s="31">
        <v>6843.24</v>
      </c>
      <c r="C348" s="259"/>
      <c r="D348" s="31"/>
      <c r="E348" s="259"/>
      <c r="F348" s="31"/>
    </row>
    <row r="349" spans="1:6" hidden="1" x14ac:dyDescent="0.35">
      <c r="A349" s="46" t="s">
        <v>368</v>
      </c>
      <c r="B349" s="31">
        <v>6843.24</v>
      </c>
      <c r="C349" s="259"/>
      <c r="D349" s="31"/>
      <c r="E349" s="259"/>
      <c r="F349" s="31"/>
    </row>
    <row r="350" spans="1:6" hidden="1" x14ac:dyDescent="0.35">
      <c r="A350" s="46" t="s">
        <v>369</v>
      </c>
      <c r="B350" s="31">
        <v>6843.24</v>
      </c>
      <c r="C350" s="259"/>
      <c r="D350" s="31"/>
      <c r="E350" s="259"/>
      <c r="F350" s="31"/>
    </row>
    <row r="351" spans="1:6" hidden="1" x14ac:dyDescent="0.35">
      <c r="A351" s="46" t="s">
        <v>370</v>
      </c>
      <c r="B351" s="31">
        <v>6843.24</v>
      </c>
      <c r="C351" s="259"/>
      <c r="D351" s="31"/>
      <c r="E351" s="259"/>
      <c r="F351" s="31"/>
    </row>
    <row r="352" spans="1:6" hidden="1" x14ac:dyDescent="0.35">
      <c r="A352" s="46" t="s">
        <v>371</v>
      </c>
      <c r="B352" s="31">
        <v>6843.24</v>
      </c>
      <c r="C352" s="259"/>
      <c r="D352" s="31"/>
      <c r="E352" s="259"/>
      <c r="F352" s="31"/>
    </row>
    <row r="353" spans="1:6" hidden="1" x14ac:dyDescent="0.35">
      <c r="A353" s="46" t="s">
        <v>372</v>
      </c>
      <c r="B353" s="31">
        <v>6843.24</v>
      </c>
      <c r="C353" s="259"/>
      <c r="D353" s="31"/>
      <c r="E353" s="259"/>
      <c r="F353" s="31"/>
    </row>
    <row r="354" spans="1:6" hidden="1" x14ac:dyDescent="0.35">
      <c r="A354" s="46" t="s">
        <v>373</v>
      </c>
      <c r="B354" s="31">
        <v>6843.24</v>
      </c>
      <c r="C354" s="259"/>
      <c r="D354" s="31"/>
      <c r="E354" s="259"/>
      <c r="F354" s="31"/>
    </row>
    <row r="355" spans="1:6" hidden="1" x14ac:dyDescent="0.35">
      <c r="A355" s="46" t="s">
        <v>374</v>
      </c>
      <c r="B355" s="31">
        <v>6843.24</v>
      </c>
      <c r="C355" s="259"/>
      <c r="D355" s="31"/>
      <c r="E355" s="259"/>
      <c r="F355" s="31"/>
    </row>
    <row r="356" spans="1:6" hidden="1" x14ac:dyDescent="0.35">
      <c r="A356" s="46" t="s">
        <v>375</v>
      </c>
      <c r="B356" s="31">
        <v>6843.24</v>
      </c>
      <c r="C356" s="259"/>
      <c r="D356" s="31"/>
      <c r="E356" s="259"/>
      <c r="F356" s="31"/>
    </row>
    <row r="357" spans="1:6" hidden="1" x14ac:dyDescent="0.35">
      <c r="A357" s="46" t="s">
        <v>376</v>
      </c>
      <c r="B357" s="31">
        <v>6843.24</v>
      </c>
      <c r="C357" s="259"/>
      <c r="D357" s="31"/>
      <c r="E357" s="259"/>
      <c r="F357" s="31"/>
    </row>
    <row r="358" spans="1:6" hidden="1" x14ac:dyDescent="0.35">
      <c r="A358" s="46" t="s">
        <v>377</v>
      </c>
      <c r="B358" s="31">
        <v>6843.24</v>
      </c>
      <c r="C358" s="259"/>
      <c r="D358" s="31"/>
      <c r="E358" s="259"/>
      <c r="F358" s="31"/>
    </row>
    <row r="359" spans="1:6" hidden="1" x14ac:dyDescent="0.35">
      <c r="A359" s="46" t="s">
        <v>378</v>
      </c>
      <c r="B359" s="31">
        <v>6843.24</v>
      </c>
      <c r="C359" s="259"/>
      <c r="D359" s="31"/>
      <c r="E359" s="259"/>
      <c r="F359" s="31"/>
    </row>
    <row r="360" spans="1:6" hidden="1" x14ac:dyDescent="0.35">
      <c r="A360" s="46" t="s">
        <v>379</v>
      </c>
      <c r="B360" s="31">
        <v>6843.24</v>
      </c>
      <c r="C360" s="259"/>
      <c r="D360" s="31"/>
      <c r="E360" s="259"/>
      <c r="F360" s="31"/>
    </row>
    <row r="361" spans="1:6" hidden="1" x14ac:dyDescent="0.35">
      <c r="A361" s="46" t="s">
        <v>380</v>
      </c>
      <c r="B361" s="31">
        <v>6843.24</v>
      </c>
      <c r="C361" s="259"/>
      <c r="D361" s="31"/>
      <c r="E361" s="259"/>
      <c r="F361" s="31"/>
    </row>
    <row r="362" spans="1:6" hidden="1" x14ac:dyDescent="0.35">
      <c r="A362" s="46" t="s">
        <v>381</v>
      </c>
      <c r="B362" s="31">
        <v>6843.24</v>
      </c>
      <c r="C362" s="259"/>
      <c r="D362" s="31"/>
      <c r="E362" s="259"/>
      <c r="F362" s="31"/>
    </row>
    <row r="363" spans="1:6" hidden="1" x14ac:dyDescent="0.35">
      <c r="A363" s="46" t="s">
        <v>382</v>
      </c>
      <c r="B363" s="31">
        <v>6843.24</v>
      </c>
      <c r="C363" s="259"/>
      <c r="D363" s="31"/>
      <c r="E363" s="259"/>
      <c r="F363" s="31"/>
    </row>
    <row r="364" spans="1:6" hidden="1" x14ac:dyDescent="0.35">
      <c r="A364" s="46" t="s">
        <v>383</v>
      </c>
      <c r="B364" s="31">
        <v>6843.24</v>
      </c>
      <c r="C364" s="259"/>
      <c r="D364" s="31"/>
      <c r="E364" s="259"/>
      <c r="F364" s="31"/>
    </row>
    <row r="365" spans="1:6" hidden="1" x14ac:dyDescent="0.35">
      <c r="A365" s="46" t="s">
        <v>384</v>
      </c>
      <c r="B365" s="31">
        <v>6843.24</v>
      </c>
      <c r="C365" s="259"/>
      <c r="D365" s="31"/>
      <c r="E365" s="259"/>
      <c r="F365" s="31"/>
    </row>
    <row r="366" spans="1:6" hidden="1" x14ac:dyDescent="0.35">
      <c r="A366" s="46" t="s">
        <v>385</v>
      </c>
      <c r="B366" s="31">
        <v>6843.24</v>
      </c>
      <c r="C366" s="259"/>
      <c r="D366" s="31"/>
      <c r="E366" s="259"/>
      <c r="F366" s="31"/>
    </row>
    <row r="367" spans="1:6" hidden="1" x14ac:dyDescent="0.35">
      <c r="A367" s="46" t="s">
        <v>386</v>
      </c>
      <c r="B367" s="31">
        <v>6843.24</v>
      </c>
      <c r="C367" s="259"/>
      <c r="D367" s="31"/>
      <c r="E367" s="259"/>
      <c r="F367" s="31"/>
    </row>
    <row r="368" spans="1:6" hidden="1" x14ac:dyDescent="0.35">
      <c r="A368" s="46" t="s">
        <v>387</v>
      </c>
      <c r="B368" s="31">
        <v>6843.24</v>
      </c>
      <c r="C368" s="259"/>
      <c r="D368" s="31"/>
      <c r="E368" s="259"/>
      <c r="F368" s="31"/>
    </row>
    <row r="369" spans="1:6" hidden="1" x14ac:dyDescent="0.35">
      <c r="A369" s="46" t="s">
        <v>388</v>
      </c>
      <c r="B369" s="31">
        <v>6843.24</v>
      </c>
      <c r="C369" s="259"/>
      <c r="D369" s="31"/>
      <c r="E369" s="259"/>
      <c r="F369" s="31"/>
    </row>
    <row r="370" spans="1:6" hidden="1" x14ac:dyDescent="0.35">
      <c r="A370" s="46" t="s">
        <v>389</v>
      </c>
      <c r="B370" s="31">
        <v>6843.24</v>
      </c>
      <c r="C370" s="259"/>
      <c r="D370" s="31"/>
      <c r="E370" s="259"/>
      <c r="F370" s="31"/>
    </row>
    <row r="371" spans="1:6" hidden="1" x14ac:dyDescent="0.35">
      <c r="A371" s="46" t="s">
        <v>390</v>
      </c>
      <c r="B371" s="31">
        <v>6843.24</v>
      </c>
      <c r="C371" s="259"/>
      <c r="D371" s="31"/>
      <c r="E371" s="259"/>
      <c r="F371" s="31"/>
    </row>
    <row r="372" spans="1:6" hidden="1" x14ac:dyDescent="0.35">
      <c r="A372" s="46" t="s">
        <v>391</v>
      </c>
      <c r="B372" s="31">
        <v>6843.24</v>
      </c>
      <c r="C372" s="259"/>
      <c r="D372" s="31"/>
      <c r="E372" s="259"/>
      <c r="F372" s="31"/>
    </row>
    <row r="373" spans="1:6" hidden="1" x14ac:dyDescent="0.35">
      <c r="A373" s="46" t="s">
        <v>392</v>
      </c>
      <c r="B373" s="31">
        <v>6843.24</v>
      </c>
      <c r="C373" s="259"/>
      <c r="D373" s="31"/>
      <c r="E373" s="259"/>
      <c r="F373" s="31"/>
    </row>
    <row r="374" spans="1:6" hidden="1" x14ac:dyDescent="0.35">
      <c r="A374" s="46" t="s">
        <v>393</v>
      </c>
      <c r="B374" s="31">
        <v>6843.24</v>
      </c>
      <c r="C374" s="259"/>
      <c r="D374" s="31"/>
      <c r="E374" s="259"/>
      <c r="F374" s="31"/>
    </row>
    <row r="375" spans="1:6" hidden="1" x14ac:dyDescent="0.35">
      <c r="A375" s="46" t="s">
        <v>394</v>
      </c>
      <c r="B375" s="31">
        <v>6843.24</v>
      </c>
      <c r="C375" s="259"/>
      <c r="D375" s="31"/>
      <c r="E375" s="259"/>
      <c r="F375" s="31"/>
    </row>
    <row r="376" spans="1:6" hidden="1" x14ac:dyDescent="0.35">
      <c r="A376" s="46" t="s">
        <v>395</v>
      </c>
      <c r="B376" s="31">
        <v>6843.24</v>
      </c>
      <c r="C376" s="259"/>
      <c r="D376" s="31"/>
      <c r="E376" s="259"/>
      <c r="F376" s="31"/>
    </row>
    <row r="377" spans="1:6" hidden="1" x14ac:dyDescent="0.35">
      <c r="A377" s="46" t="s">
        <v>396</v>
      </c>
      <c r="B377" s="31">
        <v>6843.24</v>
      </c>
      <c r="C377" s="259"/>
      <c r="D377" s="31"/>
      <c r="E377" s="259"/>
      <c r="F377" s="31"/>
    </row>
    <row r="378" spans="1:6" hidden="1" x14ac:dyDescent="0.35">
      <c r="A378" s="46" t="s">
        <v>397</v>
      </c>
      <c r="B378" s="31">
        <v>6843.24</v>
      </c>
      <c r="C378" s="259"/>
      <c r="D378" s="31"/>
      <c r="E378" s="259"/>
      <c r="F378" s="31"/>
    </row>
    <row r="379" spans="1:6" hidden="1" x14ac:dyDescent="0.35">
      <c r="A379" s="46" t="s">
        <v>398</v>
      </c>
      <c r="B379" s="31">
        <v>6843.24</v>
      </c>
      <c r="C379" s="259"/>
      <c r="D379" s="31"/>
      <c r="E379" s="259"/>
      <c r="F379" s="31"/>
    </row>
    <row r="380" spans="1:6" hidden="1" x14ac:dyDescent="0.35">
      <c r="A380" s="46" t="s">
        <v>399</v>
      </c>
      <c r="B380" s="31">
        <v>6843.24</v>
      </c>
      <c r="C380" s="259"/>
      <c r="D380" s="31"/>
      <c r="E380" s="259"/>
      <c r="F380" s="31"/>
    </row>
    <row r="381" spans="1:6" hidden="1" x14ac:dyDescent="0.35">
      <c r="A381" s="46" t="s">
        <v>400</v>
      </c>
      <c r="B381" s="31">
        <v>6843.24</v>
      </c>
      <c r="C381" s="259"/>
      <c r="D381" s="31"/>
      <c r="E381" s="259"/>
      <c r="F381" s="31"/>
    </row>
    <row r="382" spans="1:6" hidden="1" x14ac:dyDescent="0.35">
      <c r="A382" s="46" t="s">
        <v>401</v>
      </c>
      <c r="B382" s="31">
        <v>6843.24</v>
      </c>
      <c r="C382" s="259"/>
      <c r="D382" s="31"/>
      <c r="E382" s="259"/>
      <c r="F382" s="31"/>
    </row>
    <row r="383" spans="1:6" hidden="1" x14ac:dyDescent="0.35">
      <c r="A383" s="46" t="s">
        <v>402</v>
      </c>
      <c r="B383" s="31">
        <v>6843.24</v>
      </c>
      <c r="C383" s="259"/>
      <c r="D383" s="31"/>
      <c r="E383" s="259"/>
      <c r="F383" s="31"/>
    </row>
    <row r="384" spans="1:6" hidden="1" x14ac:dyDescent="0.35">
      <c r="A384" s="46" t="s">
        <v>403</v>
      </c>
      <c r="B384" s="31">
        <v>6843.24</v>
      </c>
      <c r="C384" s="259"/>
      <c r="D384" s="31"/>
      <c r="E384" s="259"/>
      <c r="F384" s="31"/>
    </row>
    <row r="385" spans="1:6" hidden="1" x14ac:dyDescent="0.35">
      <c r="A385" s="46" t="s">
        <v>404</v>
      </c>
      <c r="B385" s="31">
        <v>6843.24</v>
      </c>
      <c r="C385" s="259"/>
      <c r="D385" s="31"/>
      <c r="E385" s="259"/>
      <c r="F385" s="31"/>
    </row>
    <row r="386" spans="1:6" hidden="1" x14ac:dyDescent="0.35">
      <c r="A386" s="46" t="s">
        <v>405</v>
      </c>
      <c r="B386" s="31">
        <v>6843.24</v>
      </c>
      <c r="C386" s="259"/>
      <c r="D386" s="31"/>
      <c r="E386" s="259"/>
      <c r="F386" s="31"/>
    </row>
    <row r="387" spans="1:6" hidden="1" x14ac:dyDescent="0.35">
      <c r="A387" s="46" t="s">
        <v>406</v>
      </c>
      <c r="B387" s="31">
        <v>6843.24</v>
      </c>
      <c r="C387" s="259"/>
      <c r="D387" s="31"/>
      <c r="E387" s="259"/>
      <c r="F387" s="31"/>
    </row>
    <row r="388" spans="1:6" hidden="1" x14ac:dyDescent="0.35">
      <c r="A388" s="46" t="s">
        <v>407</v>
      </c>
      <c r="B388" s="31">
        <v>6843.24</v>
      </c>
      <c r="C388" s="259"/>
      <c r="D388" s="31"/>
      <c r="E388" s="259"/>
      <c r="F388" s="31"/>
    </row>
    <row r="389" spans="1:6" hidden="1" x14ac:dyDescent="0.35">
      <c r="A389" s="46" t="s">
        <v>408</v>
      </c>
      <c r="B389" s="31">
        <v>6843.24</v>
      </c>
      <c r="C389" s="259"/>
      <c r="D389" s="31"/>
      <c r="E389" s="259"/>
      <c r="F389" s="31"/>
    </row>
    <row r="390" spans="1:6" hidden="1" x14ac:dyDescent="0.35">
      <c r="A390" s="46" t="s">
        <v>409</v>
      </c>
      <c r="B390" s="31">
        <v>6843.24</v>
      </c>
      <c r="C390" s="259"/>
      <c r="D390" s="31"/>
      <c r="E390" s="259"/>
      <c r="F390" s="31"/>
    </row>
    <row r="391" spans="1:6" hidden="1" x14ac:dyDescent="0.35">
      <c r="A391" s="46" t="s">
        <v>410</v>
      </c>
      <c r="B391" s="31">
        <v>6843.24</v>
      </c>
      <c r="C391" s="259"/>
      <c r="D391" s="31"/>
      <c r="E391" s="259"/>
      <c r="F391" s="31"/>
    </row>
    <row r="392" spans="1:6" hidden="1" x14ac:dyDescent="0.35">
      <c r="A392" s="46" t="s">
        <v>411</v>
      </c>
      <c r="B392" s="31">
        <v>6843.24</v>
      </c>
      <c r="C392" s="259"/>
      <c r="D392" s="31"/>
      <c r="E392" s="259"/>
      <c r="F392" s="31"/>
    </row>
    <row r="393" spans="1:6" hidden="1" x14ac:dyDescent="0.35">
      <c r="A393" s="46" t="s">
        <v>412</v>
      </c>
      <c r="B393" s="31">
        <v>6843.24</v>
      </c>
      <c r="C393" s="259"/>
      <c r="D393" s="31"/>
      <c r="E393" s="259"/>
      <c r="F393" s="31"/>
    </row>
    <row r="394" spans="1:6" hidden="1" x14ac:dyDescent="0.35">
      <c r="A394" s="46" t="s">
        <v>413</v>
      </c>
      <c r="B394" s="31">
        <v>6843.24</v>
      </c>
      <c r="C394" s="259"/>
      <c r="D394" s="31"/>
      <c r="E394" s="259"/>
      <c r="F394" s="31"/>
    </row>
    <row r="395" spans="1:6" hidden="1" x14ac:dyDescent="0.35">
      <c r="A395" s="46" t="s">
        <v>414</v>
      </c>
      <c r="B395" s="31">
        <v>6843.24</v>
      </c>
      <c r="C395" s="259"/>
      <c r="D395" s="31"/>
      <c r="E395" s="259"/>
      <c r="F395" s="31"/>
    </row>
    <row r="396" spans="1:6" hidden="1" x14ac:dyDescent="0.35">
      <c r="A396" s="46" t="s">
        <v>415</v>
      </c>
      <c r="B396" s="31">
        <v>6843.24</v>
      </c>
      <c r="C396" s="259"/>
      <c r="D396" s="31"/>
      <c r="E396" s="259"/>
      <c r="F396" s="31"/>
    </row>
    <row r="397" spans="1:6" hidden="1" x14ac:dyDescent="0.35">
      <c r="A397" s="46" t="s">
        <v>416</v>
      </c>
      <c r="B397" s="31">
        <v>6843.24</v>
      </c>
      <c r="C397" s="259"/>
      <c r="D397" s="31"/>
      <c r="E397" s="259"/>
      <c r="F397" s="31"/>
    </row>
    <row r="398" spans="1:6" hidden="1" x14ac:dyDescent="0.35">
      <c r="A398" s="46" t="s">
        <v>417</v>
      </c>
      <c r="B398" s="31">
        <v>6843.24</v>
      </c>
      <c r="C398" s="259"/>
      <c r="D398" s="31"/>
      <c r="E398" s="259"/>
      <c r="F398" s="31"/>
    </row>
    <row r="399" spans="1:6" hidden="1" x14ac:dyDescent="0.35">
      <c r="A399" s="46" t="s">
        <v>418</v>
      </c>
      <c r="B399" s="31">
        <v>6843.24</v>
      </c>
      <c r="C399" s="259"/>
      <c r="D399" s="31"/>
      <c r="E399" s="259"/>
      <c r="F399" s="31"/>
    </row>
    <row r="400" spans="1:6" hidden="1" x14ac:dyDescent="0.35">
      <c r="A400" s="46" t="s">
        <v>419</v>
      </c>
      <c r="B400" s="31">
        <v>6843.24</v>
      </c>
      <c r="C400" s="259"/>
      <c r="D400" s="31"/>
      <c r="E400" s="259"/>
      <c r="F400" s="31"/>
    </row>
    <row r="401" spans="1:6" hidden="1" x14ac:dyDescent="0.35">
      <c r="A401" s="46" t="s">
        <v>420</v>
      </c>
      <c r="B401" s="31">
        <v>6843.24</v>
      </c>
      <c r="C401" s="259"/>
      <c r="D401" s="31"/>
      <c r="E401" s="259"/>
      <c r="F401" s="31"/>
    </row>
    <row r="402" spans="1:6" hidden="1" x14ac:dyDescent="0.35">
      <c r="A402" s="46" t="s">
        <v>421</v>
      </c>
      <c r="B402" s="31">
        <v>6843.24</v>
      </c>
      <c r="C402" s="259"/>
      <c r="D402" s="31"/>
      <c r="E402" s="259"/>
      <c r="F402" s="31"/>
    </row>
    <row r="403" spans="1:6" hidden="1" x14ac:dyDescent="0.35">
      <c r="A403" s="46" t="s">
        <v>422</v>
      </c>
      <c r="B403" s="31">
        <v>6843.24</v>
      </c>
      <c r="C403" s="259"/>
      <c r="D403" s="31"/>
      <c r="E403" s="259"/>
      <c r="F403" s="31"/>
    </row>
    <row r="404" spans="1:6" hidden="1" x14ac:dyDescent="0.35">
      <c r="A404" s="46" t="s">
        <v>423</v>
      </c>
      <c r="B404" s="31">
        <v>6843.24</v>
      </c>
      <c r="C404" s="259"/>
      <c r="D404" s="31"/>
      <c r="E404" s="259"/>
      <c r="F404" s="31"/>
    </row>
    <row r="405" spans="1:6" hidden="1" x14ac:dyDescent="0.35">
      <c r="A405" s="46" t="s">
        <v>424</v>
      </c>
      <c r="B405" s="31">
        <v>6843.24</v>
      </c>
      <c r="C405" s="259"/>
      <c r="D405" s="31"/>
      <c r="E405" s="259"/>
      <c r="F405" s="31"/>
    </row>
    <row r="406" spans="1:6" hidden="1" x14ac:dyDescent="0.35">
      <c r="A406" s="46" t="s">
        <v>425</v>
      </c>
      <c r="B406" s="31">
        <v>6843.24</v>
      </c>
      <c r="C406" s="259"/>
      <c r="D406" s="31"/>
      <c r="E406" s="259"/>
      <c r="F406" s="31"/>
    </row>
    <row r="407" spans="1:6" hidden="1" x14ac:dyDescent="0.35">
      <c r="A407" s="46" t="s">
        <v>426</v>
      </c>
      <c r="B407" s="31">
        <v>6843.24</v>
      </c>
      <c r="C407" s="259"/>
      <c r="D407" s="31"/>
      <c r="E407" s="259"/>
      <c r="F407" s="31"/>
    </row>
    <row r="408" spans="1:6" hidden="1" x14ac:dyDescent="0.35">
      <c r="A408" s="46" t="s">
        <v>427</v>
      </c>
      <c r="B408" s="31">
        <v>6843.24</v>
      </c>
      <c r="C408" s="259"/>
      <c r="D408" s="31"/>
      <c r="E408" s="259"/>
      <c r="F408" s="31"/>
    </row>
    <row r="409" spans="1:6" hidden="1" x14ac:dyDescent="0.35">
      <c r="A409" s="46" t="s">
        <v>428</v>
      </c>
      <c r="B409" s="31">
        <v>6843.24</v>
      </c>
      <c r="C409" s="259"/>
      <c r="D409" s="31"/>
      <c r="E409" s="259"/>
      <c r="F409" s="31"/>
    </row>
    <row r="410" spans="1:6" hidden="1" x14ac:dyDescent="0.35">
      <c r="A410" s="46" t="s">
        <v>429</v>
      </c>
      <c r="B410" s="31">
        <v>6843.24</v>
      </c>
      <c r="C410" s="259"/>
      <c r="D410" s="31"/>
      <c r="E410" s="259"/>
      <c r="F410" s="31"/>
    </row>
    <row r="411" spans="1:6" hidden="1" x14ac:dyDescent="0.35">
      <c r="A411" s="46" t="s">
        <v>430</v>
      </c>
      <c r="B411" s="31">
        <v>6843.24</v>
      </c>
      <c r="C411" s="259"/>
      <c r="D411" s="31"/>
      <c r="E411" s="259"/>
      <c r="F411" s="31"/>
    </row>
    <row r="412" spans="1:6" hidden="1" x14ac:dyDescent="0.35">
      <c r="A412" s="46" t="s">
        <v>431</v>
      </c>
      <c r="B412" s="31">
        <v>6843.24</v>
      </c>
      <c r="C412" s="259"/>
      <c r="D412" s="31"/>
      <c r="E412" s="259"/>
      <c r="F412" s="31"/>
    </row>
    <row r="413" spans="1:6" hidden="1" x14ac:dyDescent="0.35">
      <c r="A413" s="46" t="s">
        <v>432</v>
      </c>
      <c r="B413" s="31">
        <v>6843.24</v>
      </c>
      <c r="C413" s="259"/>
      <c r="D413" s="31"/>
      <c r="E413" s="259"/>
      <c r="F413" s="31"/>
    </row>
    <row r="414" spans="1:6" hidden="1" x14ac:dyDescent="0.35">
      <c r="A414" s="46" t="s">
        <v>433</v>
      </c>
      <c r="B414" s="31">
        <v>6843.24</v>
      </c>
      <c r="C414" s="259"/>
      <c r="D414" s="31"/>
      <c r="E414" s="259"/>
      <c r="F414" s="31"/>
    </row>
    <row r="415" spans="1:6" hidden="1" x14ac:dyDescent="0.35">
      <c r="A415" s="46" t="s">
        <v>434</v>
      </c>
      <c r="B415" s="31">
        <v>6843.24</v>
      </c>
      <c r="C415" s="259"/>
      <c r="D415" s="31"/>
      <c r="E415" s="259"/>
      <c r="F415" s="31"/>
    </row>
    <row r="416" spans="1:6" hidden="1" x14ac:dyDescent="0.35">
      <c r="A416" s="46" t="s">
        <v>435</v>
      </c>
      <c r="B416" s="31">
        <v>6843.24</v>
      </c>
      <c r="C416" s="259"/>
      <c r="D416" s="31"/>
      <c r="E416" s="259"/>
      <c r="F416" s="31"/>
    </row>
    <row r="417" spans="1:6" hidden="1" x14ac:dyDescent="0.35">
      <c r="A417" s="46" t="s">
        <v>436</v>
      </c>
      <c r="B417" s="31">
        <v>6843.24</v>
      </c>
      <c r="C417" s="259"/>
      <c r="D417" s="31"/>
      <c r="E417" s="259"/>
      <c r="F417" s="31"/>
    </row>
    <row r="418" spans="1:6" hidden="1" x14ac:dyDescent="0.35">
      <c r="A418" s="46" t="s">
        <v>437</v>
      </c>
      <c r="B418" s="31">
        <v>6843.24</v>
      </c>
      <c r="C418" s="259"/>
      <c r="D418" s="31"/>
      <c r="E418" s="259"/>
      <c r="F418" s="31"/>
    </row>
    <row r="419" spans="1:6" hidden="1" x14ac:dyDescent="0.35">
      <c r="A419" s="46" t="s">
        <v>438</v>
      </c>
      <c r="B419" s="31">
        <v>6843.24</v>
      </c>
      <c r="C419" s="259"/>
      <c r="D419" s="31"/>
      <c r="E419" s="259"/>
      <c r="F419" s="31"/>
    </row>
    <row r="420" spans="1:6" hidden="1" x14ac:dyDescent="0.35">
      <c r="A420" s="46" t="s">
        <v>439</v>
      </c>
      <c r="B420" s="31">
        <v>6843.24</v>
      </c>
      <c r="C420" s="259"/>
      <c r="D420" s="31"/>
      <c r="E420" s="259"/>
      <c r="F420" s="31"/>
    </row>
    <row r="421" spans="1:6" hidden="1" x14ac:dyDescent="0.35">
      <c r="A421" s="46" t="s">
        <v>440</v>
      </c>
      <c r="B421" s="31">
        <v>6843.24</v>
      </c>
      <c r="C421" s="259"/>
      <c r="D421" s="31"/>
      <c r="E421" s="259"/>
      <c r="F421" s="31"/>
    </row>
    <row r="422" spans="1:6" hidden="1" x14ac:dyDescent="0.35">
      <c r="A422" s="46" t="s">
        <v>441</v>
      </c>
      <c r="B422" s="31">
        <v>6843.24</v>
      </c>
      <c r="C422" s="259"/>
      <c r="D422" s="31"/>
      <c r="E422" s="259"/>
      <c r="F422" s="31"/>
    </row>
    <row r="423" spans="1:6" hidden="1" x14ac:dyDescent="0.35">
      <c r="A423" s="46" t="s">
        <v>442</v>
      </c>
      <c r="B423" s="31">
        <v>6843.24</v>
      </c>
      <c r="C423" s="259"/>
      <c r="D423" s="31"/>
      <c r="E423" s="259"/>
      <c r="F423" s="31"/>
    </row>
    <row r="424" spans="1:6" hidden="1" x14ac:dyDescent="0.35">
      <c r="A424" s="46" t="s">
        <v>443</v>
      </c>
      <c r="B424" s="31">
        <v>6843.24</v>
      </c>
      <c r="C424" s="259"/>
      <c r="D424" s="31"/>
      <c r="E424" s="259"/>
      <c r="F424" s="31"/>
    </row>
    <row r="425" spans="1:6" hidden="1" x14ac:dyDescent="0.35">
      <c r="A425" s="46" t="s">
        <v>444</v>
      </c>
      <c r="B425" s="31">
        <v>6843.24</v>
      </c>
      <c r="C425" s="259"/>
      <c r="D425" s="31"/>
      <c r="E425" s="259"/>
      <c r="F425" s="31"/>
    </row>
    <row r="426" spans="1:6" hidden="1" x14ac:dyDescent="0.35">
      <c r="A426" s="46" t="s">
        <v>445</v>
      </c>
      <c r="B426" s="31">
        <v>6843.24</v>
      </c>
      <c r="C426" s="259"/>
      <c r="D426" s="31"/>
      <c r="E426" s="259"/>
      <c r="F426" s="31"/>
    </row>
    <row r="427" spans="1:6" hidden="1" x14ac:dyDescent="0.35">
      <c r="A427" s="46" t="s">
        <v>446</v>
      </c>
      <c r="B427" s="31">
        <v>6843.24</v>
      </c>
      <c r="C427" s="259"/>
      <c r="D427" s="31"/>
      <c r="E427" s="259"/>
      <c r="F427" s="31"/>
    </row>
    <row r="428" spans="1:6" hidden="1" x14ac:dyDescent="0.35">
      <c r="A428" s="46" t="s">
        <v>447</v>
      </c>
      <c r="B428" s="31">
        <v>6843.24</v>
      </c>
      <c r="C428" s="259"/>
      <c r="D428" s="31"/>
      <c r="E428" s="259"/>
      <c r="F428" s="31"/>
    </row>
    <row r="429" spans="1:6" hidden="1" x14ac:dyDescent="0.35">
      <c r="A429" s="46" t="s">
        <v>448</v>
      </c>
      <c r="B429" s="31">
        <v>6843.24</v>
      </c>
      <c r="C429" s="259"/>
      <c r="D429" s="31"/>
      <c r="E429" s="259"/>
      <c r="F429" s="31"/>
    </row>
    <row r="430" spans="1:6" hidden="1" x14ac:dyDescent="0.35">
      <c r="A430" s="46" t="s">
        <v>449</v>
      </c>
      <c r="B430" s="31">
        <v>6843.24</v>
      </c>
      <c r="C430" s="259"/>
      <c r="D430" s="31"/>
      <c r="E430" s="259"/>
      <c r="F430" s="31"/>
    </row>
    <row r="431" spans="1:6" hidden="1" x14ac:dyDescent="0.35">
      <c r="A431" s="46" t="s">
        <v>450</v>
      </c>
      <c r="B431" s="31">
        <v>6843.24</v>
      </c>
      <c r="C431" s="259"/>
      <c r="D431" s="31"/>
      <c r="E431" s="259"/>
      <c r="F431" s="31"/>
    </row>
    <row r="432" spans="1:6" hidden="1" x14ac:dyDescent="0.35">
      <c r="A432" s="46" t="s">
        <v>451</v>
      </c>
      <c r="B432" s="31">
        <v>6843.24</v>
      </c>
      <c r="C432" s="259"/>
      <c r="D432" s="31"/>
      <c r="E432" s="259"/>
      <c r="F432" s="31"/>
    </row>
    <row r="433" spans="1:6" hidden="1" x14ac:dyDescent="0.35">
      <c r="A433" s="46" t="s">
        <v>452</v>
      </c>
      <c r="B433" s="31">
        <v>6843.24</v>
      </c>
      <c r="C433" s="259"/>
      <c r="D433" s="31"/>
      <c r="E433" s="259"/>
      <c r="F433" s="31"/>
    </row>
    <row r="434" spans="1:6" hidden="1" x14ac:dyDescent="0.35">
      <c r="A434" s="46" t="s">
        <v>453</v>
      </c>
      <c r="B434" s="31">
        <v>6843.24</v>
      </c>
      <c r="C434" s="259"/>
      <c r="D434" s="31"/>
      <c r="E434" s="259"/>
      <c r="F434" s="31"/>
    </row>
    <row r="435" spans="1:6" hidden="1" x14ac:dyDescent="0.35">
      <c r="A435" s="46" t="s">
        <v>454</v>
      </c>
      <c r="B435" s="31">
        <v>6843.24</v>
      </c>
      <c r="C435" s="259"/>
      <c r="D435" s="31"/>
      <c r="E435" s="259"/>
      <c r="F435" s="31"/>
    </row>
    <row r="436" spans="1:6" hidden="1" x14ac:dyDescent="0.35">
      <c r="A436" s="46" t="s">
        <v>455</v>
      </c>
      <c r="B436" s="31">
        <v>6843.24</v>
      </c>
      <c r="C436" s="259"/>
      <c r="D436" s="31"/>
      <c r="E436" s="259"/>
      <c r="F436" s="31"/>
    </row>
    <row r="437" spans="1:6" hidden="1" x14ac:dyDescent="0.35">
      <c r="A437" s="46" t="s">
        <v>456</v>
      </c>
      <c r="B437" s="31">
        <v>6843.24</v>
      </c>
      <c r="C437" s="259"/>
      <c r="D437" s="31"/>
      <c r="E437" s="259"/>
      <c r="F437" s="31"/>
    </row>
    <row r="438" spans="1:6" hidden="1" x14ac:dyDescent="0.35">
      <c r="A438" s="46" t="s">
        <v>457</v>
      </c>
      <c r="B438" s="31">
        <v>6843.24</v>
      </c>
      <c r="C438" s="259"/>
      <c r="D438" s="31"/>
      <c r="E438" s="259"/>
      <c r="F438" s="31"/>
    </row>
    <row r="439" spans="1:6" hidden="1" x14ac:dyDescent="0.35">
      <c r="A439" s="46" t="s">
        <v>458</v>
      </c>
      <c r="B439" s="31">
        <v>6843.24</v>
      </c>
      <c r="C439" s="259"/>
      <c r="D439" s="31"/>
      <c r="E439" s="259"/>
      <c r="F439" s="31"/>
    </row>
    <row r="440" spans="1:6" hidden="1" x14ac:dyDescent="0.35">
      <c r="A440" s="46" t="s">
        <v>459</v>
      </c>
      <c r="B440" s="31">
        <v>6843.24</v>
      </c>
      <c r="C440" s="259"/>
      <c r="D440" s="31"/>
      <c r="E440" s="259"/>
      <c r="F440" s="31"/>
    </row>
    <row r="441" spans="1:6" hidden="1" x14ac:dyDescent="0.35">
      <c r="A441" s="46" t="s">
        <v>460</v>
      </c>
      <c r="B441" s="31">
        <v>6843.24</v>
      </c>
      <c r="C441" s="259"/>
      <c r="D441" s="31"/>
      <c r="E441" s="259"/>
      <c r="F441" s="31"/>
    </row>
    <row r="442" spans="1:6" hidden="1" x14ac:dyDescent="0.35">
      <c r="A442" s="46" t="s">
        <v>461</v>
      </c>
      <c r="B442" s="31">
        <v>6843.24</v>
      </c>
      <c r="C442" s="259"/>
      <c r="D442" s="31"/>
      <c r="E442" s="259"/>
      <c r="F442" s="31"/>
    </row>
    <row r="443" spans="1:6" hidden="1" x14ac:dyDescent="0.35">
      <c r="A443" s="46" t="s">
        <v>462</v>
      </c>
      <c r="B443" s="31">
        <v>6843.24</v>
      </c>
      <c r="C443" s="259"/>
      <c r="D443" s="31"/>
      <c r="E443" s="259"/>
      <c r="F443" s="31"/>
    </row>
    <row r="444" spans="1:6" hidden="1" x14ac:dyDescent="0.35">
      <c r="A444" s="46" t="s">
        <v>463</v>
      </c>
      <c r="B444" s="31">
        <v>6843.24</v>
      </c>
      <c r="C444" s="259"/>
      <c r="D444" s="31"/>
      <c r="E444" s="259"/>
      <c r="F444" s="31"/>
    </row>
    <row r="445" spans="1:6" hidden="1" x14ac:dyDescent="0.35">
      <c r="A445" s="29" t="s">
        <v>464</v>
      </c>
      <c r="B445" s="31">
        <v>6828.48</v>
      </c>
      <c r="C445" s="259"/>
      <c r="D445" s="31"/>
      <c r="E445" s="259"/>
      <c r="F445" s="31"/>
    </row>
    <row r="446" spans="1:6" hidden="1" x14ac:dyDescent="0.35">
      <c r="A446" s="29" t="s">
        <v>465</v>
      </c>
      <c r="B446" s="31">
        <v>6878.41</v>
      </c>
      <c r="C446" s="259"/>
      <c r="D446" s="31"/>
      <c r="E446" s="259"/>
      <c r="F446" s="31"/>
    </row>
    <row r="447" spans="1:6" hidden="1" x14ac:dyDescent="0.35">
      <c r="A447" s="29" t="s">
        <v>466</v>
      </c>
      <c r="B447" s="31">
        <v>6911.25</v>
      </c>
      <c r="C447" s="259"/>
      <c r="D447" s="31"/>
      <c r="E447" s="259"/>
      <c r="F447" s="31"/>
    </row>
    <row r="448" spans="1:6" hidden="1" x14ac:dyDescent="0.35">
      <c r="A448" s="29" t="s">
        <v>467</v>
      </c>
      <c r="B448" s="31">
        <v>6397.95</v>
      </c>
      <c r="C448" s="259"/>
      <c r="D448" s="31"/>
      <c r="E448" s="259"/>
      <c r="F448" s="31"/>
    </row>
    <row r="449" spans="1:6" hidden="1" x14ac:dyDescent="0.35">
      <c r="A449" s="29" t="s">
        <v>468</v>
      </c>
      <c r="B449" s="31">
        <v>6606.3</v>
      </c>
      <c r="C449" s="259"/>
      <c r="D449" s="31"/>
      <c r="E449" s="259"/>
      <c r="F449" s="31"/>
    </row>
    <row r="450" spans="1:6" hidden="1" x14ac:dyDescent="0.35">
      <c r="A450" s="29" t="s">
        <v>469</v>
      </c>
      <c r="B450" s="31">
        <v>6618.95</v>
      </c>
      <c r="C450" s="259"/>
      <c r="D450" s="31"/>
      <c r="E450" s="259"/>
      <c r="F450" s="31"/>
    </row>
    <row r="451" spans="1:6" hidden="1" x14ac:dyDescent="0.35">
      <c r="A451" s="29" t="s">
        <v>470</v>
      </c>
      <c r="B451" s="31">
        <v>6549</v>
      </c>
      <c r="C451" s="259"/>
      <c r="D451" s="31"/>
      <c r="E451" s="259"/>
      <c r="F451" s="31"/>
    </row>
    <row r="452" spans="1:6" hidden="1" x14ac:dyDescent="0.35">
      <c r="A452" s="29" t="s">
        <v>471</v>
      </c>
      <c r="B452" s="31">
        <v>6305</v>
      </c>
      <c r="C452" s="259"/>
      <c r="D452" s="31"/>
      <c r="E452" s="259"/>
      <c r="F452" s="31"/>
    </row>
    <row r="453" spans="1:6" hidden="1" x14ac:dyDescent="0.35">
      <c r="A453" s="29" t="s">
        <v>472</v>
      </c>
      <c r="B453" s="31">
        <v>6383</v>
      </c>
      <c r="C453" s="259"/>
      <c r="D453" s="31"/>
      <c r="E453" s="259"/>
      <c r="F453" s="31"/>
    </row>
    <row r="454" spans="1:6" hidden="1" x14ac:dyDescent="0.35">
      <c r="A454" s="29" t="s">
        <v>473</v>
      </c>
      <c r="B454" s="31">
        <v>6226.95</v>
      </c>
      <c r="C454" s="259"/>
      <c r="D454" s="31"/>
      <c r="E454" s="259"/>
      <c r="F454" s="31"/>
    </row>
    <row r="455" spans="1:6" hidden="1" x14ac:dyDescent="0.35">
      <c r="A455" s="29" t="s">
        <v>474</v>
      </c>
      <c r="B455" s="31">
        <v>6144.92</v>
      </c>
      <c r="C455" s="259"/>
      <c r="D455" s="31"/>
      <c r="E455" s="259"/>
      <c r="F455" s="31"/>
    </row>
    <row r="456" spans="1:6" hidden="1" x14ac:dyDescent="0.35">
      <c r="A456" s="29" t="s">
        <v>475</v>
      </c>
      <c r="B456" s="31">
        <v>6077.26</v>
      </c>
      <c r="C456" s="259"/>
      <c r="D456" s="31"/>
      <c r="E456" s="259"/>
      <c r="F456" s="31"/>
    </row>
    <row r="457" spans="1:6" hidden="1" x14ac:dyDescent="0.35">
      <c r="A457" s="29" t="s">
        <v>476</v>
      </c>
      <c r="B457" s="31">
        <v>6121.43</v>
      </c>
      <c r="C457" s="259"/>
      <c r="D457" s="31"/>
      <c r="E457" s="259"/>
      <c r="F457" s="31"/>
    </row>
    <row r="458" spans="1:6" hidden="1" x14ac:dyDescent="0.35">
      <c r="A458" s="29" t="s">
        <v>477</v>
      </c>
      <c r="B458" s="31">
        <v>6141.0929999999998</v>
      </c>
      <c r="C458" s="259"/>
      <c r="D458" s="31"/>
      <c r="E458" s="259"/>
      <c r="F458" s="31"/>
    </row>
    <row r="459" spans="1:6" hidden="1" x14ac:dyDescent="0.35">
      <c r="A459" s="29" t="s">
        <v>478</v>
      </c>
      <c r="B459" s="31">
        <v>6043.17</v>
      </c>
      <c r="C459" s="259"/>
      <c r="D459" s="31"/>
      <c r="E459" s="259"/>
      <c r="F459" s="31"/>
    </row>
    <row r="460" spans="1:6" hidden="1" x14ac:dyDescent="0.35">
      <c r="A460" s="29" t="s">
        <v>479</v>
      </c>
      <c r="B460" s="31">
        <v>5990.82</v>
      </c>
      <c r="C460" s="259"/>
      <c r="D460" s="31"/>
      <c r="E460" s="259"/>
      <c r="F460" s="31"/>
    </row>
    <row r="461" spans="1:6" hidden="1" x14ac:dyDescent="0.35">
      <c r="A461" s="29" t="s">
        <v>480</v>
      </c>
      <c r="B461" s="31">
        <v>5990.82</v>
      </c>
      <c r="C461" s="259"/>
      <c r="D461" s="31"/>
      <c r="E461" s="259"/>
      <c r="F461" s="31"/>
    </row>
    <row r="462" spans="1:6" hidden="1" x14ac:dyDescent="0.35">
      <c r="A462" s="29" t="s">
        <v>481</v>
      </c>
      <c r="B462" s="31">
        <v>6097.27</v>
      </c>
      <c r="C462" s="259"/>
      <c r="D462" s="31"/>
      <c r="E462" s="259"/>
      <c r="F462" s="31"/>
    </row>
    <row r="463" spans="1:6" hidden="1" x14ac:dyDescent="0.35">
      <c r="A463" s="29" t="s">
        <v>482</v>
      </c>
      <c r="B463" s="31">
        <v>6063.107</v>
      </c>
      <c r="C463" s="259"/>
      <c r="D463" s="31"/>
      <c r="E463" s="259"/>
      <c r="F463" s="31"/>
    </row>
    <row r="464" spans="1:6" hidden="1" x14ac:dyDescent="0.35">
      <c r="A464" s="29" t="s">
        <v>483</v>
      </c>
      <c r="B464" s="31">
        <v>6150.96</v>
      </c>
      <c r="C464" s="259"/>
      <c r="D464" s="31"/>
      <c r="E464" s="259"/>
      <c r="F464" s="31"/>
    </row>
    <row r="465" spans="1:6" hidden="1" x14ac:dyDescent="0.35">
      <c r="A465" s="29" t="s">
        <v>484</v>
      </c>
      <c r="B465" s="31">
        <v>6144.2889999999998</v>
      </c>
      <c r="C465" s="259"/>
      <c r="D465" s="31"/>
      <c r="E465" s="259"/>
      <c r="F465" s="31"/>
    </row>
    <row r="466" spans="1:6" hidden="1" x14ac:dyDescent="0.35">
      <c r="A466" s="29" t="s">
        <v>485</v>
      </c>
      <c r="B466" s="31">
        <v>6172.36</v>
      </c>
      <c r="C466" s="259"/>
      <c r="D466" s="31"/>
      <c r="E466" s="259"/>
      <c r="F466" s="31"/>
    </row>
    <row r="467" spans="1:6" hidden="1" x14ac:dyDescent="0.35">
      <c r="A467" s="29" t="s">
        <v>486</v>
      </c>
      <c r="B467" s="31">
        <v>6147.18</v>
      </c>
      <c r="C467" s="259"/>
      <c r="D467" s="31"/>
      <c r="E467" s="259"/>
      <c r="F467" s="31"/>
    </row>
    <row r="468" spans="1:6" hidden="1" x14ac:dyDescent="0.35">
      <c r="A468" s="29" t="s">
        <v>487</v>
      </c>
      <c r="B468" s="31">
        <v>6178.97</v>
      </c>
      <c r="C468" s="259"/>
      <c r="D468" s="31"/>
      <c r="E468" s="259"/>
      <c r="F468" s="31"/>
    </row>
    <row r="469" spans="1:6" hidden="1" x14ac:dyDescent="0.35">
      <c r="A469" s="29" t="s">
        <v>488</v>
      </c>
      <c r="B469" s="31">
        <v>6195.15</v>
      </c>
      <c r="C469" s="259"/>
      <c r="D469" s="31"/>
      <c r="E469" s="259"/>
      <c r="F469" s="31"/>
    </row>
    <row r="470" spans="1:6" hidden="1" x14ac:dyDescent="0.35">
      <c r="A470" s="29" t="s">
        <v>489</v>
      </c>
      <c r="B470" s="31">
        <v>6434.42</v>
      </c>
      <c r="C470" s="259"/>
      <c r="D470" s="31"/>
      <c r="E470" s="259"/>
      <c r="F470" s="31"/>
    </row>
    <row r="471" spans="1:6" hidden="1" x14ac:dyDescent="0.35">
      <c r="A471" s="29" t="s">
        <v>490</v>
      </c>
      <c r="B471" s="31">
        <v>6385.2</v>
      </c>
      <c r="C471" s="259"/>
      <c r="D471" s="31"/>
      <c r="E471" s="259"/>
      <c r="F471" s="31"/>
    </row>
    <row r="472" spans="1:6" hidden="1" x14ac:dyDescent="0.35">
      <c r="A472" s="29" t="s">
        <v>491</v>
      </c>
      <c r="B472" s="31">
        <v>6445.75</v>
      </c>
      <c r="C472" s="259"/>
      <c r="D472" s="31"/>
      <c r="E472" s="259"/>
      <c r="F472" s="31"/>
    </row>
    <row r="473" spans="1:6" hidden="1" x14ac:dyDescent="0.35">
      <c r="A473" s="29" t="s">
        <v>492</v>
      </c>
      <c r="B473" s="31">
        <v>6427.53</v>
      </c>
      <c r="C473" s="259"/>
      <c r="D473" s="31"/>
      <c r="E473" s="259"/>
      <c r="F473" s="31"/>
    </row>
    <row r="474" spans="1:6" hidden="1" x14ac:dyDescent="0.35">
      <c r="A474" s="29" t="s">
        <v>493</v>
      </c>
      <c r="B474" s="31">
        <v>6375.67</v>
      </c>
      <c r="C474" s="259"/>
      <c r="D474" s="31"/>
      <c r="E474" s="259"/>
      <c r="F474" s="31"/>
    </row>
    <row r="475" spans="1:6" hidden="1" x14ac:dyDescent="0.35">
      <c r="A475" s="29" t="s">
        <v>494</v>
      </c>
      <c r="B475" s="31">
        <v>6373.37</v>
      </c>
      <c r="C475" s="259"/>
      <c r="D475" s="31"/>
      <c r="E475" s="259"/>
      <c r="F475" s="31"/>
    </row>
    <row r="476" spans="1:6" hidden="1" x14ac:dyDescent="0.35">
      <c r="A476" s="29" t="s">
        <v>495</v>
      </c>
      <c r="B476" s="31">
        <v>6451.15</v>
      </c>
      <c r="C476" s="259"/>
      <c r="D476" s="31"/>
      <c r="E476" s="259"/>
      <c r="F476" s="31"/>
    </row>
    <row r="477" spans="1:6" hidden="1" x14ac:dyDescent="0.35">
      <c r="A477" s="29" t="s">
        <v>496</v>
      </c>
      <c r="B477" s="31">
        <v>6409.37</v>
      </c>
      <c r="C477" s="259"/>
      <c r="D477" s="31"/>
      <c r="E477" s="259"/>
      <c r="F477" s="31"/>
    </row>
    <row r="478" spans="1:6" hidden="1" x14ac:dyDescent="0.35">
      <c r="A478" s="29" t="s">
        <v>497</v>
      </c>
      <c r="B478" s="31">
        <v>6289.56</v>
      </c>
      <c r="C478" s="259"/>
      <c r="D478" s="31"/>
      <c r="E478" s="259"/>
      <c r="F478" s="31"/>
    </row>
    <row r="479" spans="1:6" hidden="1" x14ac:dyDescent="0.35">
      <c r="A479" s="29" t="s">
        <v>498</v>
      </c>
      <c r="B479" s="31">
        <v>6289.74</v>
      </c>
      <c r="C479" s="259"/>
      <c r="D479" s="31"/>
      <c r="E479" s="259"/>
      <c r="F479" s="31"/>
    </row>
    <row r="480" spans="1:6" hidden="1" x14ac:dyDescent="0.35">
      <c r="A480" s="29" t="s">
        <v>499</v>
      </c>
      <c r="B480" s="31">
        <v>6093.75</v>
      </c>
      <c r="C480" s="259"/>
      <c r="D480" s="31"/>
      <c r="E480" s="259"/>
      <c r="F480" s="31"/>
    </row>
    <row r="481" spans="1:6" hidden="1" x14ac:dyDescent="0.35">
      <c r="A481" s="29" t="s">
        <v>500</v>
      </c>
      <c r="B481" s="31">
        <v>6116.63</v>
      </c>
      <c r="C481" s="259"/>
      <c r="D481" s="31"/>
      <c r="E481" s="259"/>
      <c r="F481" s="31"/>
    </row>
    <row r="482" spans="1:6" hidden="1" x14ac:dyDescent="0.35">
      <c r="A482" s="29" t="s">
        <v>501</v>
      </c>
      <c r="B482" s="31">
        <v>6080.45</v>
      </c>
      <c r="C482" s="259"/>
      <c r="D482" s="31"/>
      <c r="E482" s="259"/>
      <c r="F482" s="31" t="s">
        <v>502</v>
      </c>
    </row>
    <row r="483" spans="1:6" hidden="1" x14ac:dyDescent="0.35">
      <c r="A483" s="29" t="s">
        <v>503</v>
      </c>
      <c r="B483" s="31">
        <v>5964.36</v>
      </c>
      <c r="C483" s="259"/>
      <c r="D483" s="31"/>
      <c r="E483" s="259"/>
      <c r="F483" s="31"/>
    </row>
    <row r="484" spans="1:6" hidden="1" x14ac:dyDescent="0.35">
      <c r="A484" s="29" t="s">
        <v>504</v>
      </c>
      <c r="B484" s="31">
        <v>6014.1</v>
      </c>
      <c r="C484" s="259"/>
      <c r="D484" s="31"/>
      <c r="E484" s="259"/>
      <c r="F484" s="31"/>
    </row>
    <row r="485" spans="1:6" hidden="1" x14ac:dyDescent="0.35">
      <c r="A485" s="29" t="s">
        <v>505</v>
      </c>
      <c r="B485" s="31">
        <v>6191.59</v>
      </c>
      <c r="C485" s="259"/>
      <c r="D485" s="31"/>
      <c r="E485" s="259"/>
      <c r="F485" s="31"/>
    </row>
    <row r="486" spans="1:6" hidden="1" x14ac:dyDescent="0.35">
      <c r="A486" s="29" t="s">
        <v>506</v>
      </c>
      <c r="B486" s="31">
        <v>6327.308</v>
      </c>
      <c r="C486" s="259"/>
      <c r="D486" s="31"/>
      <c r="E486" s="259"/>
      <c r="F486" s="31"/>
    </row>
    <row r="487" spans="1:6" hidden="1" x14ac:dyDescent="0.35">
      <c r="A487" s="29" t="s">
        <v>507</v>
      </c>
      <c r="B487" s="31">
        <v>6254.72</v>
      </c>
      <c r="C487" s="259"/>
      <c r="D487" s="31"/>
      <c r="E487" s="259"/>
      <c r="F487" s="31"/>
    </row>
    <row r="488" spans="1:6" hidden="1" x14ac:dyDescent="0.35">
      <c r="A488" s="29" t="s">
        <v>508</v>
      </c>
      <c r="B488" s="31">
        <v>6262.28</v>
      </c>
      <c r="C488" s="259"/>
      <c r="D488" s="31"/>
      <c r="E488" s="259"/>
      <c r="F488" s="31"/>
    </row>
    <row r="489" spans="1:6" hidden="1" x14ac:dyDescent="0.35">
      <c r="A489" s="29" t="s">
        <v>509</v>
      </c>
      <c r="B489" s="31">
        <v>6206.54</v>
      </c>
      <c r="C489" s="259"/>
      <c r="D489" s="31"/>
      <c r="E489" s="259"/>
      <c r="F489" s="31"/>
    </row>
    <row r="490" spans="1:6" hidden="1" x14ac:dyDescent="0.35">
      <c r="A490" s="29" t="s">
        <v>510</v>
      </c>
      <c r="B490" s="31">
        <v>6146.65</v>
      </c>
      <c r="C490" s="259"/>
      <c r="D490" s="31"/>
      <c r="E490" s="259"/>
      <c r="F490" s="31"/>
    </row>
    <row r="491" spans="1:6" hidden="1" x14ac:dyDescent="0.35">
      <c r="A491" s="29" t="s">
        <v>511</v>
      </c>
      <c r="B491" s="31">
        <v>6142.8</v>
      </c>
      <c r="C491" s="259"/>
      <c r="D491" s="31"/>
      <c r="E491" s="259"/>
      <c r="F491" s="31"/>
    </row>
    <row r="492" spans="1:6" hidden="1" x14ac:dyDescent="0.35">
      <c r="A492" s="29" t="s">
        <v>512</v>
      </c>
      <c r="B492" s="31">
        <v>6166.96</v>
      </c>
      <c r="C492" s="259"/>
      <c r="D492" s="31"/>
      <c r="E492" s="259"/>
      <c r="F492" s="31"/>
    </row>
    <row r="493" spans="1:6" hidden="1" x14ac:dyDescent="0.35">
      <c r="A493" s="29" t="s">
        <v>513</v>
      </c>
      <c r="B493" s="31">
        <v>6079.66</v>
      </c>
      <c r="C493" s="259"/>
      <c r="D493" s="31"/>
      <c r="E493" s="259"/>
      <c r="F493" s="31"/>
    </row>
    <row r="494" spans="1:6" hidden="1" x14ac:dyDescent="0.35">
      <c r="A494" s="29" t="s">
        <v>514</v>
      </c>
      <c r="B494" s="31">
        <v>6092.06</v>
      </c>
      <c r="C494" s="259"/>
      <c r="D494" s="31"/>
      <c r="E494" s="259"/>
      <c r="F494" s="31"/>
    </row>
    <row r="495" spans="1:6" hidden="1" x14ac:dyDescent="0.35">
      <c r="A495" s="29" t="s">
        <v>515</v>
      </c>
      <c r="B495" s="31">
        <v>6099.0780000000004</v>
      </c>
      <c r="C495" s="259"/>
      <c r="D495" s="31"/>
      <c r="E495" s="259"/>
      <c r="F495" s="31"/>
    </row>
    <row r="496" spans="1:6" hidden="1" x14ac:dyDescent="0.35">
      <c r="A496" s="29" t="s">
        <v>516</v>
      </c>
      <c r="B496" s="31">
        <v>6071.5</v>
      </c>
      <c r="C496" s="259"/>
      <c r="D496" s="31"/>
      <c r="E496" s="259"/>
      <c r="F496" s="31"/>
    </row>
    <row r="497" spans="1:6" hidden="1" x14ac:dyDescent="0.35">
      <c r="A497" s="29" t="s">
        <v>517</v>
      </c>
      <c r="B497" s="31">
        <v>5980.94</v>
      </c>
      <c r="C497" s="259"/>
      <c r="D497" s="31"/>
      <c r="E497" s="259"/>
      <c r="F497" s="31"/>
    </row>
    <row r="498" spans="1:6" hidden="1" x14ac:dyDescent="0.35">
      <c r="A498" s="29" t="s">
        <v>518</v>
      </c>
      <c r="B498" s="31">
        <v>5956.19</v>
      </c>
      <c r="C498" s="259"/>
      <c r="D498" s="31"/>
      <c r="E498" s="259"/>
      <c r="F498" s="31"/>
    </row>
    <row r="499" spans="1:6" hidden="1" x14ac:dyDescent="0.35">
      <c r="A499" s="29" t="s">
        <v>519</v>
      </c>
      <c r="B499" s="31">
        <v>5888.72</v>
      </c>
      <c r="C499" s="259"/>
      <c r="D499" s="31"/>
      <c r="E499" s="259"/>
      <c r="F499" s="31"/>
    </row>
    <row r="500" spans="1:6" hidden="1" x14ac:dyDescent="0.35">
      <c r="A500" s="29" t="s">
        <v>520</v>
      </c>
      <c r="B500" s="31">
        <v>5882.35</v>
      </c>
      <c r="C500" s="259"/>
      <c r="D500" s="31"/>
      <c r="E500" s="259"/>
      <c r="F500" s="31"/>
    </row>
    <row r="501" spans="1:6" hidden="1" x14ac:dyDescent="0.35">
      <c r="A501" s="29" t="s">
        <v>521</v>
      </c>
      <c r="B501" s="31">
        <v>5855.43</v>
      </c>
      <c r="C501" s="259"/>
      <c r="D501" s="31"/>
      <c r="E501" s="259"/>
      <c r="F501" s="31"/>
    </row>
    <row r="502" spans="1:6" hidden="1" x14ac:dyDescent="0.35">
      <c r="A502" s="29" t="s">
        <v>522</v>
      </c>
      <c r="B502" s="31">
        <v>5723.9</v>
      </c>
      <c r="C502" s="259"/>
      <c r="D502" s="31"/>
      <c r="E502" s="259"/>
      <c r="F502" s="31"/>
    </row>
    <row r="503" spans="1:6" hidden="1" x14ac:dyDescent="0.35">
      <c r="A503" s="29" t="s">
        <v>523</v>
      </c>
      <c r="B503" s="31">
        <v>5690.99</v>
      </c>
      <c r="C503" s="259"/>
      <c r="D503" s="31"/>
      <c r="E503" s="259"/>
      <c r="F503" s="31"/>
    </row>
    <row r="504" spans="1:6" hidden="1" x14ac:dyDescent="0.35">
      <c r="A504" s="29" t="s">
        <v>524</v>
      </c>
      <c r="B504" s="31">
        <v>5476.62</v>
      </c>
      <c r="C504" s="259"/>
      <c r="D504" s="31"/>
      <c r="E504" s="259"/>
      <c r="F504" s="31"/>
    </row>
    <row r="505" spans="1:6" hidden="1" x14ac:dyDescent="0.35">
      <c r="A505" s="29" t="s">
        <v>525</v>
      </c>
      <c r="B505" s="31">
        <v>5431.97</v>
      </c>
      <c r="C505" s="259"/>
      <c r="D505" s="31"/>
      <c r="E505" s="259"/>
      <c r="F505" s="31"/>
    </row>
    <row r="506" spans="1:6" hidden="1" x14ac:dyDescent="0.35">
      <c r="A506" s="29" t="s">
        <v>526</v>
      </c>
      <c r="B506" s="31">
        <v>5419.93</v>
      </c>
      <c r="C506" s="259"/>
      <c r="D506" s="31"/>
      <c r="E506" s="259"/>
      <c r="F506" s="31"/>
    </row>
    <row r="507" spans="1:6" hidden="1" x14ac:dyDescent="0.35">
      <c r="A507" s="29" t="s">
        <v>527</v>
      </c>
      <c r="B507" s="31">
        <v>5432.42</v>
      </c>
      <c r="C507" s="259"/>
      <c r="D507" s="31"/>
      <c r="E507" s="259"/>
      <c r="F507" s="31"/>
    </row>
    <row r="508" spans="1:6" hidden="1" x14ac:dyDescent="0.35">
      <c r="A508" s="29" t="s">
        <v>528</v>
      </c>
      <c r="B508" s="31">
        <v>5280.84</v>
      </c>
      <c r="C508" s="259"/>
      <c r="D508" s="31"/>
      <c r="E508" s="259"/>
      <c r="F508" s="31"/>
    </row>
    <row r="509" spans="1:6" hidden="1" x14ac:dyDescent="0.35">
      <c r="A509" s="29" t="s">
        <v>529</v>
      </c>
      <c r="B509" s="31">
        <v>5280.59</v>
      </c>
      <c r="C509" s="259"/>
      <c r="D509" s="31"/>
      <c r="E509" s="259"/>
      <c r="F509" s="31"/>
    </row>
    <row r="510" spans="1:6" hidden="1" x14ac:dyDescent="0.35">
      <c r="A510" s="29" t="s">
        <v>530</v>
      </c>
      <c r="B510" s="31">
        <v>5382.3069999999998</v>
      </c>
      <c r="C510" s="259"/>
      <c r="D510" s="31"/>
      <c r="E510" s="259"/>
      <c r="F510" s="31"/>
    </row>
    <row r="511" spans="1:6" hidden="1" x14ac:dyDescent="0.35">
      <c r="A511" s="29" t="s">
        <v>531</v>
      </c>
      <c r="B511" s="31">
        <v>5494.63</v>
      </c>
      <c r="C511" s="259"/>
      <c r="D511" s="31"/>
      <c r="E511" s="259"/>
      <c r="F511" s="31"/>
    </row>
    <row r="512" spans="1:6" hidden="1" x14ac:dyDescent="0.35">
      <c r="A512" s="29" t="s">
        <v>532</v>
      </c>
      <c r="B512" s="31">
        <v>5495.72</v>
      </c>
      <c r="C512" s="259"/>
      <c r="D512" s="31"/>
      <c r="E512" s="259"/>
      <c r="F512" s="31"/>
    </row>
    <row r="513" spans="1:6" hidden="1" x14ac:dyDescent="0.35">
      <c r="A513" s="29" t="s">
        <v>533</v>
      </c>
      <c r="B513" s="31">
        <v>5408.36</v>
      </c>
      <c r="C513" s="259"/>
      <c r="D513" s="31"/>
      <c r="E513" s="259"/>
      <c r="F513" s="31"/>
    </row>
    <row r="514" spans="1:6" hidden="1" x14ac:dyDescent="0.35">
      <c r="A514" s="29" t="s">
        <v>534</v>
      </c>
      <c r="B514" s="31">
        <v>5493.24</v>
      </c>
      <c r="C514" s="259"/>
      <c r="D514" s="31"/>
      <c r="E514" s="259"/>
      <c r="F514" s="31"/>
    </row>
    <row r="515" spans="1:6" hidden="1" x14ac:dyDescent="0.35">
      <c r="A515" s="29" t="s">
        <v>535</v>
      </c>
      <c r="B515" s="31">
        <v>5527.22</v>
      </c>
      <c r="C515" s="259"/>
      <c r="D515" s="31"/>
      <c r="E515" s="259"/>
      <c r="F515" s="31"/>
    </row>
    <row r="516" spans="1:6" hidden="1" x14ac:dyDescent="0.35">
      <c r="A516" s="29" t="s">
        <v>536</v>
      </c>
      <c r="B516" s="31">
        <v>5449.92</v>
      </c>
      <c r="C516" s="259"/>
      <c r="D516" s="31"/>
      <c r="E516" s="259"/>
      <c r="F516" s="31"/>
    </row>
    <row r="517" spans="1:6" hidden="1" x14ac:dyDescent="0.35">
      <c r="A517" s="29" t="s">
        <v>537</v>
      </c>
      <c r="B517" s="31">
        <v>5437.55</v>
      </c>
      <c r="C517" s="259"/>
      <c r="D517" s="31"/>
      <c r="E517" s="259"/>
      <c r="F517" s="31"/>
    </row>
    <row r="518" spans="1:6" hidden="1" x14ac:dyDescent="0.35">
      <c r="A518" s="29" t="s">
        <v>538</v>
      </c>
      <c r="B518" s="31">
        <v>5518.35</v>
      </c>
      <c r="C518" s="259"/>
      <c r="D518" s="31"/>
      <c r="E518" s="259"/>
      <c r="F518" s="31"/>
    </row>
    <row r="519" spans="1:6" hidden="1" x14ac:dyDescent="0.35">
      <c r="A519" s="29" t="s">
        <v>539</v>
      </c>
      <c r="B519" s="31">
        <v>5432.95</v>
      </c>
      <c r="C519" s="259"/>
      <c r="D519" s="31"/>
      <c r="E519" s="259"/>
      <c r="F519" s="31"/>
    </row>
    <row r="520" spans="1:6" hidden="1" x14ac:dyDescent="0.35">
      <c r="A520" s="29" t="s">
        <v>540</v>
      </c>
      <c r="B520" s="31">
        <v>5485.05</v>
      </c>
      <c r="C520" s="259"/>
      <c r="D520" s="31"/>
      <c r="E520" s="259"/>
      <c r="F520" s="31"/>
    </row>
    <row r="521" spans="1:6" hidden="1" x14ac:dyDescent="0.35">
      <c r="A521" s="29" t="s">
        <v>541</v>
      </c>
      <c r="B521" s="31">
        <v>5483.5</v>
      </c>
      <c r="C521" s="259"/>
      <c r="D521" s="31"/>
      <c r="E521" s="259"/>
      <c r="F521" s="31"/>
    </row>
    <row r="522" spans="1:6" hidden="1" x14ac:dyDescent="0.35">
      <c r="A522" s="29" t="s">
        <v>542</v>
      </c>
      <c r="B522" s="31">
        <v>5496.72</v>
      </c>
      <c r="C522" s="259"/>
      <c r="D522" s="31"/>
      <c r="E522" s="259"/>
      <c r="F522" s="31"/>
    </row>
    <row r="523" spans="1:6" hidden="1" x14ac:dyDescent="0.35">
      <c r="A523" s="29" t="s">
        <v>543</v>
      </c>
      <c r="B523" s="31">
        <v>5611.1</v>
      </c>
      <c r="C523" s="259"/>
      <c r="D523" s="31"/>
      <c r="E523" s="259"/>
      <c r="F523" s="31"/>
    </row>
    <row r="524" spans="1:6" hidden="1" x14ac:dyDescent="0.35">
      <c r="A524" s="29" t="s">
        <v>544</v>
      </c>
      <c r="B524" s="31">
        <v>5580.97</v>
      </c>
      <c r="C524" s="259"/>
      <c r="D524" s="31"/>
      <c r="E524" s="259"/>
      <c r="F524" s="31"/>
    </row>
    <row r="525" spans="1:6" hidden="1" x14ac:dyDescent="0.35">
      <c r="A525" s="29" t="s">
        <v>545</v>
      </c>
      <c r="B525" s="31">
        <v>5487.88</v>
      </c>
      <c r="C525" s="259"/>
      <c r="D525" s="31"/>
      <c r="E525" s="259"/>
      <c r="F525" s="31"/>
    </row>
    <row r="526" spans="1:6" hidden="1" x14ac:dyDescent="0.35">
      <c r="A526" s="29" t="s">
        <v>546</v>
      </c>
      <c r="B526" s="31">
        <v>5468.55</v>
      </c>
      <c r="C526" s="259"/>
      <c r="D526" s="31"/>
      <c r="E526" s="259"/>
      <c r="F526" s="31"/>
    </row>
    <row r="527" spans="1:6" hidden="1" x14ac:dyDescent="0.35">
      <c r="A527" s="29" t="s">
        <v>547</v>
      </c>
      <c r="B527" s="31">
        <v>5446.93</v>
      </c>
      <c r="C527" s="259"/>
      <c r="D527" s="31"/>
      <c r="E527" s="259"/>
      <c r="F527" s="31"/>
    </row>
    <row r="528" spans="1:6" hidden="1" x14ac:dyDescent="0.35">
      <c r="A528" s="29" t="s">
        <v>548</v>
      </c>
      <c r="B528" s="31">
        <v>5545.97</v>
      </c>
      <c r="C528" s="259"/>
      <c r="D528" s="31"/>
      <c r="E528" s="259"/>
      <c r="F528" s="31"/>
    </row>
    <row r="529" spans="1:6" hidden="1" x14ac:dyDescent="0.35">
      <c r="A529" s="29" t="s">
        <v>549</v>
      </c>
      <c r="B529" s="31">
        <v>5603.43</v>
      </c>
      <c r="C529" s="259"/>
      <c r="D529" s="31"/>
      <c r="E529" s="259"/>
      <c r="F529" s="31"/>
    </row>
    <row r="530" spans="1:6" hidden="1" x14ac:dyDescent="0.35">
      <c r="A530" s="29" t="s">
        <v>550</v>
      </c>
      <c r="B530" s="31">
        <v>5569.201</v>
      </c>
      <c r="C530" s="259"/>
      <c r="D530" s="31"/>
      <c r="E530" s="259"/>
      <c r="F530" s="31"/>
    </row>
    <row r="531" spans="1:6" hidden="1" x14ac:dyDescent="0.35">
      <c r="A531" s="29" t="s">
        <v>551</v>
      </c>
      <c r="B531" s="31">
        <v>5607.28</v>
      </c>
      <c r="C531" s="259"/>
      <c r="D531" s="31"/>
      <c r="E531" s="259"/>
      <c r="F531" s="31"/>
    </row>
    <row r="532" spans="1:6" hidden="1" x14ac:dyDescent="0.35">
      <c r="A532" s="29" t="s">
        <v>552</v>
      </c>
      <c r="B532" s="31">
        <v>5573.69</v>
      </c>
      <c r="C532" s="259"/>
      <c r="D532" s="31"/>
      <c r="E532" s="259"/>
      <c r="F532" s="31"/>
    </row>
    <row r="533" spans="1:6" hidden="1" x14ac:dyDescent="0.35">
      <c r="A533" s="29" t="s">
        <v>553</v>
      </c>
      <c r="B533" s="31">
        <v>5532.3</v>
      </c>
      <c r="C533" s="259"/>
      <c r="D533" s="31"/>
      <c r="E533" s="259"/>
      <c r="F533" s="31"/>
    </row>
    <row r="534" spans="1:6" hidden="1" x14ac:dyDescent="0.35">
      <c r="A534" s="29" t="s">
        <v>554</v>
      </c>
      <c r="B534" s="31">
        <v>5626.01</v>
      </c>
      <c r="C534" s="259"/>
      <c r="D534" s="31"/>
      <c r="E534" s="259"/>
      <c r="F534" s="31"/>
    </row>
    <row r="535" spans="1:6" hidden="1" x14ac:dyDescent="0.35">
      <c r="A535" s="29" t="s">
        <v>555</v>
      </c>
      <c r="B535" s="31">
        <v>5548.23</v>
      </c>
      <c r="C535" s="259"/>
      <c r="D535" s="31"/>
      <c r="E535" s="259"/>
      <c r="F535" s="31"/>
    </row>
    <row r="536" spans="1:6" hidden="1" x14ac:dyDescent="0.35">
      <c r="A536" s="29" t="s">
        <v>556</v>
      </c>
      <c r="B536" s="31">
        <v>5533.44</v>
      </c>
      <c r="C536" s="259"/>
      <c r="D536" s="31"/>
      <c r="E536" s="259"/>
      <c r="F536" s="31"/>
    </row>
    <row r="537" spans="1:6" hidden="1" x14ac:dyDescent="0.35">
      <c r="A537" s="29" t="s">
        <v>557</v>
      </c>
      <c r="B537" s="31">
        <v>5530.83</v>
      </c>
      <c r="C537" s="259"/>
      <c r="D537" s="31"/>
      <c r="E537" s="259"/>
      <c r="F537" s="31"/>
    </row>
    <row r="538" spans="1:6" hidden="1" x14ac:dyDescent="0.35">
      <c r="A538" s="29" t="s">
        <v>558</v>
      </c>
      <c r="B538" s="31">
        <v>5482.47</v>
      </c>
      <c r="C538" s="259"/>
      <c r="D538" s="31"/>
      <c r="E538" s="259"/>
      <c r="F538" s="31"/>
    </row>
    <row r="539" spans="1:6" hidden="1" x14ac:dyDescent="0.35">
      <c r="A539" s="29" t="s">
        <v>559</v>
      </c>
      <c r="B539" s="31">
        <v>5417.48</v>
      </c>
      <c r="C539" s="259"/>
      <c r="D539" s="31"/>
      <c r="E539" s="259"/>
      <c r="F539" s="31"/>
    </row>
    <row r="540" spans="1:6" hidden="1" x14ac:dyDescent="0.35">
      <c r="A540" s="29" t="s">
        <v>560</v>
      </c>
      <c r="B540" s="31">
        <v>5349.88</v>
      </c>
      <c r="C540" s="259"/>
      <c r="D540" s="31"/>
      <c r="E540" s="259"/>
      <c r="F540" s="31"/>
    </row>
    <row r="541" spans="1:6" hidden="1" x14ac:dyDescent="0.35">
      <c r="A541" s="29" t="s">
        <v>561</v>
      </c>
      <c r="B541" s="31">
        <v>5300.56</v>
      </c>
      <c r="C541" s="259"/>
      <c r="D541" s="31"/>
      <c r="E541" s="259"/>
      <c r="F541" s="31"/>
    </row>
    <row r="542" spans="1:6" hidden="1" x14ac:dyDescent="0.35">
      <c r="A542" s="29" t="s">
        <v>562</v>
      </c>
      <c r="B542" s="31">
        <v>5283.96</v>
      </c>
      <c r="C542" s="259"/>
      <c r="D542" s="31"/>
      <c r="E542" s="259"/>
      <c r="F542" s="31"/>
    </row>
    <row r="543" spans="1:6" hidden="1" x14ac:dyDescent="0.35">
      <c r="A543" s="29" t="s">
        <v>563</v>
      </c>
      <c r="B543" s="31">
        <v>5250.96</v>
      </c>
      <c r="C543" s="259"/>
      <c r="D543" s="31"/>
      <c r="E543" s="259"/>
      <c r="F543" s="31"/>
    </row>
    <row r="544" spans="1:6" hidden="1" x14ac:dyDescent="0.35">
      <c r="A544" s="29" t="s">
        <v>564</v>
      </c>
      <c r="B544" s="31">
        <v>5296.09</v>
      </c>
      <c r="C544" s="259"/>
      <c r="D544" s="31"/>
      <c r="E544" s="259"/>
      <c r="F544" s="31"/>
    </row>
    <row r="545" spans="1:6" hidden="1" x14ac:dyDescent="0.35">
      <c r="A545" s="29" t="s">
        <v>565</v>
      </c>
      <c r="B545" s="31">
        <v>5283.91</v>
      </c>
      <c r="C545" s="259"/>
      <c r="D545" s="31"/>
      <c r="E545" s="259"/>
      <c r="F545" s="31"/>
    </row>
    <row r="546" spans="1:6" hidden="1" x14ac:dyDescent="0.35">
      <c r="A546" s="29" t="s">
        <v>566</v>
      </c>
      <c r="B546" s="31">
        <v>5279.36</v>
      </c>
      <c r="C546" s="259"/>
      <c r="D546" s="31"/>
      <c r="E546" s="259"/>
      <c r="F546" s="31"/>
    </row>
    <row r="547" spans="1:6" hidden="1" x14ac:dyDescent="0.35">
      <c r="A547" s="29" t="s">
        <v>567</v>
      </c>
      <c r="B547" s="31">
        <v>5298.0879999999997</v>
      </c>
      <c r="C547" s="259"/>
      <c r="D547" s="31"/>
      <c r="E547" s="259"/>
      <c r="F547" s="31"/>
    </row>
    <row r="548" spans="1:6" hidden="1" x14ac:dyDescent="0.35">
      <c r="A548" s="29" t="s">
        <v>568</v>
      </c>
      <c r="B548" s="31">
        <v>5301.88</v>
      </c>
      <c r="C548" s="259"/>
      <c r="D548" s="31"/>
      <c r="E548" s="259"/>
      <c r="F548" s="31"/>
    </row>
    <row r="549" spans="1:6" hidden="1" x14ac:dyDescent="0.35">
      <c r="A549" s="29" t="s">
        <v>569</v>
      </c>
      <c r="B549" s="31">
        <v>5302.12</v>
      </c>
      <c r="C549" s="259"/>
      <c r="D549" s="31"/>
      <c r="E549" s="259"/>
      <c r="F549" s="31"/>
    </row>
    <row r="550" spans="1:6" hidden="1" x14ac:dyDescent="0.35">
      <c r="A550" s="29" t="s">
        <v>570</v>
      </c>
      <c r="B550" s="31">
        <v>5282.518</v>
      </c>
      <c r="C550" s="259"/>
      <c r="D550" s="31"/>
      <c r="E550" s="259"/>
      <c r="F550" s="31"/>
    </row>
    <row r="551" spans="1:6" hidden="1" x14ac:dyDescent="0.35">
      <c r="A551" s="29" t="s">
        <v>571</v>
      </c>
      <c r="B551" s="31">
        <v>5282.9179999999997</v>
      </c>
      <c r="C551" s="259"/>
      <c r="D551" s="31"/>
      <c r="E551" s="259"/>
      <c r="F551" s="31"/>
    </row>
    <row r="552" spans="1:6" hidden="1" x14ac:dyDescent="0.35">
      <c r="A552" s="29" t="s">
        <v>572</v>
      </c>
      <c r="B552" s="31">
        <v>5286.31</v>
      </c>
      <c r="C552" s="259"/>
      <c r="D552" s="31"/>
      <c r="E552" s="259"/>
      <c r="F552" s="31"/>
    </row>
    <row r="553" spans="1:6" hidden="1" x14ac:dyDescent="0.35">
      <c r="A553" s="29" t="s">
        <v>573</v>
      </c>
      <c r="B553" s="31">
        <v>5385.0230000000001</v>
      </c>
      <c r="C553" s="259"/>
      <c r="D553" s="31"/>
      <c r="E553" s="259"/>
      <c r="F553" s="31"/>
    </row>
    <row r="554" spans="1:6" hidden="1" x14ac:dyDescent="0.35">
      <c r="A554" s="29" t="s">
        <v>574</v>
      </c>
      <c r="B554" s="31">
        <v>5359.61</v>
      </c>
      <c r="C554" s="259"/>
      <c r="D554" s="31"/>
      <c r="E554" s="259"/>
      <c r="F554" s="31"/>
    </row>
    <row r="555" spans="1:6" hidden="1" x14ac:dyDescent="0.35">
      <c r="A555" s="29" t="s">
        <v>575</v>
      </c>
      <c r="B555" s="31">
        <v>5341.97</v>
      </c>
      <c r="C555" s="259"/>
      <c r="D555" s="31"/>
      <c r="E555" s="259"/>
      <c r="F555" s="31"/>
    </row>
    <row r="556" spans="1:6" hidden="1" x14ac:dyDescent="0.35">
      <c r="A556" s="29" t="s">
        <v>576</v>
      </c>
      <c r="B556" s="31">
        <v>5345.95</v>
      </c>
      <c r="C556" s="259"/>
      <c r="D556" s="31"/>
      <c r="E556" s="259"/>
      <c r="F556" s="31"/>
    </row>
    <row r="557" spans="1:6" hidden="1" x14ac:dyDescent="0.35">
      <c r="A557" s="29" t="s">
        <v>577</v>
      </c>
      <c r="B557" s="31">
        <v>5339.4</v>
      </c>
      <c r="C557" s="259"/>
      <c r="D557" s="31"/>
      <c r="E557" s="259"/>
      <c r="F557" s="31"/>
    </row>
    <row r="558" spans="1:6" hidden="1" x14ac:dyDescent="0.35">
      <c r="A558" s="29" t="s">
        <v>578</v>
      </c>
      <c r="B558" s="31">
        <v>5450.57</v>
      </c>
      <c r="C558" s="259"/>
      <c r="D558" s="31"/>
      <c r="E558" s="259"/>
      <c r="F558" s="31"/>
    </row>
    <row r="559" spans="1:6" hidden="1" x14ac:dyDescent="0.35">
      <c r="A559" s="29" t="s">
        <v>579</v>
      </c>
      <c r="B559" s="31">
        <v>5453.12</v>
      </c>
      <c r="C559" s="259"/>
      <c r="D559" s="31"/>
      <c r="E559" s="259"/>
      <c r="F559" s="31"/>
    </row>
    <row r="560" spans="1:6" hidden="1" x14ac:dyDescent="0.35">
      <c r="A560" s="29" t="s">
        <v>580</v>
      </c>
      <c r="B560" s="31">
        <v>5404.07</v>
      </c>
      <c r="C560" s="259"/>
      <c r="D560" s="31"/>
      <c r="E560" s="259"/>
      <c r="F560" s="31"/>
    </row>
    <row r="561" spans="1:6" hidden="1" x14ac:dyDescent="0.35">
      <c r="A561" s="29" t="s">
        <v>581</v>
      </c>
      <c r="B561" s="31">
        <v>5415.67</v>
      </c>
      <c r="C561" s="259"/>
      <c r="D561" s="31"/>
      <c r="E561" s="259"/>
      <c r="F561" s="31"/>
    </row>
    <row r="562" spans="1:6" hidden="1" x14ac:dyDescent="0.35">
      <c r="A562" s="29" t="s">
        <v>582</v>
      </c>
      <c r="B562" s="31">
        <v>5419.3</v>
      </c>
      <c r="C562" s="259"/>
      <c r="D562" s="31"/>
      <c r="E562" s="259"/>
      <c r="F562" s="31"/>
    </row>
    <row r="563" spans="1:6" hidden="1" x14ac:dyDescent="0.35">
      <c r="A563" s="29" t="s">
        <v>583</v>
      </c>
      <c r="B563" s="31">
        <v>5491.93</v>
      </c>
      <c r="C563" s="259"/>
      <c r="D563" s="31"/>
      <c r="E563" s="259"/>
      <c r="F563" s="31"/>
    </row>
    <row r="564" spans="1:6" hidden="1" x14ac:dyDescent="0.35">
      <c r="A564" s="29" t="s">
        <v>584</v>
      </c>
      <c r="B564" s="31">
        <v>5484.98</v>
      </c>
      <c r="C564" s="259"/>
      <c r="D564" s="31"/>
      <c r="E564" s="259"/>
      <c r="F564" s="31"/>
    </row>
    <row r="565" spans="1:6" hidden="1" x14ac:dyDescent="0.35">
      <c r="A565" s="29" t="s">
        <v>585</v>
      </c>
      <c r="B565" s="31">
        <v>5451.8</v>
      </c>
      <c r="C565" s="259"/>
      <c r="D565" s="31"/>
      <c r="E565" s="259"/>
      <c r="F565" s="31"/>
    </row>
    <row r="566" spans="1:6" hidden="1" x14ac:dyDescent="0.35">
      <c r="A566" s="29" t="s">
        <v>586</v>
      </c>
      <c r="B566" s="31">
        <v>5480.86</v>
      </c>
      <c r="C566" s="259"/>
      <c r="D566" s="31"/>
      <c r="E566" s="259"/>
      <c r="F566" s="31"/>
    </row>
    <row r="567" spans="1:6" hidden="1" x14ac:dyDescent="0.35">
      <c r="A567" s="29" t="s">
        <v>587</v>
      </c>
      <c r="B567" s="31">
        <v>5428.97</v>
      </c>
      <c r="C567" s="259"/>
      <c r="D567" s="31"/>
      <c r="E567" s="259"/>
      <c r="F567" s="31"/>
    </row>
    <row r="568" spans="1:6" hidden="1" x14ac:dyDescent="0.35">
      <c r="A568" s="29" t="s">
        <v>588</v>
      </c>
      <c r="B568" s="31">
        <v>5448.94</v>
      </c>
      <c r="C568" s="259"/>
      <c r="D568" s="31"/>
      <c r="E568" s="259"/>
      <c r="F568" s="31"/>
    </row>
    <row r="569" spans="1:6" hidden="1" x14ac:dyDescent="0.35">
      <c r="A569" s="29" t="s">
        <v>589</v>
      </c>
      <c r="B569" s="31">
        <v>5415.1779999999999</v>
      </c>
      <c r="C569" s="259"/>
      <c r="D569" s="31"/>
      <c r="E569" s="259"/>
      <c r="F569" s="31"/>
    </row>
    <row r="570" spans="1:6" hidden="1" x14ac:dyDescent="0.35">
      <c r="A570" s="29" t="s">
        <v>590</v>
      </c>
      <c r="B570" s="31">
        <v>5671.97</v>
      </c>
      <c r="C570" s="259"/>
      <c r="D570" s="31"/>
      <c r="E570" s="259"/>
      <c r="F570" s="31"/>
    </row>
    <row r="571" spans="1:6" hidden="1" x14ac:dyDescent="0.35">
      <c r="A571" s="29" t="s">
        <v>591</v>
      </c>
      <c r="B571" s="31">
        <v>5777.51</v>
      </c>
      <c r="C571" s="259"/>
      <c r="D571" s="31"/>
      <c r="E571" s="259"/>
      <c r="F571" s="31"/>
    </row>
    <row r="572" spans="1:6" hidden="1" x14ac:dyDescent="0.35">
      <c r="A572" s="29" t="s">
        <v>592</v>
      </c>
      <c r="B572" s="31">
        <v>5729.23</v>
      </c>
      <c r="C572" s="259"/>
      <c r="D572" s="31"/>
      <c r="E572" s="259"/>
      <c r="F572" s="31"/>
    </row>
    <row r="573" spans="1:6" hidden="1" x14ac:dyDescent="0.35">
      <c r="A573" s="29" t="s">
        <v>593</v>
      </c>
      <c r="B573" s="31">
        <v>5622.88</v>
      </c>
      <c r="C573" s="259"/>
      <c r="D573" s="31"/>
      <c r="E573" s="259"/>
      <c r="F573" s="31"/>
    </row>
    <row r="574" spans="1:6" hidden="1" x14ac:dyDescent="0.35">
      <c r="A574" s="29" t="s">
        <v>594</v>
      </c>
      <c r="B574" s="31">
        <v>5662.0240000000003</v>
      </c>
      <c r="C574" s="259"/>
      <c r="D574" s="31"/>
      <c r="E574" s="259"/>
      <c r="F574" s="31"/>
    </row>
    <row r="575" spans="1:6" hidden="1" x14ac:dyDescent="0.35">
      <c r="A575" s="29" t="s">
        <v>595</v>
      </c>
      <c r="B575" s="31">
        <v>5696.94</v>
      </c>
      <c r="C575" s="259"/>
      <c r="D575" s="31"/>
      <c r="E575" s="259"/>
      <c r="F575" s="31"/>
    </row>
    <row r="576" spans="1:6" hidden="1" x14ac:dyDescent="0.35">
      <c r="A576" s="29" t="s">
        <v>596</v>
      </c>
      <c r="B576" s="31">
        <v>5759.65</v>
      </c>
      <c r="C576" s="259"/>
      <c r="D576" s="31"/>
      <c r="E576" s="259"/>
      <c r="F576" s="31"/>
    </row>
    <row r="577" spans="1:6" hidden="1" x14ac:dyDescent="0.35">
      <c r="A577" s="29" t="s">
        <v>597</v>
      </c>
      <c r="B577" s="31">
        <v>5677.076</v>
      </c>
      <c r="C577" s="259"/>
      <c r="D577" s="31"/>
      <c r="E577" s="259"/>
      <c r="F577" s="31"/>
    </row>
    <row r="578" spans="1:6" hidden="1" x14ac:dyDescent="0.35">
      <c r="A578" s="29" t="s">
        <v>598</v>
      </c>
      <c r="B578" s="31">
        <v>5664.42</v>
      </c>
      <c r="C578" s="259"/>
      <c r="D578" s="31"/>
      <c r="E578" s="259"/>
      <c r="F578" s="31"/>
    </row>
    <row r="579" spans="1:6" hidden="1" x14ac:dyDescent="0.35">
      <c r="A579" s="29" t="s">
        <v>599</v>
      </c>
      <c r="B579" s="31">
        <v>5755.79</v>
      </c>
      <c r="C579" s="259"/>
      <c r="D579" s="31"/>
      <c r="E579" s="259"/>
      <c r="F579" s="31"/>
    </row>
    <row r="580" spans="1:6" hidden="1" x14ac:dyDescent="0.35">
      <c r="A580" s="29" t="s">
        <v>600</v>
      </c>
      <c r="B580" s="31">
        <v>5883.53</v>
      </c>
      <c r="C580" s="259"/>
      <c r="D580" s="31"/>
      <c r="E580" s="259"/>
      <c r="F580" s="31"/>
    </row>
    <row r="581" spans="1:6" hidden="1" x14ac:dyDescent="0.35">
      <c r="A581" s="29" t="s">
        <v>601</v>
      </c>
      <c r="B581" s="31">
        <v>5839.97</v>
      </c>
      <c r="C581" s="259"/>
      <c r="D581" s="31"/>
      <c r="E581" s="259"/>
      <c r="F581" s="31"/>
    </row>
    <row r="582" spans="1:6" hidden="1" x14ac:dyDescent="0.35">
      <c r="A582" s="29" t="s">
        <v>602</v>
      </c>
      <c r="B582" s="31">
        <v>5826.1080000000002</v>
      </c>
      <c r="C582" s="259"/>
      <c r="D582" s="31"/>
      <c r="E582" s="259"/>
      <c r="F582" s="31"/>
    </row>
    <row r="583" spans="1:6" hidden="1" x14ac:dyDescent="0.35">
      <c r="A583" s="29" t="s">
        <v>603</v>
      </c>
      <c r="B583" s="31">
        <v>5852.76</v>
      </c>
      <c r="C583" s="259"/>
      <c r="D583" s="31"/>
      <c r="E583" s="259"/>
      <c r="F583" s="31"/>
    </row>
    <row r="584" spans="1:6" hidden="1" x14ac:dyDescent="0.35">
      <c r="A584" s="29" t="s">
        <v>604</v>
      </c>
      <c r="B584" s="31">
        <v>5732.28</v>
      </c>
      <c r="C584" s="259"/>
      <c r="D584" s="31"/>
      <c r="E584" s="259"/>
      <c r="F584" s="31"/>
    </row>
    <row r="585" spans="1:6" hidden="1" x14ac:dyDescent="0.35">
      <c r="A585" s="29" t="s">
        <v>605</v>
      </c>
      <c r="B585" s="31">
        <v>5744.34</v>
      </c>
      <c r="C585" s="259"/>
      <c r="D585" s="31"/>
      <c r="E585" s="259"/>
      <c r="F585" s="31"/>
    </row>
    <row r="586" spans="1:6" hidden="1" x14ac:dyDescent="0.35">
      <c r="A586" s="29" t="s">
        <v>606</v>
      </c>
      <c r="B586" s="31">
        <v>5763.39</v>
      </c>
      <c r="C586" s="259"/>
      <c r="D586" s="31"/>
      <c r="E586" s="259"/>
      <c r="F586" s="31"/>
    </row>
    <row r="587" spans="1:6" hidden="1" x14ac:dyDescent="0.35">
      <c r="A587" s="29" t="s">
        <v>607</v>
      </c>
      <c r="B587" s="31">
        <v>5759.91</v>
      </c>
      <c r="C587" s="259"/>
      <c r="D587" s="31"/>
      <c r="E587" s="259"/>
      <c r="F587" s="31"/>
    </row>
    <row r="588" spans="1:6" hidden="1" x14ac:dyDescent="0.35">
      <c r="A588" s="29" t="s">
        <v>608</v>
      </c>
      <c r="B588" s="31">
        <v>5733.32</v>
      </c>
      <c r="C588" s="259"/>
      <c r="D588" s="31"/>
      <c r="E588" s="259"/>
      <c r="F588" s="31"/>
    </row>
    <row r="589" spans="1:6" hidden="1" x14ac:dyDescent="0.35">
      <c r="A589" s="29" t="s">
        <v>609</v>
      </c>
      <c r="B589" s="31">
        <v>5667.76</v>
      </c>
      <c r="C589" s="259"/>
      <c r="D589" s="31"/>
      <c r="E589" s="259"/>
      <c r="F589" s="31"/>
    </row>
    <row r="590" spans="1:6" hidden="1" x14ac:dyDescent="0.35">
      <c r="A590" s="29" t="s">
        <v>610</v>
      </c>
      <c r="B590" s="31">
        <v>5693.9059999999999</v>
      </c>
      <c r="C590" s="259"/>
      <c r="D590" s="31"/>
      <c r="E590" s="259"/>
      <c r="F590" s="31"/>
    </row>
    <row r="591" spans="1:6" hidden="1" x14ac:dyDescent="0.35">
      <c r="A591" s="29" t="s">
        <v>611</v>
      </c>
      <c r="B591" s="31">
        <v>5689.5</v>
      </c>
      <c r="C591" s="259"/>
      <c r="D591" s="31"/>
      <c r="E591" s="259"/>
      <c r="F591" s="31"/>
    </row>
    <row r="592" spans="1:6" hidden="1" x14ac:dyDescent="0.35">
      <c r="A592" s="29" t="s">
        <v>612</v>
      </c>
      <c r="B592" s="31">
        <v>5647.49</v>
      </c>
      <c r="C592" s="259"/>
      <c r="D592" s="31"/>
      <c r="E592" s="259"/>
      <c r="F592" s="31"/>
    </row>
    <row r="593" spans="1:6" hidden="1" x14ac:dyDescent="0.35">
      <c r="A593" s="29" t="s">
        <v>613</v>
      </c>
      <c r="B593" s="31">
        <v>5661.3069999999998</v>
      </c>
      <c r="C593" s="259"/>
      <c r="D593" s="31"/>
      <c r="E593" s="259"/>
      <c r="F593" s="31"/>
    </row>
    <row r="594" spans="1:6" hidden="1" x14ac:dyDescent="0.35">
      <c r="A594" s="29" t="s">
        <v>614</v>
      </c>
      <c r="B594" s="31">
        <v>5529.69</v>
      </c>
      <c r="C594" s="259"/>
      <c r="D594" s="31"/>
      <c r="E594" s="259"/>
      <c r="F594" s="31"/>
    </row>
    <row r="595" spans="1:6" hidden="1" x14ac:dyDescent="0.35">
      <c r="A595" s="29" t="s">
        <v>615</v>
      </c>
      <c r="B595" s="31">
        <v>5558.0420000000004</v>
      </c>
      <c r="C595" s="259"/>
      <c r="D595" s="31"/>
      <c r="E595" s="259"/>
      <c r="F595" s="31"/>
    </row>
    <row r="596" spans="1:6" hidden="1" x14ac:dyDescent="0.35">
      <c r="A596" s="29" t="s">
        <v>616</v>
      </c>
      <c r="B596" s="31">
        <v>5533.34</v>
      </c>
      <c r="C596" s="259"/>
      <c r="D596" s="31"/>
      <c r="E596" s="259"/>
      <c r="F596" s="31"/>
    </row>
    <row r="597" spans="1:6" hidden="1" x14ac:dyDescent="0.35">
      <c r="A597" s="29" t="s">
        <v>617</v>
      </c>
      <c r="B597" s="31">
        <v>5691.25</v>
      </c>
      <c r="C597" s="259"/>
      <c r="D597" s="31"/>
      <c r="E597" s="259"/>
      <c r="F597" s="31"/>
    </row>
    <row r="598" spans="1:6" hidden="1" x14ac:dyDescent="0.35">
      <c r="A598" s="29" t="s">
        <v>618</v>
      </c>
      <c r="B598" s="31">
        <v>5676.27</v>
      </c>
      <c r="C598" s="259"/>
      <c r="D598" s="31"/>
      <c r="E598" s="259"/>
      <c r="F598" s="31"/>
    </row>
    <row r="599" spans="1:6" hidden="1" x14ac:dyDescent="0.35">
      <c r="A599" s="29" t="s">
        <v>619</v>
      </c>
      <c r="B599" s="31">
        <v>5677.27</v>
      </c>
      <c r="C599" s="259"/>
      <c r="D599" s="31"/>
      <c r="E599" s="259"/>
      <c r="F599" s="31"/>
    </row>
    <row r="600" spans="1:6" hidden="1" x14ac:dyDescent="0.35">
      <c r="A600" s="29" t="s">
        <v>620</v>
      </c>
      <c r="B600" s="31">
        <v>5672.13</v>
      </c>
      <c r="C600" s="259"/>
      <c r="D600" s="31"/>
      <c r="E600" s="259"/>
      <c r="F600" s="31"/>
    </row>
    <row r="601" spans="1:6" hidden="1" x14ac:dyDescent="0.35">
      <c r="A601" s="29" t="s">
        <v>621</v>
      </c>
      <c r="B601" s="31">
        <v>5755.36</v>
      </c>
      <c r="C601" s="259"/>
      <c r="D601" s="31"/>
      <c r="E601" s="259"/>
      <c r="F601" s="31"/>
    </row>
    <row r="602" spans="1:6" hidden="1" x14ac:dyDescent="0.35">
      <c r="A602" s="29" t="s">
        <v>622</v>
      </c>
      <c r="B602" s="31">
        <v>5772.4</v>
      </c>
      <c r="C602" s="259"/>
      <c r="D602" s="31"/>
      <c r="E602" s="259"/>
      <c r="F602" s="31"/>
    </row>
    <row r="603" spans="1:6" hidden="1" x14ac:dyDescent="0.35">
      <c r="A603" s="29" t="s">
        <v>623</v>
      </c>
      <c r="B603" s="31">
        <v>5806.16</v>
      </c>
      <c r="C603" s="259"/>
      <c r="D603" s="31"/>
      <c r="E603" s="259"/>
      <c r="F603" s="31"/>
    </row>
    <row r="604" spans="1:6" hidden="1" x14ac:dyDescent="0.35">
      <c r="A604" s="29" t="s">
        <v>624</v>
      </c>
      <c r="B604" s="31">
        <v>5797.41</v>
      </c>
      <c r="C604" s="259"/>
      <c r="D604" s="31"/>
      <c r="E604" s="259"/>
      <c r="F604" s="31"/>
    </row>
    <row r="605" spans="1:6" hidden="1" x14ac:dyDescent="0.35">
      <c r="A605" s="29" t="s">
        <v>625</v>
      </c>
      <c r="B605" s="31">
        <v>5773.0150000000003</v>
      </c>
      <c r="C605" s="259"/>
      <c r="D605" s="31"/>
      <c r="E605" s="259"/>
      <c r="F605" s="31"/>
    </row>
    <row r="606" spans="1:6" hidden="1" x14ac:dyDescent="0.35">
      <c r="A606" s="29" t="s">
        <v>626</v>
      </c>
      <c r="B606" s="31">
        <v>5767.72</v>
      </c>
      <c r="C606" s="259"/>
      <c r="D606" s="31"/>
      <c r="E606" s="259"/>
      <c r="F606" s="31"/>
    </row>
    <row r="607" spans="1:6" hidden="1" x14ac:dyDescent="0.35">
      <c r="A607" s="29" t="s">
        <v>627</v>
      </c>
      <c r="B607" s="31">
        <v>5688.44</v>
      </c>
      <c r="C607" s="259"/>
      <c r="D607" s="31"/>
      <c r="E607" s="259"/>
      <c r="F607" s="31"/>
    </row>
    <row r="608" spans="1:6" hidden="1" x14ac:dyDescent="0.35">
      <c r="A608" s="29" t="s">
        <v>628</v>
      </c>
      <c r="B608" s="31">
        <v>5758.46</v>
      </c>
      <c r="C608" s="259"/>
      <c r="D608" s="31"/>
      <c r="E608" s="259"/>
      <c r="F608" s="31"/>
    </row>
    <row r="609" spans="1:6" hidden="1" x14ac:dyDescent="0.35">
      <c r="A609" s="29" t="s">
        <v>629</v>
      </c>
      <c r="B609" s="31">
        <v>5659.34</v>
      </c>
      <c r="C609" s="259"/>
      <c r="D609" s="31"/>
      <c r="E609" s="259"/>
      <c r="F609" s="31"/>
    </row>
    <row r="610" spans="1:6" hidden="1" x14ac:dyDescent="0.35">
      <c r="A610" s="29" t="s">
        <v>630</v>
      </c>
      <c r="B610" s="31">
        <v>5662.8090000000002</v>
      </c>
      <c r="C610" s="259"/>
      <c r="D610" s="31"/>
      <c r="E610" s="259"/>
      <c r="F610" s="31"/>
    </row>
    <row r="611" spans="1:6" hidden="1" x14ac:dyDescent="0.35">
      <c r="A611" s="29" t="s">
        <v>631</v>
      </c>
      <c r="B611" s="31">
        <v>5521.61</v>
      </c>
      <c r="C611" s="259"/>
      <c r="D611" s="31"/>
      <c r="E611" s="259"/>
      <c r="F611" s="31"/>
    </row>
    <row r="612" spans="1:6" hidden="1" x14ac:dyDescent="0.35">
      <c r="A612" s="29" t="s">
        <v>632</v>
      </c>
      <c r="B612" s="31">
        <v>5479.5349999999999</v>
      </c>
      <c r="C612" s="259"/>
      <c r="D612" s="31"/>
      <c r="E612" s="259"/>
      <c r="F612" s="31"/>
    </row>
    <row r="613" spans="1:6" hidden="1" x14ac:dyDescent="0.35">
      <c r="A613" s="29" t="s">
        <v>633</v>
      </c>
      <c r="B613" s="31">
        <v>5487.68</v>
      </c>
      <c r="C613" s="259"/>
      <c r="D613" s="31"/>
      <c r="E613" s="259"/>
      <c r="F613" s="31"/>
    </row>
    <row r="614" spans="1:6" hidden="1" x14ac:dyDescent="0.35">
      <c r="A614" s="29" t="s">
        <v>634</v>
      </c>
      <c r="B614" s="31">
        <v>5522.2070000000003</v>
      </c>
      <c r="C614" s="259"/>
      <c r="D614" s="31"/>
      <c r="E614" s="259"/>
      <c r="F614" s="31"/>
    </row>
    <row r="615" spans="1:6" hidden="1" x14ac:dyDescent="0.35">
      <c r="A615" s="29" t="s">
        <v>635</v>
      </c>
      <c r="B615" s="31">
        <v>5403.25</v>
      </c>
      <c r="C615" s="259"/>
      <c r="D615" s="31"/>
      <c r="E615" s="259"/>
      <c r="F615" s="31"/>
    </row>
    <row r="616" spans="1:6" hidden="1" x14ac:dyDescent="0.35">
      <c r="A616" s="29" t="s">
        <v>636</v>
      </c>
      <c r="B616" s="31">
        <v>5450.9549999999999</v>
      </c>
      <c r="C616" s="259"/>
      <c r="D616" s="31"/>
      <c r="E616" s="259"/>
      <c r="F616" s="31"/>
    </row>
    <row r="617" spans="1:6" hidden="1" x14ac:dyDescent="0.35">
      <c r="A617" s="29" t="s">
        <v>637</v>
      </c>
      <c r="B617" s="31">
        <v>5440.0780000000004</v>
      </c>
      <c r="C617" s="259"/>
      <c r="D617" s="31"/>
      <c r="E617" s="259"/>
      <c r="F617" s="31"/>
    </row>
    <row r="618" spans="1:6" hidden="1" x14ac:dyDescent="0.35">
      <c r="A618" s="29" t="s">
        <v>638</v>
      </c>
      <c r="B618" s="31">
        <v>5406.31</v>
      </c>
      <c r="C618" s="259"/>
      <c r="D618" s="31"/>
      <c r="E618" s="259"/>
      <c r="F618" s="31"/>
    </row>
    <row r="619" spans="1:6" hidden="1" x14ac:dyDescent="0.35">
      <c r="A619" s="29" t="s">
        <v>639</v>
      </c>
      <c r="B619" s="31">
        <v>5390.44</v>
      </c>
      <c r="C619" s="259"/>
      <c r="D619" s="31"/>
      <c r="E619" s="259"/>
      <c r="F619" s="31"/>
    </row>
    <row r="620" spans="1:6" hidden="1" x14ac:dyDescent="0.35">
      <c r="A620" s="29" t="s">
        <v>640</v>
      </c>
      <c r="B620" s="31">
        <v>5385.54</v>
      </c>
      <c r="C620" s="259"/>
      <c r="D620" s="31"/>
      <c r="E620" s="259"/>
      <c r="F620" s="31"/>
    </row>
    <row r="621" spans="1:6" hidden="1" x14ac:dyDescent="0.35">
      <c r="A621" s="29" t="s">
        <v>641</v>
      </c>
      <c r="B621" s="31">
        <v>5368.32</v>
      </c>
      <c r="C621" s="259"/>
      <c r="D621" s="31"/>
      <c r="E621" s="259"/>
      <c r="F621" s="31"/>
    </row>
    <row r="622" spans="1:6" hidden="1" x14ac:dyDescent="0.35">
      <c r="A622" s="29" t="s">
        <v>642</v>
      </c>
      <c r="B622" s="31">
        <v>5419.38</v>
      </c>
      <c r="C622" s="259"/>
      <c r="D622" s="31"/>
      <c r="E622" s="259"/>
      <c r="F622" s="31"/>
    </row>
    <row r="623" spans="1:6" hidden="1" x14ac:dyDescent="0.35">
      <c r="A623" s="29" t="s">
        <v>643</v>
      </c>
      <c r="B623" s="31">
        <v>5467.02</v>
      </c>
      <c r="C623" s="259"/>
      <c r="D623" s="31"/>
      <c r="E623" s="259"/>
      <c r="F623" s="31"/>
    </row>
    <row r="624" spans="1:6" hidden="1" x14ac:dyDescent="0.35">
      <c r="A624" s="29" t="s">
        <v>644</v>
      </c>
      <c r="B624" s="31">
        <v>5451.66</v>
      </c>
      <c r="C624" s="259"/>
      <c r="D624" s="31"/>
      <c r="E624" s="259"/>
      <c r="F624" s="31"/>
    </row>
    <row r="625" spans="1:6" hidden="1" x14ac:dyDescent="0.35">
      <c r="A625" s="29" t="s">
        <v>645</v>
      </c>
      <c r="B625" s="31">
        <v>5432.27</v>
      </c>
      <c r="C625" s="259"/>
      <c r="D625" s="31"/>
      <c r="E625" s="259"/>
      <c r="F625" s="31"/>
    </row>
    <row r="626" spans="1:6" hidden="1" x14ac:dyDescent="0.35">
      <c r="A626" s="29" t="s">
        <v>646</v>
      </c>
      <c r="B626" s="31">
        <v>5429.62</v>
      </c>
      <c r="C626" s="259"/>
      <c r="D626" s="31"/>
      <c r="E626" s="259"/>
      <c r="F626" s="31"/>
    </row>
    <row r="627" spans="1:6" hidden="1" x14ac:dyDescent="0.35">
      <c r="A627" s="29" t="s">
        <v>647</v>
      </c>
      <c r="B627" s="31">
        <v>5364.06</v>
      </c>
      <c r="C627" s="259"/>
      <c r="D627" s="31"/>
      <c r="E627" s="259"/>
      <c r="F627" s="31"/>
    </row>
    <row r="628" spans="1:6" hidden="1" x14ac:dyDescent="0.35">
      <c r="A628" s="29" t="s">
        <v>648</v>
      </c>
      <c r="B628" s="31">
        <v>5373.06</v>
      </c>
      <c r="C628" s="259"/>
      <c r="D628" s="31"/>
      <c r="E628" s="259"/>
      <c r="F628" s="31"/>
    </row>
    <row r="629" spans="1:6" hidden="1" x14ac:dyDescent="0.35">
      <c r="A629" s="29" t="s">
        <v>649</v>
      </c>
      <c r="B629" s="31">
        <v>5359</v>
      </c>
      <c r="C629" s="259"/>
      <c r="D629" s="31"/>
      <c r="E629" s="259"/>
      <c r="F629" s="31"/>
    </row>
    <row r="630" spans="1:6" hidden="1" x14ac:dyDescent="0.35">
      <c r="A630" s="29" t="s">
        <v>650</v>
      </c>
      <c r="B630" s="31">
        <v>5519.23</v>
      </c>
      <c r="C630" s="259"/>
      <c r="D630" s="31"/>
      <c r="E630" s="259"/>
      <c r="F630" s="31"/>
    </row>
    <row r="631" spans="1:6" hidden="1" x14ac:dyDescent="0.35">
      <c r="A631" s="29" t="s">
        <v>651</v>
      </c>
      <c r="B631" s="31">
        <v>5488.47</v>
      </c>
      <c r="C631" s="259"/>
      <c r="D631" s="31"/>
      <c r="E631" s="259"/>
      <c r="F631" s="31"/>
    </row>
    <row r="632" spans="1:6" hidden="1" x14ac:dyDescent="0.35">
      <c r="A632" s="29" t="s">
        <v>652</v>
      </c>
      <c r="B632" s="31">
        <v>5412.14</v>
      </c>
      <c r="C632" s="259"/>
      <c r="D632" s="31"/>
      <c r="E632" s="259"/>
      <c r="F632" s="31"/>
    </row>
    <row r="633" spans="1:6" hidden="1" x14ac:dyDescent="0.35">
      <c r="A633" s="29" t="s">
        <v>653</v>
      </c>
      <c r="B633" s="31">
        <v>5386.2</v>
      </c>
      <c r="C633" s="259"/>
      <c r="D633" s="31"/>
      <c r="E633" s="259"/>
      <c r="F633" s="31"/>
    </row>
    <row r="634" spans="1:6" hidden="1" x14ac:dyDescent="0.35">
      <c r="A634" s="29" t="s">
        <v>654</v>
      </c>
      <c r="B634" s="31">
        <v>5390.0690000000004</v>
      </c>
      <c r="C634" s="259"/>
      <c r="D634" s="31"/>
      <c r="E634" s="259"/>
      <c r="F634" s="31"/>
    </row>
    <row r="635" spans="1:6" hidden="1" x14ac:dyDescent="0.35">
      <c r="A635" s="29" t="s">
        <v>655</v>
      </c>
      <c r="B635" s="31">
        <v>5356.81</v>
      </c>
      <c r="C635" s="259"/>
      <c r="D635" s="31"/>
      <c r="E635" s="259"/>
      <c r="F635" s="31"/>
    </row>
    <row r="636" spans="1:6" hidden="1" x14ac:dyDescent="0.35">
      <c r="A636" s="29" t="s">
        <v>757</v>
      </c>
      <c r="B636" s="15">
        <v>5435.82</v>
      </c>
      <c r="C636" s="259"/>
      <c r="D636" s="31"/>
      <c r="E636" s="259"/>
      <c r="F636" s="31"/>
    </row>
    <row r="637" spans="1:6" hidden="1" x14ac:dyDescent="0.35">
      <c r="A637" s="29" t="s">
        <v>777</v>
      </c>
      <c r="B637" s="15">
        <v>5390.58</v>
      </c>
      <c r="C637" s="259"/>
      <c r="D637" s="31"/>
      <c r="E637" s="259"/>
      <c r="F637" s="31"/>
    </row>
    <row r="638" spans="1:6" hidden="1" x14ac:dyDescent="0.35">
      <c r="A638" s="29" t="s">
        <v>779</v>
      </c>
      <c r="B638" s="15">
        <v>5860.25</v>
      </c>
      <c r="C638" s="259"/>
      <c r="D638" s="31"/>
      <c r="E638" s="259"/>
      <c r="F638" s="31"/>
    </row>
    <row r="639" spans="1:6" hidden="1" x14ac:dyDescent="0.35">
      <c r="A639" s="29" t="s">
        <v>781</v>
      </c>
      <c r="B639" s="15">
        <v>5437.66</v>
      </c>
      <c r="C639" s="259"/>
      <c r="D639" s="31"/>
      <c r="E639" s="259"/>
      <c r="F639" s="31"/>
    </row>
    <row r="640" spans="1:6" hidden="1" x14ac:dyDescent="0.35">
      <c r="A640" s="29" t="s">
        <v>783</v>
      </c>
      <c r="B640" s="15">
        <v>5452.23</v>
      </c>
      <c r="C640" s="259"/>
      <c r="D640" s="31"/>
      <c r="E640" s="259"/>
      <c r="F640" s="31"/>
    </row>
    <row r="641" spans="1:6" hidden="1" x14ac:dyDescent="0.35">
      <c r="A641" s="29" t="s">
        <v>785</v>
      </c>
      <c r="B641" s="15">
        <v>5496.1</v>
      </c>
      <c r="C641" s="259"/>
      <c r="D641" s="31"/>
      <c r="E641" s="259"/>
      <c r="F641" s="31"/>
    </row>
    <row r="642" spans="1:6" hidden="1" x14ac:dyDescent="0.35">
      <c r="A642" s="29" t="s">
        <v>786</v>
      </c>
      <c r="B642" s="15">
        <v>5572.49</v>
      </c>
      <c r="C642" s="259"/>
      <c r="D642" s="31"/>
      <c r="E642" s="259"/>
      <c r="F642" s="31"/>
    </row>
    <row r="643" spans="1:6" hidden="1" x14ac:dyDescent="0.35">
      <c r="A643" s="29" t="s">
        <v>788</v>
      </c>
      <c r="B643" s="15">
        <v>5479.26</v>
      </c>
      <c r="C643" s="259"/>
      <c r="D643" s="31"/>
      <c r="E643" s="259"/>
      <c r="F643" s="31"/>
    </row>
    <row r="644" spans="1:6" hidden="1" x14ac:dyDescent="0.35">
      <c r="A644" s="29" t="s">
        <v>789</v>
      </c>
      <c r="B644" s="15">
        <v>5527.34</v>
      </c>
      <c r="C644" s="259"/>
      <c r="D644" s="31"/>
      <c r="E644" s="259"/>
      <c r="F644" s="31"/>
    </row>
    <row r="645" spans="1:6" hidden="1" x14ac:dyDescent="0.35">
      <c r="A645" s="29" t="s">
        <v>791</v>
      </c>
      <c r="B645" s="31">
        <v>5565.31</v>
      </c>
      <c r="C645" s="259"/>
      <c r="D645" s="31"/>
      <c r="E645" s="259"/>
      <c r="F645" s="31"/>
    </row>
    <row r="646" spans="1:6" hidden="1" x14ac:dyDescent="0.35">
      <c r="A646" s="29" t="s">
        <v>792</v>
      </c>
      <c r="B646" s="15">
        <v>5635.26</v>
      </c>
      <c r="C646" s="259"/>
      <c r="D646" s="31"/>
      <c r="E646" s="259"/>
      <c r="F646" s="31"/>
    </row>
    <row r="647" spans="1:6" hidden="1" x14ac:dyDescent="0.35">
      <c r="A647" s="29" t="s">
        <v>793</v>
      </c>
      <c r="B647" s="31">
        <v>5614.31</v>
      </c>
      <c r="C647" s="259"/>
      <c r="D647" s="31"/>
      <c r="E647" s="259"/>
      <c r="F647" s="31"/>
    </row>
    <row r="648" spans="1:6" hidden="1" x14ac:dyDescent="0.35">
      <c r="A648" s="29" t="s">
        <v>795</v>
      </c>
      <c r="B648" s="49">
        <v>5716.43</v>
      </c>
      <c r="C648" s="259"/>
      <c r="D648" s="31"/>
      <c r="E648" s="259"/>
      <c r="F648" s="31"/>
    </row>
    <row r="649" spans="1:6" hidden="1" x14ac:dyDescent="0.35">
      <c r="A649" s="29" t="s">
        <v>796</v>
      </c>
      <c r="B649" s="31">
        <v>5625.14</v>
      </c>
      <c r="C649" s="259"/>
      <c r="D649" s="31"/>
      <c r="E649" s="259"/>
      <c r="F649" s="31"/>
    </row>
    <row r="650" spans="1:6" hidden="1" x14ac:dyDescent="0.35">
      <c r="A650" s="29" t="s">
        <v>797</v>
      </c>
      <c r="B650" s="49">
        <v>5572.12</v>
      </c>
      <c r="C650" s="259"/>
      <c r="D650" s="31"/>
      <c r="E650" s="259"/>
      <c r="F650" s="31"/>
    </row>
    <row r="651" spans="1:6" hidden="1" x14ac:dyDescent="0.35">
      <c r="A651" s="29" t="s">
        <v>798</v>
      </c>
      <c r="B651" s="49">
        <v>5557.46</v>
      </c>
      <c r="C651" s="259"/>
      <c r="D651" s="31"/>
      <c r="E651" s="259"/>
      <c r="F651" s="31"/>
    </row>
    <row r="652" spans="1:6" hidden="1" x14ac:dyDescent="0.35">
      <c r="A652" s="29" t="s">
        <v>799</v>
      </c>
      <c r="B652" s="31">
        <v>5492.04</v>
      </c>
      <c r="C652" s="259"/>
      <c r="D652" s="31"/>
      <c r="E652" s="259"/>
      <c r="F652" s="31"/>
    </row>
    <row r="653" spans="1:6" hidden="1" x14ac:dyDescent="0.35">
      <c r="A653" s="29" t="s">
        <v>800</v>
      </c>
      <c r="B653" s="31">
        <v>5501</v>
      </c>
      <c r="C653" s="259"/>
      <c r="D653" s="31"/>
      <c r="E653" s="259"/>
      <c r="F653" s="31"/>
    </row>
    <row r="654" spans="1:6" hidden="1" x14ac:dyDescent="0.35">
      <c r="A654" s="29" t="s">
        <v>801</v>
      </c>
      <c r="B654" s="49">
        <v>5528.53</v>
      </c>
      <c r="C654" s="259"/>
      <c r="D654" s="31"/>
      <c r="E654" s="259"/>
      <c r="F654" s="31"/>
    </row>
    <row r="655" spans="1:6" hidden="1" x14ac:dyDescent="0.35">
      <c r="A655" s="29" t="s">
        <v>802</v>
      </c>
      <c r="B655" s="31">
        <v>5750.34</v>
      </c>
      <c r="C655" s="259"/>
      <c r="D655" s="31"/>
      <c r="E655" s="259"/>
      <c r="F655" s="31"/>
    </row>
    <row r="656" spans="1:6" hidden="1" x14ac:dyDescent="0.35">
      <c r="A656" s="29" t="s">
        <v>803</v>
      </c>
      <c r="B656" s="50">
        <v>5724.52</v>
      </c>
      <c r="C656" s="259"/>
      <c r="D656" s="31"/>
      <c r="E656" s="259"/>
      <c r="F656" s="31"/>
    </row>
    <row r="657" spans="1:6" hidden="1" x14ac:dyDescent="0.35">
      <c r="A657" s="29" t="s">
        <v>804</v>
      </c>
      <c r="B657" s="31">
        <v>5720.64</v>
      </c>
      <c r="C657" s="259"/>
      <c r="D657" s="31"/>
      <c r="E657" s="259"/>
      <c r="F657" s="31"/>
    </row>
    <row r="658" spans="1:6" hidden="1" x14ac:dyDescent="0.35">
      <c r="A658" s="29" t="s">
        <v>805</v>
      </c>
      <c r="B658" s="31">
        <v>5650.08</v>
      </c>
      <c r="C658" s="259"/>
      <c r="D658" s="31"/>
      <c r="E658" s="259"/>
      <c r="F658" s="31"/>
    </row>
    <row r="659" spans="1:6" hidden="1" x14ac:dyDescent="0.35">
      <c r="A659" s="29" t="s">
        <v>806</v>
      </c>
      <c r="B659" s="31">
        <v>5700.15</v>
      </c>
      <c r="C659" s="259"/>
      <c r="D659" s="31"/>
      <c r="E659" s="259"/>
      <c r="F659" s="31"/>
    </row>
    <row r="660" spans="1:6" hidden="1" x14ac:dyDescent="0.35">
      <c r="A660" s="29" t="s">
        <v>807</v>
      </c>
      <c r="B660" s="47">
        <v>5705.03</v>
      </c>
      <c r="C660" s="259"/>
      <c r="D660" s="31"/>
      <c r="E660" s="259"/>
      <c r="F660" s="31"/>
    </row>
    <row r="661" spans="1:6" hidden="1" x14ac:dyDescent="0.35">
      <c r="A661" s="29" t="s">
        <v>808</v>
      </c>
      <c r="B661" s="31">
        <v>5742.47</v>
      </c>
      <c r="C661" s="259"/>
      <c r="D661" s="31"/>
      <c r="E661" s="259"/>
      <c r="F661" s="31"/>
    </row>
    <row r="662" spans="1:6" hidden="1" x14ac:dyDescent="0.35">
      <c r="A662" s="29" t="s">
        <v>809</v>
      </c>
      <c r="B662" s="47">
        <v>5734.7</v>
      </c>
      <c r="C662" s="259"/>
      <c r="D662" s="31"/>
      <c r="E662" s="259"/>
      <c r="F662" s="31"/>
    </row>
    <row r="663" spans="1:6" hidden="1" x14ac:dyDescent="0.35">
      <c r="A663" s="29" t="s">
        <v>810</v>
      </c>
      <c r="B663" s="47">
        <v>5698.79</v>
      </c>
      <c r="C663" s="259"/>
      <c r="D663" s="31"/>
      <c r="E663" s="259"/>
      <c r="F663" s="31"/>
    </row>
    <row r="664" spans="1:6" hidden="1" x14ac:dyDescent="0.35">
      <c r="A664" s="29" t="s">
        <v>811</v>
      </c>
      <c r="B664" s="47">
        <v>5642.68</v>
      </c>
      <c r="C664" s="259"/>
      <c r="D664" s="31"/>
      <c r="E664" s="259"/>
      <c r="F664" s="31"/>
    </row>
    <row r="665" spans="1:6" hidden="1" x14ac:dyDescent="0.35">
      <c r="A665" s="29" t="s">
        <v>812</v>
      </c>
      <c r="B665" s="31">
        <v>5675.82</v>
      </c>
      <c r="C665" s="259"/>
      <c r="D665" s="31"/>
      <c r="E665" s="259"/>
      <c r="F665" s="31"/>
    </row>
    <row r="666" spans="1:6" hidden="1" x14ac:dyDescent="0.35">
      <c r="A666" s="29" t="s">
        <v>813</v>
      </c>
      <c r="B666" s="47">
        <v>5650.85</v>
      </c>
      <c r="C666" s="259"/>
      <c r="D666" s="31"/>
      <c r="E666" s="259"/>
      <c r="F666" s="31"/>
    </row>
    <row r="667" spans="1:6" hidden="1" x14ac:dyDescent="0.35">
      <c r="A667" s="29" t="s">
        <v>814</v>
      </c>
      <c r="B667" s="47">
        <v>5675.26</v>
      </c>
      <c r="C667" s="259"/>
      <c r="D667" s="31"/>
      <c r="E667" s="259"/>
      <c r="F667" s="31"/>
    </row>
    <row r="668" spans="1:6" hidden="1" x14ac:dyDescent="0.35">
      <c r="A668" s="29" t="s">
        <v>815</v>
      </c>
      <c r="B668" s="31">
        <v>5699.29</v>
      </c>
      <c r="C668" s="259"/>
      <c r="D668" s="31"/>
      <c r="E668" s="259"/>
      <c r="F668" s="31"/>
    </row>
    <row r="669" spans="1:6" hidden="1" x14ac:dyDescent="0.35">
      <c r="A669" s="29" t="s">
        <v>816</v>
      </c>
      <c r="B669" s="31">
        <v>5675.3</v>
      </c>
      <c r="C669" s="259"/>
      <c r="D669" s="31"/>
      <c r="E669" s="259"/>
      <c r="F669" s="31"/>
    </row>
    <row r="670" spans="1:6" hidden="1" x14ac:dyDescent="0.35">
      <c r="A670" s="29" t="s">
        <v>817</v>
      </c>
      <c r="B670" s="31">
        <v>5704.15</v>
      </c>
      <c r="C670" s="259"/>
      <c r="D670" s="31"/>
      <c r="E670" s="259"/>
      <c r="F670" s="31"/>
    </row>
    <row r="671" spans="1:6" hidden="1" x14ac:dyDescent="0.35">
      <c r="A671" s="29" t="s">
        <v>818</v>
      </c>
      <c r="B671" s="31">
        <v>5658.33</v>
      </c>
      <c r="C671" s="259"/>
      <c r="D671" s="31"/>
      <c r="E671" s="259"/>
      <c r="F671" s="31"/>
    </row>
    <row r="672" spans="1:6" hidden="1" x14ac:dyDescent="0.35">
      <c r="A672" s="29" t="s">
        <v>819</v>
      </c>
      <c r="B672" s="31">
        <v>5640.73</v>
      </c>
      <c r="C672" s="259"/>
      <c r="D672" s="31"/>
      <c r="E672" s="259"/>
      <c r="F672" s="31"/>
    </row>
    <row r="673" spans="1:6" hidden="1" x14ac:dyDescent="0.35">
      <c r="A673" s="29" t="s">
        <v>820</v>
      </c>
      <c r="B673" s="47">
        <v>5627.39</v>
      </c>
      <c r="C673" s="259"/>
      <c r="D673" s="31"/>
      <c r="E673" s="259"/>
      <c r="F673" s="31"/>
    </row>
    <row r="674" spans="1:6" hidden="1" x14ac:dyDescent="0.35">
      <c r="A674" s="29" t="s">
        <v>821</v>
      </c>
      <c r="B674" s="47">
        <v>5594.58</v>
      </c>
      <c r="C674" s="259"/>
      <c r="D674" s="31"/>
      <c r="E674" s="259"/>
      <c r="F674" s="31"/>
    </row>
    <row r="675" spans="1:6" hidden="1" x14ac:dyDescent="0.35">
      <c r="A675" s="29" t="s">
        <v>822</v>
      </c>
      <c r="B675" s="47">
        <v>5600.35</v>
      </c>
      <c r="C675" s="259"/>
      <c r="D675" s="31"/>
      <c r="E675" s="259"/>
      <c r="F675" s="31"/>
    </row>
    <row r="676" spans="1:6" hidden="1" x14ac:dyDescent="0.35">
      <c r="A676" s="29" t="s">
        <v>823</v>
      </c>
      <c r="B676" s="47">
        <v>5625.89</v>
      </c>
      <c r="C676" s="259"/>
      <c r="D676" s="31"/>
      <c r="E676" s="259"/>
      <c r="F676" s="31"/>
    </row>
    <row r="677" spans="1:6" hidden="1" x14ac:dyDescent="0.35">
      <c r="A677" s="29" t="s">
        <v>824</v>
      </c>
      <c r="B677" s="47">
        <v>5623.71</v>
      </c>
      <c r="C677" s="259"/>
      <c r="D677" s="31"/>
      <c r="E677" s="259"/>
      <c r="F677" s="31"/>
    </row>
    <row r="678" spans="1:6" hidden="1" x14ac:dyDescent="0.35">
      <c r="A678" s="29" t="s">
        <v>825</v>
      </c>
      <c r="B678" s="47">
        <v>5581.67</v>
      </c>
      <c r="C678" s="259"/>
      <c r="D678" s="31"/>
      <c r="E678" s="259"/>
      <c r="F678" s="31"/>
    </row>
    <row r="679" spans="1:6" hidden="1" x14ac:dyDescent="0.35">
      <c r="A679" s="29" t="s">
        <v>826</v>
      </c>
      <c r="B679" s="31">
        <v>5565.9</v>
      </c>
      <c r="C679" s="259"/>
      <c r="D679" s="31"/>
      <c r="E679" s="259"/>
      <c r="F679" s="31"/>
    </row>
    <row r="680" spans="1:6" hidden="1" x14ac:dyDescent="0.35">
      <c r="A680" s="29" t="s">
        <v>827</v>
      </c>
      <c r="B680" s="47">
        <v>5586.17</v>
      </c>
      <c r="C680" s="259"/>
      <c r="D680" s="31"/>
      <c r="E680" s="259"/>
      <c r="F680" s="31"/>
    </row>
    <row r="681" spans="1:6" hidden="1" x14ac:dyDescent="0.35">
      <c r="A681" s="29" t="s">
        <v>828</v>
      </c>
      <c r="B681" s="31">
        <v>5601.5</v>
      </c>
      <c r="C681" s="259"/>
      <c r="D681" s="31"/>
      <c r="E681" s="259"/>
      <c r="F681" s="31"/>
    </row>
    <row r="682" spans="1:6" hidden="1" x14ac:dyDescent="0.35">
      <c r="A682" s="29" t="s">
        <v>829</v>
      </c>
      <c r="B682" s="47">
        <v>5584.02</v>
      </c>
      <c r="C682" s="259"/>
      <c r="D682" s="31"/>
      <c r="E682" s="259"/>
      <c r="F682" s="31"/>
    </row>
    <row r="683" spans="1:6" hidden="1" x14ac:dyDescent="0.35">
      <c r="A683" s="29" t="s">
        <v>830</v>
      </c>
      <c r="B683" s="47">
        <v>5563.96</v>
      </c>
      <c r="C683" s="259"/>
      <c r="D683" s="31"/>
      <c r="E683" s="259"/>
      <c r="F683" s="31"/>
    </row>
    <row r="684" spans="1:6" hidden="1" x14ac:dyDescent="0.35">
      <c r="A684" s="29" t="s">
        <v>831</v>
      </c>
      <c r="B684" s="47">
        <v>5565.57</v>
      </c>
      <c r="C684" s="259"/>
      <c r="D684" s="31"/>
      <c r="E684" s="259"/>
      <c r="F684" s="31"/>
    </row>
    <row r="685" spans="1:6" hidden="1" x14ac:dyDescent="0.35">
      <c r="A685" s="29" t="s">
        <v>832</v>
      </c>
      <c r="B685" s="47">
        <v>5506.49</v>
      </c>
      <c r="C685" s="259"/>
      <c r="D685" s="31"/>
      <c r="E685" s="259"/>
      <c r="F685" s="31"/>
    </row>
    <row r="686" spans="1:6" hidden="1" x14ac:dyDescent="0.35">
      <c r="A686" s="29" t="s">
        <v>833</v>
      </c>
      <c r="B686" s="15">
        <v>5438.87</v>
      </c>
      <c r="C686" s="259"/>
      <c r="D686" s="31"/>
      <c r="E686" s="259"/>
      <c r="F686" s="31"/>
    </row>
    <row r="687" spans="1:6" hidden="1" x14ac:dyDescent="0.35">
      <c r="A687" s="29" t="s">
        <v>834</v>
      </c>
      <c r="B687" s="47">
        <v>5447.98</v>
      </c>
      <c r="C687" s="259"/>
      <c r="D687" s="31"/>
      <c r="E687" s="259"/>
      <c r="F687" s="31"/>
    </row>
    <row r="688" spans="1:6" hidden="1" x14ac:dyDescent="0.35">
      <c r="A688" s="29" t="s">
        <v>835</v>
      </c>
      <c r="B688" s="31">
        <v>5445.17</v>
      </c>
      <c r="C688" s="259"/>
      <c r="D688" s="31"/>
      <c r="E688" s="259"/>
      <c r="F688" s="31"/>
    </row>
    <row r="689" spans="1:6" hidden="1" x14ac:dyDescent="0.35">
      <c r="A689" s="29" t="s">
        <v>836</v>
      </c>
      <c r="B689" s="31">
        <v>5449.86</v>
      </c>
      <c r="C689" s="259"/>
      <c r="D689" s="31"/>
      <c r="E689" s="259"/>
      <c r="F689" s="31"/>
    </row>
    <row r="690" spans="1:6" hidden="1" x14ac:dyDescent="0.35">
      <c r="A690" s="29" t="s">
        <v>837</v>
      </c>
      <c r="B690" s="47">
        <v>5433.17</v>
      </c>
      <c r="C690" s="259"/>
      <c r="D690" s="31"/>
      <c r="E690" s="259"/>
      <c r="F690" s="31"/>
    </row>
    <row r="691" spans="1:6" hidden="1" x14ac:dyDescent="0.35">
      <c r="A691" s="51" t="s">
        <v>838</v>
      </c>
      <c r="B691" s="47">
        <v>5449.72</v>
      </c>
      <c r="C691" s="259"/>
      <c r="D691" s="31"/>
      <c r="E691" s="259"/>
      <c r="F691" s="31"/>
    </row>
    <row r="692" spans="1:6" hidden="1" x14ac:dyDescent="0.35">
      <c r="A692" s="51" t="s">
        <v>839</v>
      </c>
      <c r="B692" s="31">
        <v>5473.78</v>
      </c>
      <c r="C692" s="259"/>
      <c r="D692" s="31"/>
      <c r="E692" s="259"/>
      <c r="F692" s="31"/>
    </row>
    <row r="693" spans="1:6" hidden="1" x14ac:dyDescent="0.35">
      <c r="A693" s="51" t="s">
        <v>840</v>
      </c>
      <c r="B693" s="31">
        <v>5465.59</v>
      </c>
      <c r="C693" s="259"/>
      <c r="D693" s="31"/>
      <c r="E693" s="259"/>
      <c r="F693" s="31"/>
    </row>
    <row r="694" spans="1:6" hidden="1" x14ac:dyDescent="0.35">
      <c r="A694" s="51" t="s">
        <v>841</v>
      </c>
      <c r="B694" s="31">
        <v>5496.67</v>
      </c>
      <c r="C694" s="259"/>
      <c r="D694" s="31"/>
      <c r="E694" s="259"/>
      <c r="F694" s="31"/>
    </row>
    <row r="695" spans="1:6" hidden="1" x14ac:dyDescent="0.35">
      <c r="A695" s="51" t="s">
        <v>842</v>
      </c>
      <c r="B695" s="31">
        <v>5498.91</v>
      </c>
      <c r="C695" s="259"/>
      <c r="D695" s="31"/>
      <c r="E695" s="259"/>
      <c r="F695" s="31"/>
    </row>
    <row r="696" spans="1:6" hidden="1" x14ac:dyDescent="0.35">
      <c r="A696" s="51" t="s">
        <v>843</v>
      </c>
      <c r="B696" s="47">
        <v>5446.52</v>
      </c>
      <c r="C696" s="259"/>
      <c r="D696" s="31"/>
      <c r="E696" s="259"/>
      <c r="F696" s="31"/>
    </row>
    <row r="697" spans="1:6" hidden="1" x14ac:dyDescent="0.35">
      <c r="A697" s="51" t="s">
        <v>844</v>
      </c>
      <c r="B697" s="47">
        <v>5492.93</v>
      </c>
      <c r="C697" s="259"/>
      <c r="D697" s="31"/>
      <c r="E697" s="259"/>
      <c r="F697" s="31"/>
    </row>
    <row r="698" spans="1:6" hidden="1" x14ac:dyDescent="0.35">
      <c r="A698" s="51" t="s">
        <v>845</v>
      </c>
      <c r="B698" s="31">
        <v>5506.1</v>
      </c>
      <c r="C698" s="259"/>
      <c r="D698" s="31"/>
      <c r="E698" s="259"/>
      <c r="F698" s="31"/>
    </row>
    <row r="699" spans="1:6" hidden="1" x14ac:dyDescent="0.35">
      <c r="A699" s="51" t="s">
        <v>846</v>
      </c>
      <c r="B699" s="31">
        <v>5568.78</v>
      </c>
      <c r="C699" s="259"/>
      <c r="D699" s="31"/>
      <c r="E699" s="259"/>
      <c r="F699" s="31"/>
    </row>
    <row r="700" spans="1:6" hidden="1" x14ac:dyDescent="0.35">
      <c r="A700" s="51" t="s">
        <v>847</v>
      </c>
      <c r="B700" s="31">
        <v>5585.81</v>
      </c>
      <c r="C700" s="259"/>
      <c r="D700" s="31"/>
      <c r="E700" s="259"/>
      <c r="F700" s="31"/>
    </row>
    <row r="701" spans="1:6" hidden="1" x14ac:dyDescent="0.35">
      <c r="A701" s="51" t="s">
        <v>848</v>
      </c>
      <c r="B701" s="31">
        <v>5630.21</v>
      </c>
      <c r="C701" s="259"/>
      <c r="D701" s="31"/>
      <c r="E701" s="259"/>
      <c r="F701" s="31"/>
    </row>
    <row r="702" spans="1:6" hidden="1" x14ac:dyDescent="0.35">
      <c r="A702" s="51" t="s">
        <v>849</v>
      </c>
      <c r="B702" s="31">
        <v>5652.63</v>
      </c>
      <c r="C702" s="259"/>
      <c r="D702" s="31"/>
      <c r="E702" s="259"/>
      <c r="F702" s="31"/>
    </row>
    <row r="703" spans="1:6" hidden="1" x14ac:dyDescent="0.35">
      <c r="A703" s="51" t="s">
        <v>850</v>
      </c>
      <c r="B703" s="31">
        <v>5660.21</v>
      </c>
      <c r="C703" s="259"/>
      <c r="D703" s="31"/>
      <c r="E703" s="259"/>
      <c r="F703" s="31"/>
    </row>
    <row r="704" spans="1:6" hidden="1" x14ac:dyDescent="0.35">
      <c r="A704" s="51" t="s">
        <v>851</v>
      </c>
      <c r="B704" s="31">
        <v>5639.1</v>
      </c>
      <c r="C704" s="259"/>
      <c r="D704" s="31"/>
      <c r="E704" s="259"/>
      <c r="F704" s="31"/>
    </row>
    <row r="705" spans="1:6" hidden="1" x14ac:dyDescent="0.35">
      <c r="A705" s="51" t="s">
        <v>852</v>
      </c>
      <c r="B705" s="15">
        <v>5629.96</v>
      </c>
      <c r="C705" s="259"/>
      <c r="D705" s="31"/>
      <c r="E705" s="259"/>
      <c r="F705" s="31"/>
    </row>
    <row r="706" spans="1:6" hidden="1" x14ac:dyDescent="0.35">
      <c r="A706" s="51" t="s">
        <v>853</v>
      </c>
      <c r="B706" s="31">
        <v>5629.7</v>
      </c>
      <c r="C706" s="259"/>
      <c r="D706" s="31"/>
      <c r="E706" s="259"/>
      <c r="F706" s="31"/>
    </row>
    <row r="707" spans="1:6" hidden="1" x14ac:dyDescent="0.35">
      <c r="A707" s="51" t="s">
        <v>854</v>
      </c>
      <c r="B707" s="47">
        <v>5651.23</v>
      </c>
      <c r="C707" s="259"/>
      <c r="D707" s="31"/>
      <c r="E707" s="259"/>
      <c r="F707" s="31"/>
    </row>
    <row r="708" spans="1:6" hidden="1" x14ac:dyDescent="0.35">
      <c r="A708" s="29" t="s">
        <v>855</v>
      </c>
      <c r="B708" s="31">
        <v>5666.63</v>
      </c>
      <c r="C708" s="259"/>
      <c r="D708" s="31"/>
      <c r="E708" s="259"/>
      <c r="F708" s="31"/>
    </row>
    <row r="709" spans="1:6" hidden="1" x14ac:dyDescent="0.35">
      <c r="A709" s="29" t="s">
        <v>856</v>
      </c>
      <c r="B709" s="31">
        <v>5655.31</v>
      </c>
      <c r="C709" s="259"/>
      <c r="D709" s="31"/>
      <c r="E709" s="259"/>
      <c r="F709" s="31"/>
    </row>
    <row r="710" spans="1:6" hidden="1" x14ac:dyDescent="0.35">
      <c r="A710" s="29" t="s">
        <v>857</v>
      </c>
      <c r="B710" s="31">
        <v>5643.03</v>
      </c>
      <c r="C710" s="259"/>
      <c r="D710" s="31"/>
      <c r="E710" s="259"/>
      <c r="F710" s="31"/>
    </row>
    <row r="711" spans="1:6" hidden="1" x14ac:dyDescent="0.35">
      <c r="A711" s="29" t="s">
        <v>858</v>
      </c>
      <c r="B711" s="31">
        <v>5578.8</v>
      </c>
      <c r="C711" s="259"/>
      <c r="D711" s="31"/>
      <c r="E711" s="259"/>
      <c r="F711" s="31"/>
    </row>
    <row r="712" spans="1:6" hidden="1" x14ac:dyDescent="0.35">
      <c r="A712" s="29" t="s">
        <v>859</v>
      </c>
      <c r="B712" s="31">
        <v>5537.79</v>
      </c>
      <c r="C712" s="259"/>
      <c r="D712" s="31"/>
      <c r="E712" s="259"/>
      <c r="F712" s="31"/>
    </row>
    <row r="713" spans="1:6" hidden="1" x14ac:dyDescent="0.35">
      <c r="A713" s="29" t="s">
        <v>860</v>
      </c>
      <c r="B713" s="31">
        <v>5540.34</v>
      </c>
      <c r="C713" s="259"/>
      <c r="D713" s="31"/>
      <c r="E713" s="259"/>
      <c r="F713" s="31"/>
    </row>
    <row r="714" spans="1:6" hidden="1" x14ac:dyDescent="0.35">
      <c r="A714" s="29" t="s">
        <v>861</v>
      </c>
      <c r="B714" s="31">
        <v>5550.29</v>
      </c>
      <c r="C714" s="259"/>
      <c r="D714" s="31"/>
      <c r="E714" s="259"/>
      <c r="F714" s="31"/>
    </row>
    <row r="715" spans="1:6" hidden="1" x14ac:dyDescent="0.35">
      <c r="A715" s="29" t="s">
        <v>862</v>
      </c>
      <c r="B715" s="31">
        <v>5517.07</v>
      </c>
      <c r="C715" s="259"/>
      <c r="D715" s="31"/>
      <c r="E715" s="259"/>
      <c r="F715" s="31"/>
    </row>
    <row r="716" spans="1:6" hidden="1" x14ac:dyDescent="0.35">
      <c r="A716" s="29" t="s">
        <v>863</v>
      </c>
      <c r="B716" s="31">
        <v>5537.47</v>
      </c>
      <c r="C716" s="259"/>
      <c r="D716" s="31"/>
      <c r="E716" s="259"/>
      <c r="F716" s="31"/>
    </row>
    <row r="717" spans="1:6" hidden="1" x14ac:dyDescent="0.35">
      <c r="A717" s="29" t="s">
        <v>864</v>
      </c>
      <c r="B717" s="31">
        <v>5612.25</v>
      </c>
      <c r="C717" s="259"/>
      <c r="D717" s="31"/>
      <c r="E717" s="259"/>
      <c r="F717" s="31"/>
    </row>
    <row r="718" spans="1:6" hidden="1" x14ac:dyDescent="0.35">
      <c r="A718" s="29" t="s">
        <v>865</v>
      </c>
      <c r="B718" s="31">
        <v>5621.64</v>
      </c>
      <c r="C718" s="259"/>
      <c r="D718" s="31"/>
      <c r="E718" s="259"/>
      <c r="F718" s="31"/>
    </row>
    <row r="719" spans="1:6" hidden="1" x14ac:dyDescent="0.35">
      <c r="A719" s="29" t="s">
        <v>866</v>
      </c>
      <c r="B719" s="31">
        <v>5712.29</v>
      </c>
      <c r="C719" s="259"/>
      <c r="D719" s="31"/>
      <c r="E719" s="259"/>
      <c r="F719" s="31"/>
    </row>
    <row r="720" spans="1:6" hidden="1" x14ac:dyDescent="0.35">
      <c r="A720" s="29" t="s">
        <v>867</v>
      </c>
      <c r="B720" s="31">
        <v>5737.4</v>
      </c>
      <c r="C720" s="259"/>
      <c r="D720" s="31"/>
      <c r="E720" s="259"/>
      <c r="F720" s="31"/>
    </row>
    <row r="721" spans="1:6" hidden="1" x14ac:dyDescent="0.35">
      <c r="A721" s="29" t="s">
        <v>868</v>
      </c>
      <c r="B721" s="31">
        <v>5750.61</v>
      </c>
      <c r="C721" s="259"/>
      <c r="D721" s="31"/>
      <c r="E721" s="259"/>
      <c r="F721" s="31"/>
    </row>
    <row r="722" spans="1:6" hidden="1" x14ac:dyDescent="0.35">
      <c r="A722" s="29" t="s">
        <v>869</v>
      </c>
      <c r="B722" s="31">
        <v>5748.74</v>
      </c>
      <c r="C722" s="259"/>
      <c r="D722" s="31"/>
      <c r="E722" s="259"/>
      <c r="F722" s="31"/>
    </row>
    <row r="723" spans="1:6" hidden="1" x14ac:dyDescent="0.35">
      <c r="A723" s="29" t="s">
        <v>870</v>
      </c>
      <c r="B723" s="31">
        <v>5865.67</v>
      </c>
      <c r="C723" s="259"/>
      <c r="D723" s="31"/>
      <c r="E723" s="259"/>
      <c r="F723" s="31"/>
    </row>
    <row r="724" spans="1:6" hidden="1" x14ac:dyDescent="0.35">
      <c r="A724" s="29" t="s">
        <v>871</v>
      </c>
      <c r="B724" s="31">
        <v>5966.57</v>
      </c>
      <c r="C724" s="259"/>
      <c r="D724" s="31"/>
      <c r="E724" s="259"/>
      <c r="F724" s="31"/>
    </row>
    <row r="725" spans="1:6" hidden="1" x14ac:dyDescent="0.35">
      <c r="A725" s="29" t="s">
        <v>872</v>
      </c>
      <c r="B725" s="31">
        <v>6117.86</v>
      </c>
      <c r="C725" s="259"/>
      <c r="D725" s="31"/>
      <c r="E725" s="259"/>
      <c r="F725" s="31"/>
    </row>
    <row r="726" spans="1:6" hidden="1" x14ac:dyDescent="0.35">
      <c r="A726" s="29" t="s">
        <v>873</v>
      </c>
      <c r="B726" s="31">
        <v>6583.17</v>
      </c>
      <c r="C726" s="259"/>
      <c r="D726" s="31"/>
      <c r="E726" s="259"/>
      <c r="F726" s="31"/>
    </row>
    <row r="727" spans="1:6" hidden="1" x14ac:dyDescent="0.35">
      <c r="A727" s="29" t="s">
        <v>875</v>
      </c>
      <c r="B727" s="31">
        <v>6675.25</v>
      </c>
      <c r="C727" s="259"/>
      <c r="D727" s="31"/>
      <c r="E727" s="259"/>
      <c r="F727" s="31"/>
    </row>
    <row r="728" spans="1:6" hidden="1" x14ac:dyDescent="0.35">
      <c r="A728" s="29" t="s">
        <v>876</v>
      </c>
      <c r="B728" s="31">
        <v>6651.97</v>
      </c>
      <c r="C728" s="259"/>
      <c r="D728" s="31"/>
      <c r="E728" s="259"/>
      <c r="F728" s="31"/>
    </row>
    <row r="729" spans="1:6" hidden="1" x14ac:dyDescent="0.35">
      <c r="A729" s="29" t="s">
        <v>877</v>
      </c>
      <c r="B729" s="31">
        <v>6421.38</v>
      </c>
      <c r="C729" s="259"/>
      <c r="D729" s="31"/>
      <c r="E729" s="259"/>
      <c r="F729" s="31"/>
    </row>
    <row r="730" spans="1:6" hidden="1" x14ac:dyDescent="0.35">
      <c r="A730" s="29" t="s">
        <v>878</v>
      </c>
      <c r="B730" s="31">
        <v>6342.89</v>
      </c>
      <c r="C730" s="259"/>
      <c r="D730" s="31"/>
      <c r="E730" s="259"/>
      <c r="F730" s="31"/>
    </row>
    <row r="731" spans="1:6" hidden="1" x14ac:dyDescent="0.35">
      <c r="A731" s="29" t="s">
        <v>879</v>
      </c>
      <c r="B731" s="31">
        <v>6346.13</v>
      </c>
      <c r="C731" s="259"/>
      <c r="D731" s="31"/>
      <c r="E731" s="259"/>
      <c r="F731" s="31"/>
    </row>
    <row r="732" spans="1:6" hidden="1" x14ac:dyDescent="0.35">
      <c r="A732" s="29" t="s">
        <v>880</v>
      </c>
      <c r="B732" s="31">
        <v>6340.52</v>
      </c>
      <c r="C732" s="259"/>
      <c r="D732" s="31"/>
      <c r="E732" s="259"/>
      <c r="F732" s="31"/>
    </row>
    <row r="733" spans="1:6" hidden="1" x14ac:dyDescent="0.35">
      <c r="A733" s="29" t="s">
        <v>881</v>
      </c>
      <c r="B733" s="31">
        <v>6454.56</v>
      </c>
      <c r="C733" s="259"/>
      <c r="D733" s="31"/>
      <c r="E733" s="259"/>
      <c r="F733" s="31"/>
    </row>
    <row r="734" spans="1:6" hidden="1" x14ac:dyDescent="0.35">
      <c r="A734" s="29" t="s">
        <v>882</v>
      </c>
      <c r="B734" s="31">
        <v>6605.43</v>
      </c>
      <c r="C734" s="259"/>
      <c r="D734" s="31"/>
      <c r="E734" s="259"/>
      <c r="F734" s="31"/>
    </row>
    <row r="735" spans="1:6" hidden="1" x14ac:dyDescent="0.35">
      <c r="A735" s="29" t="s">
        <v>883</v>
      </c>
      <c r="B735" s="31">
        <v>6916.34</v>
      </c>
      <c r="C735" s="259"/>
      <c r="D735" s="31"/>
      <c r="E735" s="259"/>
      <c r="F735" s="31"/>
    </row>
    <row r="736" spans="1:6" hidden="1" x14ac:dyDescent="0.35">
      <c r="A736" s="29" t="s">
        <v>884</v>
      </c>
      <c r="B736" s="31">
        <v>6898.24</v>
      </c>
      <c r="C736" s="259"/>
      <c r="D736" s="31"/>
      <c r="E736" s="259"/>
      <c r="F736" s="31"/>
    </row>
    <row r="737" spans="1:6" hidden="1" x14ac:dyDescent="0.35">
      <c r="A737" s="29" t="s">
        <v>886</v>
      </c>
      <c r="B737" s="31">
        <v>6989.42</v>
      </c>
      <c r="C737" s="259"/>
      <c r="D737" s="31"/>
      <c r="E737" s="259"/>
      <c r="F737" s="31"/>
    </row>
    <row r="738" spans="1:6" hidden="1" x14ac:dyDescent="0.35">
      <c r="A738" s="29" t="s">
        <v>887</v>
      </c>
      <c r="B738" s="31">
        <v>6858.35</v>
      </c>
      <c r="C738" s="259"/>
      <c r="D738" s="31"/>
      <c r="E738" s="259"/>
      <c r="F738" s="31"/>
    </row>
    <row r="739" spans="1:6" hidden="1" x14ac:dyDescent="0.35">
      <c r="A739" s="29" t="s">
        <v>888</v>
      </c>
      <c r="B739" s="31">
        <v>6657.68</v>
      </c>
      <c r="C739" s="259"/>
      <c r="D739" s="31"/>
      <c r="E739" s="259"/>
      <c r="F739" s="31"/>
    </row>
    <row r="740" spans="1:6" hidden="1" x14ac:dyDescent="0.35">
      <c r="A740" s="29" t="s">
        <v>889</v>
      </c>
      <c r="B740" s="31">
        <v>6761.82</v>
      </c>
      <c r="C740" s="259"/>
      <c r="D740" s="31"/>
      <c r="E740" s="259"/>
      <c r="F740" s="31"/>
    </row>
    <row r="741" spans="1:6" hidden="1" x14ac:dyDescent="0.35">
      <c r="A741" s="29" t="s">
        <v>890</v>
      </c>
      <c r="B741" s="31">
        <v>6711.97</v>
      </c>
      <c r="C741" s="259"/>
      <c r="D741" s="31"/>
      <c r="E741" s="259"/>
      <c r="F741" s="31"/>
    </row>
    <row r="742" spans="1:6" hidden="1" x14ac:dyDescent="0.35">
      <c r="A742" s="29" t="s">
        <v>891</v>
      </c>
      <c r="B742" s="31">
        <v>6783.86</v>
      </c>
      <c r="C742" s="259"/>
      <c r="D742" s="31"/>
      <c r="E742" s="259"/>
      <c r="F742" s="31"/>
    </row>
    <row r="743" spans="1:6" hidden="1" x14ac:dyDescent="0.35">
      <c r="A743" s="29" t="s">
        <v>892</v>
      </c>
      <c r="B743" s="15">
        <v>6911.23</v>
      </c>
      <c r="C743" s="267"/>
      <c r="D743" s="15">
        <v>5907.03</v>
      </c>
      <c r="E743" s="297">
        <v>5852</v>
      </c>
      <c r="F743" s="31">
        <v>6.883</v>
      </c>
    </row>
    <row r="744" spans="1:6" hidden="1" x14ac:dyDescent="0.35">
      <c r="A744" s="29" t="s">
        <v>893</v>
      </c>
      <c r="B744" s="47">
        <v>6870.15</v>
      </c>
      <c r="C744" s="259"/>
      <c r="D744" s="15">
        <v>5871.92</v>
      </c>
      <c r="E744" s="297">
        <v>5856</v>
      </c>
      <c r="F744" s="31">
        <v>6.9096000000000002</v>
      </c>
    </row>
    <row r="745" spans="1:6" hidden="1" x14ac:dyDescent="0.35">
      <c r="A745" s="29" t="s">
        <v>894</v>
      </c>
      <c r="B745" s="15" t="s">
        <v>895</v>
      </c>
      <c r="C745" s="259"/>
      <c r="D745" s="15">
        <v>5871.92</v>
      </c>
      <c r="E745" s="297">
        <v>5904</v>
      </c>
      <c r="F745" s="47">
        <v>6.8971</v>
      </c>
    </row>
    <row r="746" spans="1:6" hidden="1" x14ac:dyDescent="0.35">
      <c r="A746" s="29" t="s">
        <v>896</v>
      </c>
      <c r="B746" s="15">
        <v>6871.29</v>
      </c>
      <c r="C746" s="259"/>
      <c r="D746" s="15">
        <v>5872.89</v>
      </c>
      <c r="E746" s="297">
        <v>5824</v>
      </c>
      <c r="F746" s="31">
        <v>6.9332000000000003</v>
      </c>
    </row>
    <row r="747" spans="1:6" hidden="1" x14ac:dyDescent="0.35">
      <c r="A747" s="29" t="s">
        <v>897</v>
      </c>
      <c r="B747" s="15">
        <v>6748.48</v>
      </c>
      <c r="C747" s="259"/>
      <c r="D747" s="15">
        <v>5767.93</v>
      </c>
      <c r="E747" s="297">
        <v>5757</v>
      </c>
      <c r="F747" s="15">
        <v>6.9185999999999996</v>
      </c>
    </row>
    <row r="748" spans="1:6" hidden="1" x14ac:dyDescent="0.35">
      <c r="A748" s="29" t="s">
        <v>898</v>
      </c>
      <c r="B748" s="15">
        <v>6684.63</v>
      </c>
      <c r="C748" s="259"/>
      <c r="D748" s="15">
        <v>5713.36</v>
      </c>
      <c r="E748" s="297">
        <v>5765.5</v>
      </c>
      <c r="F748" s="15">
        <v>6.9226000000000001</v>
      </c>
    </row>
    <row r="749" spans="1:6" hidden="1" x14ac:dyDescent="0.35">
      <c r="A749" s="29" t="s">
        <v>899</v>
      </c>
      <c r="B749" s="15">
        <v>6741.69</v>
      </c>
      <c r="C749" s="259"/>
      <c r="D749" s="15">
        <v>5762.13</v>
      </c>
      <c r="E749" s="297">
        <v>5735</v>
      </c>
      <c r="F749" s="15">
        <v>6.9226000000000001</v>
      </c>
    </row>
    <row r="750" spans="1:6" hidden="1" x14ac:dyDescent="0.35">
      <c r="A750" s="29" t="s">
        <v>900</v>
      </c>
      <c r="B750" s="15">
        <v>6677.01</v>
      </c>
      <c r="C750" s="259"/>
      <c r="D750" s="15">
        <v>5706.84</v>
      </c>
      <c r="E750" s="297">
        <v>5682.5</v>
      </c>
      <c r="F750" s="15">
        <v>6.9641999999999999</v>
      </c>
    </row>
    <row r="751" spans="1:6" hidden="1" x14ac:dyDescent="0.35">
      <c r="A751" s="29" t="s">
        <v>901</v>
      </c>
      <c r="B751" s="15">
        <v>6565.5</v>
      </c>
      <c r="C751" s="259"/>
      <c r="D751" s="15">
        <v>5611.54</v>
      </c>
      <c r="E751" s="297">
        <v>5649</v>
      </c>
      <c r="F751" s="15">
        <v>6.9652000000000003</v>
      </c>
    </row>
    <row r="752" spans="1:6" hidden="1" x14ac:dyDescent="0.35">
      <c r="A752" s="29" t="s">
        <v>902</v>
      </c>
      <c r="B752" s="15">
        <v>6404.92</v>
      </c>
      <c r="C752" s="259"/>
      <c r="D752" s="15">
        <v>5474.29</v>
      </c>
      <c r="E752" s="297">
        <v>5561</v>
      </c>
      <c r="F752" s="15">
        <v>6.9711999999999996</v>
      </c>
    </row>
    <row r="753" spans="1:6" hidden="1" x14ac:dyDescent="0.35">
      <c r="A753" s="29" t="s">
        <v>903</v>
      </c>
      <c r="B753" s="15">
        <v>6451.75</v>
      </c>
      <c r="C753" s="259"/>
      <c r="D753" s="15">
        <v>5514.32</v>
      </c>
      <c r="E753" s="297">
        <v>5485.5</v>
      </c>
      <c r="F753" s="15">
        <v>6.9702000000000002</v>
      </c>
    </row>
    <row r="754" spans="1:6" hidden="1" x14ac:dyDescent="0.35">
      <c r="A754" s="29" t="s">
        <v>904</v>
      </c>
      <c r="B754" s="15">
        <v>6414.45</v>
      </c>
      <c r="C754" s="259"/>
      <c r="D754" s="15">
        <v>5482.44</v>
      </c>
      <c r="E754" s="297">
        <v>5498.5</v>
      </c>
      <c r="F754" s="15">
        <v>6.9702000000000002</v>
      </c>
    </row>
    <row r="755" spans="1:6" hidden="1" x14ac:dyDescent="0.35">
      <c r="A755" s="29" t="s">
        <v>905</v>
      </c>
      <c r="B755" s="47">
        <v>6270.45</v>
      </c>
      <c r="C755" s="259"/>
      <c r="D755" s="15">
        <v>5359.36</v>
      </c>
      <c r="E755" s="297">
        <v>5649</v>
      </c>
      <c r="F755" s="15">
        <v>6.9691999999999998</v>
      </c>
    </row>
    <row r="756" spans="1:6" hidden="1" x14ac:dyDescent="0.35">
      <c r="A756" s="29" t="s">
        <v>906</v>
      </c>
      <c r="B756" s="15">
        <v>6319.23</v>
      </c>
      <c r="C756" s="259"/>
      <c r="D756" s="15">
        <v>5401.05</v>
      </c>
      <c r="E756" s="297">
        <v>5482</v>
      </c>
      <c r="F756" s="15">
        <v>6.97</v>
      </c>
    </row>
    <row r="757" spans="1:6" hidden="1" x14ac:dyDescent="0.35">
      <c r="A757" s="29" t="s">
        <v>907</v>
      </c>
      <c r="B757" s="15">
        <v>6497.3</v>
      </c>
      <c r="C757" s="259"/>
      <c r="D757" s="15">
        <v>5553.25</v>
      </c>
      <c r="E757" s="297">
        <v>5482</v>
      </c>
      <c r="F757" s="15">
        <v>6.9752000000000001</v>
      </c>
    </row>
    <row r="758" spans="1:6" hidden="1" x14ac:dyDescent="0.35">
      <c r="A758" s="29" t="s">
        <v>908</v>
      </c>
      <c r="B758" s="15">
        <v>6461.88</v>
      </c>
      <c r="C758" s="259"/>
      <c r="D758" s="15">
        <v>5522.97</v>
      </c>
      <c r="E758" s="297">
        <v>5482</v>
      </c>
      <c r="F758" s="15">
        <v>6.9763000000000002</v>
      </c>
    </row>
    <row r="759" spans="1:6" hidden="1" x14ac:dyDescent="0.35">
      <c r="A759" s="29" t="s">
        <v>909</v>
      </c>
      <c r="B759" s="15">
        <v>6454.32</v>
      </c>
      <c r="C759" s="259"/>
      <c r="D759" s="15">
        <v>5516.51</v>
      </c>
      <c r="E759" s="297">
        <v>5514</v>
      </c>
      <c r="F759" s="15">
        <v>6.9682000000000004</v>
      </c>
    </row>
    <row r="760" spans="1:6" hidden="1" x14ac:dyDescent="0.35">
      <c r="A760" s="234" t="s">
        <v>910</v>
      </c>
      <c r="B760" s="15">
        <v>6549.63</v>
      </c>
      <c r="C760" s="259"/>
      <c r="D760" s="15">
        <v>5597.98</v>
      </c>
      <c r="E760" s="297">
        <v>5501</v>
      </c>
      <c r="F760" s="15">
        <v>6.9752000000000001</v>
      </c>
    </row>
    <row r="761" spans="1:6" hidden="1" x14ac:dyDescent="0.35">
      <c r="A761" s="234" t="s">
        <v>911</v>
      </c>
      <c r="B761" s="15">
        <v>6413.14</v>
      </c>
      <c r="C761" s="259"/>
      <c r="D761" s="15">
        <v>5481.32</v>
      </c>
      <c r="E761" s="297">
        <v>5574</v>
      </c>
      <c r="F761" s="15">
        <v>6.9763000000000002</v>
      </c>
    </row>
    <row r="762" spans="1:6" hidden="1" x14ac:dyDescent="0.35">
      <c r="A762" s="234" t="s">
        <v>926</v>
      </c>
      <c r="B762" s="15">
        <v>6543.2</v>
      </c>
      <c r="C762" s="259"/>
      <c r="D762" s="15">
        <v>5592.48</v>
      </c>
      <c r="E762" s="297">
        <v>5500.5</v>
      </c>
      <c r="F762" s="15">
        <v>6.9492000000000003</v>
      </c>
    </row>
    <row r="763" spans="1:6" hidden="1" x14ac:dyDescent="0.35">
      <c r="A763" s="234" t="s">
        <v>927</v>
      </c>
      <c r="B763" s="15">
        <v>6499.31</v>
      </c>
      <c r="C763" s="259"/>
      <c r="D763" s="15">
        <v>5554.97</v>
      </c>
      <c r="E763" s="297">
        <v>5611</v>
      </c>
      <c r="F763" s="15">
        <v>6.9183000000000003</v>
      </c>
    </row>
    <row r="764" spans="1:6" hidden="1" x14ac:dyDescent="0.35">
      <c r="A764" s="234" t="s">
        <v>928</v>
      </c>
      <c r="B764" s="15">
        <v>6553.7</v>
      </c>
      <c r="C764" s="259"/>
      <c r="D764" s="15">
        <v>5601.45</v>
      </c>
      <c r="E764" s="297">
        <v>5551.5</v>
      </c>
      <c r="F764" s="15">
        <v>6.9457000000000004</v>
      </c>
    </row>
    <row r="765" spans="1:6" hidden="1" x14ac:dyDescent="0.35">
      <c r="A765" s="234" t="s">
        <v>929</v>
      </c>
      <c r="B765" s="15">
        <v>6730.8</v>
      </c>
      <c r="C765" s="259"/>
      <c r="D765" s="15">
        <v>5752.82</v>
      </c>
      <c r="E765" s="297">
        <v>5642</v>
      </c>
      <c r="F765" s="15">
        <v>6.9442000000000004</v>
      </c>
    </row>
    <row r="766" spans="1:6" hidden="1" x14ac:dyDescent="0.35">
      <c r="A766" s="234" t="s">
        <v>930</v>
      </c>
      <c r="B766" s="15">
        <v>6732.24</v>
      </c>
      <c r="C766" s="259"/>
      <c r="D766" s="15">
        <v>5754.05</v>
      </c>
      <c r="E766" s="297">
        <v>5642</v>
      </c>
      <c r="F766" s="15">
        <v>6.9302999999999999</v>
      </c>
    </row>
    <row r="767" spans="1:6" hidden="1" x14ac:dyDescent="0.35">
      <c r="A767" s="234" t="s">
        <v>931</v>
      </c>
      <c r="B767" s="15">
        <v>6834.74</v>
      </c>
      <c r="C767" s="259"/>
      <c r="D767" s="15">
        <v>5841.66</v>
      </c>
      <c r="E767" s="298">
        <v>5752.5</v>
      </c>
      <c r="F767" s="15">
        <v>6.9176000000000002</v>
      </c>
    </row>
    <row r="768" spans="1:6" hidden="1" x14ac:dyDescent="0.35">
      <c r="A768" s="234" t="s">
        <v>932</v>
      </c>
      <c r="B768" s="15">
        <v>6896.83</v>
      </c>
      <c r="C768" s="259"/>
      <c r="D768" s="15">
        <v>5894.72</v>
      </c>
      <c r="E768" s="298">
        <v>5797</v>
      </c>
      <c r="F768" s="15">
        <v>6.9126000000000003</v>
      </c>
    </row>
    <row r="769" spans="1:6" hidden="1" x14ac:dyDescent="0.35">
      <c r="A769" s="234" t="s">
        <v>933</v>
      </c>
      <c r="B769" s="15">
        <v>6774.83</v>
      </c>
      <c r="C769" s="259"/>
      <c r="D769" s="15">
        <v>5790.46</v>
      </c>
      <c r="E769" s="298">
        <v>5857</v>
      </c>
      <c r="F769" s="15">
        <v>6.9153000000000002</v>
      </c>
    </row>
    <row r="770" spans="1:6" hidden="1" x14ac:dyDescent="0.35">
      <c r="A770" s="234" t="s">
        <v>934</v>
      </c>
      <c r="B770" s="15">
        <v>6715.62</v>
      </c>
      <c r="C770" s="259"/>
      <c r="D770" s="15">
        <v>5739.84</v>
      </c>
      <c r="E770" s="298">
        <v>5771.5</v>
      </c>
      <c r="F770" s="15">
        <v>6.8780000000000001</v>
      </c>
    </row>
    <row r="771" spans="1:6" hidden="1" x14ac:dyDescent="0.35">
      <c r="A771" s="234" t="s">
        <v>935</v>
      </c>
      <c r="B771" s="15">
        <v>6767.51</v>
      </c>
      <c r="C771" s="259"/>
      <c r="D771" s="15">
        <v>5784.19</v>
      </c>
      <c r="E771" s="298">
        <v>5721</v>
      </c>
      <c r="F771" s="15">
        <v>6.8754999999999997</v>
      </c>
    </row>
    <row r="772" spans="1:6" hidden="1" x14ac:dyDescent="0.35">
      <c r="A772" s="234" t="s">
        <v>936</v>
      </c>
      <c r="B772" s="15">
        <v>6747.15</v>
      </c>
      <c r="C772" s="259"/>
      <c r="D772" s="15">
        <v>5766.79</v>
      </c>
      <c r="E772" s="298">
        <v>5710</v>
      </c>
      <c r="F772" s="15">
        <v>6.8754999999999997</v>
      </c>
    </row>
    <row r="773" spans="1:6" hidden="1" x14ac:dyDescent="0.35">
      <c r="A773" s="234" t="s">
        <v>937</v>
      </c>
      <c r="B773" s="15">
        <v>6827.79</v>
      </c>
      <c r="C773" s="259"/>
      <c r="D773" s="15">
        <v>5835.72</v>
      </c>
      <c r="E773" s="298">
        <v>5706</v>
      </c>
      <c r="F773" s="15">
        <v>6.8579999999999997</v>
      </c>
    </row>
    <row r="774" spans="1:6" hidden="1" x14ac:dyDescent="0.35">
      <c r="A774" s="234" t="s">
        <v>938</v>
      </c>
      <c r="B774" s="15">
        <v>6806.93</v>
      </c>
      <c r="C774" s="259"/>
      <c r="D774" s="15">
        <v>5817.89</v>
      </c>
      <c r="E774" s="298">
        <v>5775</v>
      </c>
      <c r="F774" s="15">
        <v>6.8680000000000003</v>
      </c>
    </row>
    <row r="775" spans="1:6" hidden="1" x14ac:dyDescent="0.35">
      <c r="A775" s="234" t="s">
        <v>939</v>
      </c>
      <c r="B775" s="15">
        <v>6753.42</v>
      </c>
      <c r="C775" s="259"/>
      <c r="D775" s="15">
        <v>5772.15</v>
      </c>
      <c r="E775" s="298">
        <v>5836</v>
      </c>
      <c r="F775" s="15">
        <v>6.8780000000000001</v>
      </c>
    </row>
    <row r="776" spans="1:6" hidden="1" x14ac:dyDescent="0.35">
      <c r="A776" s="234" t="s">
        <v>940</v>
      </c>
      <c r="B776" s="15">
        <v>6768.87</v>
      </c>
      <c r="C776" s="259"/>
      <c r="D776" s="15">
        <v>5785.36</v>
      </c>
      <c r="E776" s="298">
        <v>5786</v>
      </c>
      <c r="F776" s="15">
        <v>6.8815</v>
      </c>
    </row>
    <row r="777" spans="1:6" hidden="1" x14ac:dyDescent="0.35">
      <c r="A777" s="234" t="s">
        <v>941</v>
      </c>
      <c r="B777" s="15">
        <v>6812.48</v>
      </c>
      <c r="C777" s="259"/>
      <c r="D777" s="15">
        <v>5822.63</v>
      </c>
      <c r="E777" s="298">
        <v>5802</v>
      </c>
      <c r="F777" s="15">
        <v>6.8990999999999998</v>
      </c>
    </row>
    <row r="778" spans="1:6" hidden="1" x14ac:dyDescent="0.35">
      <c r="A778" s="234" t="s">
        <v>942</v>
      </c>
      <c r="B778" s="15">
        <v>6851.13</v>
      </c>
      <c r="C778" s="259"/>
      <c r="D778" s="15">
        <v>5855.66</v>
      </c>
      <c r="E778" s="298">
        <v>5865</v>
      </c>
      <c r="F778" s="15">
        <v>6.8849999999999998</v>
      </c>
    </row>
    <row r="779" spans="1:6" hidden="1" x14ac:dyDescent="0.35">
      <c r="A779" s="234" t="s">
        <v>951</v>
      </c>
      <c r="B779" s="15">
        <v>7188.82</v>
      </c>
      <c r="C779" s="259"/>
      <c r="D779" s="15">
        <v>6144.29</v>
      </c>
      <c r="E779" s="298">
        <v>5872</v>
      </c>
      <c r="F779" s="15">
        <v>6.8996000000000004</v>
      </c>
    </row>
    <row r="780" spans="1:6" hidden="1" x14ac:dyDescent="0.35">
      <c r="A780" s="234" t="s">
        <v>952</v>
      </c>
      <c r="B780" s="15">
        <v>7155.7</v>
      </c>
      <c r="C780" s="259"/>
      <c r="D780" s="15">
        <v>6115.98</v>
      </c>
      <c r="E780" s="298">
        <v>6111</v>
      </c>
      <c r="F780" s="15">
        <v>6.8966000000000003</v>
      </c>
    </row>
    <row r="781" spans="1:6" hidden="1" x14ac:dyDescent="0.35">
      <c r="A781" s="234" t="s">
        <v>953</v>
      </c>
      <c r="B781" s="15">
        <v>7155.7</v>
      </c>
      <c r="C781" s="259"/>
      <c r="D781" s="15">
        <v>6115.98</v>
      </c>
      <c r="E781" s="298">
        <v>6145</v>
      </c>
      <c r="F781" s="15">
        <v>6.8789999999999996</v>
      </c>
    </row>
    <row r="782" spans="1:6" hidden="1" x14ac:dyDescent="0.35">
      <c r="A782" s="234" t="s">
        <v>954</v>
      </c>
      <c r="B782" s="15">
        <v>7109.4</v>
      </c>
      <c r="C782" s="259"/>
      <c r="D782" s="15">
        <v>6076.41</v>
      </c>
      <c r="E782" s="298">
        <v>6016</v>
      </c>
      <c r="F782" s="15">
        <v>6.8739999999999997</v>
      </c>
    </row>
    <row r="783" spans="1:6" hidden="1" x14ac:dyDescent="0.35">
      <c r="A783" s="234" t="s">
        <v>955</v>
      </c>
      <c r="B783" s="15">
        <v>7030.17</v>
      </c>
      <c r="C783" s="259"/>
      <c r="D783" s="15">
        <v>6008.69</v>
      </c>
      <c r="E783" s="298">
        <v>6015</v>
      </c>
      <c r="F783" s="15">
        <v>6.8775000000000004</v>
      </c>
    </row>
    <row r="784" spans="1:6" hidden="1" x14ac:dyDescent="0.35">
      <c r="A784" s="234" t="s">
        <v>956</v>
      </c>
      <c r="B784" s="15">
        <v>7008.36</v>
      </c>
      <c r="C784" s="259"/>
      <c r="D784" s="15">
        <v>5990.05</v>
      </c>
      <c r="E784" s="298">
        <v>5939</v>
      </c>
      <c r="F784" s="15">
        <v>6.883</v>
      </c>
    </row>
    <row r="785" spans="1:6" hidden="1" x14ac:dyDescent="0.35">
      <c r="A785" s="234" t="s">
        <v>957</v>
      </c>
      <c r="B785" s="15">
        <v>7061.28</v>
      </c>
      <c r="C785" s="259"/>
      <c r="D785" s="15">
        <v>6035.28</v>
      </c>
      <c r="E785" s="298">
        <v>6002</v>
      </c>
      <c r="F785" s="15">
        <v>6.8996000000000004</v>
      </c>
    </row>
    <row r="786" spans="1:6" hidden="1" x14ac:dyDescent="0.35">
      <c r="A786" s="234" t="s">
        <v>958</v>
      </c>
      <c r="B786" s="15">
        <v>7029.34</v>
      </c>
      <c r="C786" s="259"/>
      <c r="D786" s="15">
        <v>6007.98</v>
      </c>
      <c r="E786" s="298">
        <v>6034</v>
      </c>
      <c r="F786" s="15">
        <v>6.8960999999999997</v>
      </c>
    </row>
    <row r="787" spans="1:6" hidden="1" x14ac:dyDescent="0.35">
      <c r="A787" s="234" t="s">
        <v>959</v>
      </c>
      <c r="B787" s="15">
        <v>7005.69</v>
      </c>
      <c r="C787" s="259"/>
      <c r="D787" s="15">
        <v>5987.77</v>
      </c>
      <c r="E787" s="298">
        <v>5976</v>
      </c>
      <c r="F787" s="15">
        <v>6.8944000000000001</v>
      </c>
    </row>
    <row r="788" spans="1:6" hidden="1" x14ac:dyDescent="0.35">
      <c r="A788" s="234" t="s">
        <v>960</v>
      </c>
      <c r="B788" s="15">
        <v>6849.83</v>
      </c>
      <c r="C788" s="259"/>
      <c r="D788" s="15">
        <v>5854.56</v>
      </c>
      <c r="E788" s="298">
        <v>5991</v>
      </c>
      <c r="F788" s="15">
        <v>6.8863000000000003</v>
      </c>
    </row>
    <row r="789" spans="1:6" hidden="1" x14ac:dyDescent="0.35">
      <c r="A789" s="234" t="s">
        <v>961</v>
      </c>
      <c r="B789" s="15">
        <v>6914.72</v>
      </c>
      <c r="C789" s="259"/>
      <c r="D789" s="15">
        <v>5910.01</v>
      </c>
      <c r="E789" s="298">
        <v>5881</v>
      </c>
      <c r="F789" s="15">
        <v>6.8910999999999998</v>
      </c>
    </row>
    <row r="790" spans="1:6" hidden="1" x14ac:dyDescent="0.35">
      <c r="A790" s="234" t="s">
        <v>962</v>
      </c>
      <c r="B790" s="15">
        <v>6897.65</v>
      </c>
      <c r="C790" s="259"/>
      <c r="D790" s="15">
        <v>5895.43</v>
      </c>
      <c r="E790" s="299">
        <v>5927</v>
      </c>
      <c r="F790" s="15">
        <v>6.8834999999999997</v>
      </c>
    </row>
    <row r="791" spans="1:6" hidden="1" x14ac:dyDescent="0.35">
      <c r="A791" s="234" t="s">
        <v>963</v>
      </c>
      <c r="B791" s="15">
        <v>6966.52</v>
      </c>
      <c r="C791" s="259"/>
      <c r="D791" s="15">
        <v>5954.29</v>
      </c>
      <c r="E791" s="299">
        <v>5936</v>
      </c>
      <c r="F791" s="15">
        <v>6.8901000000000003</v>
      </c>
    </row>
    <row r="792" spans="1:6" hidden="1" x14ac:dyDescent="0.35">
      <c r="A792" s="234" t="s">
        <v>964</v>
      </c>
      <c r="B792" s="15">
        <v>6989.03</v>
      </c>
      <c r="C792" s="259"/>
      <c r="D792" s="15">
        <v>5973.53</v>
      </c>
      <c r="E792" s="299">
        <v>6040</v>
      </c>
      <c r="F792" s="15">
        <v>6.9001000000000001</v>
      </c>
    </row>
    <row r="793" spans="1:6" hidden="1" x14ac:dyDescent="0.35">
      <c r="A793" s="234" t="s">
        <v>965</v>
      </c>
      <c r="B793" s="15">
        <v>6890.89</v>
      </c>
      <c r="C793" s="259"/>
      <c r="D793" s="15">
        <v>5889.65</v>
      </c>
      <c r="E793" s="299">
        <v>5994</v>
      </c>
      <c r="F793" s="15">
        <v>6.9170999999999996</v>
      </c>
    </row>
    <row r="794" spans="1:6" hidden="1" x14ac:dyDescent="0.35">
      <c r="A794" s="234" t="s">
        <v>966</v>
      </c>
      <c r="B794" s="15">
        <v>6932.38</v>
      </c>
      <c r="C794" s="259"/>
      <c r="D794" s="15">
        <v>5925.11</v>
      </c>
      <c r="E794" s="299">
        <v>5910</v>
      </c>
      <c r="F794" s="15">
        <v>6.9096000000000002</v>
      </c>
    </row>
    <row r="795" spans="1:6" hidden="1" x14ac:dyDescent="0.35">
      <c r="A795" s="234" t="s">
        <v>967</v>
      </c>
      <c r="B795" s="15">
        <v>6843.87</v>
      </c>
      <c r="C795" s="259"/>
      <c r="D795" s="15">
        <v>5849.46</v>
      </c>
      <c r="E795" s="299">
        <v>5856</v>
      </c>
      <c r="F795" s="15">
        <v>6.9185999999999996</v>
      </c>
    </row>
    <row r="796" spans="1:6" hidden="1" x14ac:dyDescent="0.35">
      <c r="A796" s="234" t="s">
        <v>968</v>
      </c>
      <c r="B796" s="15">
        <v>6780.27</v>
      </c>
      <c r="C796" s="259"/>
      <c r="D796" s="15">
        <v>5795.11</v>
      </c>
      <c r="E796" s="299">
        <v>5807</v>
      </c>
      <c r="F796" s="15">
        <v>6.9150999999999998</v>
      </c>
    </row>
    <row r="797" spans="1:6" hidden="1" x14ac:dyDescent="0.35">
      <c r="A797" s="234" t="s">
        <v>969</v>
      </c>
      <c r="B797" s="15">
        <v>6878.56</v>
      </c>
      <c r="C797" s="259"/>
      <c r="D797" s="15">
        <v>5879.11</v>
      </c>
      <c r="E797" s="299">
        <v>5850</v>
      </c>
      <c r="F797" s="15">
        <v>6.9085999999999999</v>
      </c>
    </row>
    <row r="798" spans="1:6" hidden="1" x14ac:dyDescent="0.35">
      <c r="A798" s="234" t="s">
        <v>970</v>
      </c>
      <c r="B798" s="15">
        <v>6882.73</v>
      </c>
      <c r="C798" s="259"/>
      <c r="D798" s="15">
        <v>5882.67</v>
      </c>
      <c r="E798" s="299">
        <v>5911</v>
      </c>
      <c r="F798" s="15">
        <v>6.9085999999999999</v>
      </c>
    </row>
    <row r="799" spans="1:6" hidden="1" x14ac:dyDescent="0.35">
      <c r="A799" s="234" t="s">
        <v>971</v>
      </c>
      <c r="B799" s="15">
        <v>6892.86</v>
      </c>
      <c r="C799" s="259"/>
      <c r="D799" s="15">
        <v>5891.33</v>
      </c>
      <c r="E799" s="299">
        <v>5889</v>
      </c>
      <c r="F799" s="15">
        <v>6.9085999999999999</v>
      </c>
    </row>
    <row r="800" spans="1:6" hidden="1" x14ac:dyDescent="0.35">
      <c r="A800" s="234" t="s">
        <v>972</v>
      </c>
      <c r="B800" s="15">
        <v>6791.54</v>
      </c>
      <c r="C800" s="259"/>
      <c r="D800" s="15">
        <v>5804.73</v>
      </c>
      <c r="E800" s="299">
        <v>5891</v>
      </c>
      <c r="F800" s="15">
        <v>6.9085999999999999</v>
      </c>
    </row>
    <row r="801" spans="1:6" hidden="1" x14ac:dyDescent="0.35">
      <c r="A801" s="234" t="s">
        <v>973</v>
      </c>
      <c r="B801" s="15">
        <v>6701.79</v>
      </c>
      <c r="C801" s="259"/>
      <c r="D801" s="15">
        <v>5728.03</v>
      </c>
      <c r="E801" s="299">
        <v>5766</v>
      </c>
      <c r="F801" s="15">
        <v>6.9085999999999999</v>
      </c>
    </row>
    <row r="802" spans="1:6" hidden="1" x14ac:dyDescent="0.35">
      <c r="A802" s="234" t="s">
        <v>974</v>
      </c>
      <c r="B802" s="15">
        <v>6777.06</v>
      </c>
      <c r="C802" s="259"/>
      <c r="D802" s="15">
        <v>5792.36</v>
      </c>
      <c r="E802" s="299">
        <v>5712</v>
      </c>
      <c r="F802" s="15">
        <v>6.9085999999999999</v>
      </c>
    </row>
    <row r="803" spans="1:6" hidden="1" x14ac:dyDescent="0.35">
      <c r="A803" s="234" t="s">
        <v>975</v>
      </c>
      <c r="B803" s="15">
        <v>6751.01</v>
      </c>
      <c r="C803" s="259"/>
      <c r="D803" s="15">
        <v>5770.09</v>
      </c>
      <c r="E803" s="299">
        <v>5791</v>
      </c>
      <c r="F803" s="15">
        <v>6.9085999999999999</v>
      </c>
    </row>
    <row r="804" spans="1:6" hidden="1" x14ac:dyDescent="0.35">
      <c r="A804" s="234" t="s">
        <v>976</v>
      </c>
      <c r="B804" s="15">
        <v>6661.26</v>
      </c>
      <c r="C804" s="259"/>
      <c r="D804" s="15">
        <v>5693.39</v>
      </c>
      <c r="E804" s="299">
        <v>5783</v>
      </c>
      <c r="F804" s="15">
        <v>6.9085999999999999</v>
      </c>
    </row>
    <row r="805" spans="1:6" hidden="1" x14ac:dyDescent="0.35">
      <c r="A805" s="234" t="s">
        <v>977</v>
      </c>
      <c r="B805" s="15">
        <v>6727.85</v>
      </c>
      <c r="C805" s="259"/>
      <c r="D805" s="15">
        <v>5750.3</v>
      </c>
      <c r="E805" s="299">
        <v>5674</v>
      </c>
      <c r="F805" s="15">
        <v>6.9085999999999999</v>
      </c>
    </row>
    <row r="806" spans="1:6" hidden="1" x14ac:dyDescent="0.35">
      <c r="A806" s="234" t="s">
        <v>978</v>
      </c>
      <c r="B806" s="15">
        <v>6806.01</v>
      </c>
      <c r="C806" s="259"/>
      <c r="D806" s="15">
        <v>5817.1</v>
      </c>
      <c r="E806" s="299">
        <v>5775</v>
      </c>
      <c r="F806" s="15">
        <v>6.9085999999999999</v>
      </c>
    </row>
    <row r="807" spans="1:6" hidden="1" x14ac:dyDescent="0.35">
      <c r="A807" s="234" t="s">
        <v>979</v>
      </c>
      <c r="B807" s="15">
        <v>6813.97</v>
      </c>
      <c r="C807" s="259"/>
      <c r="D807" s="15">
        <v>5823.91</v>
      </c>
      <c r="E807" s="299">
        <v>5847</v>
      </c>
      <c r="F807" s="15">
        <v>6.9085999999999999</v>
      </c>
    </row>
    <row r="808" spans="1:6" hidden="1" x14ac:dyDescent="0.35">
      <c r="A808" s="234" t="s">
        <v>980</v>
      </c>
      <c r="B808" s="15">
        <v>6847.99</v>
      </c>
      <c r="C808" s="259"/>
      <c r="D808" s="15">
        <v>5852.98</v>
      </c>
      <c r="E808" s="299">
        <v>5860</v>
      </c>
      <c r="F808" s="15">
        <v>6.9085999999999999</v>
      </c>
    </row>
    <row r="809" spans="1:6" hidden="1" x14ac:dyDescent="0.35">
      <c r="A809" s="234" t="s">
        <v>981</v>
      </c>
      <c r="B809" s="15">
        <v>6815.42</v>
      </c>
      <c r="C809" s="259"/>
      <c r="D809" s="15">
        <v>5825.14</v>
      </c>
      <c r="E809" s="299">
        <v>5725</v>
      </c>
      <c r="F809" s="15">
        <v>6.9085999999999999</v>
      </c>
    </row>
    <row r="810" spans="1:6" hidden="1" x14ac:dyDescent="0.35">
      <c r="A810" s="234" t="s">
        <v>982</v>
      </c>
      <c r="B810" s="15">
        <v>6875.49</v>
      </c>
      <c r="C810" s="259"/>
      <c r="D810" s="15">
        <v>5876.49</v>
      </c>
      <c r="E810" s="299">
        <v>5871</v>
      </c>
      <c r="F810" s="15">
        <v>6.9085999999999999</v>
      </c>
    </row>
    <row r="811" spans="1:6" hidden="1" x14ac:dyDescent="0.35">
      <c r="A811" s="234" t="s">
        <v>983</v>
      </c>
      <c r="B811" s="198">
        <v>6795.88</v>
      </c>
      <c r="C811" s="259"/>
      <c r="D811" s="15">
        <v>5808.44</v>
      </c>
      <c r="E811" s="299">
        <v>5770</v>
      </c>
      <c r="F811" s="15">
        <v>6.9085999999999999</v>
      </c>
    </row>
    <row r="812" spans="1:6" hidden="1" x14ac:dyDescent="0.35">
      <c r="A812" s="234" t="s">
        <v>984</v>
      </c>
      <c r="B812" s="198">
        <v>6759.69</v>
      </c>
      <c r="C812" s="259"/>
      <c r="D812" s="15">
        <v>5777.51</v>
      </c>
      <c r="E812" s="299">
        <v>5731</v>
      </c>
      <c r="F812" s="15">
        <v>6.9085999999999999</v>
      </c>
    </row>
    <row r="813" spans="1:6" hidden="1" x14ac:dyDescent="0.35">
      <c r="A813" s="234" t="s">
        <v>985</v>
      </c>
      <c r="B813" s="198">
        <v>6736.53</v>
      </c>
      <c r="C813" s="259"/>
      <c r="D813" s="15">
        <v>5757.72</v>
      </c>
      <c r="E813" s="299">
        <v>5746</v>
      </c>
      <c r="F813" s="15">
        <v>6.9085999999999999</v>
      </c>
    </row>
    <row r="814" spans="1:6" hidden="1" x14ac:dyDescent="0.35">
      <c r="A814" s="234" t="s">
        <v>986</v>
      </c>
      <c r="B814" s="198">
        <v>6634.48</v>
      </c>
      <c r="C814" s="259"/>
      <c r="D814" s="15">
        <v>5670.5</v>
      </c>
      <c r="E814" s="299">
        <v>5685</v>
      </c>
      <c r="F814" s="15">
        <v>6.9085999999999999</v>
      </c>
    </row>
    <row r="815" spans="1:6" hidden="1" x14ac:dyDescent="0.35">
      <c r="A815" s="234" t="s">
        <v>987</v>
      </c>
      <c r="B815" s="198">
        <v>6707.58</v>
      </c>
      <c r="C815" s="259"/>
      <c r="D815" s="15">
        <v>5732.98</v>
      </c>
      <c r="E815" s="299">
        <v>5655</v>
      </c>
      <c r="F815" s="15">
        <v>6.9085999999999999</v>
      </c>
    </row>
    <row r="816" spans="1:6" hidden="1" x14ac:dyDescent="0.35">
      <c r="A816" s="234" t="s">
        <v>988</v>
      </c>
      <c r="B816" s="198">
        <v>6700.34</v>
      </c>
      <c r="C816" s="259"/>
      <c r="D816" s="15">
        <v>5726.79</v>
      </c>
      <c r="E816" s="299">
        <v>5655</v>
      </c>
      <c r="F816" s="15">
        <v>6.9085999999999999</v>
      </c>
    </row>
    <row r="817" spans="1:12" hidden="1" x14ac:dyDescent="0.35">
      <c r="A817" s="234" t="s">
        <v>989</v>
      </c>
      <c r="B817" s="198">
        <v>6632.31</v>
      </c>
      <c r="C817" s="259"/>
      <c r="D817" s="15">
        <v>5668.64</v>
      </c>
      <c r="E817" s="299">
        <v>5621</v>
      </c>
      <c r="F817" s="15">
        <v>6.9085999999999999</v>
      </c>
    </row>
    <row r="818" spans="1:12" hidden="1" x14ac:dyDescent="0.35">
      <c r="A818" s="234" t="s">
        <v>990</v>
      </c>
      <c r="B818" s="198">
        <v>6580.2</v>
      </c>
      <c r="C818" s="259"/>
      <c r="D818" s="15">
        <v>5624.11</v>
      </c>
      <c r="E818" s="299">
        <v>5601</v>
      </c>
      <c r="F818" s="15">
        <v>6.9085999999999999</v>
      </c>
    </row>
    <row r="819" spans="1:12" hidden="1" x14ac:dyDescent="0.35">
      <c r="A819" s="234" t="s">
        <v>991</v>
      </c>
      <c r="B819" s="198">
        <v>6580.2</v>
      </c>
      <c r="C819" s="259"/>
      <c r="D819" s="15">
        <v>5624.11</v>
      </c>
      <c r="E819" s="299">
        <v>5612</v>
      </c>
      <c r="F819" s="15">
        <v>6.9085999999999999</v>
      </c>
    </row>
    <row r="820" spans="1:12" hidden="1" x14ac:dyDescent="0.35">
      <c r="A820" s="234" t="s">
        <v>992</v>
      </c>
      <c r="B820" s="198">
        <v>6632.31</v>
      </c>
      <c r="C820" s="259"/>
      <c r="D820" s="15">
        <v>5668.64</v>
      </c>
      <c r="E820" s="299">
        <v>5601</v>
      </c>
      <c r="F820" s="15">
        <v>6.9085999999999999</v>
      </c>
    </row>
    <row r="821" spans="1:12" hidden="1" x14ac:dyDescent="0.35">
      <c r="A821" s="234" t="s">
        <v>993</v>
      </c>
      <c r="B821" s="198">
        <v>6682.97</v>
      </c>
      <c r="C821" s="259"/>
      <c r="D821" s="15">
        <v>5711.94</v>
      </c>
      <c r="E821" s="299">
        <v>5653</v>
      </c>
      <c r="F821" s="15">
        <v>6.9085999999999999</v>
      </c>
    </row>
    <row r="822" spans="1:12" hidden="1" x14ac:dyDescent="0.35">
      <c r="A822" s="234" t="s">
        <v>994</v>
      </c>
      <c r="B822" s="198">
        <v>6680.8</v>
      </c>
      <c r="C822" s="259"/>
      <c r="D822" s="15">
        <v>5710.09</v>
      </c>
      <c r="E822" s="299">
        <v>5678</v>
      </c>
      <c r="F822" s="31"/>
    </row>
    <row r="823" spans="1:12" hidden="1" x14ac:dyDescent="0.35">
      <c r="A823" s="225">
        <v>42853</v>
      </c>
      <c r="B823" s="198">
        <v>6688.76</v>
      </c>
      <c r="C823" s="259"/>
      <c r="D823" s="15">
        <v>5716.89</v>
      </c>
      <c r="E823" s="299">
        <v>5678</v>
      </c>
      <c r="F823" s="31"/>
    </row>
    <row r="824" spans="1:12" hidden="1" x14ac:dyDescent="0.35">
      <c r="A824" s="225">
        <v>42858</v>
      </c>
      <c r="B824" s="198">
        <v>6743.77</v>
      </c>
      <c r="C824" s="259"/>
      <c r="D824" s="15">
        <v>5763.9</v>
      </c>
      <c r="E824" s="299">
        <v>5747</v>
      </c>
      <c r="F824" s="31"/>
    </row>
    <row r="825" spans="1:12" hidden="1" x14ac:dyDescent="0.35">
      <c r="A825" s="225">
        <v>42859</v>
      </c>
      <c r="B825" s="198">
        <v>6594.68</v>
      </c>
      <c r="C825" s="259"/>
      <c r="D825" s="15">
        <v>5636.48</v>
      </c>
      <c r="E825" s="299">
        <v>5637</v>
      </c>
      <c r="F825" s="31"/>
      <c r="L825" s="195"/>
    </row>
    <row r="826" spans="1:12" hidden="1" x14ac:dyDescent="0.35">
      <c r="A826" s="225">
        <v>42860</v>
      </c>
      <c r="B826" s="198">
        <v>6544.74</v>
      </c>
      <c r="C826" s="259"/>
      <c r="D826" s="15">
        <v>5593.8</v>
      </c>
      <c r="E826" s="299">
        <v>5543</v>
      </c>
      <c r="F826" s="31"/>
    </row>
    <row r="827" spans="1:12" hidden="1" x14ac:dyDescent="0.35">
      <c r="A827" s="225">
        <v>42863</v>
      </c>
      <c r="B827" s="198">
        <v>6507.83</v>
      </c>
      <c r="C827" s="259"/>
      <c r="D827" s="15">
        <v>5562.25</v>
      </c>
      <c r="E827" s="299">
        <v>5531</v>
      </c>
      <c r="F827" s="31"/>
    </row>
    <row r="828" spans="1:12" hidden="1" x14ac:dyDescent="0.35">
      <c r="A828" s="225">
        <v>42864</v>
      </c>
      <c r="B828" s="198">
        <v>6477.43</v>
      </c>
      <c r="C828" s="259"/>
      <c r="D828" s="15">
        <v>5536.27</v>
      </c>
      <c r="E828" s="299">
        <v>5466</v>
      </c>
      <c r="F828" s="31"/>
    </row>
    <row r="829" spans="1:12" hidden="1" x14ac:dyDescent="0.35">
      <c r="A829" s="225">
        <v>42865</v>
      </c>
      <c r="B829" s="198">
        <v>6504.94</v>
      </c>
      <c r="C829" s="259"/>
      <c r="D829" s="15">
        <v>5559.77</v>
      </c>
      <c r="E829" s="299">
        <v>5496</v>
      </c>
      <c r="F829" s="31"/>
    </row>
    <row r="830" spans="1:12" hidden="1" x14ac:dyDescent="0.35">
      <c r="A830" s="225">
        <v>42866</v>
      </c>
      <c r="B830" s="198">
        <v>6497.7</v>
      </c>
      <c r="C830" s="259"/>
      <c r="D830" s="15">
        <v>5553.59</v>
      </c>
      <c r="E830" s="299">
        <v>5512</v>
      </c>
      <c r="F830" s="31"/>
    </row>
    <row r="831" spans="1:12" hidden="1" x14ac:dyDescent="0.35">
      <c r="A831" s="225">
        <v>42870</v>
      </c>
      <c r="B831" s="198">
        <v>6546.19</v>
      </c>
      <c r="C831" s="259"/>
      <c r="D831" s="15">
        <v>5595.03</v>
      </c>
      <c r="E831" s="299">
        <v>5520</v>
      </c>
      <c r="F831" s="31"/>
    </row>
    <row r="832" spans="1:12" hidden="1" x14ac:dyDescent="0.35">
      <c r="A832" s="225">
        <v>42871</v>
      </c>
      <c r="B832" s="198">
        <v>6541.12</v>
      </c>
      <c r="C832" s="259"/>
      <c r="D832" s="15">
        <v>5590.7</v>
      </c>
      <c r="E832" s="299">
        <v>5586</v>
      </c>
      <c r="F832" s="31"/>
    </row>
    <row r="833" spans="1:6" hidden="1" x14ac:dyDescent="0.35">
      <c r="A833" s="225">
        <v>42872</v>
      </c>
      <c r="B833" s="198">
        <v>6559.22</v>
      </c>
      <c r="C833" s="259"/>
      <c r="D833" s="15">
        <v>5606.17</v>
      </c>
      <c r="E833" s="299">
        <v>5584</v>
      </c>
      <c r="F833" s="31"/>
    </row>
    <row r="834" spans="1:6" hidden="1" x14ac:dyDescent="0.35">
      <c r="A834" s="225">
        <v>42873</v>
      </c>
      <c r="B834" s="198">
        <v>6513.62</v>
      </c>
      <c r="C834" s="259"/>
      <c r="D834" s="15">
        <v>5567.2</v>
      </c>
      <c r="E834" s="299">
        <v>5575</v>
      </c>
      <c r="F834" s="31"/>
    </row>
    <row r="835" spans="1:6" hidden="1" x14ac:dyDescent="0.35">
      <c r="A835" s="225">
        <v>42874</v>
      </c>
      <c r="B835" s="198">
        <v>6538.95</v>
      </c>
      <c r="C835" s="259"/>
      <c r="D835" s="15">
        <v>5588.85</v>
      </c>
      <c r="E835" s="299">
        <v>5490</v>
      </c>
      <c r="F835" s="31"/>
    </row>
    <row r="836" spans="1:6" hidden="1" x14ac:dyDescent="0.35">
      <c r="A836" s="225">
        <v>42877</v>
      </c>
      <c r="B836" s="198">
        <v>6620.73</v>
      </c>
      <c r="C836" s="259"/>
      <c r="D836" s="15">
        <v>5658.75</v>
      </c>
      <c r="E836" s="299">
        <v>5596</v>
      </c>
      <c r="F836" s="31"/>
    </row>
    <row r="837" spans="1:6" hidden="1" x14ac:dyDescent="0.35">
      <c r="A837" s="225">
        <v>42878</v>
      </c>
      <c r="B837" s="198">
        <v>6642.45</v>
      </c>
      <c r="C837" s="259"/>
      <c r="D837" s="15">
        <v>5677.3</v>
      </c>
      <c r="E837" s="299">
        <v>5677</v>
      </c>
      <c r="F837" s="31"/>
    </row>
    <row r="838" spans="1:6" hidden="1" x14ac:dyDescent="0.35">
      <c r="A838" s="225">
        <v>42879</v>
      </c>
      <c r="B838" s="198">
        <v>6624.35</v>
      </c>
      <c r="C838" s="259"/>
      <c r="D838" s="15">
        <v>5661.84</v>
      </c>
      <c r="E838" s="299">
        <v>5661</v>
      </c>
      <c r="F838" s="31"/>
    </row>
    <row r="839" spans="1:6" hidden="1" x14ac:dyDescent="0.35">
      <c r="A839" s="225">
        <v>42880</v>
      </c>
      <c r="B839" s="198">
        <v>6630.14</v>
      </c>
      <c r="C839" s="259"/>
      <c r="D839" s="15">
        <v>5666.79</v>
      </c>
      <c r="E839" s="299">
        <v>5663</v>
      </c>
      <c r="F839" s="31"/>
    </row>
    <row r="840" spans="1:6" hidden="1" x14ac:dyDescent="0.35">
      <c r="A840" s="225">
        <v>42881</v>
      </c>
      <c r="B840" s="198">
        <v>6629.42</v>
      </c>
      <c r="C840" s="259"/>
      <c r="D840" s="15">
        <v>5666.17</v>
      </c>
      <c r="E840" s="299">
        <v>5665</v>
      </c>
      <c r="F840" s="31"/>
    </row>
    <row r="841" spans="1:6" hidden="1" x14ac:dyDescent="0.35">
      <c r="A841" s="225">
        <v>42887</v>
      </c>
      <c r="B841" s="198">
        <v>6548.36</v>
      </c>
      <c r="C841" s="259"/>
      <c r="D841" s="15">
        <v>5596.89</v>
      </c>
      <c r="E841" s="299">
        <v>5616</v>
      </c>
      <c r="F841" s="31"/>
    </row>
    <row r="842" spans="1:6" hidden="1" x14ac:dyDescent="0.35">
      <c r="A842" s="225">
        <v>42888</v>
      </c>
      <c r="B842" s="198">
        <v>6551.25</v>
      </c>
      <c r="C842" s="259"/>
      <c r="D842" s="15">
        <v>5599.36</v>
      </c>
      <c r="E842" s="299">
        <v>5637</v>
      </c>
      <c r="F842" s="31"/>
    </row>
    <row r="843" spans="1:6" hidden="1" x14ac:dyDescent="0.35">
      <c r="A843" s="225">
        <v>42891</v>
      </c>
      <c r="B843" s="198">
        <v>6546.19</v>
      </c>
      <c r="C843" s="259"/>
      <c r="D843" s="15">
        <v>5595.03</v>
      </c>
      <c r="E843" s="299">
        <v>5560</v>
      </c>
      <c r="F843" s="31"/>
    </row>
    <row r="844" spans="1:6" hidden="1" x14ac:dyDescent="0.35">
      <c r="A844" s="225">
        <v>42892</v>
      </c>
      <c r="B844" s="198">
        <v>6525.2</v>
      </c>
      <c r="C844" s="259"/>
      <c r="D844" s="15">
        <v>5577.09</v>
      </c>
      <c r="E844" s="299">
        <v>5587</v>
      </c>
      <c r="F844" s="31"/>
    </row>
    <row r="845" spans="1:6" hidden="1" x14ac:dyDescent="0.35">
      <c r="A845" s="225">
        <v>42893</v>
      </c>
      <c r="B845" s="198">
        <v>6526.65</v>
      </c>
      <c r="C845" s="259"/>
      <c r="D845" s="15">
        <v>5578.33</v>
      </c>
      <c r="E845" s="299">
        <v>5541</v>
      </c>
      <c r="F845" s="31"/>
    </row>
    <row r="846" spans="1:6" hidden="1" x14ac:dyDescent="0.35">
      <c r="A846" s="225">
        <v>42894</v>
      </c>
      <c r="B846" s="198">
        <v>6510</v>
      </c>
      <c r="C846" s="259"/>
      <c r="D846" s="15">
        <v>5564.1</v>
      </c>
      <c r="E846" s="299">
        <v>5576</v>
      </c>
      <c r="F846" s="31"/>
    </row>
    <row r="847" spans="1:6" hidden="1" x14ac:dyDescent="0.35">
      <c r="A847" s="225">
        <v>42895</v>
      </c>
      <c r="B847" s="198">
        <v>6613.5</v>
      </c>
      <c r="C847" s="259"/>
      <c r="D847" s="15">
        <v>5652.56</v>
      </c>
      <c r="E847" s="299">
        <v>5648</v>
      </c>
      <c r="F847" s="31"/>
    </row>
    <row r="848" spans="1:6" hidden="1" x14ac:dyDescent="0.35">
      <c r="A848" s="225">
        <v>42898</v>
      </c>
      <c r="B848" s="198">
        <v>6690.21</v>
      </c>
      <c r="C848" s="259"/>
      <c r="D848" s="15">
        <v>5718.13</v>
      </c>
      <c r="E848" s="299">
        <v>5739</v>
      </c>
      <c r="F848" s="31"/>
    </row>
    <row r="849" spans="1:6" hidden="1" x14ac:dyDescent="0.35">
      <c r="A849" s="225">
        <v>42899</v>
      </c>
      <c r="B849" s="198">
        <v>6641</v>
      </c>
      <c r="C849" s="259"/>
      <c r="D849" s="15">
        <v>5676.07</v>
      </c>
      <c r="E849" s="299">
        <v>5752</v>
      </c>
      <c r="F849" s="31"/>
    </row>
    <row r="850" spans="1:6" hidden="1" x14ac:dyDescent="0.35">
      <c r="A850" s="225">
        <v>42900</v>
      </c>
      <c r="B850" s="198">
        <v>6594.68</v>
      </c>
      <c r="C850" s="259"/>
      <c r="D850" s="15">
        <v>5636.48</v>
      </c>
      <c r="E850" s="299">
        <v>5659</v>
      </c>
      <c r="F850" s="31"/>
    </row>
    <row r="851" spans="1:6" hidden="1" x14ac:dyDescent="0.35">
      <c r="A851" s="225">
        <v>42902</v>
      </c>
      <c r="B851" s="198">
        <v>6585.99</v>
      </c>
      <c r="C851" s="259"/>
      <c r="D851" s="15">
        <v>5629.05</v>
      </c>
      <c r="E851" s="299">
        <v>5637</v>
      </c>
      <c r="F851" s="31"/>
    </row>
    <row r="852" spans="1:6" hidden="1" x14ac:dyDescent="0.35">
      <c r="A852" s="225">
        <v>42905</v>
      </c>
      <c r="B852" s="198">
        <v>6571.52</v>
      </c>
      <c r="C852" s="259"/>
      <c r="D852" s="15">
        <v>5616.68</v>
      </c>
      <c r="E852" s="299">
        <v>5656</v>
      </c>
      <c r="F852" s="31"/>
    </row>
    <row r="853" spans="1:6" hidden="1" x14ac:dyDescent="0.35">
      <c r="A853" s="225">
        <v>42906</v>
      </c>
      <c r="B853" s="198">
        <v>6610.6</v>
      </c>
      <c r="C853" s="259"/>
      <c r="D853" s="15">
        <v>5650.09</v>
      </c>
      <c r="E853" s="299">
        <v>5687</v>
      </c>
      <c r="F853" s="31"/>
    </row>
    <row r="854" spans="1:6" hidden="1" x14ac:dyDescent="0.35">
      <c r="A854" s="225">
        <v>42907</v>
      </c>
      <c r="B854" s="198">
        <v>6562.83</v>
      </c>
      <c r="C854" s="259"/>
      <c r="D854" s="15">
        <v>5609.26</v>
      </c>
      <c r="E854" s="299">
        <v>5674</v>
      </c>
      <c r="F854" s="31"/>
    </row>
    <row r="855" spans="1:6" hidden="1" x14ac:dyDescent="0.35">
      <c r="A855" s="225">
        <v>42908</v>
      </c>
      <c r="B855" s="198">
        <v>6635.21</v>
      </c>
      <c r="C855" s="259"/>
      <c r="D855" s="15">
        <v>5671.12</v>
      </c>
      <c r="E855" s="299">
        <v>5650</v>
      </c>
      <c r="F855" s="31"/>
    </row>
    <row r="856" spans="1:6" hidden="1" x14ac:dyDescent="0.35">
      <c r="A856" s="225">
        <v>42909</v>
      </c>
      <c r="B856" s="198">
        <v>6629.42</v>
      </c>
      <c r="C856" s="259"/>
      <c r="D856" s="15">
        <v>5666.17</v>
      </c>
      <c r="E856" s="299">
        <v>5736</v>
      </c>
      <c r="F856" s="31"/>
    </row>
    <row r="857" spans="1:6" hidden="1" x14ac:dyDescent="0.35">
      <c r="A857" s="225">
        <v>42912</v>
      </c>
      <c r="B857" s="198">
        <v>6694.55</v>
      </c>
      <c r="C857" s="259"/>
      <c r="D857" s="15">
        <v>5721.84</v>
      </c>
      <c r="E857" s="299">
        <v>5774</v>
      </c>
      <c r="F857" s="31"/>
    </row>
    <row r="858" spans="1:6" hidden="1" x14ac:dyDescent="0.35">
      <c r="A858" s="225">
        <v>42913</v>
      </c>
      <c r="B858" s="198">
        <v>6698.9</v>
      </c>
      <c r="C858" s="259"/>
      <c r="D858" s="15">
        <v>5725.55</v>
      </c>
      <c r="E858" s="299">
        <v>5771</v>
      </c>
      <c r="F858" s="31"/>
    </row>
    <row r="859" spans="1:6" hidden="1" x14ac:dyDescent="0.35">
      <c r="A859" s="225">
        <v>42914</v>
      </c>
      <c r="B859" s="198">
        <v>6737.98</v>
      </c>
      <c r="C859" s="259"/>
      <c r="D859" s="15">
        <v>5758.96</v>
      </c>
      <c r="E859" s="299">
        <v>5789</v>
      </c>
      <c r="F859" s="31"/>
    </row>
    <row r="860" spans="1:6" hidden="1" x14ac:dyDescent="0.35">
      <c r="A860" s="225">
        <v>42915</v>
      </c>
      <c r="B860" s="198">
        <v>6824.83</v>
      </c>
      <c r="C860" s="259"/>
      <c r="D860" s="15">
        <v>5833.19</v>
      </c>
      <c r="E860" s="299">
        <v>5822</v>
      </c>
      <c r="F860" s="31"/>
    </row>
    <row r="861" spans="1:6" hidden="1" x14ac:dyDescent="0.35">
      <c r="A861" s="225">
        <v>42916</v>
      </c>
      <c r="B861" s="198">
        <v>6817.59</v>
      </c>
      <c r="C861" s="259"/>
      <c r="D861" s="15">
        <v>5827</v>
      </c>
      <c r="E861" s="299">
        <v>5906</v>
      </c>
      <c r="F861" s="31"/>
    </row>
    <row r="862" spans="1:6" hidden="1" x14ac:dyDescent="0.35">
      <c r="A862" s="225">
        <v>42919</v>
      </c>
      <c r="B862" s="198">
        <v>6823.38</v>
      </c>
      <c r="C862" s="259"/>
      <c r="D862" s="15">
        <v>5831.95</v>
      </c>
      <c r="E862" s="299">
        <v>5908</v>
      </c>
      <c r="F862" s="31"/>
    </row>
    <row r="863" spans="1:6" hidden="1" x14ac:dyDescent="0.35">
      <c r="A863" s="225">
        <v>42920</v>
      </c>
      <c r="B863" s="198">
        <v>6795.88</v>
      </c>
      <c r="C863" s="259"/>
      <c r="D863" s="15">
        <v>5808.44</v>
      </c>
      <c r="E863" s="299">
        <v>5894</v>
      </c>
      <c r="F863" s="31"/>
    </row>
    <row r="864" spans="1:6" hidden="1" x14ac:dyDescent="0.35">
      <c r="A864" s="225">
        <v>42921</v>
      </c>
      <c r="B864" s="198">
        <v>6813.97</v>
      </c>
      <c r="C864" s="259"/>
      <c r="D864" s="15">
        <v>5823.91</v>
      </c>
      <c r="E864" s="299">
        <v>5847</v>
      </c>
      <c r="F864" s="31"/>
    </row>
    <row r="865" spans="1:7" hidden="1" x14ac:dyDescent="0.35">
      <c r="A865" s="225">
        <v>42922</v>
      </c>
      <c r="B865" s="198">
        <v>6765.48</v>
      </c>
      <c r="C865" s="259"/>
      <c r="D865" s="15">
        <v>5782.46</v>
      </c>
      <c r="E865" s="299">
        <v>5818</v>
      </c>
      <c r="F865" s="31"/>
    </row>
    <row r="866" spans="1:7" hidden="1" x14ac:dyDescent="0.35">
      <c r="A866" s="225">
        <v>42923</v>
      </c>
      <c r="B866" s="198">
        <v>6762.59</v>
      </c>
      <c r="C866" s="259"/>
      <c r="D866" s="15">
        <v>5779.99</v>
      </c>
      <c r="E866" s="299">
        <v>5829</v>
      </c>
      <c r="F866" s="31"/>
    </row>
    <row r="867" spans="1:7" hidden="1" x14ac:dyDescent="0.35">
      <c r="A867" s="225">
        <v>42926</v>
      </c>
      <c r="B867" s="198">
        <v>6774.89</v>
      </c>
      <c r="C867" s="259"/>
      <c r="D867" s="15">
        <v>5790.5</v>
      </c>
      <c r="E867" s="299">
        <v>5809</v>
      </c>
      <c r="F867" s="31"/>
    </row>
    <row r="868" spans="1:7" hidden="1" x14ac:dyDescent="0.35">
      <c r="A868" s="225">
        <v>42927</v>
      </c>
      <c r="B868" s="198">
        <v>6751.01</v>
      </c>
      <c r="C868" s="259"/>
      <c r="D868" s="15">
        <v>5770.09</v>
      </c>
      <c r="E868" s="299">
        <v>5780</v>
      </c>
      <c r="F868" s="31"/>
    </row>
    <row r="869" spans="1:7" hidden="1" x14ac:dyDescent="0.35">
      <c r="A869" s="225">
        <v>42928</v>
      </c>
      <c r="B869" s="198">
        <v>6814.69</v>
      </c>
      <c r="C869" s="259"/>
      <c r="D869" s="15">
        <v>5824.53</v>
      </c>
      <c r="E869" s="299">
        <v>5795</v>
      </c>
      <c r="F869" s="31"/>
    </row>
    <row r="870" spans="1:7" hidden="1" x14ac:dyDescent="0.35">
      <c r="A870" s="225">
        <v>42929</v>
      </c>
      <c r="B870" s="198">
        <v>6803.11</v>
      </c>
      <c r="C870" s="259"/>
      <c r="D870" s="15">
        <v>5814.63</v>
      </c>
      <c r="E870" s="299">
        <v>5883</v>
      </c>
      <c r="F870" s="31"/>
    </row>
    <row r="871" spans="1:7" hidden="1" x14ac:dyDescent="0.35">
      <c r="A871" s="225">
        <v>42930</v>
      </c>
      <c r="B871" s="198">
        <v>6790.81</v>
      </c>
      <c r="C871" s="259"/>
      <c r="D871" s="15">
        <v>5804.11</v>
      </c>
      <c r="E871" s="299">
        <v>5902</v>
      </c>
      <c r="F871" s="31"/>
      <c r="G871" s="162"/>
    </row>
    <row r="872" spans="1:7" hidden="1" x14ac:dyDescent="0.35">
      <c r="A872" s="225">
        <v>42933</v>
      </c>
      <c r="B872" s="199">
        <v>6835</v>
      </c>
      <c r="C872" s="64">
        <v>47685</v>
      </c>
      <c r="D872" s="31">
        <f>+B872/1.17</f>
        <v>5841.8803418803418</v>
      </c>
      <c r="E872" s="259">
        <v>5858</v>
      </c>
      <c r="F872" s="31"/>
    </row>
    <row r="873" spans="1:7" hidden="1" x14ac:dyDescent="0.35">
      <c r="A873" s="225">
        <v>42934</v>
      </c>
      <c r="B873" s="199">
        <v>6835</v>
      </c>
      <c r="C873" s="64">
        <v>47685</v>
      </c>
      <c r="D873" s="31">
        <f t="shared" ref="D873:D953" si="6">+B873/1.17</f>
        <v>5841.8803418803418</v>
      </c>
      <c r="E873" s="259">
        <f>+'Gia Kim Loai'!I5</f>
        <v>5933</v>
      </c>
      <c r="F873" s="170">
        <v>6.9085999999999999</v>
      </c>
    </row>
    <row r="874" spans="1:7" hidden="1" x14ac:dyDescent="0.35">
      <c r="A874" s="225">
        <v>42935</v>
      </c>
      <c r="B874" s="199">
        <v>6882.7258778913238</v>
      </c>
      <c r="C874" s="64">
        <v>47685</v>
      </c>
      <c r="D874" s="31">
        <v>5882.6716905054054</v>
      </c>
      <c r="E874" s="259">
        <v>5940.5</v>
      </c>
      <c r="F874" s="170">
        <v>6.9085999999999999</v>
      </c>
    </row>
    <row r="875" spans="1:7" hidden="1" x14ac:dyDescent="0.35">
      <c r="A875" s="225">
        <v>42936</v>
      </c>
      <c r="B875" s="199">
        <f>+IF(F875=0,"",C875/F875)</f>
        <v>6902.2667400052114</v>
      </c>
      <c r="C875" s="64">
        <v>47685</v>
      </c>
      <c r="D875" s="31">
        <f t="shared" si="6"/>
        <v>5899.373282055737</v>
      </c>
      <c r="E875" s="64">
        <v>5930</v>
      </c>
      <c r="F875" s="170">
        <v>6.9085999999999999</v>
      </c>
      <c r="G875" s="162">
        <f>+C875-C874</f>
        <v>0</v>
      </c>
    </row>
    <row r="876" spans="1:7" hidden="1" x14ac:dyDescent="0.35">
      <c r="A876" s="225">
        <v>42940</v>
      </c>
      <c r="B876" s="199">
        <f t="shared" ref="B876:B953" si="7">+IF(F876=0,"",C876/F876)</f>
        <v>6904.4379469067544</v>
      </c>
      <c r="C876" s="259">
        <v>47700</v>
      </c>
      <c r="D876" s="31">
        <f t="shared" si="6"/>
        <v>5901.2290144502176</v>
      </c>
      <c r="E876" s="259">
        <v>6001.5</v>
      </c>
      <c r="F876" s="170">
        <v>6.9085999999999999</v>
      </c>
      <c r="G876" s="162">
        <f t="shared" ref="G876:G941" si="8">+C876-C875</f>
        <v>15</v>
      </c>
    </row>
    <row r="877" spans="1:7" hidden="1" x14ac:dyDescent="0.35">
      <c r="A877" s="225">
        <v>42941</v>
      </c>
      <c r="B877" s="199">
        <f t="shared" si="7"/>
        <v>6958.7181194453287</v>
      </c>
      <c r="C877" s="259">
        <v>48075</v>
      </c>
      <c r="D877" s="31">
        <f t="shared" si="6"/>
        <v>5947.6223243122467</v>
      </c>
      <c r="E877" s="259">
        <v>6000</v>
      </c>
      <c r="F877" s="170">
        <v>6.9085999999999999</v>
      </c>
      <c r="G877" s="162">
        <f t="shared" si="8"/>
        <v>375</v>
      </c>
    </row>
    <row r="878" spans="1:7" hidden="1" x14ac:dyDescent="0.35">
      <c r="A878" s="225">
        <v>42942</v>
      </c>
      <c r="B878" s="200">
        <f t="shared" si="7"/>
        <v>7202.6170280519937</v>
      </c>
      <c r="C878" s="260">
        <v>49760</v>
      </c>
      <c r="D878" s="186">
        <f t="shared" si="6"/>
        <v>6156.0829299589695</v>
      </c>
      <c r="E878" s="260">
        <v>6150</v>
      </c>
      <c r="F878" s="170">
        <v>6.9085999999999999</v>
      </c>
      <c r="G878" s="162">
        <f t="shared" si="8"/>
        <v>1685</v>
      </c>
    </row>
    <row r="879" spans="1:7" hidden="1" x14ac:dyDescent="0.35">
      <c r="A879" s="225">
        <v>42943</v>
      </c>
      <c r="B879" s="199">
        <f t="shared" si="7"/>
        <v>7224.3290970674234</v>
      </c>
      <c r="C879" s="259">
        <v>49910</v>
      </c>
      <c r="D879" s="31">
        <f t="shared" si="6"/>
        <v>6174.6402539037808</v>
      </c>
      <c r="E879" s="259">
        <v>6238</v>
      </c>
      <c r="F879" s="170">
        <v>6.9085999999999999</v>
      </c>
      <c r="G879" s="162">
        <f t="shared" si="8"/>
        <v>150</v>
      </c>
    </row>
    <row r="880" spans="1:7" hidden="1" x14ac:dyDescent="0.35">
      <c r="A880" s="225">
        <v>42944</v>
      </c>
      <c r="B880" s="199">
        <f t="shared" si="7"/>
        <v>7199.7220855166024</v>
      </c>
      <c r="C880" s="259">
        <v>49740</v>
      </c>
      <c r="D880" s="31">
        <f t="shared" si="6"/>
        <v>6153.6086200996606</v>
      </c>
      <c r="E880" s="259">
        <v>6325</v>
      </c>
      <c r="F880" s="170">
        <v>6.9085999999999999</v>
      </c>
      <c r="G880" s="162">
        <f t="shared" si="8"/>
        <v>-170</v>
      </c>
    </row>
    <row r="881" spans="1:9" hidden="1" x14ac:dyDescent="0.35">
      <c r="A881" s="225">
        <v>42947</v>
      </c>
      <c r="B881" s="199">
        <f t="shared" si="7"/>
        <v>7266.3057638305881</v>
      </c>
      <c r="C881" s="259">
        <v>50200</v>
      </c>
      <c r="D881" s="31">
        <f t="shared" si="6"/>
        <v>6210.5177468637512</v>
      </c>
      <c r="E881" s="259">
        <v>6283</v>
      </c>
      <c r="F881" s="170">
        <v>6.9085999999999999</v>
      </c>
      <c r="G881" s="162">
        <f t="shared" si="8"/>
        <v>460</v>
      </c>
    </row>
    <row r="882" spans="1:9" hidden="1" x14ac:dyDescent="0.35">
      <c r="A882" s="225">
        <v>42948</v>
      </c>
      <c r="B882" s="199">
        <f t="shared" si="7"/>
        <v>7253.2785224213303</v>
      </c>
      <c r="C882" s="259">
        <v>50110</v>
      </c>
      <c r="D882" s="31">
        <f t="shared" si="6"/>
        <v>6199.3833524968641</v>
      </c>
      <c r="E882" s="259">
        <v>6347</v>
      </c>
      <c r="F882" s="170">
        <v>6.9085999999999999</v>
      </c>
      <c r="G882" s="162">
        <f t="shared" si="8"/>
        <v>-90</v>
      </c>
      <c r="I882" s="25" t="s">
        <v>1011</v>
      </c>
    </row>
    <row r="883" spans="1:9" hidden="1" x14ac:dyDescent="0.35">
      <c r="A883" s="225">
        <v>42949</v>
      </c>
      <c r="B883" s="199">
        <f t="shared" si="7"/>
        <v>7212.0255912920129</v>
      </c>
      <c r="C883" s="259">
        <v>49825</v>
      </c>
      <c r="D883" s="31">
        <f t="shared" si="6"/>
        <v>6164.1244370017212</v>
      </c>
      <c r="E883" s="259">
        <v>6300.5</v>
      </c>
      <c r="F883" s="170">
        <v>6.9085999999999999</v>
      </c>
      <c r="G883" s="162">
        <f t="shared" si="8"/>
        <v>-285</v>
      </c>
    </row>
    <row r="884" spans="1:9" hidden="1" x14ac:dyDescent="0.35">
      <c r="A884" s="225">
        <v>42950</v>
      </c>
      <c r="B884" s="199">
        <f t="shared" si="7"/>
        <v>7266.3057638305881</v>
      </c>
      <c r="C884" s="259">
        <v>50200</v>
      </c>
      <c r="D884" s="31">
        <f t="shared" si="6"/>
        <v>6210.5177468637512</v>
      </c>
      <c r="E884" s="259">
        <v>6300</v>
      </c>
      <c r="F884" s="170">
        <v>6.9085999999999999</v>
      </c>
      <c r="G884" s="162">
        <f t="shared" si="8"/>
        <v>375</v>
      </c>
    </row>
    <row r="885" spans="1:9" hidden="1" x14ac:dyDescent="0.35">
      <c r="A885" s="225">
        <v>42951</v>
      </c>
      <c r="B885" s="31">
        <f t="shared" si="7"/>
        <v>7248.9361086182444</v>
      </c>
      <c r="C885" s="259">
        <v>50080</v>
      </c>
      <c r="D885" s="31">
        <f t="shared" si="6"/>
        <v>6195.671887707902</v>
      </c>
      <c r="E885" s="259">
        <v>6290</v>
      </c>
      <c r="F885" s="170">
        <v>6.9085999999999999</v>
      </c>
      <c r="G885" s="162">
        <f t="shared" si="8"/>
        <v>-120</v>
      </c>
    </row>
    <row r="886" spans="1:9" hidden="1" x14ac:dyDescent="0.35">
      <c r="A886" s="225">
        <v>42954</v>
      </c>
      <c r="B886" s="31">
        <f t="shared" si="7"/>
        <v>7237.3563384766812</v>
      </c>
      <c r="C886" s="259">
        <v>50000</v>
      </c>
      <c r="D886" s="31">
        <f t="shared" si="6"/>
        <v>6185.774648270668</v>
      </c>
      <c r="E886" s="259">
        <v>6330</v>
      </c>
      <c r="F886" s="170">
        <v>6.9085999999999999</v>
      </c>
      <c r="G886" s="162">
        <f t="shared" si="8"/>
        <v>-80</v>
      </c>
    </row>
    <row r="887" spans="1:9" hidden="1" x14ac:dyDescent="0.35">
      <c r="A887" s="225">
        <v>42955</v>
      </c>
      <c r="B887" s="31">
        <f t="shared" si="7"/>
        <v>7297.426396086038</v>
      </c>
      <c r="C887" s="259">
        <v>50415</v>
      </c>
      <c r="D887" s="31">
        <f t="shared" si="6"/>
        <v>6237.116577851315</v>
      </c>
      <c r="E887" s="259">
        <v>6333</v>
      </c>
      <c r="F887" s="170">
        <v>6.9085999999999999</v>
      </c>
      <c r="G887" s="162">
        <f t="shared" si="8"/>
        <v>415</v>
      </c>
    </row>
    <row r="888" spans="1:9" hidden="1" x14ac:dyDescent="0.35">
      <c r="A888" s="225">
        <v>42956</v>
      </c>
      <c r="B888" s="31">
        <f t="shared" si="7"/>
        <v>7351.7065686246133</v>
      </c>
      <c r="C888" s="259">
        <v>50790</v>
      </c>
      <c r="D888" s="31">
        <f t="shared" si="6"/>
        <v>6283.5098877133451</v>
      </c>
      <c r="E888" s="259">
        <v>6364</v>
      </c>
      <c r="F888" s="170">
        <v>6.9085999999999999</v>
      </c>
      <c r="G888" s="162">
        <f t="shared" si="8"/>
        <v>375</v>
      </c>
    </row>
    <row r="889" spans="1:9" hidden="1" x14ac:dyDescent="0.35">
      <c r="A889" s="225">
        <v>42957</v>
      </c>
      <c r="B889" s="31">
        <f t="shared" si="7"/>
        <v>7311.9011087629915</v>
      </c>
      <c r="C889" s="259">
        <v>50515</v>
      </c>
      <c r="D889" s="31">
        <f t="shared" si="6"/>
        <v>6249.4881271478562</v>
      </c>
      <c r="E889" s="259">
        <v>6465</v>
      </c>
      <c r="F889" s="170">
        <v>6.9085999999999999</v>
      </c>
      <c r="G889" s="162">
        <f t="shared" si="8"/>
        <v>-275</v>
      </c>
    </row>
    <row r="890" spans="1:9" hidden="1" x14ac:dyDescent="0.35">
      <c r="A890" s="225">
        <v>42958</v>
      </c>
      <c r="B890" s="31">
        <f t="shared" si="7"/>
        <v>7199.7220855166024</v>
      </c>
      <c r="C890" s="259">
        <v>49740</v>
      </c>
      <c r="D890" s="31">
        <f t="shared" si="6"/>
        <v>6153.6086200996606</v>
      </c>
      <c r="E890" s="259">
        <v>6416.5</v>
      </c>
      <c r="F890" s="170">
        <v>6.9085999999999999</v>
      </c>
      <c r="G890" s="162">
        <f t="shared" si="8"/>
        <v>-775</v>
      </c>
    </row>
    <row r="891" spans="1:9" hidden="1" x14ac:dyDescent="0.35">
      <c r="A891" s="225">
        <v>42961</v>
      </c>
      <c r="B891" s="31">
        <f t="shared" si="7"/>
        <v>7238.8038097443768</v>
      </c>
      <c r="C891" s="259">
        <v>50010</v>
      </c>
      <c r="D891" s="31">
        <f t="shared" si="6"/>
        <v>6187.0118032003229</v>
      </c>
      <c r="E891" s="259">
        <v>6353.5</v>
      </c>
      <c r="F891" s="170">
        <v>6.9085999999999999</v>
      </c>
      <c r="G891" s="162">
        <f t="shared" si="8"/>
        <v>270</v>
      </c>
    </row>
    <row r="892" spans="1:9" hidden="1" x14ac:dyDescent="0.35">
      <c r="A892" s="225">
        <v>42962</v>
      </c>
      <c r="B892" s="31">
        <f t="shared" si="7"/>
        <v>7248.2123729843961</v>
      </c>
      <c r="C892" s="259">
        <v>50075</v>
      </c>
      <c r="D892" s="31">
        <f t="shared" si="6"/>
        <v>6195.0533102430736</v>
      </c>
      <c r="E892" s="259">
        <v>6351</v>
      </c>
      <c r="F892" s="170">
        <v>6.9085999999999999</v>
      </c>
      <c r="G892" s="162">
        <f t="shared" si="8"/>
        <v>65</v>
      </c>
    </row>
    <row r="893" spans="1:9" hidden="1" x14ac:dyDescent="0.35">
      <c r="A893" s="225">
        <v>42963</v>
      </c>
      <c r="B893" s="31">
        <f t="shared" si="7"/>
        <v>7225.776568335119</v>
      </c>
      <c r="C893" s="259">
        <v>49920</v>
      </c>
      <c r="D893" s="31">
        <f t="shared" si="6"/>
        <v>6175.8774088334358</v>
      </c>
      <c r="E893" s="259">
        <v>6382</v>
      </c>
      <c r="F893" s="170">
        <v>6.9085999999999999</v>
      </c>
      <c r="G893" s="162">
        <f t="shared" si="8"/>
        <v>-155</v>
      </c>
    </row>
    <row r="894" spans="1:9" hidden="1" x14ac:dyDescent="0.35">
      <c r="A894" s="225">
        <v>42964</v>
      </c>
      <c r="B894" s="31">
        <f t="shared" si="7"/>
        <v>7392.2357641200824</v>
      </c>
      <c r="C894" s="259">
        <v>51070</v>
      </c>
      <c r="D894" s="31">
        <f t="shared" si="6"/>
        <v>6318.1502257436605</v>
      </c>
      <c r="E894" s="259">
        <v>6433</v>
      </c>
      <c r="F894" s="170">
        <v>6.9085999999999999</v>
      </c>
      <c r="G894" s="162">
        <f t="shared" si="8"/>
        <v>1150</v>
      </c>
    </row>
    <row r="895" spans="1:9" hidden="1" x14ac:dyDescent="0.35">
      <c r="A895" s="225">
        <v>42965</v>
      </c>
      <c r="B895" s="31">
        <f t="shared" si="7"/>
        <v>7311.1773731291432</v>
      </c>
      <c r="C895" s="259">
        <v>50510</v>
      </c>
      <c r="D895" s="31">
        <f t="shared" si="6"/>
        <v>6248.8695496830287</v>
      </c>
      <c r="E895" s="259">
        <v>6460</v>
      </c>
      <c r="F895" s="170">
        <v>6.9085999999999999</v>
      </c>
      <c r="G895" s="162">
        <f t="shared" si="8"/>
        <v>-560</v>
      </c>
    </row>
    <row r="896" spans="1:9" hidden="1" x14ac:dyDescent="0.35">
      <c r="A896" s="225">
        <v>42968</v>
      </c>
      <c r="B896" s="31">
        <f t="shared" si="7"/>
        <v>7367.6287525692615</v>
      </c>
      <c r="C896" s="259">
        <v>50900</v>
      </c>
      <c r="D896" s="31">
        <f t="shared" si="6"/>
        <v>6297.1185919395402</v>
      </c>
      <c r="E896" s="259">
        <v>6453</v>
      </c>
      <c r="F896" s="170">
        <v>6.9085999999999999</v>
      </c>
      <c r="G896" s="162">
        <f t="shared" si="8"/>
        <v>390</v>
      </c>
    </row>
    <row r="897" spans="1:7" hidden="1" x14ac:dyDescent="0.35">
      <c r="A897" s="225">
        <v>42969</v>
      </c>
      <c r="B897" s="31">
        <f t="shared" si="7"/>
        <v>7434.9361665170945</v>
      </c>
      <c r="C897" s="259">
        <v>51365</v>
      </c>
      <c r="D897" s="31">
        <f t="shared" si="6"/>
        <v>6354.6462961684574</v>
      </c>
      <c r="E897" s="259">
        <v>6514.5</v>
      </c>
      <c r="F897" s="170">
        <v>6.9085999999999999</v>
      </c>
      <c r="G897" s="162">
        <f t="shared" si="8"/>
        <v>465</v>
      </c>
    </row>
    <row r="898" spans="1:7" hidden="1" x14ac:dyDescent="0.35">
      <c r="A898" s="225">
        <v>42970</v>
      </c>
      <c r="B898" s="31">
        <f t="shared" si="7"/>
        <v>7409.6054193324262</v>
      </c>
      <c r="C898" s="259">
        <v>51190</v>
      </c>
      <c r="D898" s="31">
        <f t="shared" si="6"/>
        <v>6332.9960848995097</v>
      </c>
      <c r="E898" s="259">
        <v>6584</v>
      </c>
      <c r="F898" s="170">
        <v>6.9085999999999999</v>
      </c>
      <c r="G898" s="162">
        <f t="shared" si="8"/>
        <v>-175</v>
      </c>
    </row>
    <row r="899" spans="1:7" hidden="1" x14ac:dyDescent="0.35">
      <c r="A899" s="225">
        <v>42971</v>
      </c>
      <c r="B899" s="31">
        <f t="shared" si="7"/>
        <v>7458.0957068002199</v>
      </c>
      <c r="C899" s="259">
        <v>51525</v>
      </c>
      <c r="D899" s="31">
        <f t="shared" si="6"/>
        <v>6374.4407750429236</v>
      </c>
      <c r="E899" s="259">
        <v>6555</v>
      </c>
      <c r="F899" s="170">
        <v>6.9085999999999999</v>
      </c>
      <c r="G899" s="162">
        <f t="shared" si="8"/>
        <v>335</v>
      </c>
    </row>
    <row r="900" spans="1:7" hidden="1" x14ac:dyDescent="0.35">
      <c r="A900" s="225">
        <v>42972</v>
      </c>
      <c r="B900" s="31">
        <f t="shared" si="7"/>
        <v>7566.6560518773704</v>
      </c>
      <c r="C900" s="259">
        <v>52275</v>
      </c>
      <c r="D900" s="31">
        <f t="shared" si="6"/>
        <v>6467.2273947669837</v>
      </c>
      <c r="E900" s="259">
        <v>6577</v>
      </c>
      <c r="F900" s="170">
        <v>6.9085999999999999</v>
      </c>
      <c r="G900" s="162">
        <f t="shared" si="8"/>
        <v>750</v>
      </c>
    </row>
    <row r="901" spans="1:7" hidden="1" x14ac:dyDescent="0.35">
      <c r="A901" s="225">
        <v>42975</v>
      </c>
      <c r="B901" s="31">
        <f t="shared" si="7"/>
        <v>7570.274730046609</v>
      </c>
      <c r="C901" s="259">
        <v>52300</v>
      </c>
      <c r="D901" s="31">
        <f t="shared" si="6"/>
        <v>6470.3202820911192</v>
      </c>
      <c r="E901" s="259">
        <v>6714</v>
      </c>
      <c r="F901" s="170">
        <v>6.9085999999999999</v>
      </c>
      <c r="G901" s="162">
        <f t="shared" si="8"/>
        <v>25</v>
      </c>
    </row>
    <row r="902" spans="1:7" hidden="1" x14ac:dyDescent="0.35">
      <c r="A902" s="225">
        <v>42976</v>
      </c>
      <c r="B902" s="31">
        <f t="shared" si="7"/>
        <v>7613.6988680774684</v>
      </c>
      <c r="C902" s="259">
        <v>52600</v>
      </c>
      <c r="D902" s="31">
        <f t="shared" si="6"/>
        <v>6507.4349299807427</v>
      </c>
      <c r="E902" s="259">
        <v>6714</v>
      </c>
      <c r="F902" s="170">
        <v>6.9085999999999999</v>
      </c>
      <c r="G902" s="162">
        <f t="shared" si="8"/>
        <v>300</v>
      </c>
    </row>
    <row r="903" spans="1:7" hidden="1" x14ac:dyDescent="0.35">
      <c r="A903" s="225">
        <v>42977</v>
      </c>
      <c r="B903" s="31">
        <f t="shared" si="7"/>
        <v>7605.0140404712965</v>
      </c>
      <c r="C903" s="259">
        <v>52540</v>
      </c>
      <c r="D903" s="31">
        <f t="shared" si="6"/>
        <v>6500.0120004028176</v>
      </c>
      <c r="E903" s="259">
        <v>6797</v>
      </c>
      <c r="F903" s="170">
        <v>6.9085999999999999</v>
      </c>
      <c r="G903" s="162">
        <f t="shared" si="8"/>
        <v>-60</v>
      </c>
    </row>
    <row r="904" spans="1:7" hidden="1" x14ac:dyDescent="0.35">
      <c r="A904" s="225">
        <v>42978</v>
      </c>
      <c r="B904" s="31">
        <f t="shared" si="7"/>
        <v>7616.5938106128597</v>
      </c>
      <c r="C904" s="259">
        <v>52620</v>
      </c>
      <c r="D904" s="31">
        <f t="shared" si="6"/>
        <v>6509.9092398400517</v>
      </c>
      <c r="E904" s="259">
        <v>6755</v>
      </c>
      <c r="F904" s="170">
        <v>6.9085999999999999</v>
      </c>
      <c r="G904" s="162">
        <f t="shared" si="8"/>
        <v>80</v>
      </c>
    </row>
    <row r="905" spans="1:7" hidden="1" x14ac:dyDescent="0.35">
      <c r="A905" s="225">
        <v>42979</v>
      </c>
      <c r="B905" s="31">
        <f t="shared" si="7"/>
        <v>7609.3564542743825</v>
      </c>
      <c r="C905" s="259">
        <v>52570</v>
      </c>
      <c r="D905" s="31">
        <f t="shared" si="6"/>
        <v>6503.7234651917806</v>
      </c>
      <c r="E905" s="259">
        <v>6792</v>
      </c>
      <c r="F905" s="170">
        <v>6.9085999999999999</v>
      </c>
      <c r="G905" s="162">
        <f t="shared" si="8"/>
        <v>-50</v>
      </c>
    </row>
    <row r="906" spans="1:7" hidden="1" x14ac:dyDescent="0.35">
      <c r="A906" s="225">
        <v>42983</v>
      </c>
      <c r="B906" s="31">
        <f t="shared" si="7"/>
        <v>7713.574385548447</v>
      </c>
      <c r="C906" s="259">
        <v>53290</v>
      </c>
      <c r="D906" s="31">
        <f t="shared" si="6"/>
        <v>6592.7986201268786</v>
      </c>
      <c r="E906" s="259">
        <v>6873</v>
      </c>
      <c r="F906" s="170">
        <v>6.9085999999999999</v>
      </c>
      <c r="G906" s="162">
        <f t="shared" si="8"/>
        <v>720</v>
      </c>
    </row>
    <row r="907" spans="1:7" hidden="1" x14ac:dyDescent="0.35">
      <c r="A907" s="225">
        <v>42984</v>
      </c>
      <c r="B907" s="31">
        <f t="shared" si="7"/>
        <v>7664.360362446806</v>
      </c>
      <c r="C907" s="259">
        <v>52950</v>
      </c>
      <c r="D907" s="31">
        <f t="shared" si="6"/>
        <v>6550.7353525186381</v>
      </c>
      <c r="E907" s="259">
        <v>6904</v>
      </c>
      <c r="F907" s="170">
        <v>6.9085999999999999</v>
      </c>
      <c r="G907" s="162">
        <f t="shared" si="8"/>
        <v>-340</v>
      </c>
    </row>
    <row r="908" spans="1:7" hidden="1" x14ac:dyDescent="0.35">
      <c r="A908" s="225">
        <v>42985</v>
      </c>
      <c r="B908" s="31">
        <f t="shared" si="7"/>
        <v>7680.2825463914542</v>
      </c>
      <c r="C908" s="259">
        <v>53060</v>
      </c>
      <c r="D908" s="31">
        <f t="shared" si="6"/>
        <v>6564.3440567448333</v>
      </c>
      <c r="E908" s="259">
        <v>6864</v>
      </c>
      <c r="F908" s="170">
        <v>6.9085999999999999</v>
      </c>
      <c r="G908" s="162">
        <f t="shared" si="8"/>
        <v>110</v>
      </c>
    </row>
    <row r="909" spans="1:7" hidden="1" x14ac:dyDescent="0.35">
      <c r="A909" s="225">
        <v>42986</v>
      </c>
      <c r="B909" s="31">
        <f t="shared" si="7"/>
        <v>7609.3564542743825</v>
      </c>
      <c r="C909" s="259">
        <v>52570</v>
      </c>
      <c r="D909" s="31">
        <f t="shared" si="6"/>
        <v>6503.7234651917806</v>
      </c>
      <c r="E909" s="259">
        <v>6842.5</v>
      </c>
      <c r="F909" s="170">
        <v>6.9085999999999999</v>
      </c>
      <c r="G909" s="162">
        <f t="shared" si="8"/>
        <v>-490</v>
      </c>
    </row>
    <row r="910" spans="1:7" hidden="1" x14ac:dyDescent="0.35">
      <c r="A910" s="225">
        <v>42990</v>
      </c>
      <c r="B910" s="31">
        <f t="shared" si="7"/>
        <v>7440.0023159540287</v>
      </c>
      <c r="C910" s="259">
        <v>51400</v>
      </c>
      <c r="D910" s="31">
        <f t="shared" si="6"/>
        <v>6358.976338422247</v>
      </c>
      <c r="E910" s="259">
        <v>6737</v>
      </c>
      <c r="F910" s="170">
        <v>6.9085999999999999</v>
      </c>
      <c r="G910" s="162">
        <f t="shared" si="8"/>
        <v>-1170</v>
      </c>
    </row>
    <row r="911" spans="1:7" hidden="1" x14ac:dyDescent="0.35">
      <c r="A911" s="225">
        <v>42991</v>
      </c>
      <c r="B911" s="31">
        <f t="shared" si="7"/>
        <v>7408.1579480647315</v>
      </c>
      <c r="C911" s="259">
        <v>51180</v>
      </c>
      <c r="D911" s="31">
        <f t="shared" si="6"/>
        <v>6331.7589299698566</v>
      </c>
      <c r="E911" s="259">
        <v>6602</v>
      </c>
      <c r="F911" s="170">
        <v>6.9085999999999999</v>
      </c>
      <c r="G911" s="162">
        <f t="shared" si="8"/>
        <v>-220</v>
      </c>
    </row>
    <row r="912" spans="1:7" hidden="1" x14ac:dyDescent="0.35">
      <c r="A912" s="225">
        <v>42992</v>
      </c>
      <c r="B912" s="31">
        <f t="shared" si="7"/>
        <v>7322.7571432707064</v>
      </c>
      <c r="C912" s="259">
        <v>50590</v>
      </c>
      <c r="D912" s="31">
        <f t="shared" si="6"/>
        <v>6258.7667891202618</v>
      </c>
      <c r="E912" s="259">
        <v>6527</v>
      </c>
      <c r="F912" s="170">
        <v>6.9085999999999999</v>
      </c>
      <c r="G912" s="162">
        <f t="shared" si="8"/>
        <v>-590</v>
      </c>
    </row>
    <row r="913" spans="1:7" hidden="1" x14ac:dyDescent="0.35">
      <c r="A913" s="225">
        <v>42993</v>
      </c>
      <c r="B913" s="31">
        <f t="shared" si="7"/>
        <v>7290.1890397475609</v>
      </c>
      <c r="C913" s="259">
        <v>50365</v>
      </c>
      <c r="D913" s="31">
        <f t="shared" si="6"/>
        <v>6230.930803203044</v>
      </c>
      <c r="E913" s="64">
        <v>6418.5</v>
      </c>
      <c r="F913" s="170">
        <v>6.9085999999999999</v>
      </c>
      <c r="G913" s="162">
        <f t="shared" si="8"/>
        <v>-225</v>
      </c>
    </row>
    <row r="914" spans="1:7" hidden="1" x14ac:dyDescent="0.35">
      <c r="A914" s="225">
        <v>42996</v>
      </c>
      <c r="B914" s="31">
        <f t="shared" si="7"/>
        <v>7321.3096720030107</v>
      </c>
      <c r="C914" s="259">
        <v>50580</v>
      </c>
      <c r="D914" s="31">
        <f t="shared" si="6"/>
        <v>6257.5296341906078</v>
      </c>
      <c r="E914" s="259">
        <v>6457</v>
      </c>
      <c r="F914" s="170">
        <v>6.9085999999999999</v>
      </c>
      <c r="G914" s="162">
        <f t="shared" si="8"/>
        <v>215</v>
      </c>
    </row>
    <row r="915" spans="1:7" hidden="1" x14ac:dyDescent="0.35">
      <c r="A915" s="225">
        <v>42997</v>
      </c>
      <c r="B915" s="31">
        <f t="shared" si="7"/>
        <v>7343.0217410184414</v>
      </c>
      <c r="C915" s="259">
        <v>50730</v>
      </c>
      <c r="D915" s="31">
        <f t="shared" si="6"/>
        <v>6276.08695813542</v>
      </c>
      <c r="E915" s="259">
        <v>6487</v>
      </c>
      <c r="F915" s="170">
        <v>6.9085999999999999</v>
      </c>
      <c r="G915" s="162">
        <f t="shared" si="8"/>
        <v>150</v>
      </c>
    </row>
    <row r="916" spans="1:7" hidden="1" x14ac:dyDescent="0.35">
      <c r="A916" s="225">
        <v>42998</v>
      </c>
      <c r="B916" s="31">
        <f t="shared" si="7"/>
        <v>7343.0217410184414</v>
      </c>
      <c r="C916" s="259">
        <v>50730</v>
      </c>
      <c r="D916" s="31">
        <f t="shared" si="6"/>
        <v>6276.08695813542</v>
      </c>
      <c r="E916" s="259">
        <v>6492</v>
      </c>
      <c r="F916" s="170">
        <v>6.9085999999999999</v>
      </c>
      <c r="G916" s="162">
        <f t="shared" si="8"/>
        <v>0</v>
      </c>
    </row>
    <row r="917" spans="1:7" hidden="1" x14ac:dyDescent="0.35">
      <c r="A917" s="225">
        <v>42999</v>
      </c>
      <c r="B917" s="31">
        <f t="shared" si="7"/>
        <v>7277.8855339721504</v>
      </c>
      <c r="C917" s="259">
        <v>50280</v>
      </c>
      <c r="D917" s="31">
        <f t="shared" si="6"/>
        <v>6220.4149863009834</v>
      </c>
      <c r="E917" s="259">
        <v>6520</v>
      </c>
      <c r="F917" s="170">
        <v>6.9085999999999999</v>
      </c>
      <c r="G917" s="162">
        <f t="shared" si="8"/>
        <v>-450</v>
      </c>
    </row>
    <row r="918" spans="1:7" hidden="1" x14ac:dyDescent="0.35">
      <c r="A918" s="225">
        <v>43000</v>
      </c>
      <c r="B918" s="31">
        <f t="shared" si="7"/>
        <v>7195.3796717135165</v>
      </c>
      <c r="C918" s="259">
        <v>49710</v>
      </c>
      <c r="D918" s="31">
        <f t="shared" si="6"/>
        <v>6149.8971553106985</v>
      </c>
      <c r="E918" s="259">
        <v>6407.5</v>
      </c>
      <c r="F918" s="170">
        <v>6.9085999999999999</v>
      </c>
      <c r="G918" s="162">
        <f t="shared" si="8"/>
        <v>-570</v>
      </c>
    </row>
    <row r="919" spans="1:7" hidden="1" x14ac:dyDescent="0.35">
      <c r="A919" s="225">
        <v>43003</v>
      </c>
      <c r="B919" s="31">
        <f t="shared" si="7"/>
        <v>7295.2551891844951</v>
      </c>
      <c r="C919" s="259">
        <v>50400</v>
      </c>
      <c r="D919" s="31">
        <f t="shared" si="6"/>
        <v>6235.2608454568335</v>
      </c>
      <c r="E919" s="259">
        <v>6405</v>
      </c>
      <c r="F919" s="170">
        <v>6.9085999999999999</v>
      </c>
      <c r="G919" s="162">
        <f t="shared" si="8"/>
        <v>690</v>
      </c>
    </row>
    <row r="920" spans="1:7" hidden="1" x14ac:dyDescent="0.35">
      <c r="A920" s="225">
        <v>43004</v>
      </c>
      <c r="B920" s="31">
        <f t="shared" si="7"/>
        <v>7351.7065686246133</v>
      </c>
      <c r="C920" s="259">
        <v>50790</v>
      </c>
      <c r="D920" s="31">
        <f t="shared" si="6"/>
        <v>6283.5098877133451</v>
      </c>
      <c r="E920" s="259">
        <v>6416</v>
      </c>
      <c r="F920" s="170">
        <v>6.9085999999999999</v>
      </c>
      <c r="G920" s="162">
        <f t="shared" si="8"/>
        <v>390</v>
      </c>
    </row>
    <row r="921" spans="1:7" hidden="1" x14ac:dyDescent="0.35">
      <c r="A921" s="225">
        <v>43005</v>
      </c>
      <c r="B921" s="31">
        <f t="shared" si="7"/>
        <v>7306.8349593260573</v>
      </c>
      <c r="C921" s="259">
        <v>50480</v>
      </c>
      <c r="D921" s="31">
        <f t="shared" si="6"/>
        <v>6245.1580848940666</v>
      </c>
      <c r="E921" s="259">
        <v>6423</v>
      </c>
      <c r="F921" s="170">
        <v>6.9085999999999999</v>
      </c>
      <c r="G921" s="162">
        <f t="shared" si="8"/>
        <v>-310</v>
      </c>
    </row>
    <row r="922" spans="1:7" hidden="1" x14ac:dyDescent="0.35">
      <c r="A922" s="225">
        <v>43006</v>
      </c>
      <c r="B922" s="31">
        <f t="shared" si="7"/>
        <v>7309.7299018614485</v>
      </c>
      <c r="C922" s="259">
        <v>50500</v>
      </c>
      <c r="D922" s="31">
        <f t="shared" si="6"/>
        <v>6247.6323947533756</v>
      </c>
      <c r="E922" s="259">
        <v>6426</v>
      </c>
      <c r="F922" s="170">
        <v>6.9085999999999999</v>
      </c>
      <c r="G922" s="162">
        <f t="shared" si="8"/>
        <v>20</v>
      </c>
    </row>
    <row r="923" spans="1:7" hidden="1" x14ac:dyDescent="0.35">
      <c r="A923" s="225">
        <v>43007</v>
      </c>
      <c r="B923" s="31">
        <f t="shared" si="7"/>
        <v>7451.582086095591</v>
      </c>
      <c r="C923" s="259">
        <v>51480</v>
      </c>
      <c r="D923" s="31">
        <f t="shared" si="6"/>
        <v>6368.8735778594801</v>
      </c>
      <c r="E923" s="259">
        <v>6405</v>
      </c>
      <c r="F923" s="170">
        <v>6.9085999999999999</v>
      </c>
      <c r="G923" s="162">
        <f t="shared" si="8"/>
        <v>980</v>
      </c>
    </row>
    <row r="924" spans="1:7" hidden="1" x14ac:dyDescent="0.35">
      <c r="A924" s="225">
        <v>43010</v>
      </c>
      <c r="B924" s="31">
        <f t="shared" si="7"/>
        <v>7451.582086095591</v>
      </c>
      <c r="C924" s="259">
        <v>51480</v>
      </c>
      <c r="D924" s="31">
        <f t="shared" si="6"/>
        <v>6368.8735778594801</v>
      </c>
      <c r="E924" s="259">
        <v>6485</v>
      </c>
      <c r="F924" s="170">
        <v>6.9085999999999999</v>
      </c>
      <c r="G924" s="162">
        <f t="shared" si="8"/>
        <v>0</v>
      </c>
    </row>
    <row r="925" spans="1:7" hidden="1" x14ac:dyDescent="0.35">
      <c r="A925" s="225">
        <v>43011</v>
      </c>
      <c r="B925" s="31">
        <f t="shared" si="7"/>
        <v>7451.582086095591</v>
      </c>
      <c r="C925" s="259">
        <v>51480</v>
      </c>
      <c r="D925" s="31">
        <f t="shared" si="6"/>
        <v>6368.8735778594801</v>
      </c>
      <c r="E925" s="259">
        <v>6455</v>
      </c>
      <c r="F925" s="170">
        <v>6.9085999999999999</v>
      </c>
      <c r="G925" s="162">
        <f t="shared" si="8"/>
        <v>0</v>
      </c>
    </row>
    <row r="926" spans="1:7" hidden="1" x14ac:dyDescent="0.35">
      <c r="A926" s="225">
        <v>43012</v>
      </c>
      <c r="B926" s="31">
        <f t="shared" si="7"/>
        <v>7451.582086095591</v>
      </c>
      <c r="C926" s="259">
        <v>51480</v>
      </c>
      <c r="D926" s="31">
        <f t="shared" si="6"/>
        <v>6368.8735778594801</v>
      </c>
      <c r="E926" s="259">
        <v>6447</v>
      </c>
      <c r="F926" s="170">
        <v>6.9085999999999999</v>
      </c>
      <c r="G926" s="162">
        <f t="shared" si="8"/>
        <v>0</v>
      </c>
    </row>
    <row r="927" spans="1:7" hidden="1" x14ac:dyDescent="0.35">
      <c r="A927" s="225">
        <v>43013</v>
      </c>
      <c r="B927" s="31">
        <f t="shared" si="7"/>
        <v>7451.582086095591</v>
      </c>
      <c r="C927" s="259">
        <v>51480</v>
      </c>
      <c r="D927" s="31">
        <f t="shared" si="6"/>
        <v>6368.8735778594801</v>
      </c>
      <c r="E927" s="259">
        <v>6453</v>
      </c>
      <c r="F927" s="170">
        <v>6.9085999999999999</v>
      </c>
      <c r="G927" s="162">
        <f t="shared" si="8"/>
        <v>0</v>
      </c>
    </row>
    <row r="928" spans="1:7" hidden="1" x14ac:dyDescent="0.35">
      <c r="A928" s="225">
        <v>43014</v>
      </c>
      <c r="B928" s="31">
        <f t="shared" si="7"/>
        <v>7451.582086095591</v>
      </c>
      <c r="C928" s="259">
        <v>51480</v>
      </c>
      <c r="D928" s="31">
        <f t="shared" si="6"/>
        <v>6368.8735778594801</v>
      </c>
      <c r="E928" s="259">
        <v>6511</v>
      </c>
      <c r="F928" s="170">
        <v>6.9085999999999999</v>
      </c>
      <c r="G928" s="162">
        <f t="shared" si="8"/>
        <v>0</v>
      </c>
    </row>
    <row r="929" spans="1:7" hidden="1" x14ac:dyDescent="0.35">
      <c r="A929" s="225">
        <v>43017</v>
      </c>
      <c r="B929" s="31">
        <f t="shared" si="7"/>
        <v>7572.4459369481519</v>
      </c>
      <c r="C929" s="259">
        <v>52315</v>
      </c>
      <c r="D929" s="31">
        <f t="shared" si="6"/>
        <v>6472.1760144856007</v>
      </c>
      <c r="E929" s="259">
        <v>6639</v>
      </c>
      <c r="F929" s="170">
        <v>6.9085999999999999</v>
      </c>
      <c r="G929" s="162">
        <f t="shared" si="8"/>
        <v>835</v>
      </c>
    </row>
    <row r="930" spans="1:7" hidden="1" x14ac:dyDescent="0.35">
      <c r="A930" s="225">
        <v>43018</v>
      </c>
      <c r="B930" s="31">
        <f t="shared" si="7"/>
        <v>7581.1307645543238</v>
      </c>
      <c r="C930" s="259">
        <v>52375</v>
      </c>
      <c r="D930" s="31">
        <f t="shared" si="6"/>
        <v>6479.5989440635249</v>
      </c>
      <c r="E930" s="259">
        <v>6607</v>
      </c>
      <c r="F930" s="170">
        <v>6.9085999999999999</v>
      </c>
      <c r="G930" s="162">
        <f t="shared" si="8"/>
        <v>60</v>
      </c>
    </row>
    <row r="931" spans="1:7" hidden="1" x14ac:dyDescent="0.35">
      <c r="A931" s="225">
        <v>43019</v>
      </c>
      <c r="B931" s="31">
        <f t="shared" si="7"/>
        <v>7625.2786382190316</v>
      </c>
      <c r="C931" s="259">
        <v>52680</v>
      </c>
      <c r="D931" s="31">
        <f t="shared" si="6"/>
        <v>6517.3321694179758</v>
      </c>
      <c r="E931" s="259">
        <v>6641</v>
      </c>
      <c r="F931" s="170">
        <v>6.9085999999999999</v>
      </c>
      <c r="G931" s="162">
        <f t="shared" si="8"/>
        <v>305</v>
      </c>
    </row>
    <row r="932" spans="1:7" hidden="1" x14ac:dyDescent="0.35">
      <c r="A932" s="225">
        <v>43020</v>
      </c>
      <c r="B932" s="31">
        <f t="shared" si="7"/>
        <v>7747.5899603392872</v>
      </c>
      <c r="C932" s="259">
        <v>53525</v>
      </c>
      <c r="D932" s="31">
        <f t="shared" si="6"/>
        <v>6621.8717609737505</v>
      </c>
      <c r="E932" s="259">
        <v>6685</v>
      </c>
      <c r="F932" s="170">
        <v>6.9085999999999999</v>
      </c>
      <c r="G932" s="162">
        <f t="shared" si="8"/>
        <v>845</v>
      </c>
    </row>
    <row r="933" spans="1:7" hidden="1" x14ac:dyDescent="0.35">
      <c r="A933" s="225">
        <v>43021</v>
      </c>
      <c r="B933" s="31">
        <f t="shared" si="7"/>
        <v>7764.2358799177837</v>
      </c>
      <c r="C933" s="64">
        <v>53640</v>
      </c>
      <c r="D933" s="31">
        <f t="shared" si="6"/>
        <v>6636.0990426647732</v>
      </c>
      <c r="E933" s="259">
        <v>6813</v>
      </c>
      <c r="F933" s="170">
        <v>6.9085999999999999</v>
      </c>
      <c r="G933" s="162">
        <f t="shared" si="8"/>
        <v>115</v>
      </c>
    </row>
    <row r="934" spans="1:7" hidden="1" x14ac:dyDescent="0.35">
      <c r="A934" s="225">
        <v>43024</v>
      </c>
      <c r="B934" s="31">
        <f t="shared" si="7"/>
        <v>7809.1074892163397</v>
      </c>
      <c r="C934" s="259">
        <v>53950</v>
      </c>
      <c r="D934" s="31">
        <f t="shared" si="6"/>
        <v>6674.4508454840516</v>
      </c>
      <c r="E934" s="259">
        <v>6858</v>
      </c>
      <c r="F934" s="170">
        <v>6.9085999999999999</v>
      </c>
      <c r="G934" s="162">
        <f t="shared" si="8"/>
        <v>310</v>
      </c>
    </row>
    <row r="935" spans="1:7" hidden="1" x14ac:dyDescent="0.35">
      <c r="A935" s="225">
        <v>43025</v>
      </c>
      <c r="B935" s="31">
        <f t="shared" si="7"/>
        <v>8047.9402483860695</v>
      </c>
      <c r="C935" s="259">
        <v>55600</v>
      </c>
      <c r="D935" s="31">
        <f t="shared" si="6"/>
        <v>6878.581408876983</v>
      </c>
      <c r="E935" s="259">
        <v>7063</v>
      </c>
      <c r="F935" s="170">
        <v>6.9085999999999999</v>
      </c>
      <c r="G935" s="162">
        <f t="shared" si="8"/>
        <v>1650</v>
      </c>
    </row>
    <row r="936" spans="1:7" hidden="1" x14ac:dyDescent="0.35">
      <c r="A936" s="225">
        <v>43026</v>
      </c>
      <c r="B936" s="31">
        <f t="shared" si="7"/>
        <v>7995.8312827490372</v>
      </c>
      <c r="C936" s="259">
        <v>55240</v>
      </c>
      <c r="D936" s="31">
        <f t="shared" si="6"/>
        <v>6834.0438314094336</v>
      </c>
      <c r="E936" s="259">
        <v>7046</v>
      </c>
      <c r="F936" s="170">
        <v>6.9085999999999999</v>
      </c>
      <c r="G936" s="162">
        <f t="shared" si="8"/>
        <v>-360</v>
      </c>
    </row>
    <row r="937" spans="1:7" hidden="1" x14ac:dyDescent="0.35">
      <c r="A937" s="225">
        <v>43027</v>
      </c>
      <c r="B937" s="31">
        <f t="shared" si="7"/>
        <v>7948.0647309150918</v>
      </c>
      <c r="C937" s="259">
        <v>54910</v>
      </c>
      <c r="D937" s="31">
        <f t="shared" si="6"/>
        <v>6793.217718730848</v>
      </c>
      <c r="E937" s="259">
        <v>6971.5</v>
      </c>
      <c r="F937" s="170">
        <v>6.9085999999999999</v>
      </c>
      <c r="G937" s="162">
        <f t="shared" si="8"/>
        <v>-330</v>
      </c>
    </row>
    <row r="938" spans="1:7" hidden="1" x14ac:dyDescent="0.35">
      <c r="A938" s="225">
        <v>43028</v>
      </c>
      <c r="B938" s="31">
        <f t="shared" si="7"/>
        <v>7968.3293286628259</v>
      </c>
      <c r="C938" s="259">
        <v>55050</v>
      </c>
      <c r="D938" s="31">
        <f t="shared" si="6"/>
        <v>6810.5378877460053</v>
      </c>
      <c r="E938" s="259">
        <v>6920</v>
      </c>
      <c r="F938" s="170">
        <v>6.9085999999999999</v>
      </c>
      <c r="G938" s="162">
        <f t="shared" si="8"/>
        <v>140</v>
      </c>
    </row>
    <row r="939" spans="1:7" hidden="1" x14ac:dyDescent="0.35">
      <c r="A939" s="225">
        <v>43031</v>
      </c>
      <c r="B939" s="31">
        <f t="shared" si="7"/>
        <v>7958.1970297889593</v>
      </c>
      <c r="C939" s="259">
        <v>54980</v>
      </c>
      <c r="D939" s="31">
        <f t="shared" si="6"/>
        <v>6801.8778032384271</v>
      </c>
      <c r="E939" s="259">
        <v>7008.5</v>
      </c>
      <c r="F939" s="170">
        <v>6.9085999999999999</v>
      </c>
      <c r="G939" s="162">
        <f t="shared" si="8"/>
        <v>-70</v>
      </c>
    </row>
    <row r="940" spans="1:7" hidden="1" x14ac:dyDescent="0.35">
      <c r="A940" s="225">
        <v>43032</v>
      </c>
      <c r="B940" s="31">
        <f t="shared" si="7"/>
        <v>8089.9169151492342</v>
      </c>
      <c r="C940" s="259">
        <v>55890</v>
      </c>
      <c r="D940" s="31">
        <f t="shared" si="6"/>
        <v>6914.4589018369525</v>
      </c>
      <c r="E940" s="259">
        <v>6959</v>
      </c>
      <c r="F940" s="170">
        <v>6.9085999999999999</v>
      </c>
      <c r="G940" s="162">
        <f>+C940-C939</f>
        <v>910</v>
      </c>
    </row>
    <row r="941" spans="1:7" hidden="1" x14ac:dyDescent="0.35">
      <c r="A941" s="225">
        <v>43033</v>
      </c>
      <c r="B941" s="47">
        <f t="shared" si="7"/>
        <v>8029.8468575398783</v>
      </c>
      <c r="C941" s="267">
        <v>55475</v>
      </c>
      <c r="D941" s="47">
        <f t="shared" si="6"/>
        <v>6863.1169722563063</v>
      </c>
      <c r="E941" s="267">
        <v>7073.5</v>
      </c>
      <c r="F941" s="170">
        <v>6.9085999999999999</v>
      </c>
      <c r="G941" s="162">
        <f t="shared" si="8"/>
        <v>-415</v>
      </c>
    </row>
    <row r="942" spans="1:7" hidden="1" x14ac:dyDescent="0.35">
      <c r="A942" s="225">
        <v>43034</v>
      </c>
      <c r="B942" s="47">
        <f t="shared" si="7"/>
        <v>7988.5939264105609</v>
      </c>
      <c r="C942" s="267">
        <v>55190</v>
      </c>
      <c r="D942" s="47">
        <f t="shared" si="6"/>
        <v>6827.8580567611634</v>
      </c>
      <c r="E942" s="267">
        <v>6970.5</v>
      </c>
      <c r="F942" s="170">
        <v>6.9085999999999999</v>
      </c>
      <c r="G942" s="162">
        <f t="shared" ref="G942:G1006" si="9">+C942-C941</f>
        <v>-285</v>
      </c>
    </row>
    <row r="943" spans="1:7" hidden="1" x14ac:dyDescent="0.35">
      <c r="A943" s="225">
        <v>43035</v>
      </c>
      <c r="B943" s="47">
        <f t="shared" si="7"/>
        <v>7897.4032365457551</v>
      </c>
      <c r="C943" s="267">
        <v>54560</v>
      </c>
      <c r="D943" s="47">
        <f t="shared" si="6"/>
        <v>6749.9172961929535</v>
      </c>
      <c r="E943" s="267">
        <v>6965</v>
      </c>
      <c r="F943" s="170">
        <v>6.9085999999999999</v>
      </c>
      <c r="G943" s="162">
        <f t="shared" si="9"/>
        <v>-630</v>
      </c>
    </row>
    <row r="944" spans="1:7" hidden="1" x14ac:dyDescent="0.35">
      <c r="A944" s="225">
        <v>43038</v>
      </c>
      <c r="B944" s="47">
        <f t="shared" si="7"/>
        <v>7774.3681787916512</v>
      </c>
      <c r="C944" s="267">
        <v>53710</v>
      </c>
      <c r="D944" s="47">
        <f t="shared" si="6"/>
        <v>6644.7591271723522</v>
      </c>
      <c r="E944" s="267">
        <v>6831.5</v>
      </c>
      <c r="F944" s="170">
        <v>6.9085999999999999</v>
      </c>
      <c r="G944" s="162">
        <f t="shared" si="9"/>
        <v>-850</v>
      </c>
    </row>
    <row r="945" spans="1:7" hidden="1" x14ac:dyDescent="0.35">
      <c r="A945" s="225">
        <v>43039</v>
      </c>
      <c r="B945" s="47">
        <f t="shared" si="7"/>
        <v>7773.6444431578038</v>
      </c>
      <c r="C945" s="267">
        <v>53705</v>
      </c>
      <c r="D945" s="47">
        <f t="shared" si="6"/>
        <v>6644.1405497075248</v>
      </c>
      <c r="E945" s="267">
        <v>6823</v>
      </c>
      <c r="F945" s="170">
        <v>6.9085999999999999</v>
      </c>
      <c r="G945" s="162">
        <f t="shared" si="9"/>
        <v>-5</v>
      </c>
    </row>
    <row r="946" spans="1:7" hidden="1" x14ac:dyDescent="0.35">
      <c r="A946" s="225">
        <v>43040</v>
      </c>
      <c r="B946" s="47">
        <f t="shared" si="7"/>
        <v>7897.4032365457551</v>
      </c>
      <c r="C946" s="267">
        <v>54560</v>
      </c>
      <c r="D946" s="47">
        <f t="shared" si="6"/>
        <v>6749.9172961929535</v>
      </c>
      <c r="E946" s="267">
        <v>6802</v>
      </c>
      <c r="F946" s="170">
        <v>6.9085999999999999</v>
      </c>
      <c r="G946" s="162">
        <f t="shared" si="9"/>
        <v>855</v>
      </c>
    </row>
    <row r="947" spans="1:7" hidden="1" x14ac:dyDescent="0.35">
      <c r="A947" s="225">
        <v>43041</v>
      </c>
      <c r="B947" s="47">
        <f t="shared" si="7"/>
        <v>7863.387661754914</v>
      </c>
      <c r="C947" s="267">
        <v>54325</v>
      </c>
      <c r="D947" s="47">
        <f t="shared" si="6"/>
        <v>6720.8441553460807</v>
      </c>
      <c r="E947" s="267">
        <v>6918</v>
      </c>
      <c r="F947" s="170">
        <v>6.9085999999999999</v>
      </c>
      <c r="G947" s="162">
        <f t="shared" si="9"/>
        <v>-235</v>
      </c>
    </row>
    <row r="948" spans="1:7" hidden="1" x14ac:dyDescent="0.35">
      <c r="A948" s="225">
        <v>43042</v>
      </c>
      <c r="B948" s="47">
        <f t="shared" si="7"/>
        <v>7883.652259502649</v>
      </c>
      <c r="C948" s="267">
        <v>54465</v>
      </c>
      <c r="D948" s="47">
        <f t="shared" si="6"/>
        <v>6738.1643243612389</v>
      </c>
      <c r="E948" s="267">
        <v>6855</v>
      </c>
      <c r="F948" s="170">
        <v>6.9085999999999999</v>
      </c>
      <c r="G948" s="162">
        <f t="shared" si="9"/>
        <v>140</v>
      </c>
    </row>
    <row r="949" spans="1:7" hidden="1" x14ac:dyDescent="0.35">
      <c r="A949" s="225">
        <v>43045</v>
      </c>
      <c r="B949" s="47">
        <f t="shared" si="7"/>
        <v>7868.4538111918482</v>
      </c>
      <c r="C949" s="267">
        <v>54360</v>
      </c>
      <c r="D949" s="47">
        <f t="shared" si="6"/>
        <v>6725.1741975998702</v>
      </c>
      <c r="E949" s="267">
        <v>6914.5</v>
      </c>
      <c r="F949" s="170">
        <v>6.9085999999999999</v>
      </c>
      <c r="G949" s="162">
        <f t="shared" si="9"/>
        <v>-105</v>
      </c>
    </row>
    <row r="950" spans="1:7" hidden="1" x14ac:dyDescent="0.35">
      <c r="A950" s="225">
        <v>43046</v>
      </c>
      <c r="B950" s="47">
        <f t="shared" si="7"/>
        <v>7884.3759951364964</v>
      </c>
      <c r="C950" s="267">
        <v>54470</v>
      </c>
      <c r="D950" s="47">
        <f t="shared" si="6"/>
        <v>6738.7829018260654</v>
      </c>
      <c r="E950" s="267">
        <v>6902.5</v>
      </c>
      <c r="F950" s="170">
        <v>6.9085999999999999</v>
      </c>
      <c r="G950" s="162">
        <f t="shared" si="9"/>
        <v>110</v>
      </c>
    </row>
    <row r="951" spans="1:7" hidden="1" x14ac:dyDescent="0.35">
      <c r="A951" s="225">
        <v>43047</v>
      </c>
      <c r="B951" s="47">
        <f t="shared" si="7"/>
        <v>7772.9207075239556</v>
      </c>
      <c r="C951" s="267">
        <v>53700</v>
      </c>
      <c r="D951" s="47">
        <f t="shared" si="6"/>
        <v>6643.5219722426973</v>
      </c>
      <c r="E951" s="267">
        <v>6863</v>
      </c>
      <c r="F951" s="170">
        <v>6.9085999999999999</v>
      </c>
      <c r="G951" s="162">
        <f t="shared" si="9"/>
        <v>-770</v>
      </c>
    </row>
    <row r="952" spans="1:7" hidden="1" x14ac:dyDescent="0.35">
      <c r="A952" s="225">
        <v>43048</v>
      </c>
      <c r="B952" s="47">
        <f t="shared" si="7"/>
        <v>7755.5510523116118</v>
      </c>
      <c r="C952" s="267">
        <v>53580</v>
      </c>
      <c r="D952" s="47">
        <f t="shared" si="6"/>
        <v>6628.6761130868481</v>
      </c>
      <c r="E952" s="267">
        <v>6812</v>
      </c>
      <c r="F952" s="170">
        <v>6.9085999999999999</v>
      </c>
      <c r="G952" s="162">
        <f t="shared" si="9"/>
        <v>-120</v>
      </c>
    </row>
    <row r="953" spans="1:7" hidden="1" x14ac:dyDescent="0.35">
      <c r="A953" s="225">
        <v>43049</v>
      </c>
      <c r="B953" s="47">
        <f t="shared" si="7"/>
        <v>7725.8778913238575</v>
      </c>
      <c r="C953" s="267">
        <v>53375</v>
      </c>
      <c r="D953" s="47">
        <f t="shared" si="6"/>
        <v>6603.3144370289383</v>
      </c>
      <c r="E953" s="267">
        <v>6777</v>
      </c>
      <c r="F953" s="170">
        <v>6.9085999999999999</v>
      </c>
      <c r="G953" s="162">
        <f t="shared" si="9"/>
        <v>-205</v>
      </c>
    </row>
    <row r="954" spans="1:7" hidden="1" x14ac:dyDescent="0.35">
      <c r="A954" s="225">
        <v>43052</v>
      </c>
      <c r="B954" s="47">
        <f t="shared" ref="B954:B1028" si="10">+IF(F954=0,"",C954/F954)</f>
        <v>7733.8389832961821</v>
      </c>
      <c r="C954" s="267">
        <v>53430</v>
      </c>
      <c r="D954" s="47">
        <f t="shared" ref="D954:D1028" si="11">+B954/1.17</f>
        <v>6610.1187891420359</v>
      </c>
      <c r="E954" s="267">
        <v>6797</v>
      </c>
      <c r="F954" s="170">
        <v>6.9085999999999999</v>
      </c>
      <c r="G954" s="162">
        <f t="shared" si="9"/>
        <v>55</v>
      </c>
    </row>
    <row r="955" spans="1:7" hidden="1" x14ac:dyDescent="0.35">
      <c r="A955" s="225">
        <v>43053</v>
      </c>
      <c r="B955" s="47">
        <f t="shared" si="10"/>
        <v>7814.8973742871203</v>
      </c>
      <c r="C955" s="267">
        <v>53990</v>
      </c>
      <c r="D955" s="47">
        <f t="shared" si="11"/>
        <v>6679.3994652026677</v>
      </c>
      <c r="E955" s="267">
        <v>6768</v>
      </c>
      <c r="F955" s="170">
        <v>6.9085999999999999</v>
      </c>
      <c r="G955" s="162">
        <f t="shared" si="9"/>
        <v>560</v>
      </c>
    </row>
    <row r="956" spans="1:7" hidden="1" x14ac:dyDescent="0.35">
      <c r="A956" s="225">
        <v>43054</v>
      </c>
      <c r="B956" s="47">
        <f t="shared" si="10"/>
        <v>7639.753350895985</v>
      </c>
      <c r="C956" s="267">
        <v>52780</v>
      </c>
      <c r="D956" s="47">
        <f t="shared" si="11"/>
        <v>6529.7037187145179</v>
      </c>
      <c r="E956" s="267">
        <v>6822.5</v>
      </c>
      <c r="F956" s="170">
        <v>6.9085999999999999</v>
      </c>
      <c r="G956" s="162">
        <f t="shared" si="9"/>
        <v>-1210</v>
      </c>
    </row>
    <row r="957" spans="1:7" hidden="1" x14ac:dyDescent="0.35">
      <c r="A957" s="225">
        <v>43055</v>
      </c>
      <c r="B957" s="47">
        <f t="shared" si="10"/>
        <v>7660.0179486437191</v>
      </c>
      <c r="C957" s="267">
        <v>52920</v>
      </c>
      <c r="D957" s="47">
        <f t="shared" si="11"/>
        <v>6547.0238877296752</v>
      </c>
      <c r="E957" s="267">
        <v>6715.5</v>
      </c>
      <c r="F957" s="170">
        <v>6.9085999999999999</v>
      </c>
      <c r="G957" s="162">
        <f t="shared" si="9"/>
        <v>140</v>
      </c>
    </row>
    <row r="958" spans="1:7" hidden="1" x14ac:dyDescent="0.35">
      <c r="A958" s="225">
        <v>43056</v>
      </c>
      <c r="B958" s="47">
        <f t="shared" si="10"/>
        <v>7635.4109370928991</v>
      </c>
      <c r="C958" s="267">
        <v>52750</v>
      </c>
      <c r="D958" s="47">
        <f t="shared" si="11"/>
        <v>6525.9922539255549</v>
      </c>
      <c r="E958" s="267">
        <v>6764</v>
      </c>
      <c r="F958" s="170">
        <v>6.9085999999999999</v>
      </c>
      <c r="G958" s="162">
        <f t="shared" si="9"/>
        <v>-170</v>
      </c>
    </row>
    <row r="959" spans="1:7" hidden="1" x14ac:dyDescent="0.35">
      <c r="A959" s="225">
        <v>43059</v>
      </c>
      <c r="B959" s="47">
        <f t="shared" si="10"/>
        <v>7648.4381785021569</v>
      </c>
      <c r="C959" s="267">
        <v>52840</v>
      </c>
      <c r="D959" s="47">
        <f t="shared" si="11"/>
        <v>6537.126648292442</v>
      </c>
      <c r="E959" s="267">
        <v>6728.5</v>
      </c>
      <c r="F959" s="170">
        <v>6.9085999999999999</v>
      </c>
      <c r="G959" s="162">
        <f t="shared" si="9"/>
        <v>90</v>
      </c>
    </row>
    <row r="960" spans="1:7" hidden="1" x14ac:dyDescent="0.35">
      <c r="A960" s="225">
        <v>43060</v>
      </c>
      <c r="B960" s="47">
        <f t="shared" si="10"/>
        <v>7696.9284659699506</v>
      </c>
      <c r="C960" s="267">
        <v>53175</v>
      </c>
      <c r="D960" s="47">
        <f t="shared" si="11"/>
        <v>6578.571338435856</v>
      </c>
      <c r="E960" s="267">
        <v>6752</v>
      </c>
      <c r="F960" s="170">
        <v>6.9085999999999999</v>
      </c>
      <c r="G960" s="162">
        <f t="shared" si="9"/>
        <v>335</v>
      </c>
    </row>
    <row r="961" spans="1:7" hidden="1" x14ac:dyDescent="0.35">
      <c r="A961" s="225">
        <v>43061</v>
      </c>
      <c r="B961" s="47">
        <f t="shared" si="10"/>
        <v>7790.2903627363003</v>
      </c>
      <c r="C961" s="267">
        <v>53820</v>
      </c>
      <c r="D961" s="47">
        <f t="shared" si="11"/>
        <v>6658.3678313985474</v>
      </c>
      <c r="E961" s="267">
        <v>6828</v>
      </c>
      <c r="F961" s="170">
        <v>6.9085999999999999</v>
      </c>
      <c r="G961" s="162">
        <f t="shared" si="9"/>
        <v>645</v>
      </c>
    </row>
    <row r="962" spans="1:7" hidden="1" x14ac:dyDescent="0.35">
      <c r="A962" s="225">
        <v>43062</v>
      </c>
      <c r="B962" s="47">
        <f t="shared" si="10"/>
        <v>7788.8428914686046</v>
      </c>
      <c r="C962" s="267">
        <v>53810</v>
      </c>
      <c r="D962" s="47">
        <f t="shared" si="11"/>
        <v>6657.1306764688934</v>
      </c>
      <c r="E962" s="267">
        <v>6872.5</v>
      </c>
      <c r="F962" s="170">
        <v>6.9085999999999999</v>
      </c>
      <c r="G962" s="162">
        <f t="shared" si="9"/>
        <v>-10</v>
      </c>
    </row>
    <row r="963" spans="1:7" hidden="1" x14ac:dyDescent="0.35">
      <c r="A963" s="225">
        <v>43063</v>
      </c>
      <c r="B963" s="47">
        <f t="shared" si="10"/>
        <v>7807.6600179486441</v>
      </c>
      <c r="C963" s="267">
        <v>53940</v>
      </c>
      <c r="D963" s="47">
        <f t="shared" si="11"/>
        <v>6673.2136905543966</v>
      </c>
      <c r="E963" s="267">
        <v>6895.5</v>
      </c>
      <c r="F963" s="170">
        <v>6.9085999999999999</v>
      </c>
      <c r="G963" s="162">
        <f t="shared" si="9"/>
        <v>130</v>
      </c>
    </row>
    <row r="964" spans="1:7" hidden="1" x14ac:dyDescent="0.35">
      <c r="A964" s="225">
        <v>43066</v>
      </c>
      <c r="B964" s="47">
        <f t="shared" si="10"/>
        <v>7853.9790985148948</v>
      </c>
      <c r="C964" s="267">
        <v>54260</v>
      </c>
      <c r="D964" s="47">
        <f t="shared" si="11"/>
        <v>6712.8026483033291</v>
      </c>
      <c r="E964" s="267">
        <v>6967.5</v>
      </c>
      <c r="F964" s="170">
        <v>6.9085999999999999</v>
      </c>
      <c r="G964" s="162">
        <f t="shared" si="9"/>
        <v>320</v>
      </c>
    </row>
    <row r="965" spans="1:7" hidden="1" x14ac:dyDescent="0.35">
      <c r="A965" s="225">
        <v>43067</v>
      </c>
      <c r="B965" s="47">
        <f t="shared" si="10"/>
        <v>7735.2864545638768</v>
      </c>
      <c r="C965" s="267">
        <v>53440</v>
      </c>
      <c r="D965" s="47">
        <f t="shared" si="11"/>
        <v>6611.3559440716899</v>
      </c>
      <c r="E965" s="267">
        <v>6892</v>
      </c>
      <c r="F965" s="170">
        <v>6.9085999999999999</v>
      </c>
      <c r="G965" s="162">
        <f t="shared" si="9"/>
        <v>-820</v>
      </c>
    </row>
    <row r="966" spans="1:7" hidden="1" x14ac:dyDescent="0.35">
      <c r="A966" s="225">
        <v>43068</v>
      </c>
      <c r="B966" s="47">
        <f t="shared" si="10"/>
        <v>7687.5199027299313</v>
      </c>
      <c r="C966" s="267">
        <v>53110</v>
      </c>
      <c r="D966" s="47">
        <f t="shared" si="11"/>
        <v>6570.5298313931044</v>
      </c>
      <c r="E966" s="267">
        <v>6800</v>
      </c>
      <c r="F966" s="170">
        <v>6.9085999999999999</v>
      </c>
      <c r="G966" s="162">
        <f t="shared" si="9"/>
        <v>-330</v>
      </c>
    </row>
    <row r="967" spans="1:7" hidden="1" x14ac:dyDescent="0.35">
      <c r="A967" s="225">
        <v>43069</v>
      </c>
      <c r="B967" s="47">
        <f t="shared" si="10"/>
        <v>7609.3564542743825</v>
      </c>
      <c r="C967" s="267">
        <v>52570</v>
      </c>
      <c r="D967" s="47">
        <f t="shared" si="11"/>
        <v>6503.7234651917806</v>
      </c>
      <c r="E967" s="267">
        <v>6756.5</v>
      </c>
      <c r="F967" s="170">
        <v>6.9085999999999999</v>
      </c>
      <c r="G967" s="162">
        <f t="shared" si="9"/>
        <v>-540</v>
      </c>
    </row>
    <row r="968" spans="1:7" hidden="1" x14ac:dyDescent="0.35">
      <c r="A968" s="225">
        <v>43070</v>
      </c>
      <c r="B968" s="47">
        <f t="shared" si="10"/>
        <v>7629.6210520221175</v>
      </c>
      <c r="C968" s="267">
        <v>52710</v>
      </c>
      <c r="D968" s="47">
        <f t="shared" si="11"/>
        <v>6521.0436342069388</v>
      </c>
      <c r="E968" s="267">
        <v>6761</v>
      </c>
      <c r="F968" s="170">
        <v>6.9085999999999999</v>
      </c>
      <c r="G968" s="162">
        <f t="shared" si="9"/>
        <v>140</v>
      </c>
    </row>
    <row r="969" spans="1:7" hidden="1" x14ac:dyDescent="0.35">
      <c r="A969" s="225">
        <v>43073</v>
      </c>
      <c r="B969" s="47">
        <f t="shared" si="10"/>
        <v>7725.1541556900102</v>
      </c>
      <c r="C969" s="267">
        <v>53370</v>
      </c>
      <c r="D969" s="47">
        <f t="shared" si="11"/>
        <v>6602.6958595641117</v>
      </c>
      <c r="E969" s="267">
        <v>6734</v>
      </c>
      <c r="F969" s="170">
        <v>6.9085999999999999</v>
      </c>
      <c r="G969" s="162">
        <f t="shared" si="9"/>
        <v>660</v>
      </c>
    </row>
    <row r="970" spans="1:7" hidden="1" x14ac:dyDescent="0.35">
      <c r="A970" s="225">
        <v>43074</v>
      </c>
      <c r="B970" s="47">
        <f t="shared" si="10"/>
        <v>7703.4420866745795</v>
      </c>
      <c r="C970" s="267">
        <v>53220</v>
      </c>
      <c r="D970" s="47">
        <f t="shared" si="11"/>
        <v>6584.1385356192995</v>
      </c>
      <c r="E970" s="267">
        <v>6807</v>
      </c>
      <c r="F970" s="170">
        <v>6.9085999999999999</v>
      </c>
      <c r="G970" s="162">
        <f t="shared" si="9"/>
        <v>-150</v>
      </c>
    </row>
    <row r="971" spans="1:7" hidden="1" x14ac:dyDescent="0.35">
      <c r="A971" s="225">
        <v>43075</v>
      </c>
      <c r="B971" s="47">
        <f t="shared" si="10"/>
        <v>7426.97507454477</v>
      </c>
      <c r="C971" s="267">
        <v>51310</v>
      </c>
      <c r="D971" s="47">
        <f t="shared" si="11"/>
        <v>6347.8419440553589</v>
      </c>
      <c r="E971" s="267">
        <v>6645</v>
      </c>
      <c r="F971" s="170">
        <v>6.9085999999999999</v>
      </c>
      <c r="G971" s="162">
        <f t="shared" si="9"/>
        <v>-1910</v>
      </c>
    </row>
    <row r="972" spans="1:7" hidden="1" x14ac:dyDescent="0.35">
      <c r="A972" s="225">
        <v>43076</v>
      </c>
      <c r="B972" s="47">
        <f t="shared" si="10"/>
        <v>7440.0023159540287</v>
      </c>
      <c r="C972" s="267">
        <v>51400</v>
      </c>
      <c r="D972" s="47">
        <f t="shared" si="11"/>
        <v>6358.976338422247</v>
      </c>
      <c r="E972" s="267">
        <v>6539</v>
      </c>
      <c r="F972" s="170">
        <v>6.9085999999999999</v>
      </c>
      <c r="G972" s="162">
        <f t="shared" si="9"/>
        <v>90</v>
      </c>
    </row>
    <row r="973" spans="1:7" hidden="1" x14ac:dyDescent="0.35">
      <c r="A973" s="225">
        <v>43077</v>
      </c>
      <c r="B973" s="47">
        <f t="shared" si="10"/>
        <v>7434.9361665170945</v>
      </c>
      <c r="C973" s="267">
        <v>51365</v>
      </c>
      <c r="D973" s="47">
        <f t="shared" si="11"/>
        <v>6354.6462961684574</v>
      </c>
      <c r="E973" s="267">
        <v>6530.5</v>
      </c>
      <c r="F973" s="170">
        <v>6.9085999999999999</v>
      </c>
      <c r="G973" s="162">
        <f t="shared" si="9"/>
        <v>-35</v>
      </c>
    </row>
    <row r="974" spans="1:7" hidden="1" x14ac:dyDescent="0.35">
      <c r="A974" s="225">
        <v>43080</v>
      </c>
      <c r="B974" s="47">
        <f t="shared" si="10"/>
        <v>7458.0957068002199</v>
      </c>
      <c r="C974" s="267">
        <v>51525</v>
      </c>
      <c r="D974" s="47">
        <f t="shared" si="11"/>
        <v>6374.4407750429236</v>
      </c>
      <c r="E974" s="267">
        <v>6538.5</v>
      </c>
      <c r="F974" s="170">
        <v>6.9085999999999999</v>
      </c>
      <c r="G974" s="162">
        <f t="shared" si="9"/>
        <v>160</v>
      </c>
    </row>
    <row r="975" spans="1:7" hidden="1" x14ac:dyDescent="0.35">
      <c r="A975" s="225">
        <v>43081</v>
      </c>
      <c r="B975" s="47">
        <f t="shared" si="10"/>
        <v>7503.6910517326232</v>
      </c>
      <c r="C975" s="267">
        <v>51840</v>
      </c>
      <c r="D975" s="47">
        <f t="shared" si="11"/>
        <v>6413.4111553270286</v>
      </c>
      <c r="E975" s="267">
        <v>6547.5</v>
      </c>
      <c r="F975" s="170">
        <v>6.9085999999999999</v>
      </c>
      <c r="G975" s="162">
        <f t="shared" si="9"/>
        <v>315</v>
      </c>
    </row>
    <row r="976" spans="1:7" hidden="1" x14ac:dyDescent="0.35">
      <c r="A976" s="225">
        <v>43082</v>
      </c>
      <c r="B976" s="47">
        <f t="shared" si="10"/>
        <v>7525.403120748053</v>
      </c>
      <c r="C976" s="267">
        <v>51990</v>
      </c>
      <c r="D976" s="47">
        <f t="shared" si="11"/>
        <v>6431.9684792718408</v>
      </c>
      <c r="E976" s="267">
        <v>6614</v>
      </c>
      <c r="F976" s="170">
        <v>6.9085999999999999</v>
      </c>
      <c r="G976" s="162">
        <f t="shared" si="9"/>
        <v>150</v>
      </c>
    </row>
    <row r="977" spans="1:7" hidden="1" x14ac:dyDescent="0.35">
      <c r="A977" s="225">
        <v>43083</v>
      </c>
      <c r="B977" s="47">
        <f t="shared" si="10"/>
        <v>7588.3681208928001</v>
      </c>
      <c r="C977" s="267">
        <v>52425</v>
      </c>
      <c r="D977" s="47">
        <f t="shared" si="11"/>
        <v>6485.784718711795</v>
      </c>
      <c r="E977" s="267">
        <v>6685</v>
      </c>
      <c r="F977" s="170">
        <v>6.9085999999999999</v>
      </c>
      <c r="G977" s="162">
        <f t="shared" si="9"/>
        <v>435</v>
      </c>
    </row>
    <row r="978" spans="1:7" hidden="1" x14ac:dyDescent="0.35">
      <c r="A978" s="225">
        <v>43084</v>
      </c>
      <c r="B978" s="47">
        <f t="shared" si="10"/>
        <v>7607.9089830066878</v>
      </c>
      <c r="C978" s="267">
        <v>52560</v>
      </c>
      <c r="D978" s="47">
        <f t="shared" si="11"/>
        <v>6502.4863102621266</v>
      </c>
      <c r="E978" s="267">
        <v>6723</v>
      </c>
      <c r="F978" s="170">
        <v>6.9085999999999999</v>
      </c>
      <c r="G978" s="162">
        <f t="shared" si="9"/>
        <v>135</v>
      </c>
    </row>
    <row r="979" spans="1:7" x14ac:dyDescent="0.35">
      <c r="A979" s="225">
        <v>43087</v>
      </c>
      <c r="B979" s="47">
        <f t="shared" si="10"/>
        <v>7723.7066844223145</v>
      </c>
      <c r="C979" s="267">
        <v>53360</v>
      </c>
      <c r="D979" s="47">
        <f t="shared" si="11"/>
        <v>6601.4587046344577</v>
      </c>
      <c r="E979" s="267">
        <v>6735.5</v>
      </c>
      <c r="F979" s="170">
        <v>6.9085999999999999</v>
      </c>
      <c r="G979" s="162">
        <f t="shared" si="9"/>
        <v>800</v>
      </c>
    </row>
    <row r="980" spans="1:7" x14ac:dyDescent="0.35">
      <c r="A980" s="225">
        <v>43088</v>
      </c>
      <c r="B980" s="47">
        <f t="shared" si="10"/>
        <v>7712.1269142807514</v>
      </c>
      <c r="C980" s="267">
        <v>53280</v>
      </c>
      <c r="D980" s="47">
        <f t="shared" si="11"/>
        <v>6591.5614651972237</v>
      </c>
      <c r="E980" s="267">
        <v>6844</v>
      </c>
      <c r="F980" s="170">
        <v>6.9085999999999999</v>
      </c>
      <c r="G980" s="162">
        <f t="shared" si="9"/>
        <v>-80</v>
      </c>
    </row>
    <row r="981" spans="1:7" x14ac:dyDescent="0.35">
      <c r="A981" s="225">
        <v>43089</v>
      </c>
      <c r="B981" s="47">
        <f t="shared" si="10"/>
        <v>7722.2592131546189</v>
      </c>
      <c r="C981" s="267">
        <v>53350</v>
      </c>
      <c r="D981" s="47">
        <f t="shared" si="11"/>
        <v>6600.2215497048028</v>
      </c>
      <c r="E981" s="64">
        <v>6845</v>
      </c>
      <c r="F981" s="170">
        <v>6.9085999999999999</v>
      </c>
      <c r="G981" s="162">
        <f>+C981-C980</f>
        <v>70</v>
      </c>
    </row>
    <row r="982" spans="1:7" x14ac:dyDescent="0.35">
      <c r="A982" s="225">
        <v>43090</v>
      </c>
      <c r="B982" s="47">
        <f t="shared" si="10"/>
        <v>7794.6327765393862</v>
      </c>
      <c r="C982" s="267">
        <v>53850</v>
      </c>
      <c r="D982" s="47">
        <f t="shared" si="11"/>
        <v>6662.0792961875104</v>
      </c>
      <c r="E982" s="267">
        <v>6925</v>
      </c>
      <c r="F982" s="170">
        <v>6.9085999999999999</v>
      </c>
      <c r="G982" s="162">
        <f t="shared" si="9"/>
        <v>500</v>
      </c>
    </row>
    <row r="983" spans="1:7" x14ac:dyDescent="0.35">
      <c r="A983" s="225">
        <v>43091</v>
      </c>
      <c r="B983" s="47">
        <f t="shared" si="10"/>
        <v>7801.8701328778625</v>
      </c>
      <c r="C983" s="267">
        <v>53900</v>
      </c>
      <c r="D983" s="47">
        <f t="shared" si="11"/>
        <v>6668.2650708357805</v>
      </c>
      <c r="E983" s="267">
        <v>6977</v>
      </c>
      <c r="F983" s="170">
        <v>6.9085999999999999</v>
      </c>
      <c r="G983" s="162">
        <f t="shared" si="9"/>
        <v>50</v>
      </c>
    </row>
    <row r="984" spans="1:7" x14ac:dyDescent="0.35">
      <c r="A984" s="225">
        <v>43094</v>
      </c>
      <c r="B984" s="47">
        <f t="shared" si="10"/>
        <v>7901.7456503488411</v>
      </c>
      <c r="C984" s="267">
        <v>54590</v>
      </c>
      <c r="D984" s="47">
        <f t="shared" si="11"/>
        <v>6753.6287609819155</v>
      </c>
      <c r="E984" s="267">
        <v>7019</v>
      </c>
      <c r="F984" s="170">
        <v>6.9085999999999999</v>
      </c>
      <c r="G984" s="162">
        <f t="shared" si="9"/>
        <v>690</v>
      </c>
    </row>
    <row r="985" spans="1:7" x14ac:dyDescent="0.35">
      <c r="A985" s="225">
        <v>43095</v>
      </c>
      <c r="B985" s="47">
        <f t="shared" si="10"/>
        <v>7856.8740410502851</v>
      </c>
      <c r="C985" s="267">
        <v>54280</v>
      </c>
      <c r="D985" s="47">
        <f t="shared" si="11"/>
        <v>6715.2769581626371</v>
      </c>
      <c r="E985" s="267">
        <v>7019</v>
      </c>
      <c r="F985" s="170">
        <v>6.9085999999999999</v>
      </c>
      <c r="G985" s="162">
        <f t="shared" si="9"/>
        <v>-310</v>
      </c>
    </row>
    <row r="986" spans="1:7" x14ac:dyDescent="0.35">
      <c r="A986" s="225">
        <v>43096</v>
      </c>
      <c r="B986" s="47">
        <f t="shared" si="10"/>
        <v>7903.1931216165358</v>
      </c>
      <c r="C986" s="267">
        <v>54600</v>
      </c>
      <c r="D986" s="47">
        <f t="shared" si="11"/>
        <v>6754.8659159115696</v>
      </c>
      <c r="E986" s="267">
        <v>7019</v>
      </c>
      <c r="F986" s="170">
        <v>6.9085999999999999</v>
      </c>
      <c r="G986" s="162">
        <f t="shared" si="9"/>
        <v>320</v>
      </c>
    </row>
    <row r="987" spans="1:7" x14ac:dyDescent="0.35">
      <c r="A987" s="225">
        <v>43097</v>
      </c>
      <c r="B987" s="47">
        <f t="shared" si="10"/>
        <v>7945.1697883797005</v>
      </c>
      <c r="C987" s="267">
        <v>54890</v>
      </c>
      <c r="D987" s="47">
        <f t="shared" si="11"/>
        <v>6790.743408871539</v>
      </c>
      <c r="E987" s="267">
        <v>7140</v>
      </c>
      <c r="F987" s="170">
        <v>6.9085999999999999</v>
      </c>
      <c r="G987" s="162">
        <f t="shared" si="9"/>
        <v>290</v>
      </c>
    </row>
    <row r="988" spans="1:7" x14ac:dyDescent="0.35">
      <c r="A988" s="225">
        <v>43098</v>
      </c>
      <c r="B988" s="47">
        <f t="shared" si="10"/>
        <v>7998.7262252844284</v>
      </c>
      <c r="C988" s="267">
        <v>55260</v>
      </c>
      <c r="D988" s="47">
        <f t="shared" si="11"/>
        <v>6836.5181412687425</v>
      </c>
      <c r="E988" s="267">
        <v>7216</v>
      </c>
      <c r="F988" s="170">
        <v>6.9085999999999999</v>
      </c>
      <c r="G988" s="162">
        <f t="shared" si="9"/>
        <v>370</v>
      </c>
    </row>
    <row r="989" spans="1:7" x14ac:dyDescent="0.35">
      <c r="A989" s="225">
        <v>43102</v>
      </c>
      <c r="B989" s="47">
        <f t="shared" si="10"/>
        <v>7919.1153055611849</v>
      </c>
      <c r="C989" s="267">
        <v>54710</v>
      </c>
      <c r="D989" s="47">
        <f t="shared" si="11"/>
        <v>6768.4746201377657</v>
      </c>
      <c r="E989" s="267">
        <v>7157</v>
      </c>
      <c r="F989" s="170">
        <v>6.9085999999999999</v>
      </c>
      <c r="G989" s="162">
        <f t="shared" si="9"/>
        <v>-550</v>
      </c>
    </row>
    <row r="990" spans="1:7" x14ac:dyDescent="0.35">
      <c r="A990" s="225">
        <v>43103</v>
      </c>
      <c r="B990" s="47">
        <f t="shared" si="10"/>
        <v>7905.3643285180788</v>
      </c>
      <c r="C990" s="267">
        <v>54615</v>
      </c>
      <c r="D990" s="47">
        <f t="shared" si="11"/>
        <v>6756.7216483060511</v>
      </c>
      <c r="E990" s="267">
        <v>7181</v>
      </c>
      <c r="F990" s="170">
        <v>6.9085999999999999</v>
      </c>
      <c r="G990" s="162">
        <f t="shared" si="9"/>
        <v>-95</v>
      </c>
    </row>
    <row r="991" spans="1:7" x14ac:dyDescent="0.35">
      <c r="A991" s="225">
        <v>43104</v>
      </c>
      <c r="B991" s="47">
        <f t="shared" si="10"/>
        <v>7901.7456503488411</v>
      </c>
      <c r="C991" s="267">
        <v>54590</v>
      </c>
      <c r="D991" s="47">
        <f t="shared" si="11"/>
        <v>6753.6287609819155</v>
      </c>
      <c r="E991" s="267">
        <v>7115.5</v>
      </c>
      <c r="F991" s="170">
        <v>6.9085999999999999</v>
      </c>
      <c r="G991" s="162">
        <f t="shared" si="9"/>
        <v>-25</v>
      </c>
    </row>
    <row r="992" spans="1:7" x14ac:dyDescent="0.35">
      <c r="A992" s="225">
        <v>43105</v>
      </c>
      <c r="B992" s="47">
        <f t="shared" si="10"/>
        <v>7924.9051906319664</v>
      </c>
      <c r="C992" s="267">
        <v>54750</v>
      </c>
      <c r="D992" s="47">
        <f t="shared" si="11"/>
        <v>6773.4232398563818</v>
      </c>
      <c r="E992" s="267">
        <v>7202.5</v>
      </c>
      <c r="F992" s="170">
        <v>6.9085999999999999</v>
      </c>
      <c r="G992" s="162">
        <f t="shared" si="9"/>
        <v>160</v>
      </c>
    </row>
    <row r="993" spans="1:7" x14ac:dyDescent="0.35">
      <c r="A993" s="225">
        <v>43108</v>
      </c>
      <c r="B993" s="47">
        <f t="shared" si="10"/>
        <v>7864.1113973887623</v>
      </c>
      <c r="C993" s="267">
        <v>54330</v>
      </c>
      <c r="D993" s="47">
        <f t="shared" si="11"/>
        <v>6721.4627328109082</v>
      </c>
      <c r="E993" s="267">
        <v>7097</v>
      </c>
      <c r="F993" s="170">
        <v>6.9085999999999999</v>
      </c>
      <c r="G993" s="162">
        <f t="shared" si="9"/>
        <v>-420</v>
      </c>
    </row>
    <row r="994" spans="1:7" x14ac:dyDescent="0.35">
      <c r="A994" s="225">
        <v>43109</v>
      </c>
      <c r="B994" s="47">
        <f t="shared" si="10"/>
        <v>7881.4810526011061</v>
      </c>
      <c r="C994" s="267">
        <v>54450</v>
      </c>
      <c r="D994" s="47">
        <f t="shared" si="11"/>
        <v>6736.3085919667574</v>
      </c>
      <c r="E994" s="267">
        <v>7084.5</v>
      </c>
      <c r="F994" s="170">
        <v>6.9085999999999999</v>
      </c>
      <c r="G994" s="162">
        <f t="shared" si="9"/>
        <v>120</v>
      </c>
    </row>
    <row r="995" spans="1:7" x14ac:dyDescent="0.35">
      <c r="A995" s="225">
        <v>43110</v>
      </c>
      <c r="B995" s="47">
        <f t="shared" si="10"/>
        <v>7897.4032365457551</v>
      </c>
      <c r="C995" s="267">
        <v>54560</v>
      </c>
      <c r="D995" s="47">
        <f t="shared" si="11"/>
        <v>6749.9172961929535</v>
      </c>
      <c r="E995" s="267">
        <v>7092</v>
      </c>
      <c r="F995" s="170">
        <v>6.9085999999999999</v>
      </c>
      <c r="G995" s="162">
        <f t="shared" si="9"/>
        <v>110</v>
      </c>
    </row>
    <row r="996" spans="1:7" x14ac:dyDescent="0.35">
      <c r="A996" s="225">
        <v>43111</v>
      </c>
      <c r="B996" s="47">
        <f t="shared" si="10"/>
        <v>7916.2203630257945</v>
      </c>
      <c r="C996" s="267">
        <v>54690</v>
      </c>
      <c r="D996" s="47">
        <f t="shared" si="11"/>
        <v>6766.0003102784576</v>
      </c>
      <c r="E996" s="267">
        <v>7140.5</v>
      </c>
      <c r="F996" s="170">
        <v>6.9085999999999999</v>
      </c>
      <c r="G996" s="162">
        <f t="shared" si="9"/>
        <v>130</v>
      </c>
    </row>
    <row r="997" spans="1:7" x14ac:dyDescent="0.35">
      <c r="A997" s="225">
        <v>43112</v>
      </c>
      <c r="B997" s="47">
        <f t="shared" si="10"/>
        <v>7862.6639261210667</v>
      </c>
      <c r="C997" s="267">
        <v>54320</v>
      </c>
      <c r="D997" s="47">
        <f t="shared" si="11"/>
        <v>6720.2255778812541</v>
      </c>
      <c r="E997" s="267">
        <v>7123</v>
      </c>
      <c r="F997" s="170">
        <v>6.9085999999999999</v>
      </c>
      <c r="G997" s="162">
        <f t="shared" si="9"/>
        <v>-370</v>
      </c>
    </row>
    <row r="998" spans="1:7" x14ac:dyDescent="0.35">
      <c r="A998" s="225">
        <v>43115</v>
      </c>
      <c r="B998" s="47">
        <f t="shared" si="10"/>
        <v>7859.7689835856763</v>
      </c>
      <c r="C998" s="267">
        <v>54300</v>
      </c>
      <c r="D998" s="47">
        <f t="shared" si="11"/>
        <v>6717.7512680219461</v>
      </c>
      <c r="E998" s="267">
        <v>7070.5</v>
      </c>
      <c r="F998" s="170">
        <v>6.9085999999999999</v>
      </c>
      <c r="G998" s="162">
        <f t="shared" si="9"/>
        <v>-20</v>
      </c>
    </row>
    <row r="999" spans="1:7" x14ac:dyDescent="0.35">
      <c r="A999" s="225">
        <v>43116</v>
      </c>
      <c r="B999" s="47">
        <f t="shared" si="10"/>
        <v>7881.4810526011061</v>
      </c>
      <c r="C999" s="267">
        <v>54450</v>
      </c>
      <c r="D999" s="47">
        <f t="shared" si="11"/>
        <v>6736.3085919667574</v>
      </c>
      <c r="E999" s="267">
        <v>7180</v>
      </c>
      <c r="F999" s="170">
        <v>6.9085999999999999</v>
      </c>
      <c r="G999" s="162">
        <f t="shared" si="9"/>
        <v>150</v>
      </c>
    </row>
    <row r="1000" spans="1:7" x14ac:dyDescent="0.35">
      <c r="A1000" s="225">
        <v>43117</v>
      </c>
      <c r="B1000" s="47">
        <f t="shared" si="10"/>
        <v>7761.3409373823933</v>
      </c>
      <c r="C1000" s="267">
        <v>53620</v>
      </c>
      <c r="D1000" s="47">
        <f t="shared" si="11"/>
        <v>6633.6247328054651</v>
      </c>
      <c r="E1000" s="267">
        <v>7023</v>
      </c>
      <c r="F1000" s="170">
        <v>6.9085999999999999</v>
      </c>
      <c r="G1000" s="162">
        <f t="shared" si="9"/>
        <v>-830</v>
      </c>
    </row>
    <row r="1001" spans="1:7" x14ac:dyDescent="0.35">
      <c r="A1001" s="225">
        <v>43118</v>
      </c>
      <c r="B1001" s="47">
        <f t="shared" si="10"/>
        <v>7746.8662247054399</v>
      </c>
      <c r="C1001" s="267">
        <v>53520</v>
      </c>
      <c r="D1001" s="47">
        <f t="shared" si="11"/>
        <v>6621.253183508923</v>
      </c>
      <c r="E1001" s="267">
        <v>7047</v>
      </c>
      <c r="F1001" s="170">
        <v>6.9085999999999999</v>
      </c>
      <c r="G1001" s="162">
        <f t="shared" si="9"/>
        <v>-100</v>
      </c>
    </row>
    <row r="1002" spans="1:7" x14ac:dyDescent="0.35">
      <c r="A1002" s="225">
        <v>43119</v>
      </c>
      <c r="B1002" s="47">
        <f t="shared" si="10"/>
        <v>7737.4576614654197</v>
      </c>
      <c r="C1002" s="267">
        <v>53455</v>
      </c>
      <c r="D1002" s="47">
        <f t="shared" si="11"/>
        <v>6613.2116764661714</v>
      </c>
      <c r="E1002" s="267">
        <v>7047</v>
      </c>
      <c r="F1002" s="170">
        <v>6.9085999999999999</v>
      </c>
      <c r="G1002" s="162">
        <f t="shared" si="9"/>
        <v>-65</v>
      </c>
    </row>
    <row r="1003" spans="1:7" x14ac:dyDescent="0.35">
      <c r="A1003" s="225">
        <v>43122</v>
      </c>
      <c r="B1003" s="47">
        <f t="shared" si="10"/>
        <v>7729.4965694930961</v>
      </c>
      <c r="C1003" s="267">
        <v>53400</v>
      </c>
      <c r="D1003" s="47">
        <f t="shared" si="11"/>
        <v>6606.4073243530738</v>
      </c>
      <c r="E1003" s="267">
        <v>7079</v>
      </c>
      <c r="F1003" s="170">
        <v>6.9085999999999999</v>
      </c>
      <c r="G1003" s="162">
        <f t="shared" si="9"/>
        <v>-55</v>
      </c>
    </row>
    <row r="1004" spans="1:7" x14ac:dyDescent="0.35">
      <c r="A1004" s="225">
        <v>43123</v>
      </c>
      <c r="B1004" s="47">
        <f t="shared" si="10"/>
        <v>7727.3253625915531</v>
      </c>
      <c r="C1004" s="267">
        <v>53385</v>
      </c>
      <c r="D1004" s="47">
        <f t="shared" si="11"/>
        <v>6604.5515919585932</v>
      </c>
      <c r="E1004" s="267">
        <v>7049</v>
      </c>
      <c r="F1004" s="170">
        <v>6.9085999999999999</v>
      </c>
      <c r="G1004" s="162">
        <f t="shared" si="9"/>
        <v>-15</v>
      </c>
    </row>
    <row r="1005" spans="1:7" x14ac:dyDescent="0.35">
      <c r="A1005" s="225">
        <v>43124</v>
      </c>
      <c r="B1005" s="47">
        <f t="shared" si="10"/>
        <v>7612.2513968097737</v>
      </c>
      <c r="C1005" s="267">
        <v>52590</v>
      </c>
      <c r="D1005" s="47">
        <f t="shared" si="11"/>
        <v>6506.1977750510887</v>
      </c>
      <c r="E1005" s="267">
        <v>6905</v>
      </c>
      <c r="F1005" s="170">
        <v>6.9085999999999999</v>
      </c>
      <c r="G1005" s="162">
        <f t="shared" si="9"/>
        <v>-795</v>
      </c>
    </row>
    <row r="1006" spans="1:7" x14ac:dyDescent="0.35">
      <c r="A1006" s="225">
        <v>43125</v>
      </c>
      <c r="B1006" s="47">
        <f t="shared" si="10"/>
        <v>7746.1424890715925</v>
      </c>
      <c r="C1006" s="267">
        <v>53515</v>
      </c>
      <c r="D1006" s="47">
        <f t="shared" si="11"/>
        <v>6620.6346060440965</v>
      </c>
      <c r="E1006" s="267">
        <v>6943</v>
      </c>
      <c r="F1006" s="170">
        <v>6.9085999999999999</v>
      </c>
      <c r="G1006" s="162">
        <f t="shared" si="9"/>
        <v>925</v>
      </c>
    </row>
    <row r="1007" spans="1:7" x14ac:dyDescent="0.35">
      <c r="A1007" s="225">
        <v>43126</v>
      </c>
      <c r="B1007" s="47">
        <f t="shared" si="10"/>
        <v>7703.4420866745795</v>
      </c>
      <c r="C1007" s="267">
        <v>53220</v>
      </c>
      <c r="D1007" s="47">
        <f t="shared" si="11"/>
        <v>6584.1385356192995</v>
      </c>
      <c r="E1007" s="267">
        <v>7112</v>
      </c>
      <c r="F1007" s="170">
        <v>6.9085999999999999</v>
      </c>
      <c r="G1007" s="162">
        <f t="shared" ref="G1007:G1073" si="12">+C1007-C1006</f>
        <v>-295</v>
      </c>
    </row>
    <row r="1008" spans="1:7" x14ac:dyDescent="0.35">
      <c r="A1008" s="225">
        <v>43129</v>
      </c>
      <c r="B1008" s="47">
        <f t="shared" si="10"/>
        <v>7719.3642706192286</v>
      </c>
      <c r="C1008" s="267">
        <v>53330</v>
      </c>
      <c r="D1008" s="47">
        <f t="shared" si="11"/>
        <v>6597.7472398454947</v>
      </c>
      <c r="E1008" s="267">
        <v>7063.5</v>
      </c>
      <c r="F1008" s="170">
        <v>6.9085999999999999</v>
      </c>
      <c r="G1008" s="162">
        <f t="shared" si="12"/>
        <v>110</v>
      </c>
    </row>
    <row r="1009" spans="1:7" x14ac:dyDescent="0.35">
      <c r="A1009" s="225">
        <v>43130</v>
      </c>
      <c r="B1009" s="47">
        <f t="shared" si="10"/>
        <v>7688.9673739976261</v>
      </c>
      <c r="C1009" s="267">
        <v>53120</v>
      </c>
      <c r="D1009" s="47">
        <f t="shared" si="11"/>
        <v>6571.7669863227575</v>
      </c>
      <c r="E1009" s="267">
        <v>7062</v>
      </c>
      <c r="F1009" s="170">
        <v>6.9085999999999999</v>
      </c>
      <c r="G1009" s="162">
        <f t="shared" si="12"/>
        <v>-210</v>
      </c>
    </row>
    <row r="1010" spans="1:7" x14ac:dyDescent="0.35">
      <c r="A1010" s="225">
        <v>43131</v>
      </c>
      <c r="B1010" s="47">
        <f t="shared" si="10"/>
        <v>7624.5549025851842</v>
      </c>
      <c r="C1010" s="267">
        <v>52675</v>
      </c>
      <c r="D1010" s="47">
        <f t="shared" si="11"/>
        <v>6516.7135919531493</v>
      </c>
      <c r="E1010" s="267">
        <v>7049</v>
      </c>
      <c r="F1010" s="170">
        <v>6.9085999999999999</v>
      </c>
      <c r="G1010" s="162">
        <f t="shared" si="12"/>
        <v>-445</v>
      </c>
    </row>
    <row r="1011" spans="1:7" x14ac:dyDescent="0.35">
      <c r="A1011" s="225">
        <v>43132</v>
      </c>
      <c r="B1011" s="47">
        <f t="shared" si="10"/>
        <v>7644.8195003329183</v>
      </c>
      <c r="C1011" s="267">
        <v>52815</v>
      </c>
      <c r="D1011" s="47">
        <f t="shared" si="11"/>
        <v>6534.0337609683065</v>
      </c>
      <c r="E1011" s="267">
        <v>7100.5</v>
      </c>
      <c r="F1011" s="170">
        <v>6.9085999999999999</v>
      </c>
      <c r="G1011" s="162">
        <f t="shared" si="12"/>
        <v>140</v>
      </c>
    </row>
    <row r="1012" spans="1:7" x14ac:dyDescent="0.35">
      <c r="A1012" s="225">
        <v>43133</v>
      </c>
      <c r="B1012" s="47">
        <f t="shared" si="10"/>
        <v>7646.9907072344613</v>
      </c>
      <c r="C1012" s="267">
        <v>52830</v>
      </c>
      <c r="D1012" s="47">
        <f t="shared" si="11"/>
        <v>6535.889493362788</v>
      </c>
      <c r="E1012" s="267">
        <v>7027</v>
      </c>
      <c r="F1012" s="170">
        <v>6.9085999999999999</v>
      </c>
      <c r="G1012" s="162">
        <f t="shared" si="12"/>
        <v>15</v>
      </c>
    </row>
    <row r="1013" spans="1:7" x14ac:dyDescent="0.35">
      <c r="A1013" s="225">
        <v>43136</v>
      </c>
      <c r="B1013" s="47">
        <f t="shared" si="10"/>
        <v>7623.8311669513359</v>
      </c>
      <c r="C1013" s="267">
        <v>52670</v>
      </c>
      <c r="D1013" s="47">
        <f t="shared" si="11"/>
        <v>6516.0950144883218</v>
      </c>
      <c r="E1013" s="267">
        <v>7066</v>
      </c>
      <c r="F1013" s="170">
        <v>6.9085999999999999</v>
      </c>
      <c r="G1013" s="162">
        <f t="shared" si="12"/>
        <v>-160</v>
      </c>
    </row>
    <row r="1014" spans="1:7" x14ac:dyDescent="0.35">
      <c r="A1014" s="225">
        <v>43137</v>
      </c>
      <c r="B1014" s="47">
        <f t="shared" si="10"/>
        <v>7609.3564542743825</v>
      </c>
      <c r="C1014" s="267">
        <v>52570</v>
      </c>
      <c r="D1014" s="47">
        <f t="shared" si="11"/>
        <v>6503.7234651917806</v>
      </c>
      <c r="E1014" s="267">
        <v>7050</v>
      </c>
      <c r="F1014" s="170">
        <v>6.9085999999999999</v>
      </c>
      <c r="G1014" s="162">
        <f t="shared" si="12"/>
        <v>-100</v>
      </c>
    </row>
    <row r="1015" spans="1:7" x14ac:dyDescent="0.35">
      <c r="A1015" s="225">
        <v>43138</v>
      </c>
      <c r="B1015" s="47">
        <f t="shared" si="10"/>
        <v>7638.3058796282894</v>
      </c>
      <c r="C1015" s="267">
        <v>52770</v>
      </c>
      <c r="D1015" s="47">
        <f t="shared" si="11"/>
        <v>6528.466563784863</v>
      </c>
      <c r="E1015" s="267">
        <v>7060</v>
      </c>
      <c r="F1015" s="170">
        <v>6.9085999999999999</v>
      </c>
      <c r="G1015" s="162">
        <f t="shared" si="12"/>
        <v>200</v>
      </c>
    </row>
    <row r="1016" spans="1:7" x14ac:dyDescent="0.35">
      <c r="A1016" s="225">
        <v>43139</v>
      </c>
      <c r="B1016" s="47">
        <f t="shared" si="10"/>
        <v>7466.0567987725444</v>
      </c>
      <c r="C1016" s="267">
        <v>51580</v>
      </c>
      <c r="D1016" s="47">
        <f t="shared" si="11"/>
        <v>6381.2451271560212</v>
      </c>
      <c r="E1016" s="267">
        <v>7006</v>
      </c>
      <c r="F1016" s="170">
        <v>6.9085999999999999</v>
      </c>
      <c r="G1016" s="162">
        <f t="shared" si="12"/>
        <v>-1190</v>
      </c>
    </row>
    <row r="1017" spans="1:7" x14ac:dyDescent="0.35">
      <c r="A1017" s="225">
        <v>43140</v>
      </c>
      <c r="B1017" s="47">
        <f t="shared" si="10"/>
        <v>7422.632660741684</v>
      </c>
      <c r="C1017" s="267">
        <v>51280</v>
      </c>
      <c r="D1017" s="47">
        <f t="shared" si="11"/>
        <v>6344.1304792663968</v>
      </c>
      <c r="E1017" s="267">
        <v>6838</v>
      </c>
      <c r="F1017" s="170">
        <v>6.9085999999999999</v>
      </c>
      <c r="G1017" s="162">
        <f t="shared" si="12"/>
        <v>-300</v>
      </c>
    </row>
    <row r="1018" spans="1:7" x14ac:dyDescent="0.35">
      <c r="A1018" s="225">
        <v>43153</v>
      </c>
      <c r="B1018" s="47">
        <f t="shared" si="10"/>
        <v>7558.6949599050458</v>
      </c>
      <c r="C1018" s="267">
        <v>52220</v>
      </c>
      <c r="D1018" s="47">
        <f t="shared" si="11"/>
        <v>6460.4230426538861</v>
      </c>
      <c r="E1018" s="267">
        <v>7003</v>
      </c>
      <c r="F1018" s="170">
        <v>6.9085999999999999</v>
      </c>
      <c r="G1018" s="162">
        <f t="shared" si="12"/>
        <v>940</v>
      </c>
    </row>
    <row r="1019" spans="1:7" x14ac:dyDescent="0.35">
      <c r="A1019" s="225">
        <v>43158</v>
      </c>
      <c r="B1019" s="47">
        <f t="shared" si="10"/>
        <v>7658.5704773760244</v>
      </c>
      <c r="C1019" s="267">
        <v>52910</v>
      </c>
      <c r="D1019" s="47">
        <f t="shared" si="11"/>
        <v>6545.7867328000211</v>
      </c>
      <c r="E1019" s="267">
        <v>7111</v>
      </c>
      <c r="F1019" s="170">
        <v>6.9085999999999999</v>
      </c>
      <c r="G1019" s="162">
        <f t="shared" si="12"/>
        <v>690</v>
      </c>
    </row>
    <row r="1020" spans="1:7" x14ac:dyDescent="0.35">
      <c r="A1020" s="225">
        <v>43159</v>
      </c>
      <c r="B1020" s="47">
        <f t="shared" si="10"/>
        <v>7584.7494427235624</v>
      </c>
      <c r="C1020" s="267">
        <v>52400</v>
      </c>
      <c r="D1020" s="47">
        <f t="shared" si="11"/>
        <v>6482.6918313876604</v>
      </c>
      <c r="E1020" s="267">
        <v>7028</v>
      </c>
      <c r="F1020" s="170">
        <v>6.9085999999999999</v>
      </c>
      <c r="G1020" s="162">
        <f t="shared" si="12"/>
        <v>-510</v>
      </c>
    </row>
    <row r="1021" spans="1:7" x14ac:dyDescent="0.35">
      <c r="A1021" s="225">
        <v>43160</v>
      </c>
      <c r="B1021" s="47">
        <f t="shared" si="10"/>
        <v>7523.9556494803583</v>
      </c>
      <c r="C1021" s="267">
        <v>51980</v>
      </c>
      <c r="D1021" s="47">
        <f t="shared" si="11"/>
        <v>6430.7313243421868</v>
      </c>
      <c r="E1021" s="267">
        <v>6953</v>
      </c>
      <c r="F1021" s="170">
        <v>6.9085999999999999</v>
      </c>
      <c r="G1021" s="162">
        <f t="shared" si="12"/>
        <v>-420</v>
      </c>
    </row>
    <row r="1022" spans="1:7" x14ac:dyDescent="0.35">
      <c r="A1022" s="225">
        <v>43161</v>
      </c>
      <c r="B1022" s="47">
        <f t="shared" si="10"/>
        <v>7515.9945575080337</v>
      </c>
      <c r="C1022" s="267">
        <v>51925</v>
      </c>
      <c r="D1022" s="47">
        <f t="shared" si="11"/>
        <v>6423.9269722290892</v>
      </c>
      <c r="E1022" s="267">
        <v>6852</v>
      </c>
      <c r="F1022" s="170">
        <v>6.9085999999999999</v>
      </c>
      <c r="G1022" s="162">
        <f t="shared" si="12"/>
        <v>-55</v>
      </c>
    </row>
    <row r="1023" spans="1:7" x14ac:dyDescent="0.35">
      <c r="A1023" s="225">
        <v>43164</v>
      </c>
      <c r="B1023" s="47">
        <f t="shared" si="10"/>
        <v>7492.8350172249084</v>
      </c>
      <c r="C1023" s="267">
        <v>51765</v>
      </c>
      <c r="D1023" s="47">
        <f t="shared" si="11"/>
        <v>6404.132493354623</v>
      </c>
      <c r="E1023" s="267">
        <v>6883</v>
      </c>
      <c r="F1023" s="170">
        <v>6.9085999999999999</v>
      </c>
      <c r="G1023" s="162">
        <f t="shared" si="12"/>
        <v>-160</v>
      </c>
    </row>
    <row r="1024" spans="1:7" x14ac:dyDescent="0.35">
      <c r="A1024" s="225">
        <v>43165</v>
      </c>
      <c r="B1024" s="47">
        <f t="shared" si="10"/>
        <v>7502.2435804649276</v>
      </c>
      <c r="C1024" s="267">
        <v>51830</v>
      </c>
      <c r="D1024" s="47">
        <f t="shared" si="11"/>
        <v>6412.1740003973746</v>
      </c>
      <c r="E1024" s="267">
        <v>6850</v>
      </c>
      <c r="F1024" s="170">
        <v>6.9085999999999999</v>
      </c>
      <c r="G1024" s="162">
        <f t="shared" si="12"/>
        <v>65</v>
      </c>
    </row>
    <row r="1025" spans="1:7" x14ac:dyDescent="0.35">
      <c r="A1025" s="225">
        <v>43166</v>
      </c>
      <c r="B1025" s="47">
        <f t="shared" si="10"/>
        <v>7522.5081782126626</v>
      </c>
      <c r="C1025" s="267">
        <v>51970</v>
      </c>
      <c r="D1025" s="47">
        <f t="shared" si="11"/>
        <v>6429.4941694125328</v>
      </c>
      <c r="E1025" s="267">
        <v>6968.5</v>
      </c>
      <c r="F1025" s="170">
        <v>6.9085999999999999</v>
      </c>
      <c r="G1025" s="162">
        <f t="shared" si="12"/>
        <v>140</v>
      </c>
    </row>
    <row r="1026" spans="1:7" x14ac:dyDescent="0.35">
      <c r="A1026" s="225">
        <v>43167</v>
      </c>
      <c r="B1026" s="47">
        <f t="shared" si="10"/>
        <v>7490.6638103233654</v>
      </c>
      <c r="C1026" s="267">
        <v>51750</v>
      </c>
      <c r="D1026" s="47">
        <f t="shared" si="11"/>
        <v>6402.2767609601415</v>
      </c>
      <c r="E1026" s="267">
        <v>6873</v>
      </c>
      <c r="F1026" s="170">
        <v>6.9085999999999999</v>
      </c>
      <c r="G1026" s="162">
        <f t="shared" si="12"/>
        <v>-220</v>
      </c>
    </row>
    <row r="1027" spans="1:7" x14ac:dyDescent="0.35">
      <c r="A1027" s="225">
        <v>43168</v>
      </c>
      <c r="B1027" s="47">
        <f t="shared" si="10"/>
        <v>7390.7882928523868</v>
      </c>
      <c r="C1027" s="267">
        <v>51060</v>
      </c>
      <c r="D1027" s="47">
        <f t="shared" si="11"/>
        <v>6316.9130708140065</v>
      </c>
      <c r="E1027" s="267">
        <v>6830</v>
      </c>
      <c r="F1027" s="170">
        <v>6.9085999999999999</v>
      </c>
      <c r="G1027" s="162">
        <f t="shared" si="12"/>
        <v>-690</v>
      </c>
    </row>
    <row r="1028" spans="1:7" x14ac:dyDescent="0.35">
      <c r="A1028" s="225">
        <v>43171</v>
      </c>
      <c r="B1028" s="47">
        <f t="shared" si="10"/>
        <v>7461.7143849694585</v>
      </c>
      <c r="C1028" s="267">
        <v>51550</v>
      </c>
      <c r="D1028" s="47">
        <f t="shared" si="11"/>
        <v>6377.5336623670592</v>
      </c>
      <c r="E1028" s="267">
        <v>6808</v>
      </c>
      <c r="F1028" s="170">
        <v>6.9085999999999999</v>
      </c>
      <c r="G1028" s="162">
        <f t="shared" si="12"/>
        <v>490</v>
      </c>
    </row>
    <row r="1029" spans="1:7" x14ac:dyDescent="0.35">
      <c r="A1029" s="225">
        <v>43172</v>
      </c>
      <c r="B1029" s="47">
        <f t="shared" ref="B1029:B1051" si="13">+IF(F1029=0,"",C1029/F1029)</f>
        <v>7435.6599021509428</v>
      </c>
      <c r="C1029" s="267">
        <v>51370</v>
      </c>
      <c r="D1029" s="47">
        <f t="shared" ref="D1029:D1092" si="14">+B1029/1.17</f>
        <v>6355.2648736332849</v>
      </c>
      <c r="E1029" s="267">
        <v>6857</v>
      </c>
      <c r="F1029" s="170">
        <v>6.9085999999999999</v>
      </c>
      <c r="G1029" s="162">
        <f t="shared" si="12"/>
        <v>-180</v>
      </c>
    </row>
    <row r="1030" spans="1:7" x14ac:dyDescent="0.35">
      <c r="A1030" s="225">
        <v>43173</v>
      </c>
      <c r="B1030" s="47">
        <f t="shared" si="13"/>
        <v>7455.9244998986769</v>
      </c>
      <c r="C1030" s="267">
        <v>51510</v>
      </c>
      <c r="D1030" s="47">
        <f t="shared" si="14"/>
        <v>6372.5850426484421</v>
      </c>
      <c r="E1030" s="267">
        <v>6883</v>
      </c>
      <c r="F1030" s="170">
        <v>6.9085999999999999</v>
      </c>
      <c r="G1030" s="162">
        <f t="shared" si="12"/>
        <v>140</v>
      </c>
    </row>
    <row r="1031" spans="1:7" x14ac:dyDescent="0.35">
      <c r="A1031" s="225">
        <v>43174</v>
      </c>
      <c r="B1031" s="47">
        <f t="shared" si="13"/>
        <v>7489.9400746895171</v>
      </c>
      <c r="C1031" s="267">
        <v>51745</v>
      </c>
      <c r="D1031" s="47">
        <f t="shared" si="14"/>
        <v>6401.658183495314</v>
      </c>
      <c r="E1031" s="267">
        <v>7015</v>
      </c>
      <c r="F1031" s="170">
        <v>6.9085999999999999</v>
      </c>
      <c r="G1031" s="162">
        <f t="shared" si="12"/>
        <v>235</v>
      </c>
    </row>
    <row r="1032" spans="1:7" x14ac:dyDescent="0.35">
      <c r="A1032" s="225">
        <v>43175</v>
      </c>
      <c r="B1032" s="47">
        <f t="shared" si="13"/>
        <v>7432.7649596155516</v>
      </c>
      <c r="C1032" s="267">
        <v>51350</v>
      </c>
      <c r="D1032" s="47">
        <f t="shared" si="14"/>
        <v>6352.7905637739759</v>
      </c>
      <c r="E1032" s="267">
        <v>6885.5</v>
      </c>
      <c r="F1032" s="170">
        <v>6.9085999999999999</v>
      </c>
      <c r="G1032" s="162">
        <f t="shared" si="12"/>
        <v>-395</v>
      </c>
    </row>
    <row r="1033" spans="1:7" x14ac:dyDescent="0.35">
      <c r="A1033" s="225">
        <v>43178</v>
      </c>
      <c r="B1033" s="47">
        <f t="shared" si="13"/>
        <v>7357.4964536953939</v>
      </c>
      <c r="C1033" s="267">
        <v>50830</v>
      </c>
      <c r="D1033" s="47">
        <f t="shared" si="14"/>
        <v>6288.4585074319612</v>
      </c>
      <c r="E1033" s="267">
        <v>6923</v>
      </c>
      <c r="F1033" s="170">
        <v>6.9085999999999999</v>
      </c>
      <c r="G1033" s="162">
        <f t="shared" si="12"/>
        <v>-520</v>
      </c>
    </row>
    <row r="1034" spans="1:7" x14ac:dyDescent="0.35">
      <c r="A1034" s="225">
        <v>43179</v>
      </c>
      <c r="B1034" s="47">
        <f t="shared" si="13"/>
        <v>7367.6287525692615</v>
      </c>
      <c r="C1034" s="267">
        <v>50900</v>
      </c>
      <c r="D1034" s="47">
        <f t="shared" si="14"/>
        <v>6297.1185919395402</v>
      </c>
      <c r="E1034" s="267">
        <v>6791.5</v>
      </c>
      <c r="F1034" s="170">
        <v>6.9085999999999999</v>
      </c>
      <c r="G1034" s="162">
        <f t="shared" si="12"/>
        <v>70</v>
      </c>
    </row>
    <row r="1035" spans="1:7" x14ac:dyDescent="0.35">
      <c r="A1035" s="225">
        <v>43180</v>
      </c>
      <c r="B1035" s="47">
        <f t="shared" si="13"/>
        <v>7309.7299018614485</v>
      </c>
      <c r="C1035" s="267">
        <v>50500</v>
      </c>
      <c r="D1035" s="47">
        <f t="shared" si="14"/>
        <v>6247.6323947533756</v>
      </c>
      <c r="E1035" s="267">
        <v>6784</v>
      </c>
      <c r="F1035" s="170">
        <v>6.9085999999999999</v>
      </c>
      <c r="G1035" s="162">
        <f t="shared" si="12"/>
        <v>-400</v>
      </c>
    </row>
    <row r="1036" spans="1:7" x14ac:dyDescent="0.35">
      <c r="A1036" s="225">
        <v>43181</v>
      </c>
      <c r="B1036" s="47">
        <f t="shared" si="13"/>
        <v>7357.4964536953939</v>
      </c>
      <c r="C1036" s="267">
        <v>50830</v>
      </c>
      <c r="D1036" s="47">
        <f t="shared" si="14"/>
        <v>6288.4585074319612</v>
      </c>
      <c r="E1036" s="267">
        <v>6675</v>
      </c>
      <c r="F1036" s="170">
        <v>6.9085999999999999</v>
      </c>
      <c r="G1036" s="162">
        <f t="shared" si="12"/>
        <v>330</v>
      </c>
    </row>
    <row r="1037" spans="1:7" x14ac:dyDescent="0.35">
      <c r="A1037" s="225">
        <v>43182</v>
      </c>
      <c r="B1037" s="47">
        <f t="shared" si="13"/>
        <v>7206.9594418550796</v>
      </c>
      <c r="C1037" s="267">
        <v>49790</v>
      </c>
      <c r="D1037" s="47">
        <f t="shared" si="14"/>
        <v>6159.7943947479316</v>
      </c>
      <c r="E1037" s="267">
        <v>6746.5</v>
      </c>
      <c r="F1037" s="170">
        <v>6.9085999999999999</v>
      </c>
      <c r="G1037" s="162">
        <f t="shared" si="12"/>
        <v>-1040</v>
      </c>
    </row>
    <row r="1038" spans="1:7" x14ac:dyDescent="0.35">
      <c r="A1038" s="225">
        <v>43185</v>
      </c>
      <c r="B1038" s="47">
        <f t="shared" si="13"/>
        <v>7067.2784645224792</v>
      </c>
      <c r="C1038" s="267">
        <v>48825</v>
      </c>
      <c r="D1038" s="47">
        <f t="shared" si="14"/>
        <v>6040.4089440363077</v>
      </c>
      <c r="E1038" s="267">
        <v>6658</v>
      </c>
      <c r="F1038" s="170">
        <v>6.9085999999999999</v>
      </c>
      <c r="G1038" s="162">
        <f t="shared" si="12"/>
        <v>-965</v>
      </c>
    </row>
    <row r="1039" spans="1:7" x14ac:dyDescent="0.35">
      <c r="A1039" s="225">
        <v>43186</v>
      </c>
      <c r="B1039" s="47">
        <f t="shared" si="13"/>
        <v>7131.690935934922</v>
      </c>
      <c r="C1039" s="267">
        <v>49270</v>
      </c>
      <c r="D1039" s="47">
        <f t="shared" si="14"/>
        <v>6095.4623384059169</v>
      </c>
      <c r="E1039" s="267">
        <v>6500</v>
      </c>
      <c r="F1039" s="170">
        <v>6.9085999999999999</v>
      </c>
      <c r="G1039" s="162">
        <f t="shared" si="12"/>
        <v>445</v>
      </c>
    </row>
    <row r="1040" spans="1:7" x14ac:dyDescent="0.35">
      <c r="A1040" s="225">
        <v>43187</v>
      </c>
      <c r="B1040" s="47">
        <f t="shared" si="13"/>
        <v>7112.1500738210352</v>
      </c>
      <c r="C1040" s="267">
        <v>49135</v>
      </c>
      <c r="D1040" s="47">
        <f t="shared" si="14"/>
        <v>6078.7607468555861</v>
      </c>
      <c r="E1040" s="267">
        <v>6641.5</v>
      </c>
      <c r="F1040" s="170">
        <v>6.9085999999999999</v>
      </c>
      <c r="G1040" s="162">
        <f t="shared" si="12"/>
        <v>-135</v>
      </c>
    </row>
    <row r="1041" spans="1:7" x14ac:dyDescent="0.35">
      <c r="A1041" s="225">
        <v>43188</v>
      </c>
      <c r="B1041" s="47">
        <f t="shared" si="13"/>
        <v>7178.73375213502</v>
      </c>
      <c r="C1041" s="267">
        <v>49595</v>
      </c>
      <c r="D1041" s="47">
        <f t="shared" si="14"/>
        <v>6135.6698736196759</v>
      </c>
      <c r="E1041" s="267">
        <v>6601.5</v>
      </c>
      <c r="F1041" s="170">
        <v>6.9085999999999999</v>
      </c>
      <c r="G1041" s="162">
        <f t="shared" si="12"/>
        <v>460</v>
      </c>
    </row>
    <row r="1042" spans="1:7" x14ac:dyDescent="0.35">
      <c r="A1042" s="225">
        <v>43189</v>
      </c>
      <c r="B1042" s="47">
        <f t="shared" si="13"/>
        <v>7204.0644993196884</v>
      </c>
      <c r="C1042" s="267">
        <v>49770</v>
      </c>
      <c r="D1042" s="47">
        <f t="shared" si="14"/>
        <v>6157.3200848886227</v>
      </c>
      <c r="E1042" s="267">
        <v>6685</v>
      </c>
      <c r="F1042" s="170">
        <v>6.9085999999999999</v>
      </c>
      <c r="G1042" s="162">
        <f t="shared" si="12"/>
        <v>175</v>
      </c>
    </row>
    <row r="1043" spans="1:7" x14ac:dyDescent="0.35">
      <c r="A1043" s="225">
        <v>43192</v>
      </c>
      <c r="B1043" s="47">
        <f t="shared" si="13"/>
        <v>7257.6209362244163</v>
      </c>
      <c r="C1043" s="267">
        <v>50140</v>
      </c>
      <c r="D1043" s="47">
        <f t="shared" si="14"/>
        <v>6203.0948172858261</v>
      </c>
      <c r="E1043" s="267">
        <v>6685</v>
      </c>
      <c r="F1043" s="170">
        <v>6.9085999999999999</v>
      </c>
      <c r="G1043" s="162">
        <f t="shared" si="12"/>
        <v>370</v>
      </c>
    </row>
    <row r="1044" spans="1:7" x14ac:dyDescent="0.35">
      <c r="A1044" s="225">
        <v>43193</v>
      </c>
      <c r="B1044" s="47">
        <f t="shared" si="13"/>
        <v>7313.3485800306862</v>
      </c>
      <c r="C1044" s="267">
        <v>50525</v>
      </c>
      <c r="D1044" s="47">
        <f t="shared" si="14"/>
        <v>6250.7252820775102</v>
      </c>
      <c r="E1044" s="267">
        <v>6685</v>
      </c>
      <c r="F1044" s="170">
        <v>6.9085999999999999</v>
      </c>
      <c r="G1044" s="162">
        <f t="shared" si="12"/>
        <v>385</v>
      </c>
    </row>
    <row r="1045" spans="1:7" x14ac:dyDescent="0.35">
      <c r="A1045" s="225">
        <v>43194</v>
      </c>
      <c r="B1045" s="47">
        <f t="shared" si="13"/>
        <v>7316.9672581999248</v>
      </c>
      <c r="C1045" s="267">
        <v>50550</v>
      </c>
      <c r="D1045" s="47">
        <f t="shared" si="14"/>
        <v>6253.8181694016457</v>
      </c>
      <c r="E1045" s="267">
        <v>6756</v>
      </c>
      <c r="F1045" s="170">
        <v>6.9085999999999999</v>
      </c>
      <c r="G1045" s="162">
        <f t="shared" si="12"/>
        <v>25</v>
      </c>
    </row>
    <row r="1046" spans="1:7" x14ac:dyDescent="0.35">
      <c r="A1046" s="225">
        <v>43195</v>
      </c>
      <c r="B1046" s="47">
        <f t="shared" si="13"/>
        <v>7316.9672581999248</v>
      </c>
      <c r="C1046" s="267">
        <v>50550</v>
      </c>
      <c r="D1046" s="47">
        <f t="shared" si="14"/>
        <v>6253.8181694016457</v>
      </c>
      <c r="E1046" s="267">
        <v>6625</v>
      </c>
      <c r="F1046" s="170">
        <v>6.9085999999999999</v>
      </c>
      <c r="G1046" s="162">
        <f t="shared" si="12"/>
        <v>0</v>
      </c>
    </row>
    <row r="1047" spans="1:7" x14ac:dyDescent="0.35">
      <c r="A1047" s="225">
        <v>43196</v>
      </c>
      <c r="B1047" s="47">
        <f t="shared" si="13"/>
        <v>7316.9672581999248</v>
      </c>
      <c r="C1047" s="267">
        <v>50550</v>
      </c>
      <c r="D1047" s="47">
        <f t="shared" si="14"/>
        <v>6253.8181694016457</v>
      </c>
      <c r="E1047" s="267">
        <v>6767</v>
      </c>
      <c r="F1047" s="170">
        <v>6.9085999999999999</v>
      </c>
      <c r="G1047" s="162">
        <f t="shared" si="12"/>
        <v>0</v>
      </c>
    </row>
    <row r="1048" spans="1:7" x14ac:dyDescent="0.35">
      <c r="A1048" s="225">
        <v>43200</v>
      </c>
      <c r="B1048" s="47">
        <f t="shared" si="13"/>
        <v>7392.2357641200824</v>
      </c>
      <c r="C1048" s="267">
        <v>51070</v>
      </c>
      <c r="D1048" s="47">
        <f t="shared" si="14"/>
        <v>6318.1502257436605</v>
      </c>
      <c r="E1048" s="267">
        <v>6767</v>
      </c>
      <c r="F1048" s="170">
        <v>6.9085999999999999</v>
      </c>
      <c r="G1048" s="162">
        <f t="shared" si="12"/>
        <v>520</v>
      </c>
    </row>
    <row r="1049" spans="1:7" x14ac:dyDescent="0.35">
      <c r="A1049" s="225">
        <v>43201</v>
      </c>
      <c r="B1049" s="47">
        <f t="shared" si="13"/>
        <v>7418.2902469385981</v>
      </c>
      <c r="C1049" s="267">
        <v>51250</v>
      </c>
      <c r="D1049" s="47">
        <f t="shared" si="14"/>
        <v>6340.4190144774348</v>
      </c>
      <c r="E1049" s="267">
        <v>6888</v>
      </c>
      <c r="F1049" s="170">
        <v>6.9085999999999999</v>
      </c>
      <c r="G1049" s="162">
        <f t="shared" si="12"/>
        <v>180</v>
      </c>
    </row>
    <row r="1050" spans="1:7" x14ac:dyDescent="0.35">
      <c r="A1050" s="225">
        <v>43202</v>
      </c>
      <c r="B1050" s="47">
        <f t="shared" si="13"/>
        <v>7344.4692122861361</v>
      </c>
      <c r="C1050" s="267">
        <v>50740</v>
      </c>
      <c r="D1050" s="47">
        <f t="shared" si="14"/>
        <v>6277.324113065074</v>
      </c>
      <c r="E1050" s="267">
        <v>6930.5</v>
      </c>
      <c r="F1050" s="170">
        <v>6.9085999999999999</v>
      </c>
      <c r="G1050" s="162">
        <f t="shared" si="12"/>
        <v>-510</v>
      </c>
    </row>
    <row r="1051" spans="1:7" x14ac:dyDescent="0.35">
      <c r="A1051" s="225">
        <v>43203</v>
      </c>
      <c r="B1051" s="47">
        <f t="shared" si="13"/>
        <v>7324.204614538402</v>
      </c>
      <c r="C1051" s="267">
        <v>50600</v>
      </c>
      <c r="D1051" s="47">
        <f t="shared" si="14"/>
        <v>6260.0039440499168</v>
      </c>
      <c r="E1051" s="267">
        <v>6756</v>
      </c>
      <c r="F1051" s="170">
        <v>6.9085999999999999</v>
      </c>
      <c r="G1051" s="162">
        <f t="shared" si="12"/>
        <v>-140</v>
      </c>
    </row>
    <row r="1052" spans="1:7" x14ac:dyDescent="0.35">
      <c r="A1052" s="225">
        <v>43206</v>
      </c>
      <c r="B1052" s="47">
        <f t="shared" ref="B1052:B1083" si="15">+IF(F1052=0,"",C1052/F1052)</f>
        <v>7299.597602987581</v>
      </c>
      <c r="C1052" s="267">
        <v>50430</v>
      </c>
      <c r="D1052" s="47">
        <f t="shared" si="14"/>
        <v>6238.9723102457965</v>
      </c>
      <c r="E1052" s="267">
        <v>6830</v>
      </c>
      <c r="F1052" s="170">
        <v>6.9085999999999999</v>
      </c>
      <c r="G1052" s="162">
        <f t="shared" si="12"/>
        <v>-170</v>
      </c>
    </row>
    <row r="1053" spans="1:7" x14ac:dyDescent="0.35">
      <c r="A1053" s="225">
        <v>43207</v>
      </c>
      <c r="B1053" s="47">
        <f t="shared" si="15"/>
        <v>7372.6949020061957</v>
      </c>
      <c r="C1053" s="267">
        <v>50935</v>
      </c>
      <c r="D1053" s="47">
        <f t="shared" si="14"/>
        <v>6301.4486341933298</v>
      </c>
      <c r="E1053" s="267">
        <v>6811.5</v>
      </c>
      <c r="F1053" s="170">
        <v>6.9085999999999999</v>
      </c>
      <c r="G1053" s="162">
        <f t="shared" si="12"/>
        <v>505</v>
      </c>
    </row>
    <row r="1054" spans="1:7" x14ac:dyDescent="0.35">
      <c r="A1054" s="225">
        <v>43208</v>
      </c>
      <c r="B1054" s="47">
        <f t="shared" si="15"/>
        <v>7370.5236951046527</v>
      </c>
      <c r="C1054" s="267">
        <v>50920</v>
      </c>
      <c r="D1054" s="47">
        <f t="shared" si="14"/>
        <v>6299.5929017988492</v>
      </c>
      <c r="E1054" s="267">
        <v>6784</v>
      </c>
      <c r="F1054" s="170">
        <v>6.9085999999999999</v>
      </c>
      <c r="G1054" s="162">
        <f t="shared" si="12"/>
        <v>-15</v>
      </c>
    </row>
    <row r="1055" spans="1:7" x14ac:dyDescent="0.35">
      <c r="A1055" s="225">
        <v>43209</v>
      </c>
      <c r="B1055" s="47">
        <f t="shared" si="15"/>
        <v>7505.1385230003189</v>
      </c>
      <c r="C1055" s="267">
        <v>51850</v>
      </c>
      <c r="D1055" s="47">
        <f t="shared" si="14"/>
        <v>6414.6483102566835</v>
      </c>
      <c r="E1055" s="267">
        <v>6936</v>
      </c>
      <c r="F1055" s="170">
        <v>6.9085999999999999</v>
      </c>
      <c r="G1055" s="162">
        <f t="shared" si="12"/>
        <v>930</v>
      </c>
    </row>
    <row r="1056" spans="1:7" x14ac:dyDescent="0.35">
      <c r="A1056" s="225">
        <v>43210</v>
      </c>
      <c r="B1056" s="47">
        <f t="shared" si="15"/>
        <v>7468.9517413079348</v>
      </c>
      <c r="C1056" s="267">
        <v>51600</v>
      </c>
      <c r="D1056" s="47">
        <f t="shared" si="14"/>
        <v>6383.7194370153293</v>
      </c>
      <c r="E1056" s="267">
        <v>6942</v>
      </c>
      <c r="F1056" s="170">
        <v>6.9085999999999999</v>
      </c>
      <c r="G1056" s="162">
        <f t="shared" si="12"/>
        <v>-250</v>
      </c>
    </row>
    <row r="1057" spans="1:7" x14ac:dyDescent="0.35">
      <c r="A1057" s="225">
        <v>43213</v>
      </c>
      <c r="B1057" s="47">
        <f t="shared" si="15"/>
        <v>7507.3097299018618</v>
      </c>
      <c r="C1057" s="267">
        <v>51865</v>
      </c>
      <c r="D1057" s="47">
        <f t="shared" si="14"/>
        <v>6416.5040426511641</v>
      </c>
      <c r="E1057" s="267">
        <v>6939</v>
      </c>
      <c r="F1057" s="170">
        <v>6.9085999999999999</v>
      </c>
      <c r="G1057" s="162">
        <f t="shared" si="12"/>
        <v>265</v>
      </c>
    </row>
    <row r="1058" spans="1:7" x14ac:dyDescent="0.35">
      <c r="A1058" s="225">
        <v>43214</v>
      </c>
      <c r="B1058" s="47">
        <f t="shared" si="15"/>
        <v>7474.7416263787163</v>
      </c>
      <c r="C1058" s="267">
        <v>51640</v>
      </c>
      <c r="D1058" s="47">
        <f t="shared" si="14"/>
        <v>6388.6680567339463</v>
      </c>
      <c r="E1058" s="267">
        <v>6923</v>
      </c>
      <c r="F1058" s="170">
        <v>6.9085999999999999</v>
      </c>
      <c r="G1058" s="162">
        <f t="shared" si="12"/>
        <v>-225</v>
      </c>
    </row>
    <row r="1059" spans="1:7" x14ac:dyDescent="0.35">
      <c r="A1059" s="225">
        <v>43215</v>
      </c>
      <c r="B1059" s="47">
        <f t="shared" si="15"/>
        <v>7495.7299597602987</v>
      </c>
      <c r="C1059" s="267">
        <v>51785</v>
      </c>
      <c r="D1059" s="47">
        <f t="shared" si="14"/>
        <v>6406.606803213931</v>
      </c>
      <c r="E1059" s="267">
        <v>6960.5</v>
      </c>
      <c r="F1059" s="170">
        <v>6.9085999999999999</v>
      </c>
      <c r="G1059" s="162">
        <f t="shared" si="12"/>
        <v>145</v>
      </c>
    </row>
    <row r="1060" spans="1:7" x14ac:dyDescent="0.35">
      <c r="A1060" s="225">
        <v>43216</v>
      </c>
      <c r="B1060" s="47">
        <f t="shared" si="15"/>
        <v>7495.7299597602987</v>
      </c>
      <c r="C1060" s="267">
        <v>51785</v>
      </c>
      <c r="D1060" s="47">
        <f t="shared" si="14"/>
        <v>6406.606803213931</v>
      </c>
      <c r="E1060" s="267">
        <v>6960.5</v>
      </c>
      <c r="F1060" s="170">
        <v>6.9085999999999999</v>
      </c>
      <c r="G1060" s="162">
        <f t="shared" si="12"/>
        <v>0</v>
      </c>
    </row>
    <row r="1061" spans="1:7" x14ac:dyDescent="0.35">
      <c r="A1061" s="225">
        <v>43217</v>
      </c>
      <c r="B1061" s="47">
        <f t="shared" si="15"/>
        <v>7471.846683843326</v>
      </c>
      <c r="C1061" s="267">
        <v>51620</v>
      </c>
      <c r="D1061" s="47">
        <f t="shared" si="14"/>
        <v>6386.1937468746382</v>
      </c>
      <c r="E1061" s="267">
        <v>6885.5</v>
      </c>
      <c r="F1061" s="170">
        <v>6.9085999999999999</v>
      </c>
      <c r="G1061" s="162">
        <f t="shared" si="12"/>
        <v>-165</v>
      </c>
    </row>
    <row r="1062" spans="1:7" x14ac:dyDescent="0.35">
      <c r="A1062" s="225">
        <v>43222</v>
      </c>
      <c r="B1062" s="47">
        <f t="shared" si="15"/>
        <v>7348.811626089222</v>
      </c>
      <c r="C1062" s="267">
        <v>50770</v>
      </c>
      <c r="D1062" s="47">
        <f t="shared" si="14"/>
        <v>6281.0355778540361</v>
      </c>
      <c r="E1062" s="267">
        <v>6777.5</v>
      </c>
      <c r="F1062" s="170">
        <v>6.9085999999999999</v>
      </c>
      <c r="G1062" s="162">
        <f t="shared" si="12"/>
        <v>-850</v>
      </c>
    </row>
    <row r="1063" spans="1:7" x14ac:dyDescent="0.35">
      <c r="A1063" s="225">
        <v>43223</v>
      </c>
      <c r="B1063" s="47">
        <f t="shared" si="15"/>
        <v>7344.4692122861361</v>
      </c>
      <c r="C1063" s="267">
        <v>50740</v>
      </c>
      <c r="D1063" s="47">
        <f t="shared" si="14"/>
        <v>6277.324113065074</v>
      </c>
      <c r="E1063" s="267">
        <v>6785</v>
      </c>
      <c r="F1063" s="170">
        <v>6.9085999999999999</v>
      </c>
      <c r="G1063" s="162">
        <f t="shared" si="12"/>
        <v>-30</v>
      </c>
    </row>
    <row r="1064" spans="1:7" x14ac:dyDescent="0.35">
      <c r="A1064" s="225">
        <v>43224</v>
      </c>
      <c r="B1064" s="47">
        <f t="shared" si="15"/>
        <v>7367.6287525692615</v>
      </c>
      <c r="C1064" s="267">
        <v>50900</v>
      </c>
      <c r="D1064" s="47">
        <f t="shared" si="14"/>
        <v>6297.1185919395402</v>
      </c>
      <c r="E1064" s="267">
        <v>6837</v>
      </c>
      <c r="F1064" s="170">
        <v>6.9085999999999999</v>
      </c>
      <c r="G1064" s="162">
        <f t="shared" si="12"/>
        <v>160</v>
      </c>
    </row>
    <row r="1065" spans="1:7" x14ac:dyDescent="0.35">
      <c r="A1065" s="225">
        <v>43227</v>
      </c>
      <c r="B1065" s="47">
        <f t="shared" si="15"/>
        <v>7364.7338100338711</v>
      </c>
      <c r="C1065" s="267">
        <v>50880</v>
      </c>
      <c r="D1065" s="47">
        <f t="shared" si="14"/>
        <v>6294.6442820802322</v>
      </c>
      <c r="E1065" s="267">
        <v>6783</v>
      </c>
      <c r="F1065" s="170">
        <v>6.9085999999999999</v>
      </c>
      <c r="G1065" s="162">
        <f t="shared" si="12"/>
        <v>-20</v>
      </c>
    </row>
    <row r="1066" spans="1:7" x14ac:dyDescent="0.35">
      <c r="A1066" s="225">
        <v>43228</v>
      </c>
      <c r="B1066" s="47">
        <f t="shared" si="15"/>
        <v>7382.8272008800623</v>
      </c>
      <c r="C1066" s="267">
        <v>51005</v>
      </c>
      <c r="D1066" s="47">
        <f t="shared" si="14"/>
        <v>6310.108718700908</v>
      </c>
      <c r="E1066" s="267">
        <v>6783</v>
      </c>
      <c r="F1066" s="170">
        <v>6.9085999999999999</v>
      </c>
      <c r="G1066" s="162">
        <f t="shared" si="12"/>
        <v>125</v>
      </c>
    </row>
    <row r="1067" spans="1:7" x14ac:dyDescent="0.35">
      <c r="A1067" s="225">
        <v>43229</v>
      </c>
      <c r="B1067" s="47">
        <f t="shared" si="15"/>
        <v>7341.5742697507458</v>
      </c>
      <c r="C1067" s="267">
        <v>50720</v>
      </c>
      <c r="D1067" s="47">
        <f t="shared" si="14"/>
        <v>6274.849803205766</v>
      </c>
      <c r="E1067" s="267">
        <v>6722</v>
      </c>
      <c r="F1067" s="170">
        <v>6.9085999999999999</v>
      </c>
      <c r="G1067" s="162">
        <f t="shared" si="12"/>
        <v>-285</v>
      </c>
    </row>
    <row r="1068" spans="1:7" x14ac:dyDescent="0.35">
      <c r="A1068" s="225">
        <v>43230</v>
      </c>
      <c r="B1068" s="47">
        <f t="shared" si="15"/>
        <v>7369.7999594708044</v>
      </c>
      <c r="C1068" s="267">
        <v>50915</v>
      </c>
      <c r="D1068" s="47">
        <f t="shared" si="14"/>
        <v>6298.9743243340208</v>
      </c>
      <c r="E1068" s="267">
        <v>6786</v>
      </c>
      <c r="F1068" s="170">
        <v>6.9085999999999999</v>
      </c>
      <c r="G1068" s="162">
        <f t="shared" si="12"/>
        <v>195</v>
      </c>
    </row>
    <row r="1069" spans="1:7" x14ac:dyDescent="0.35">
      <c r="A1069" s="225">
        <v>43231</v>
      </c>
      <c r="B1069" s="47">
        <f t="shared" si="15"/>
        <v>7398.025649190864</v>
      </c>
      <c r="C1069" s="267">
        <v>51110</v>
      </c>
      <c r="D1069" s="47">
        <f t="shared" si="14"/>
        <v>6323.0988454622775</v>
      </c>
      <c r="E1069" s="267">
        <v>6862</v>
      </c>
      <c r="F1069" s="170">
        <v>6.9085999999999999</v>
      </c>
      <c r="G1069" s="162">
        <f t="shared" si="12"/>
        <v>195</v>
      </c>
    </row>
    <row r="1070" spans="1:7" x14ac:dyDescent="0.35">
      <c r="A1070" s="225">
        <v>43234</v>
      </c>
      <c r="B1070" s="47">
        <f t="shared" si="15"/>
        <v>7407.4342124308832</v>
      </c>
      <c r="C1070" s="267">
        <v>51175</v>
      </c>
      <c r="D1070" s="47">
        <f t="shared" si="14"/>
        <v>6331.1403525050291</v>
      </c>
      <c r="E1070" s="267">
        <v>6869</v>
      </c>
      <c r="F1070" s="170">
        <v>6.9085999999999999</v>
      </c>
      <c r="G1070" s="162">
        <f t="shared" si="12"/>
        <v>65</v>
      </c>
    </row>
    <row r="1071" spans="1:7" x14ac:dyDescent="0.35">
      <c r="A1071" s="225">
        <v>43235</v>
      </c>
      <c r="B1071" s="47">
        <f t="shared" si="15"/>
        <v>7374.8661089077386</v>
      </c>
      <c r="C1071" s="267">
        <v>50950</v>
      </c>
      <c r="D1071" s="47">
        <f t="shared" si="14"/>
        <v>6303.3043665878113</v>
      </c>
      <c r="E1071" s="267">
        <v>6828</v>
      </c>
      <c r="F1071" s="170">
        <v>6.9085999999999999</v>
      </c>
      <c r="G1071" s="162">
        <f t="shared" si="12"/>
        <v>-225</v>
      </c>
    </row>
    <row r="1072" spans="1:7" x14ac:dyDescent="0.35">
      <c r="A1072" s="225">
        <v>43236</v>
      </c>
      <c r="B1072" s="47">
        <f t="shared" si="15"/>
        <v>7345.9166835538317</v>
      </c>
      <c r="C1072" s="267">
        <v>50750</v>
      </c>
      <c r="D1072" s="47">
        <f t="shared" si="14"/>
        <v>6278.561267994728</v>
      </c>
      <c r="E1072" s="267">
        <v>6822.5</v>
      </c>
      <c r="F1072" s="170">
        <v>6.9085999999999999</v>
      </c>
      <c r="G1072" s="162">
        <f>+C1072-C1071</f>
        <v>-200</v>
      </c>
    </row>
    <row r="1073" spans="1:7" x14ac:dyDescent="0.35">
      <c r="A1073" s="225">
        <v>43237</v>
      </c>
      <c r="B1073" s="47">
        <f t="shared" si="15"/>
        <v>7374.1423732738904</v>
      </c>
      <c r="C1073" s="267">
        <v>50945</v>
      </c>
      <c r="D1073" s="47">
        <f t="shared" si="14"/>
        <v>6302.6857891229838</v>
      </c>
      <c r="E1073" s="267">
        <v>6773.5</v>
      </c>
      <c r="F1073" s="170">
        <v>6.9085999999999999</v>
      </c>
      <c r="G1073" s="162">
        <f t="shared" si="12"/>
        <v>195</v>
      </c>
    </row>
    <row r="1074" spans="1:7" x14ac:dyDescent="0.35">
      <c r="A1074" s="225">
        <v>43238</v>
      </c>
      <c r="B1074" s="47">
        <f t="shared" si="15"/>
        <v>7384.2746721477579</v>
      </c>
      <c r="C1074" s="267">
        <v>51015</v>
      </c>
      <c r="D1074" s="47">
        <f t="shared" si="14"/>
        <v>6311.3458736305629</v>
      </c>
      <c r="E1074" s="267">
        <v>6838</v>
      </c>
      <c r="F1074" s="170">
        <v>6.9085999999999999</v>
      </c>
      <c r="G1074" s="162">
        <f t="shared" ref="G1074:G1124" si="16">+C1074-C1073</f>
        <v>70</v>
      </c>
    </row>
    <row r="1075" spans="1:7" x14ac:dyDescent="0.35">
      <c r="A1075" s="225">
        <v>43241</v>
      </c>
      <c r="B1075" s="47">
        <f t="shared" si="15"/>
        <v>7413.9478331355122</v>
      </c>
      <c r="C1075" s="267">
        <v>51220</v>
      </c>
      <c r="D1075" s="47">
        <f t="shared" si="14"/>
        <v>6336.7075496884727</v>
      </c>
      <c r="E1075" s="267">
        <v>6783.5</v>
      </c>
      <c r="F1075" s="170">
        <v>6.9085999999999999</v>
      </c>
      <c r="G1075" s="162">
        <f t="shared" si="16"/>
        <v>205</v>
      </c>
    </row>
    <row r="1076" spans="1:7" x14ac:dyDescent="0.35">
      <c r="A1076" s="225">
        <v>43242</v>
      </c>
      <c r="B1076" s="47">
        <f t="shared" si="15"/>
        <v>7418.2902469385981</v>
      </c>
      <c r="C1076" s="267">
        <v>51250</v>
      </c>
      <c r="D1076" s="47">
        <f t="shared" si="14"/>
        <v>6340.4190144774348</v>
      </c>
      <c r="E1076" s="267">
        <v>6861</v>
      </c>
      <c r="F1076" s="170">
        <v>6.9085999999999999</v>
      </c>
      <c r="G1076" s="162">
        <f t="shared" si="16"/>
        <v>30</v>
      </c>
    </row>
    <row r="1077" spans="1:7" x14ac:dyDescent="0.35">
      <c r="A1077" s="225">
        <v>43243</v>
      </c>
      <c r="B1077" s="47">
        <f t="shared" si="15"/>
        <v>7464.6093275048488</v>
      </c>
      <c r="C1077" s="267">
        <v>51570</v>
      </c>
      <c r="D1077" s="47">
        <f t="shared" si="14"/>
        <v>6380.0079722263672</v>
      </c>
      <c r="E1077" s="267">
        <v>6931.5</v>
      </c>
      <c r="F1077" s="170">
        <v>6.9085999999999999</v>
      </c>
      <c r="G1077" s="162">
        <f t="shared" si="16"/>
        <v>320</v>
      </c>
    </row>
    <row r="1078" spans="1:7" x14ac:dyDescent="0.35">
      <c r="A1078" s="225">
        <v>43244</v>
      </c>
      <c r="B1078" s="47">
        <f t="shared" si="15"/>
        <v>7402.3680629939499</v>
      </c>
      <c r="C1078" s="267">
        <v>51140</v>
      </c>
      <c r="D1078" s="47">
        <f t="shared" si="14"/>
        <v>6326.8103102512396</v>
      </c>
      <c r="E1078" s="267">
        <v>6800</v>
      </c>
      <c r="F1078" s="170">
        <v>6.9085999999999999</v>
      </c>
      <c r="G1078" s="162">
        <f t="shared" si="16"/>
        <v>-430</v>
      </c>
    </row>
    <row r="1079" spans="1:7" x14ac:dyDescent="0.35">
      <c r="A1079" s="225">
        <v>43245</v>
      </c>
      <c r="B1079" s="47">
        <f t="shared" si="15"/>
        <v>7431.3174883478569</v>
      </c>
      <c r="C1079" s="267">
        <v>51340</v>
      </c>
      <c r="D1079" s="47">
        <f t="shared" si="14"/>
        <v>6351.5534088443228</v>
      </c>
      <c r="E1079" s="267">
        <v>6835</v>
      </c>
      <c r="F1079" s="170">
        <v>6.9085999999999999</v>
      </c>
      <c r="G1079" s="162">
        <f t="shared" si="16"/>
        <v>200</v>
      </c>
    </row>
    <row r="1080" spans="1:7" x14ac:dyDescent="0.35">
      <c r="A1080" s="225">
        <v>43248</v>
      </c>
      <c r="B1080" s="47">
        <f t="shared" si="15"/>
        <v>7413.9478331355122</v>
      </c>
      <c r="C1080" s="267">
        <v>51220</v>
      </c>
      <c r="D1080" s="47">
        <f t="shared" si="14"/>
        <v>6336.7075496884727</v>
      </c>
      <c r="E1080" s="267">
        <v>6886</v>
      </c>
      <c r="F1080" s="170">
        <v>6.9085999999999999</v>
      </c>
      <c r="G1080" s="162">
        <f t="shared" si="16"/>
        <v>-120</v>
      </c>
    </row>
    <row r="1081" spans="1:7" x14ac:dyDescent="0.35">
      <c r="A1081" s="225">
        <v>43249</v>
      </c>
      <c r="B1081" s="47">
        <f t="shared" si="15"/>
        <v>7431.3174883478569</v>
      </c>
      <c r="C1081" s="267">
        <v>51340</v>
      </c>
      <c r="D1081" s="47">
        <f t="shared" si="14"/>
        <v>6351.5534088443228</v>
      </c>
      <c r="E1081" s="267">
        <v>6886</v>
      </c>
      <c r="F1081" s="170">
        <v>6.9085999999999999</v>
      </c>
      <c r="G1081" s="162">
        <f t="shared" si="16"/>
        <v>120</v>
      </c>
    </row>
    <row r="1082" spans="1:7" x14ac:dyDescent="0.35">
      <c r="A1082" s="225">
        <v>43250</v>
      </c>
      <c r="B1082" s="47">
        <f t="shared" si="15"/>
        <v>7392.2357641200824</v>
      </c>
      <c r="C1082" s="267">
        <v>51070</v>
      </c>
      <c r="D1082" s="47">
        <f t="shared" si="14"/>
        <v>6318.1502257436605</v>
      </c>
      <c r="E1082" s="267">
        <v>6841.5</v>
      </c>
      <c r="F1082" s="170">
        <v>6.9085999999999999</v>
      </c>
      <c r="G1082" s="162">
        <f t="shared" si="16"/>
        <v>-270</v>
      </c>
    </row>
    <row r="1083" spans="1:7" x14ac:dyDescent="0.35">
      <c r="A1083" s="225">
        <v>43251</v>
      </c>
      <c r="B1083" s="47">
        <f t="shared" si="15"/>
        <v>7395.1307066554727</v>
      </c>
      <c r="C1083" s="267">
        <v>51090</v>
      </c>
      <c r="D1083" s="47">
        <f t="shared" si="14"/>
        <v>6320.6245356029685</v>
      </c>
      <c r="E1083" s="267">
        <v>6810</v>
      </c>
      <c r="F1083" s="170">
        <v>6.9085999999999999</v>
      </c>
      <c r="G1083" s="162">
        <f t="shared" si="16"/>
        <v>20</v>
      </c>
    </row>
    <row r="1084" spans="1:7" x14ac:dyDescent="0.35">
      <c r="A1084" s="225">
        <v>43252</v>
      </c>
      <c r="B1084" s="47">
        <f t="shared" ref="B1084:B1147" si="17">+IF(F1084=0,"",C1084/F1084)</f>
        <v>7421.9089251078367</v>
      </c>
      <c r="C1084" s="267">
        <v>51275</v>
      </c>
      <c r="D1084" s="47">
        <f t="shared" si="14"/>
        <v>6343.5119018015703</v>
      </c>
      <c r="E1084" s="267">
        <v>6825</v>
      </c>
      <c r="F1084" s="170">
        <v>6.9085999999999999</v>
      </c>
      <c r="G1084" s="162">
        <f t="shared" si="16"/>
        <v>185</v>
      </c>
    </row>
    <row r="1085" spans="1:7" x14ac:dyDescent="0.35">
      <c r="A1085" s="225">
        <v>43255</v>
      </c>
      <c r="B1085" s="47">
        <f t="shared" si="17"/>
        <v>7505.1385230003189</v>
      </c>
      <c r="C1085" s="267">
        <v>51850</v>
      </c>
      <c r="D1085" s="47">
        <f t="shared" si="14"/>
        <v>6414.6483102566835</v>
      </c>
      <c r="E1085" s="267">
        <v>6814</v>
      </c>
      <c r="F1085" s="170">
        <v>6.9085999999999999</v>
      </c>
      <c r="G1085" s="162">
        <f t="shared" si="16"/>
        <v>575</v>
      </c>
    </row>
    <row r="1086" spans="1:7" x14ac:dyDescent="0.35">
      <c r="A1086" s="225">
        <v>43256</v>
      </c>
      <c r="B1086" s="47">
        <f t="shared" si="17"/>
        <v>7502.2435804649276</v>
      </c>
      <c r="C1086" s="267">
        <v>51830</v>
      </c>
      <c r="D1086" s="47">
        <f t="shared" si="14"/>
        <v>6412.1740003973746</v>
      </c>
      <c r="E1086" s="267">
        <v>6935</v>
      </c>
      <c r="F1086" s="170">
        <v>6.9085999999999999</v>
      </c>
      <c r="G1086" s="162">
        <f t="shared" si="16"/>
        <v>-20</v>
      </c>
    </row>
    <row r="1087" spans="1:7" x14ac:dyDescent="0.35">
      <c r="A1087" s="225">
        <v>43257</v>
      </c>
      <c r="B1087" s="47">
        <f t="shared" si="17"/>
        <v>7609.3564542743825</v>
      </c>
      <c r="C1087" s="267">
        <v>52570</v>
      </c>
      <c r="D1087" s="47">
        <f t="shared" si="14"/>
        <v>6503.7234651917806</v>
      </c>
      <c r="E1087" s="267">
        <v>6971</v>
      </c>
      <c r="F1087" s="170">
        <v>6.9085999999999999</v>
      </c>
      <c r="G1087" s="162">
        <f t="shared" si="16"/>
        <v>740</v>
      </c>
    </row>
    <row r="1088" spans="1:7" x14ac:dyDescent="0.35">
      <c r="A1088" s="225">
        <v>43258</v>
      </c>
      <c r="B1088" s="47">
        <f t="shared" si="17"/>
        <v>7759.8934661146977</v>
      </c>
      <c r="C1088" s="267">
        <v>53610</v>
      </c>
      <c r="D1088" s="47">
        <f t="shared" si="14"/>
        <v>6632.3875778758102</v>
      </c>
      <c r="E1088" s="267">
        <v>7147</v>
      </c>
      <c r="F1088" s="170">
        <v>6.9085999999999999</v>
      </c>
      <c r="G1088" s="162">
        <f t="shared" si="16"/>
        <v>1040</v>
      </c>
    </row>
    <row r="1089" spans="1:7" x14ac:dyDescent="0.35">
      <c r="A1089" s="225">
        <v>43259</v>
      </c>
      <c r="B1089" s="47">
        <f t="shared" si="17"/>
        <v>7735.2864545638768</v>
      </c>
      <c r="C1089" s="267">
        <v>53440</v>
      </c>
      <c r="D1089" s="47">
        <f t="shared" si="14"/>
        <v>6611.3559440716899</v>
      </c>
      <c r="E1089" s="267">
        <v>7245.5</v>
      </c>
      <c r="F1089" s="170">
        <v>6.9085999999999999</v>
      </c>
      <c r="G1089" s="162">
        <f t="shared" si="16"/>
        <v>-170</v>
      </c>
    </row>
    <row r="1090" spans="1:7" x14ac:dyDescent="0.35">
      <c r="A1090" s="225">
        <v>43262</v>
      </c>
      <c r="B1090" s="47">
        <f t="shared" si="17"/>
        <v>7785.9479489332134</v>
      </c>
      <c r="C1090" s="267">
        <v>53790</v>
      </c>
      <c r="D1090" s="47">
        <f t="shared" si="14"/>
        <v>6654.6563666095844</v>
      </c>
      <c r="E1090" s="267">
        <v>7262.5</v>
      </c>
      <c r="F1090" s="170">
        <v>6.9085999999999999</v>
      </c>
      <c r="G1090" s="162">
        <f t="shared" si="16"/>
        <v>350</v>
      </c>
    </row>
    <row r="1091" spans="1:7" x14ac:dyDescent="0.35">
      <c r="A1091" s="225">
        <v>43263</v>
      </c>
      <c r="B1091" s="47">
        <f t="shared" si="17"/>
        <v>7730.9440407607908</v>
      </c>
      <c r="C1091" s="267">
        <v>53410</v>
      </c>
      <c r="D1091" s="47">
        <f t="shared" si="14"/>
        <v>6607.6444792827278</v>
      </c>
      <c r="E1091" s="267">
        <v>7223.5</v>
      </c>
      <c r="F1091" s="170">
        <v>6.9085999999999999</v>
      </c>
      <c r="G1091" s="162">
        <f t="shared" si="16"/>
        <v>-380</v>
      </c>
    </row>
    <row r="1092" spans="1:7" x14ac:dyDescent="0.35">
      <c r="A1092" s="225">
        <v>43264</v>
      </c>
      <c r="B1092" s="47">
        <f t="shared" si="17"/>
        <v>7704.1658223084278</v>
      </c>
      <c r="C1092" s="267">
        <v>53225</v>
      </c>
      <c r="D1092" s="47">
        <f t="shared" si="14"/>
        <v>6584.757113084127</v>
      </c>
      <c r="E1092" s="267">
        <v>7200.5</v>
      </c>
      <c r="F1092" s="170">
        <v>6.9085999999999999</v>
      </c>
      <c r="G1092" s="162">
        <f t="shared" si="16"/>
        <v>-185</v>
      </c>
    </row>
    <row r="1093" spans="1:7" x14ac:dyDescent="0.35">
      <c r="A1093" s="225">
        <v>43265</v>
      </c>
      <c r="B1093" s="47">
        <f t="shared" si="17"/>
        <v>7722.2592131546189</v>
      </c>
      <c r="C1093" s="267">
        <v>53350</v>
      </c>
      <c r="D1093" s="47">
        <f t="shared" ref="D1093:D1158" si="18">+B1093/1.17</f>
        <v>6600.2215497048028</v>
      </c>
      <c r="E1093" s="267">
        <v>7201.5</v>
      </c>
      <c r="F1093" s="170">
        <v>6.9085999999999999</v>
      </c>
      <c r="G1093" s="162">
        <f t="shared" si="16"/>
        <v>125</v>
      </c>
    </row>
    <row r="1094" spans="1:7" x14ac:dyDescent="0.35">
      <c r="A1094" s="225">
        <v>43266</v>
      </c>
      <c r="B1094" s="47">
        <f t="shared" si="17"/>
        <v>7682.4537532929971</v>
      </c>
      <c r="C1094" s="267">
        <v>53075</v>
      </c>
      <c r="D1094" s="47">
        <f t="shared" si="18"/>
        <v>6566.1997891393139</v>
      </c>
      <c r="E1094" s="267">
        <v>7197</v>
      </c>
      <c r="F1094" s="170">
        <v>6.9085999999999999</v>
      </c>
      <c r="G1094" s="162">
        <f t="shared" si="16"/>
        <v>-275</v>
      </c>
    </row>
    <row r="1095" spans="1:7" x14ac:dyDescent="0.35">
      <c r="A1095" s="225">
        <v>43269</v>
      </c>
      <c r="B1095" s="47">
        <f t="shared" si="17"/>
        <v>7682.4537532929971</v>
      </c>
      <c r="C1095" s="267">
        <v>53075</v>
      </c>
      <c r="D1095" s="47">
        <f t="shared" si="18"/>
        <v>6566.1997891393139</v>
      </c>
      <c r="E1095" s="267">
        <v>7136</v>
      </c>
      <c r="F1095" s="170">
        <v>6.9085999999999999</v>
      </c>
      <c r="G1095" s="162">
        <f t="shared" si="16"/>
        <v>0</v>
      </c>
    </row>
    <row r="1096" spans="1:7" x14ac:dyDescent="0.35">
      <c r="A1096" s="225">
        <v>43270</v>
      </c>
      <c r="B1096" s="47">
        <f t="shared" si="17"/>
        <v>7565.932316243523</v>
      </c>
      <c r="C1096" s="267">
        <v>52270</v>
      </c>
      <c r="D1096" s="47">
        <f t="shared" si="18"/>
        <v>6466.6088173021571</v>
      </c>
      <c r="E1096" s="267">
        <v>6987</v>
      </c>
      <c r="F1096" s="170">
        <v>6.9085999999999999</v>
      </c>
      <c r="G1096" s="162">
        <f t="shared" si="16"/>
        <v>-805</v>
      </c>
    </row>
    <row r="1097" spans="1:7" x14ac:dyDescent="0.35">
      <c r="A1097" s="225">
        <v>43271</v>
      </c>
      <c r="B1097" s="47">
        <f t="shared" si="17"/>
        <v>7460.2669137017629</v>
      </c>
      <c r="C1097" s="267">
        <v>51540</v>
      </c>
      <c r="D1097" s="47">
        <f t="shared" si="18"/>
        <v>6376.2965074374042</v>
      </c>
      <c r="E1097" s="267">
        <v>6820</v>
      </c>
      <c r="F1097" s="170">
        <v>6.9085999999999999</v>
      </c>
      <c r="G1097" s="162">
        <f t="shared" si="16"/>
        <v>-730</v>
      </c>
    </row>
    <row r="1098" spans="1:7" x14ac:dyDescent="0.35">
      <c r="A1098" s="225">
        <v>43272</v>
      </c>
      <c r="B1098" s="47">
        <f t="shared" si="17"/>
        <v>7474.017890744869</v>
      </c>
      <c r="C1098" s="267">
        <v>51635</v>
      </c>
      <c r="D1098" s="47">
        <f t="shared" si="18"/>
        <v>6388.0494792691188</v>
      </c>
      <c r="E1098" s="267">
        <v>6819</v>
      </c>
      <c r="F1098" s="170">
        <v>6.9085999999999999</v>
      </c>
      <c r="G1098" s="162">
        <f t="shared" si="16"/>
        <v>95</v>
      </c>
    </row>
    <row r="1099" spans="1:7" x14ac:dyDescent="0.35">
      <c r="A1099" s="225">
        <v>43273</v>
      </c>
      <c r="B1099" s="47">
        <f t="shared" si="17"/>
        <v>7442.8972584894191</v>
      </c>
      <c r="C1099" s="267">
        <v>51420</v>
      </c>
      <c r="D1099" s="47">
        <f t="shared" si="18"/>
        <v>6361.450648281555</v>
      </c>
      <c r="E1099" s="267">
        <v>6801</v>
      </c>
      <c r="F1099" s="170">
        <v>6.9085999999999999</v>
      </c>
      <c r="G1099" s="162">
        <f t="shared" si="16"/>
        <v>-215</v>
      </c>
    </row>
    <row r="1100" spans="1:7" x14ac:dyDescent="0.35">
      <c r="A1100" s="225">
        <v>43276</v>
      </c>
      <c r="B1100" s="47">
        <f t="shared" si="17"/>
        <v>7486.3213965202794</v>
      </c>
      <c r="C1100" s="267">
        <v>51720</v>
      </c>
      <c r="D1100" s="47">
        <f t="shared" si="18"/>
        <v>6398.5652961711794</v>
      </c>
      <c r="E1100" s="267">
        <v>6811</v>
      </c>
      <c r="F1100" s="170">
        <v>6.9085999999999999</v>
      </c>
      <c r="G1100" s="162">
        <f t="shared" si="16"/>
        <v>300</v>
      </c>
    </row>
    <row r="1101" spans="1:7" x14ac:dyDescent="0.35">
      <c r="A1101" s="225">
        <v>43277</v>
      </c>
      <c r="B1101" s="47">
        <f t="shared" si="17"/>
        <v>7402.3680629939499</v>
      </c>
      <c r="C1101" s="267">
        <v>51140</v>
      </c>
      <c r="D1101" s="47">
        <f t="shared" si="18"/>
        <v>6326.8103102512396</v>
      </c>
      <c r="E1101" s="267">
        <v>6783</v>
      </c>
      <c r="F1101" s="170">
        <v>6.9085999999999999</v>
      </c>
      <c r="G1101" s="162">
        <f t="shared" si="16"/>
        <v>-580</v>
      </c>
    </row>
    <row r="1102" spans="1:7" x14ac:dyDescent="0.35">
      <c r="A1102" s="225">
        <v>43278</v>
      </c>
      <c r="B1102" s="47">
        <f t="shared" si="17"/>
        <v>7424.0801320093797</v>
      </c>
      <c r="C1102" s="267">
        <v>51290</v>
      </c>
      <c r="D1102" s="47">
        <f t="shared" si="18"/>
        <v>6345.3676341960518</v>
      </c>
      <c r="E1102" s="267">
        <v>6712</v>
      </c>
      <c r="F1102" s="170">
        <v>6.9085999999999999</v>
      </c>
      <c r="G1102" s="162">
        <f t="shared" si="16"/>
        <v>150</v>
      </c>
    </row>
    <row r="1103" spans="1:7" x14ac:dyDescent="0.35">
      <c r="A1103" s="225">
        <v>43279</v>
      </c>
      <c r="B1103" s="47">
        <f t="shared" si="17"/>
        <v>7437.1073734186375</v>
      </c>
      <c r="C1103" s="267">
        <v>51380</v>
      </c>
      <c r="D1103" s="47">
        <f t="shared" si="18"/>
        <v>6356.502028562938</v>
      </c>
      <c r="E1103" s="267">
        <v>6688</v>
      </c>
      <c r="F1103" s="170">
        <v>6.9085999999999999</v>
      </c>
      <c r="G1103" s="162">
        <f t="shared" si="16"/>
        <v>90</v>
      </c>
    </row>
    <row r="1104" spans="1:7" x14ac:dyDescent="0.35">
      <c r="A1104" s="225">
        <v>43280</v>
      </c>
      <c r="B1104" s="47">
        <f t="shared" si="17"/>
        <v>7408.1579480647315</v>
      </c>
      <c r="C1104" s="267">
        <v>51180</v>
      </c>
      <c r="D1104" s="47">
        <f t="shared" si="18"/>
        <v>6331.7589299698566</v>
      </c>
      <c r="E1104" s="267">
        <v>6650</v>
      </c>
      <c r="F1104" s="170">
        <v>6.9085999999999999</v>
      </c>
      <c r="G1104" s="162">
        <f t="shared" si="16"/>
        <v>-200</v>
      </c>
    </row>
    <row r="1105" spans="1:7" x14ac:dyDescent="0.35">
      <c r="A1105" s="225">
        <v>43283</v>
      </c>
      <c r="B1105" s="47">
        <f t="shared" si="17"/>
        <v>7412.5003618678174</v>
      </c>
      <c r="C1105" s="267">
        <v>51210</v>
      </c>
      <c r="D1105" s="47">
        <f t="shared" si="18"/>
        <v>6335.4703947588187</v>
      </c>
      <c r="E1105" s="267">
        <v>6646</v>
      </c>
      <c r="F1105" s="170">
        <v>6.9085999999999999</v>
      </c>
      <c r="G1105" s="162">
        <f t="shared" si="16"/>
        <v>30</v>
      </c>
    </row>
    <row r="1106" spans="1:7" x14ac:dyDescent="0.35">
      <c r="A1106" s="225">
        <v>43284</v>
      </c>
      <c r="B1106" s="47">
        <f t="shared" si="17"/>
        <v>7393.683235387778</v>
      </c>
      <c r="C1106" s="267">
        <v>51080</v>
      </c>
      <c r="D1106" s="47">
        <f t="shared" si="18"/>
        <v>6319.3873806733145</v>
      </c>
      <c r="E1106" s="267">
        <v>6595</v>
      </c>
      <c r="F1106" s="170">
        <v>6.9085999999999999</v>
      </c>
      <c r="G1106" s="162">
        <f t="shared" si="16"/>
        <v>-130</v>
      </c>
    </row>
    <row r="1107" spans="1:7" x14ac:dyDescent="0.35">
      <c r="A1107" s="225">
        <v>43285</v>
      </c>
      <c r="B1107" s="47">
        <f t="shared" si="17"/>
        <v>7337.2318559476598</v>
      </c>
      <c r="C1107" s="267">
        <v>50690</v>
      </c>
      <c r="D1107" s="47">
        <f t="shared" si="18"/>
        <v>6271.1383384168039</v>
      </c>
      <c r="E1107" s="267">
        <v>6584.5</v>
      </c>
      <c r="F1107" s="170">
        <v>6.9085999999999999</v>
      </c>
      <c r="G1107" s="162">
        <f t="shared" si="16"/>
        <v>-390</v>
      </c>
    </row>
    <row r="1108" spans="1:7" x14ac:dyDescent="0.35">
      <c r="A1108" s="225">
        <v>43286</v>
      </c>
      <c r="B1108" s="47">
        <f t="shared" si="17"/>
        <v>7186.6948441073446</v>
      </c>
      <c r="C1108" s="267">
        <v>49650</v>
      </c>
      <c r="D1108" s="47">
        <f t="shared" si="18"/>
        <v>6142.4742257327734</v>
      </c>
      <c r="E1108" s="267">
        <v>6459</v>
      </c>
      <c r="F1108" s="170">
        <v>6.9085999999999999</v>
      </c>
      <c r="G1108" s="162">
        <f t="shared" si="16"/>
        <v>-1040</v>
      </c>
    </row>
    <row r="1109" spans="1:7" x14ac:dyDescent="0.35">
      <c r="A1109" s="225">
        <v>43287</v>
      </c>
      <c r="B1109" s="47">
        <f t="shared" si="17"/>
        <v>7072.3446139594134</v>
      </c>
      <c r="C1109" s="267">
        <v>48860</v>
      </c>
      <c r="D1109" s="47">
        <f t="shared" si="18"/>
        <v>6044.7389862900973</v>
      </c>
      <c r="E1109" s="267">
        <v>6399.5</v>
      </c>
      <c r="F1109" s="170">
        <v>6.9085999999999999</v>
      </c>
      <c r="G1109" s="162">
        <f t="shared" si="16"/>
        <v>-790</v>
      </c>
    </row>
    <row r="1110" spans="1:7" x14ac:dyDescent="0.35">
      <c r="A1110" s="225">
        <v>43291</v>
      </c>
      <c r="B1110" s="47">
        <f t="shared" si="17"/>
        <v>7183.076165938106</v>
      </c>
      <c r="C1110" s="267">
        <v>49625</v>
      </c>
      <c r="D1110" s="47">
        <f t="shared" si="18"/>
        <v>6139.3813384086379</v>
      </c>
      <c r="E1110" s="267">
        <v>6383</v>
      </c>
      <c r="F1110" s="170">
        <v>6.9085999999999999</v>
      </c>
      <c r="G1110" s="162">
        <f t="shared" si="16"/>
        <v>765</v>
      </c>
    </row>
    <row r="1111" spans="1:7" x14ac:dyDescent="0.35">
      <c r="A1111" s="225">
        <v>43292</v>
      </c>
      <c r="B1111" s="47">
        <f t="shared" si="17"/>
        <v>6949.3095562053095</v>
      </c>
      <c r="C1111" s="267">
        <v>48010</v>
      </c>
      <c r="D1111" s="47">
        <f t="shared" si="18"/>
        <v>5939.580817269496</v>
      </c>
      <c r="E1111" s="267">
        <v>6308</v>
      </c>
      <c r="F1111" s="170">
        <v>6.9085999999999999</v>
      </c>
      <c r="G1111" s="162">
        <f t="shared" si="16"/>
        <v>-1615</v>
      </c>
    </row>
    <row r="1112" spans="1:7" x14ac:dyDescent="0.35">
      <c r="A1112" s="225">
        <v>43293</v>
      </c>
      <c r="B1112" s="47">
        <f t="shared" si="17"/>
        <v>7012.998291983904</v>
      </c>
      <c r="C1112" s="267">
        <v>48450</v>
      </c>
      <c r="D1112" s="47">
        <f t="shared" si="18"/>
        <v>5994.0156341742777</v>
      </c>
      <c r="E1112" s="267">
        <v>6182</v>
      </c>
      <c r="F1112" s="170">
        <v>6.9085999999999999</v>
      </c>
      <c r="G1112" s="162">
        <f t="shared" si="16"/>
        <v>440</v>
      </c>
    </row>
    <row r="1113" spans="1:7" x14ac:dyDescent="0.35">
      <c r="A1113" s="225">
        <v>43294</v>
      </c>
      <c r="B1113" s="47">
        <f t="shared" si="17"/>
        <v>7031.8154184639434</v>
      </c>
      <c r="C1113" s="267">
        <v>48580</v>
      </c>
      <c r="D1113" s="47">
        <f t="shared" si="18"/>
        <v>6010.0986482597809</v>
      </c>
      <c r="E1113" s="267">
        <v>6173</v>
      </c>
      <c r="F1113" s="170">
        <v>6.9085999999999999</v>
      </c>
      <c r="G1113" s="162">
        <f t="shared" si="16"/>
        <v>130</v>
      </c>
    </row>
    <row r="1114" spans="1:7" x14ac:dyDescent="0.35">
      <c r="A1114" s="225">
        <v>43297</v>
      </c>
      <c r="B1114" s="47">
        <f t="shared" si="17"/>
        <v>7070.8971426917178</v>
      </c>
      <c r="C1114" s="267">
        <v>48850</v>
      </c>
      <c r="D1114" s="47">
        <f t="shared" si="18"/>
        <v>6043.5018313604432</v>
      </c>
      <c r="E1114" s="267">
        <v>6166</v>
      </c>
      <c r="F1114" s="170">
        <v>6.9085999999999999</v>
      </c>
      <c r="G1114" s="162">
        <f t="shared" si="16"/>
        <v>270</v>
      </c>
    </row>
    <row r="1115" spans="1:7" x14ac:dyDescent="0.35">
      <c r="A1115" s="225">
        <v>43298</v>
      </c>
      <c r="B1115" s="47">
        <f t="shared" si="17"/>
        <v>7054.2512231132214</v>
      </c>
      <c r="C1115" s="267">
        <v>48735</v>
      </c>
      <c r="D1115" s="47">
        <f t="shared" si="18"/>
        <v>6029.2745496694206</v>
      </c>
      <c r="E1115" s="267">
        <v>6143</v>
      </c>
      <c r="F1115" s="170">
        <v>6.9085999999999999</v>
      </c>
      <c r="G1115" s="162">
        <f t="shared" si="16"/>
        <v>-115</v>
      </c>
    </row>
    <row r="1116" spans="1:7" x14ac:dyDescent="0.35">
      <c r="A1116" s="225">
        <v>43299</v>
      </c>
      <c r="B1116" s="47">
        <f t="shared" si="17"/>
        <v>7015.8932345192952</v>
      </c>
      <c r="C1116" s="267">
        <v>48470</v>
      </c>
      <c r="D1116" s="47">
        <f t="shared" si="18"/>
        <v>5996.4899440335857</v>
      </c>
      <c r="E1116" s="267">
        <v>6141.5</v>
      </c>
      <c r="F1116" s="170">
        <v>6.9085999999999999</v>
      </c>
      <c r="G1116" s="162">
        <f t="shared" si="16"/>
        <v>-265</v>
      </c>
    </row>
    <row r="1117" spans="1:7" x14ac:dyDescent="0.35">
      <c r="A1117" s="225">
        <v>43300</v>
      </c>
      <c r="B1117" s="47">
        <f t="shared" si="17"/>
        <v>7063.6597863532406</v>
      </c>
      <c r="C1117" s="267">
        <v>48800</v>
      </c>
      <c r="D1117" s="47">
        <f t="shared" si="18"/>
        <v>6037.3160567121722</v>
      </c>
      <c r="E1117" s="267">
        <v>6068</v>
      </c>
      <c r="F1117" s="170">
        <v>6.9085999999999999</v>
      </c>
      <c r="G1117" s="162">
        <f t="shared" si="16"/>
        <v>330</v>
      </c>
    </row>
    <row r="1118" spans="1:7" x14ac:dyDescent="0.35">
      <c r="A1118" s="225">
        <v>43301</v>
      </c>
      <c r="B1118" s="47">
        <f t="shared" si="17"/>
        <v>6981.8776597284541</v>
      </c>
      <c r="C1118" s="267">
        <v>48235</v>
      </c>
      <c r="D1118" s="47">
        <f t="shared" si="18"/>
        <v>5967.416803186713</v>
      </c>
      <c r="E1118" s="267">
        <v>5982</v>
      </c>
      <c r="F1118" s="170">
        <v>6.9085999999999999</v>
      </c>
      <c r="G1118" s="162">
        <f t="shared" si="16"/>
        <v>-565</v>
      </c>
    </row>
    <row r="1119" spans="1:7" x14ac:dyDescent="0.35">
      <c r="A1119" s="225">
        <v>43304</v>
      </c>
      <c r="B1119" s="47">
        <f t="shared" si="17"/>
        <v>7053.527487479374</v>
      </c>
      <c r="C1119" s="267">
        <v>48730</v>
      </c>
      <c r="D1119" s="47">
        <f t="shared" si="18"/>
        <v>6028.6559722045931</v>
      </c>
      <c r="E1119" s="267">
        <v>6073</v>
      </c>
      <c r="F1119" s="170">
        <v>6.9085999999999999</v>
      </c>
      <c r="G1119" s="162">
        <f t="shared" si="16"/>
        <v>495</v>
      </c>
    </row>
    <row r="1120" spans="1:7" x14ac:dyDescent="0.35">
      <c r="A1120" s="225">
        <v>43305</v>
      </c>
      <c r="B1120" s="47">
        <f t="shared" si="17"/>
        <v>7120.1111657933589</v>
      </c>
      <c r="C1120" s="267">
        <v>49190</v>
      </c>
      <c r="D1120" s="47">
        <f t="shared" si="18"/>
        <v>6085.5650989686828</v>
      </c>
      <c r="E1120" s="267">
        <v>6153</v>
      </c>
      <c r="F1120" s="170">
        <v>6.9085999999999999</v>
      </c>
      <c r="G1120" s="162">
        <f t="shared" si="16"/>
        <v>460</v>
      </c>
    </row>
    <row r="1121" spans="1:7" x14ac:dyDescent="0.35">
      <c r="A1121" s="225">
        <v>43306</v>
      </c>
      <c r="B1121" s="47">
        <f t="shared" si="17"/>
        <v>7222.1578901658804</v>
      </c>
      <c r="C1121" s="267">
        <v>49895</v>
      </c>
      <c r="D1121" s="47">
        <f t="shared" si="18"/>
        <v>6172.7845215093002</v>
      </c>
      <c r="E1121" s="267">
        <v>6167</v>
      </c>
      <c r="F1121" s="170">
        <v>6.9085999999999999</v>
      </c>
      <c r="G1121" s="162">
        <f t="shared" si="16"/>
        <v>705</v>
      </c>
    </row>
    <row r="1122" spans="1:7" x14ac:dyDescent="0.35">
      <c r="A1122" s="225">
        <v>43307</v>
      </c>
      <c r="B1122" s="47">
        <f t="shared" si="17"/>
        <v>7225.776568335119</v>
      </c>
      <c r="C1122" s="267">
        <v>49920</v>
      </c>
      <c r="D1122" s="47">
        <f t="shared" si="18"/>
        <v>6175.8774088334358</v>
      </c>
      <c r="E1122" s="267">
        <v>6252</v>
      </c>
      <c r="F1122" s="170">
        <v>6.9085999999999999</v>
      </c>
      <c r="G1122" s="162">
        <f t="shared" si="16"/>
        <v>25</v>
      </c>
    </row>
    <row r="1123" spans="1:7" x14ac:dyDescent="0.35">
      <c r="A1123" s="225">
        <v>43308</v>
      </c>
      <c r="B1123" s="47">
        <f t="shared" si="17"/>
        <v>7225.776568335119</v>
      </c>
      <c r="C1123" s="267">
        <v>49920</v>
      </c>
      <c r="D1123" s="47">
        <f t="shared" si="18"/>
        <v>6175.8774088334358</v>
      </c>
      <c r="E1123" s="267">
        <v>6255</v>
      </c>
      <c r="F1123" s="170">
        <v>6.9085999999999999</v>
      </c>
      <c r="G1123" s="162">
        <f t="shared" si="16"/>
        <v>0</v>
      </c>
    </row>
    <row r="1124" spans="1:7" x14ac:dyDescent="0.35">
      <c r="A1124" s="225">
        <v>43311</v>
      </c>
      <c r="B1124" s="47">
        <f t="shared" si="17"/>
        <v>7206.2357062212313</v>
      </c>
      <c r="C1124" s="267">
        <v>49785</v>
      </c>
      <c r="D1124" s="47">
        <f t="shared" si="18"/>
        <v>6159.1758172831042</v>
      </c>
      <c r="E1124" s="267">
        <v>6251.5</v>
      </c>
      <c r="F1124" s="170">
        <v>6.9085999999999999</v>
      </c>
      <c r="G1124" s="162">
        <f t="shared" si="16"/>
        <v>-135</v>
      </c>
    </row>
    <row r="1125" spans="1:7" x14ac:dyDescent="0.35">
      <c r="A1125" s="225">
        <v>43312</v>
      </c>
      <c r="B1125" s="47">
        <f t="shared" si="17"/>
        <v>7278.5162523004064</v>
      </c>
      <c r="C1125" s="267">
        <v>49675</v>
      </c>
      <c r="D1125" s="47">
        <f t="shared" si="18"/>
        <v>6220.9540617952198</v>
      </c>
      <c r="E1125" s="267">
        <v>6185</v>
      </c>
      <c r="F1125" s="170">
        <f>USD_CNY!B910</f>
        <v>6.8248800000000003</v>
      </c>
      <c r="G1125" s="162">
        <f t="shared" ref="G1125:G1157" si="19">+C1125-C1124</f>
        <v>-110</v>
      </c>
    </row>
    <row r="1126" spans="1:7" x14ac:dyDescent="0.35">
      <c r="A1126" s="344">
        <v>43313</v>
      </c>
      <c r="B1126" s="47">
        <f t="shared" si="17"/>
        <v>7333.5401051596427</v>
      </c>
      <c r="C1126" s="343">
        <v>49890</v>
      </c>
      <c r="D1126" s="47">
        <f t="shared" si="18"/>
        <v>6267.9829958629425</v>
      </c>
      <c r="E1126" s="343">
        <v>6213</v>
      </c>
      <c r="F1126" s="170">
        <f>USD_CNY!B911</f>
        <v>6.8029900000000003</v>
      </c>
      <c r="G1126" s="162">
        <f t="shared" si="19"/>
        <v>215</v>
      </c>
    </row>
    <row r="1127" spans="1:7" x14ac:dyDescent="0.35">
      <c r="A1127" s="344">
        <v>43314</v>
      </c>
      <c r="B1127" s="47">
        <f t="shared" si="17"/>
        <v>7201.8782920673821</v>
      </c>
      <c r="C1127" s="267">
        <v>49140</v>
      </c>
      <c r="D1127" s="47">
        <f t="shared" si="18"/>
        <v>6155.4515316815232</v>
      </c>
      <c r="E1127" s="267">
        <v>6137</v>
      </c>
      <c r="F1127" s="170">
        <f>USD_CNY!B912</f>
        <v>6.8232200000000001</v>
      </c>
      <c r="G1127" s="162">
        <f t="shared" si="19"/>
        <v>-750</v>
      </c>
    </row>
    <row r="1128" spans="1:7" x14ac:dyDescent="0.35">
      <c r="A1128" s="344">
        <v>43315</v>
      </c>
      <c r="B1128" s="47">
        <f t="shared" si="17"/>
        <v>7153.7901351392602</v>
      </c>
      <c r="C1128" s="267">
        <v>49215</v>
      </c>
      <c r="D1128" s="47">
        <f t="shared" si="18"/>
        <v>6114.3505428540693</v>
      </c>
      <c r="E1128" s="267">
        <v>6063</v>
      </c>
      <c r="F1128" s="170">
        <f>USD_CNY!B913</f>
        <v>6.8795700000000002</v>
      </c>
      <c r="G1128" s="162">
        <f t="shared" si="19"/>
        <v>75</v>
      </c>
    </row>
    <row r="1129" spans="1:7" x14ac:dyDescent="0.35">
      <c r="A1129" s="344">
        <v>43318</v>
      </c>
      <c r="B1129" s="47">
        <f t="shared" si="17"/>
        <v>7200.2021314350895</v>
      </c>
      <c r="C1129" s="267">
        <v>49300</v>
      </c>
      <c r="D1129" s="47">
        <f t="shared" si="18"/>
        <v>6154.0189157564873</v>
      </c>
      <c r="E1129" s="267">
        <v>6167</v>
      </c>
      <c r="F1129" s="170">
        <f>USD_CNY!B914</f>
        <v>6.8470300000000002</v>
      </c>
      <c r="G1129" s="162">
        <f t="shared" si="19"/>
        <v>85</v>
      </c>
    </row>
    <row r="1130" spans="1:7" x14ac:dyDescent="0.35">
      <c r="A1130" s="344">
        <v>43319</v>
      </c>
      <c r="B1130" s="47">
        <f t="shared" si="17"/>
        <v>7181.5678676009966</v>
      </c>
      <c r="C1130" s="267">
        <v>49295</v>
      </c>
      <c r="D1130" s="47">
        <f t="shared" si="18"/>
        <v>6138.0921945307664</v>
      </c>
      <c r="E1130" s="267">
        <v>6040</v>
      </c>
      <c r="F1130" s="170">
        <f>USD_CNY!B915</f>
        <v>6.8640999999999996</v>
      </c>
      <c r="G1130" s="162">
        <f t="shared" si="19"/>
        <v>-5</v>
      </c>
    </row>
    <row r="1131" spans="1:7" x14ac:dyDescent="0.35">
      <c r="A1131" s="344">
        <v>43320</v>
      </c>
      <c r="B1131" s="47">
        <f t="shared" si="17"/>
        <v>7256.9940967256998</v>
      </c>
      <c r="C1131" s="267">
        <v>49480</v>
      </c>
      <c r="D1131" s="47">
        <f t="shared" si="18"/>
        <v>6202.559057030513</v>
      </c>
      <c r="E1131" s="267">
        <v>6132</v>
      </c>
      <c r="F1131" s="170">
        <f>USD_CNY!B916</f>
        <v>6.8182499999999999</v>
      </c>
      <c r="G1131" s="162">
        <f t="shared" si="19"/>
        <v>185</v>
      </c>
    </row>
    <row r="1132" spans="1:7" x14ac:dyDescent="0.35">
      <c r="A1132" s="344">
        <v>43321</v>
      </c>
      <c r="B1132" s="47">
        <f t="shared" si="17"/>
        <v>7258.516023696252</v>
      </c>
      <c r="C1132" s="267">
        <v>49525</v>
      </c>
      <c r="D1132" s="47">
        <f t="shared" si="18"/>
        <v>6203.8598493130366</v>
      </c>
      <c r="E1132" s="267">
        <v>6113</v>
      </c>
      <c r="F1132" s="170">
        <f>USD_CNY!B917</f>
        <v>6.8230199999999996</v>
      </c>
      <c r="G1132" s="162">
        <f t="shared" si="19"/>
        <v>45</v>
      </c>
    </row>
    <row r="1133" spans="1:7" x14ac:dyDescent="0.35">
      <c r="A1133" s="344">
        <v>43322</v>
      </c>
      <c r="B1133" s="47">
        <f t="shared" si="17"/>
        <v>7274.9796212920255</v>
      </c>
      <c r="C1133" s="267">
        <v>49800</v>
      </c>
      <c r="D1133" s="47">
        <f t="shared" si="18"/>
        <v>6217.9313002495946</v>
      </c>
      <c r="E1133" s="267">
        <v>6247</v>
      </c>
      <c r="F1133" s="170">
        <f>USD_CNY!B918</f>
        <v>6.8453799999999996</v>
      </c>
      <c r="G1133" s="162">
        <f t="shared" si="19"/>
        <v>275</v>
      </c>
    </row>
    <row r="1134" spans="1:7" x14ac:dyDescent="0.35">
      <c r="A1134" s="344">
        <v>43325</v>
      </c>
      <c r="B1134" s="47">
        <f t="shared" si="17"/>
        <v>7215.6691422746471</v>
      </c>
      <c r="C1134" s="267">
        <v>49550</v>
      </c>
      <c r="D1134" s="47">
        <f t="shared" si="18"/>
        <v>6167.2385831407246</v>
      </c>
      <c r="E1134" s="267">
        <v>6120</v>
      </c>
      <c r="F1134" s="170">
        <f>USD_CNY!B919</f>
        <v>6.867</v>
      </c>
      <c r="G1134" s="162">
        <f t="shared" si="19"/>
        <v>-250</v>
      </c>
    </row>
    <row r="1135" spans="1:7" x14ac:dyDescent="0.35">
      <c r="A1135" s="344">
        <v>43326</v>
      </c>
      <c r="B1135" s="47">
        <f t="shared" si="17"/>
        <v>7183.6599666571383</v>
      </c>
      <c r="C1135" s="267">
        <v>49510</v>
      </c>
      <c r="D1135" s="47">
        <f t="shared" si="18"/>
        <v>6139.8803133821702</v>
      </c>
      <c r="E1135" s="267">
        <v>6081</v>
      </c>
      <c r="F1135" s="170">
        <f>USD_CNY!B920</f>
        <v>6.8920300000000001</v>
      </c>
      <c r="G1135" s="162">
        <f t="shared" si="19"/>
        <v>-40</v>
      </c>
    </row>
    <row r="1136" spans="1:7" x14ac:dyDescent="0.35">
      <c r="A1136" s="344">
        <v>43327</v>
      </c>
      <c r="B1136" s="47">
        <f t="shared" si="17"/>
        <v>7093.7418400208899</v>
      </c>
      <c r="C1136" s="267">
        <v>48900</v>
      </c>
      <c r="D1136" s="47">
        <f t="shared" si="18"/>
        <v>6063.0272136930689</v>
      </c>
      <c r="E1136" s="267">
        <v>6059</v>
      </c>
      <c r="F1136" s="170">
        <f>USD_CNY!B921</f>
        <v>6.8933999999999997</v>
      </c>
      <c r="G1136" s="162">
        <f t="shared" si="19"/>
        <v>-610</v>
      </c>
    </row>
    <row r="1137" spans="1:7" x14ac:dyDescent="0.35">
      <c r="A1137" s="344">
        <v>43328</v>
      </c>
      <c r="B1137" s="47">
        <f t="shared" si="17"/>
        <v>6892.9522712547696</v>
      </c>
      <c r="C1137" s="267">
        <v>47875</v>
      </c>
      <c r="D1137" s="47">
        <f t="shared" si="18"/>
        <v>5891.4121976536499</v>
      </c>
      <c r="E1137" s="267">
        <v>5843</v>
      </c>
      <c r="F1137" s="170">
        <f>USD_CNY!B922</f>
        <v>6.9455</v>
      </c>
      <c r="G1137" s="162">
        <f t="shared" si="19"/>
        <v>-1025</v>
      </c>
    </row>
    <row r="1138" spans="1:7" x14ac:dyDescent="0.35">
      <c r="A1138" s="344">
        <v>43329</v>
      </c>
      <c r="B1138" s="47">
        <f t="shared" si="17"/>
        <v>7004.4470365240213</v>
      </c>
      <c r="C1138" s="267">
        <v>48040</v>
      </c>
      <c r="D1138" s="47">
        <f t="shared" si="18"/>
        <v>5986.7068688239506</v>
      </c>
      <c r="E1138" s="267">
        <v>5860</v>
      </c>
      <c r="F1138" s="170">
        <f>USD_CNY!B923</f>
        <v>6.8585000000000003</v>
      </c>
      <c r="G1138" s="162">
        <f t="shared" si="19"/>
        <v>165</v>
      </c>
    </row>
    <row r="1139" spans="1:7" x14ac:dyDescent="0.35">
      <c r="A1139" s="344">
        <v>43332</v>
      </c>
      <c r="B1139" s="47">
        <f t="shared" si="17"/>
        <v>7094.4710237165136</v>
      </c>
      <c r="C1139" s="267">
        <v>48490</v>
      </c>
      <c r="D1139" s="47">
        <f t="shared" si="18"/>
        <v>6063.650447620952</v>
      </c>
      <c r="E1139" s="267">
        <v>5844</v>
      </c>
      <c r="F1139" s="170">
        <f>USD_CNY!B924</f>
        <v>6.8349000000000002</v>
      </c>
      <c r="G1139" s="162">
        <f t="shared" si="19"/>
        <v>450</v>
      </c>
    </row>
    <row r="1140" spans="1:7" x14ac:dyDescent="0.35">
      <c r="A1140" s="344">
        <v>43333</v>
      </c>
      <c r="B1140" s="47">
        <f t="shared" si="17"/>
        <v>7124.5352371113804</v>
      </c>
      <c r="C1140" s="267">
        <v>48690</v>
      </c>
      <c r="D1140" s="47">
        <f t="shared" si="18"/>
        <v>6089.3463565054535</v>
      </c>
      <c r="E1140" s="267">
        <v>5963</v>
      </c>
      <c r="F1140" s="170">
        <f>USD_CNY!B925</f>
        <v>6.83413</v>
      </c>
      <c r="G1140" s="162">
        <f t="shared" si="19"/>
        <v>200</v>
      </c>
    </row>
    <row r="1141" spans="1:7" x14ac:dyDescent="0.35">
      <c r="A1141" s="344">
        <v>43334</v>
      </c>
      <c r="B1141" s="47">
        <f t="shared" si="17"/>
        <v>7138.7038140949126</v>
      </c>
      <c r="C1141" s="267">
        <v>48740</v>
      </c>
      <c r="D1141" s="47">
        <f t="shared" si="18"/>
        <v>6101.4562513631736</v>
      </c>
      <c r="E1141" s="267">
        <v>6025</v>
      </c>
      <c r="F1141" s="170">
        <f>USD_CNY!B926</f>
        <v>6.8275699999999997</v>
      </c>
      <c r="G1141" s="162">
        <f t="shared" si="19"/>
        <v>50</v>
      </c>
    </row>
    <row r="1142" spans="1:7" x14ac:dyDescent="0.35">
      <c r="A1142" s="344">
        <v>43335</v>
      </c>
      <c r="B1142" s="47">
        <f t="shared" si="17"/>
        <v>7051.038593005931</v>
      </c>
      <c r="C1142" s="267">
        <v>48270</v>
      </c>
      <c r="D1142" s="47">
        <f t="shared" si="18"/>
        <v>6026.5287119708819</v>
      </c>
      <c r="E1142" s="267">
        <v>6000</v>
      </c>
      <c r="F1142" s="170">
        <f>USD_CNY!B927</f>
        <v>6.8457999999999997</v>
      </c>
      <c r="G1142" s="162">
        <f t="shared" si="19"/>
        <v>-470</v>
      </c>
    </row>
    <row r="1143" spans="1:7" x14ac:dyDescent="0.35">
      <c r="A1143" s="344">
        <v>43336</v>
      </c>
      <c r="B1143" s="47">
        <f t="shared" si="17"/>
        <v>7027.5312677265993</v>
      </c>
      <c r="C1143" s="267">
        <v>48440</v>
      </c>
      <c r="D1143" s="47">
        <f t="shared" si="18"/>
        <v>6006.4369809629061</v>
      </c>
      <c r="E1143" s="267">
        <v>5910.5</v>
      </c>
      <c r="F1143" s="170">
        <f>USD_CNY!B928</f>
        <v>6.8928900000000004</v>
      </c>
      <c r="G1143" s="162">
        <f t="shared" si="19"/>
        <v>170</v>
      </c>
    </row>
    <row r="1144" spans="1:7" x14ac:dyDescent="0.35">
      <c r="A1144" s="344">
        <v>43339</v>
      </c>
      <c r="B1144" s="47">
        <f t="shared" si="17"/>
        <v>7176.5972340688368</v>
      </c>
      <c r="C1144" s="267">
        <v>48800</v>
      </c>
      <c r="D1144" s="47">
        <f t="shared" si="18"/>
        <v>6133.8437898024249</v>
      </c>
      <c r="E1144" s="267">
        <v>6001</v>
      </c>
      <c r="F1144" s="170">
        <f>USD_CNY!B929</f>
        <v>6.7998799999999999</v>
      </c>
      <c r="G1144" s="162">
        <f t="shared" si="19"/>
        <v>360</v>
      </c>
    </row>
    <row r="1145" spans="1:7" x14ac:dyDescent="0.35">
      <c r="A1145" s="344">
        <v>43340</v>
      </c>
      <c r="B1145" s="47">
        <f t="shared" si="17"/>
        <v>7154.5079288435609</v>
      </c>
      <c r="C1145" s="267">
        <v>48600</v>
      </c>
      <c r="D1145" s="47">
        <f t="shared" si="18"/>
        <v>6114.9640417466335</v>
      </c>
      <c r="E1145" s="267">
        <v>6001</v>
      </c>
      <c r="F1145" s="170">
        <f>USD_CNY!B930</f>
        <v>6.7929199999999996</v>
      </c>
      <c r="G1145" s="162">
        <f t="shared" si="19"/>
        <v>-200</v>
      </c>
    </row>
    <row r="1146" spans="1:7" x14ac:dyDescent="0.35">
      <c r="A1146" s="344">
        <v>43341</v>
      </c>
      <c r="B1146" s="47">
        <f t="shared" si="17"/>
        <v>7217.0255324155787</v>
      </c>
      <c r="C1146" s="267">
        <v>49070</v>
      </c>
      <c r="D1146" s="47">
        <f t="shared" si="18"/>
        <v>6168.3978909534862</v>
      </c>
      <c r="E1146" s="267">
        <v>6118</v>
      </c>
      <c r="F1146" s="170">
        <f>USD_CNY!B931</f>
        <v>6.7991999999999999</v>
      </c>
      <c r="G1146" s="162">
        <f t="shared" si="19"/>
        <v>470</v>
      </c>
    </row>
    <row r="1147" spans="1:7" x14ac:dyDescent="0.35">
      <c r="A1147" s="344">
        <v>43342</v>
      </c>
      <c r="B1147" s="47">
        <f t="shared" si="17"/>
        <v>7077.8740260305576</v>
      </c>
      <c r="C1147" s="267">
        <v>48780</v>
      </c>
      <c r="D1147" s="47">
        <f t="shared" si="18"/>
        <v>6049.4649795132973</v>
      </c>
      <c r="E1147" s="267">
        <v>6065</v>
      </c>
      <c r="F1147" s="170">
        <f>USD_CNY!B932</f>
        <v>6.8918999999999997</v>
      </c>
      <c r="G1147" s="162">
        <f t="shared" si="19"/>
        <v>-290</v>
      </c>
    </row>
    <row r="1148" spans="1:7" x14ac:dyDescent="0.35">
      <c r="A1148" s="344">
        <v>43343</v>
      </c>
      <c r="B1148" s="47">
        <f t="shared" ref="B1148:B1165" si="20">+IF(F1148=0,"",C1148/F1148)</f>
        <v>7082.8605843105097</v>
      </c>
      <c r="C1148" s="267">
        <v>48630</v>
      </c>
      <c r="D1148" s="47">
        <f t="shared" si="18"/>
        <v>6053.7269951371882</v>
      </c>
      <c r="E1148" s="267">
        <v>6066.5</v>
      </c>
      <c r="F1148" s="170">
        <f>USD_CNY!B933</f>
        <v>6.8658700000000001</v>
      </c>
      <c r="G1148" s="162">
        <f t="shared" si="19"/>
        <v>-150</v>
      </c>
    </row>
    <row r="1149" spans="1:7" x14ac:dyDescent="0.35">
      <c r="A1149" s="344">
        <v>43347</v>
      </c>
      <c r="B1149" s="47">
        <f t="shared" si="20"/>
        <v>7057.7407620926087</v>
      </c>
      <c r="C1149" s="267">
        <v>48235</v>
      </c>
      <c r="D1149" s="47">
        <f t="shared" si="18"/>
        <v>6032.2570616176145</v>
      </c>
      <c r="E1149" s="267">
        <v>5951</v>
      </c>
      <c r="F1149" s="170">
        <f>USD_CNY!B934</f>
        <v>6.8343400000000001</v>
      </c>
      <c r="G1149" s="162">
        <v>-45</v>
      </c>
    </row>
    <row r="1150" spans="1:7" x14ac:dyDescent="0.35">
      <c r="A1150" s="344">
        <v>43348</v>
      </c>
      <c r="B1150" s="47">
        <f t="shared" si="20"/>
        <v>6957.5247857257582</v>
      </c>
      <c r="C1150" s="267">
        <v>47650</v>
      </c>
      <c r="D1150" s="47">
        <f t="shared" si="18"/>
        <v>5946.6023809621865</v>
      </c>
      <c r="E1150" s="267">
        <v>5823</v>
      </c>
      <c r="F1150" s="170">
        <f>USD_CNY!B935</f>
        <v>6.8487</v>
      </c>
      <c r="G1150" s="162">
        <f t="shared" si="19"/>
        <v>-585</v>
      </c>
    </row>
    <row r="1151" spans="1:7" x14ac:dyDescent="0.35">
      <c r="A1151" s="344">
        <v>43349</v>
      </c>
      <c r="B1151" s="47">
        <f t="shared" si="20"/>
        <v>7005.2616194095299</v>
      </c>
      <c r="C1151" s="267">
        <v>47930</v>
      </c>
      <c r="D1151" s="47">
        <f t="shared" si="18"/>
        <v>5987.4030935124192</v>
      </c>
      <c r="E1151" s="267">
        <v>5850</v>
      </c>
      <c r="F1151" s="170">
        <f>USD_CNY!B936</f>
        <v>6.8419999999999996</v>
      </c>
      <c r="G1151" s="162">
        <f t="shared" si="19"/>
        <v>280</v>
      </c>
    </row>
    <row r="1152" spans="1:7" x14ac:dyDescent="0.35">
      <c r="A1152" s="344">
        <v>43350</v>
      </c>
      <c r="B1152" s="47">
        <f t="shared" si="20"/>
        <v>7012.053016322493</v>
      </c>
      <c r="C1152" s="267">
        <v>47990</v>
      </c>
      <c r="D1152" s="47">
        <f t="shared" si="18"/>
        <v>5993.2077062585413</v>
      </c>
      <c r="E1152" s="267">
        <v>5940</v>
      </c>
      <c r="F1152" s="170">
        <f>USD_CNY!B937</f>
        <v>6.8439300000000003</v>
      </c>
      <c r="G1152" s="162">
        <f t="shared" si="19"/>
        <v>60</v>
      </c>
    </row>
    <row r="1153" spans="1:7" x14ac:dyDescent="0.35">
      <c r="A1153" s="344">
        <v>43353</v>
      </c>
      <c r="B1153" s="47">
        <f t="shared" si="20"/>
        <v>6967.5769684370734</v>
      </c>
      <c r="C1153" s="267">
        <v>47795</v>
      </c>
      <c r="D1153" s="47">
        <f t="shared" si="18"/>
        <v>5955.1939901171572</v>
      </c>
      <c r="E1153" s="267">
        <v>5883</v>
      </c>
      <c r="F1153" s="170">
        <f>USD_CNY!B938</f>
        <v>6.8596300000000001</v>
      </c>
      <c r="G1153" s="162">
        <f t="shared" si="19"/>
        <v>-195</v>
      </c>
    </row>
    <row r="1154" spans="1:7" x14ac:dyDescent="0.35">
      <c r="A1154" s="344">
        <v>43354</v>
      </c>
      <c r="B1154" s="47">
        <f t="shared" si="20"/>
        <v>6977.2387614017407</v>
      </c>
      <c r="C1154" s="267">
        <v>47900</v>
      </c>
      <c r="D1154" s="47">
        <f t="shared" si="18"/>
        <v>5963.4519328220013</v>
      </c>
      <c r="E1154" s="267">
        <v>5840.5</v>
      </c>
      <c r="F1154" s="170">
        <f>USD_CNY!B939</f>
        <v>6.8651799999999996</v>
      </c>
      <c r="G1154" s="162">
        <f t="shared" si="19"/>
        <v>105</v>
      </c>
    </row>
    <row r="1155" spans="1:7" x14ac:dyDescent="0.35">
      <c r="A1155" s="344">
        <v>43355</v>
      </c>
      <c r="B1155" s="47">
        <f t="shared" si="20"/>
        <v>6963.2312301829716</v>
      </c>
      <c r="C1155" s="267">
        <v>47875</v>
      </c>
      <c r="D1155" s="47">
        <f t="shared" si="18"/>
        <v>5951.4796839170704</v>
      </c>
      <c r="E1155" s="267">
        <v>5849</v>
      </c>
      <c r="F1155" s="170">
        <f>USD_CNY!B940</f>
        <v>6.8754</v>
      </c>
      <c r="G1155" s="162">
        <f t="shared" si="19"/>
        <v>-25</v>
      </c>
    </row>
    <row r="1156" spans="1:7" x14ac:dyDescent="0.35">
      <c r="A1156" s="344">
        <v>43356</v>
      </c>
      <c r="B1156" s="47">
        <f t="shared" si="20"/>
        <v>7113.5891357157489</v>
      </c>
      <c r="C1156" s="267">
        <v>48610</v>
      </c>
      <c r="D1156" s="47">
        <f t="shared" si="18"/>
        <v>6079.9907142869652</v>
      </c>
      <c r="E1156" s="267">
        <v>5891</v>
      </c>
      <c r="F1156" s="170">
        <f>USD_CNY!B941</f>
        <v>6.8334000000000001</v>
      </c>
      <c r="G1156" s="162">
        <f t="shared" si="19"/>
        <v>735</v>
      </c>
    </row>
    <row r="1157" spans="1:7" x14ac:dyDescent="0.35">
      <c r="A1157" s="344">
        <v>43357</v>
      </c>
      <c r="B1157" s="47">
        <f t="shared" si="20"/>
        <v>7124.9362540311567</v>
      </c>
      <c r="C1157" s="267">
        <v>48760</v>
      </c>
      <c r="D1157" s="47">
        <f t="shared" si="18"/>
        <v>6089.6891060095359</v>
      </c>
      <c r="E1157" s="267">
        <v>5991</v>
      </c>
      <c r="F1157" s="170">
        <f>USD_CNY!B942</f>
        <v>6.8435699999999997</v>
      </c>
      <c r="G1157" s="162">
        <f t="shared" si="19"/>
        <v>150</v>
      </c>
    </row>
    <row r="1158" spans="1:7" x14ac:dyDescent="0.35">
      <c r="A1158" s="344">
        <v>43360</v>
      </c>
      <c r="B1158" s="47">
        <f t="shared" si="20"/>
        <v>7019.1762499454808</v>
      </c>
      <c r="C1158" s="267">
        <v>48280</v>
      </c>
      <c r="D1158" s="47">
        <f t="shared" si="18"/>
        <v>5999.2959401243434</v>
      </c>
      <c r="E1158" s="267">
        <v>5946.5</v>
      </c>
      <c r="F1158" s="170">
        <f>USD_CNY!B943</f>
        <v>6.8783000000000003</v>
      </c>
      <c r="G1158" s="162">
        <f t="shared" ref="G1158:G1165" si="21">+C1158-C1157</f>
        <v>-480</v>
      </c>
    </row>
    <row r="1159" spans="1:7" x14ac:dyDescent="0.35">
      <c r="A1159" s="344">
        <v>43361</v>
      </c>
      <c r="B1159" s="47">
        <f t="shared" si="20"/>
        <v>7106.0447239692521</v>
      </c>
      <c r="C1159" s="267">
        <v>48810</v>
      </c>
      <c r="D1159" s="47">
        <f t="shared" ref="D1159:D1165" si="22">+B1159/1.17</f>
        <v>6073.5424991190193</v>
      </c>
      <c r="E1159" s="267">
        <v>5860</v>
      </c>
      <c r="F1159" s="170">
        <f>USD_CNY!B944</f>
        <v>6.8688000000000002</v>
      </c>
      <c r="G1159" s="162">
        <f t="shared" si="21"/>
        <v>530</v>
      </c>
    </row>
    <row r="1160" spans="1:7" x14ac:dyDescent="0.35">
      <c r="A1160" s="344">
        <v>43362</v>
      </c>
      <c r="B1160" s="47">
        <f t="shared" si="20"/>
        <v>7291.3841820265407</v>
      </c>
      <c r="C1160" s="267">
        <v>50010</v>
      </c>
      <c r="D1160" s="47">
        <f t="shared" si="22"/>
        <v>6231.9522923303766</v>
      </c>
      <c r="E1160" s="267">
        <v>6003</v>
      </c>
      <c r="F1160" s="170">
        <f>USD_CNY!B945</f>
        <v>6.8587800000000003</v>
      </c>
      <c r="G1160" s="162">
        <f t="shared" si="21"/>
        <v>1200</v>
      </c>
    </row>
    <row r="1161" spans="1:7" x14ac:dyDescent="0.35">
      <c r="A1161" s="344">
        <v>43363</v>
      </c>
      <c r="B1161" s="47">
        <f t="shared" si="20"/>
        <v>7287.6573969065776</v>
      </c>
      <c r="C1161" s="267">
        <v>49930</v>
      </c>
      <c r="D1161" s="47">
        <f t="shared" si="22"/>
        <v>6228.7670059030579</v>
      </c>
      <c r="E1161" s="267">
        <v>6057</v>
      </c>
      <c r="F1161" s="170">
        <f>USD_CNY!B946</f>
        <v>6.8513099999999998</v>
      </c>
      <c r="G1161" s="162">
        <f t="shared" si="21"/>
        <v>-80</v>
      </c>
    </row>
    <row r="1162" spans="1:7" x14ac:dyDescent="0.35">
      <c r="A1162" s="344">
        <v>43364</v>
      </c>
      <c r="B1162" s="47">
        <f t="shared" si="20"/>
        <v>7313.9144368593197</v>
      </c>
      <c r="C1162" s="267">
        <v>49980</v>
      </c>
      <c r="D1162" s="47">
        <f t="shared" si="22"/>
        <v>6251.2089203925816</v>
      </c>
      <c r="E1162" s="267">
        <v>6057</v>
      </c>
      <c r="F1162" s="170">
        <f>USD_CNY!B947</f>
        <v>6.8335499999999998</v>
      </c>
      <c r="G1162" s="162">
        <f t="shared" si="21"/>
        <v>50</v>
      </c>
    </row>
    <row r="1163" spans="1:7" x14ac:dyDescent="0.35">
      <c r="A1163" s="344">
        <v>43368</v>
      </c>
      <c r="B1163" s="47">
        <f t="shared" si="20"/>
        <v>7350.167698000877</v>
      </c>
      <c r="C1163" s="267">
        <v>50470</v>
      </c>
      <c r="D1163" s="47">
        <f t="shared" si="22"/>
        <v>6282.1946136759634</v>
      </c>
      <c r="E1163" s="267">
        <v>6320</v>
      </c>
      <c r="F1163" s="170">
        <f>USD_CNY!B948</f>
        <v>6.8665099999999999</v>
      </c>
      <c r="G1163" s="162">
        <f t="shared" si="21"/>
        <v>490</v>
      </c>
    </row>
    <row r="1164" spans="1:7" x14ac:dyDescent="0.35">
      <c r="A1164" s="344">
        <v>43369</v>
      </c>
      <c r="B1164" s="47">
        <f t="shared" si="20"/>
        <v>7380.6486933529022</v>
      </c>
      <c r="C1164" s="267">
        <v>50690</v>
      </c>
      <c r="D1164" s="47">
        <f t="shared" si="22"/>
        <v>6308.246746455472</v>
      </c>
      <c r="E1164" s="267">
        <v>6276</v>
      </c>
      <c r="F1164" s="170">
        <f>USD_CNY!B949</f>
        <v>6.8679600000000001</v>
      </c>
      <c r="G1164" s="162">
        <f t="shared" si="21"/>
        <v>220</v>
      </c>
    </row>
    <row r="1165" spans="1:7" x14ac:dyDescent="0.35">
      <c r="A1165" s="344">
        <v>43370</v>
      </c>
      <c r="B1165" s="47">
        <f t="shared" si="20"/>
        <v>7345.5919901185862</v>
      </c>
      <c r="C1165" s="267">
        <v>50490</v>
      </c>
      <c r="D1165" s="47">
        <f t="shared" si="22"/>
        <v>6278.2837522381078</v>
      </c>
      <c r="E1165" s="267">
        <v>6257.5</v>
      </c>
      <c r="F1165" s="170">
        <f>USD_CNY!B950</f>
        <v>6.8735099999999996</v>
      </c>
      <c r="G1165" s="162">
        <f t="shared" si="21"/>
        <v>-200</v>
      </c>
    </row>
    <row r="1166" spans="1:7" x14ac:dyDescent="0.35">
      <c r="A1166" s="344">
        <v>43371</v>
      </c>
      <c r="B1166" s="47">
        <f t="shared" ref="B1166:B1185" si="23">+IF(F1166=0,"",C1166/F1166)</f>
        <v>7296.7474657415887</v>
      </c>
      <c r="C1166" s="267">
        <v>50250</v>
      </c>
      <c r="D1166" s="47">
        <f t="shared" ref="D1166:D1185" si="24">+B1166/1.17</f>
        <v>6236.5362955056316</v>
      </c>
      <c r="E1166" s="267">
        <v>6222</v>
      </c>
      <c r="F1166" s="170">
        <f>USD_CNY!B951</f>
        <v>6.8866300000000003</v>
      </c>
      <c r="G1166" s="162">
        <f t="shared" ref="G1166:G1174" si="25">+C1166-C1165</f>
        <v>-240</v>
      </c>
    </row>
    <row r="1167" spans="1:7" x14ac:dyDescent="0.35">
      <c r="A1167" s="344">
        <v>43374</v>
      </c>
      <c r="B1167" s="47">
        <f t="shared" si="23"/>
        <v>7359.8659552373692</v>
      </c>
      <c r="C1167" s="267">
        <v>50250</v>
      </c>
      <c r="D1167" s="47">
        <f t="shared" si="24"/>
        <v>6290.4837224251023</v>
      </c>
      <c r="E1167" s="267">
        <v>6180</v>
      </c>
      <c r="F1167" s="170">
        <f>USD_CNY!B952</f>
        <v>6.8275699999999997</v>
      </c>
      <c r="G1167" s="162">
        <f t="shared" si="25"/>
        <v>0</v>
      </c>
    </row>
    <row r="1168" spans="1:7" x14ac:dyDescent="0.35">
      <c r="A1168" s="344">
        <v>43375</v>
      </c>
      <c r="B1168" s="47">
        <f t="shared" si="23"/>
        <v>7296.832230942925</v>
      </c>
      <c r="C1168" s="267">
        <v>50250</v>
      </c>
      <c r="D1168" s="47">
        <f t="shared" si="24"/>
        <v>6236.6087443956631</v>
      </c>
      <c r="E1168" s="267">
        <v>6181</v>
      </c>
      <c r="F1168" s="170">
        <f>USD_CNY!B953</f>
        <v>6.8865499999999997</v>
      </c>
      <c r="G1168" s="162">
        <f t="shared" si="25"/>
        <v>0</v>
      </c>
    </row>
    <row r="1169" spans="1:7" x14ac:dyDescent="0.35">
      <c r="A1169" s="344">
        <v>43376</v>
      </c>
      <c r="B1169" s="47">
        <f t="shared" si="23"/>
        <v>7299.5563612909973</v>
      </c>
      <c r="C1169" s="267">
        <v>50250</v>
      </c>
      <c r="D1169" s="47">
        <f t="shared" si="24"/>
        <v>6238.9370609324769</v>
      </c>
      <c r="E1169" s="267">
        <v>6274</v>
      </c>
      <c r="F1169" s="170">
        <f>USD_CNY!B954</f>
        <v>6.8839800000000002</v>
      </c>
      <c r="G1169" s="162">
        <f t="shared" si="25"/>
        <v>0</v>
      </c>
    </row>
    <row r="1170" spans="1:7" x14ac:dyDescent="0.35">
      <c r="A1170" s="344">
        <v>43377</v>
      </c>
      <c r="B1170" s="47">
        <f t="shared" si="23"/>
        <v>7294.1948370164791</v>
      </c>
      <c r="C1170" s="267">
        <v>50250</v>
      </c>
      <c r="D1170" s="47">
        <f t="shared" si="24"/>
        <v>6234.3545615525463</v>
      </c>
      <c r="E1170" s="267">
        <v>6275</v>
      </c>
      <c r="F1170" s="170">
        <f>USD_CNY!B955</f>
        <v>6.8890399999999996</v>
      </c>
      <c r="G1170" s="162">
        <f t="shared" si="25"/>
        <v>0</v>
      </c>
    </row>
    <row r="1171" spans="1:7" x14ac:dyDescent="0.35">
      <c r="A1171" s="344">
        <v>43378</v>
      </c>
      <c r="B1171" s="47">
        <f t="shared" si="23"/>
        <v>7289.8880186156903</v>
      </c>
      <c r="C1171" s="267">
        <v>50250</v>
      </c>
      <c r="D1171" s="47">
        <f t="shared" si="24"/>
        <v>6230.6735201843512</v>
      </c>
      <c r="E1171" s="267">
        <v>6310</v>
      </c>
      <c r="F1171" s="170">
        <f>USD_CNY!B956</f>
        <v>6.8931100000000001</v>
      </c>
      <c r="G1171" s="162">
        <f t="shared" si="25"/>
        <v>0</v>
      </c>
    </row>
    <row r="1172" spans="1:7" x14ac:dyDescent="0.35">
      <c r="A1172" s="344">
        <v>43381</v>
      </c>
      <c r="B1172" s="47">
        <f t="shared" si="23"/>
        <v>7277.3080041700459</v>
      </c>
      <c r="C1172" s="267">
        <v>50260</v>
      </c>
      <c r="D1172" s="47">
        <f t="shared" si="24"/>
        <v>6219.9213710855101</v>
      </c>
      <c r="E1172" s="267">
        <v>6182.5</v>
      </c>
      <c r="F1172" s="170">
        <f>USD_CNY!B957</f>
        <v>6.9063999999999997</v>
      </c>
      <c r="G1172" s="162">
        <f t="shared" si="25"/>
        <v>10</v>
      </c>
    </row>
    <row r="1173" spans="1:7" x14ac:dyDescent="0.35">
      <c r="A1173" s="344">
        <v>43382</v>
      </c>
      <c r="B1173" s="47">
        <f t="shared" si="23"/>
        <v>7289.600064687349</v>
      </c>
      <c r="C1173" s="267">
        <v>50485</v>
      </c>
      <c r="D1173" s="47">
        <f t="shared" si="24"/>
        <v>6230.4274057156836</v>
      </c>
      <c r="E1173" s="267">
        <v>6169</v>
      </c>
      <c r="F1173" s="170">
        <f>USD_CNY!B958</f>
        <v>6.9256200000000003</v>
      </c>
      <c r="G1173" s="162">
        <f t="shared" si="25"/>
        <v>225</v>
      </c>
    </row>
    <row r="1174" spans="1:7" x14ac:dyDescent="0.35">
      <c r="A1174" s="344">
        <v>43383</v>
      </c>
      <c r="B1174" s="47">
        <f t="shared" si="23"/>
        <v>7361.2020838665185</v>
      </c>
      <c r="C1174" s="267">
        <v>50910</v>
      </c>
      <c r="D1174" s="47">
        <f t="shared" si="24"/>
        <v>6291.6257127064264</v>
      </c>
      <c r="E1174" s="267">
        <v>6219</v>
      </c>
      <c r="F1174" s="170">
        <f>USD_CNY!B959</f>
        <v>6.9159899999999999</v>
      </c>
      <c r="G1174" s="162">
        <f t="shared" si="25"/>
        <v>425</v>
      </c>
    </row>
    <row r="1175" spans="1:7" x14ac:dyDescent="0.35">
      <c r="A1175" s="344">
        <v>43385</v>
      </c>
      <c r="B1175" s="47">
        <f t="shared" si="23"/>
        <v>7348.0871853779827</v>
      </c>
      <c r="C1175" s="267">
        <v>50535</v>
      </c>
      <c r="D1175" s="47">
        <f t="shared" si="24"/>
        <v>6280.4163977589596</v>
      </c>
      <c r="E1175" s="267">
        <v>6155</v>
      </c>
      <c r="F1175" s="170">
        <f>USD_CNY!B960</f>
        <v>6.8773</v>
      </c>
      <c r="G1175" s="162">
        <f t="shared" ref="G1175:G1180" si="26">+C1175-C1174</f>
        <v>-375</v>
      </c>
    </row>
    <row r="1176" spans="1:7" x14ac:dyDescent="0.35">
      <c r="A1176" s="344">
        <v>43388</v>
      </c>
      <c r="B1176" s="47">
        <f t="shared" si="23"/>
        <v>7357.8740385171477</v>
      </c>
      <c r="C1176" s="267">
        <v>50890</v>
      </c>
      <c r="D1176" s="47">
        <f t="shared" si="24"/>
        <v>6288.7812295018357</v>
      </c>
      <c r="E1176" s="267">
        <v>6325</v>
      </c>
      <c r="F1176" s="170">
        <f>USD_CNY!B961</f>
        <v>6.9164000000000003</v>
      </c>
      <c r="G1176" s="162">
        <f t="shared" si="26"/>
        <v>355</v>
      </c>
    </row>
    <row r="1177" spans="1:7" x14ac:dyDescent="0.35">
      <c r="A1177" s="344">
        <v>43389</v>
      </c>
      <c r="B1177" s="47">
        <f t="shared" si="23"/>
        <v>7287.2733157346447</v>
      </c>
      <c r="C1177" s="267">
        <v>50435</v>
      </c>
      <c r="D1177" s="47">
        <f t="shared" si="24"/>
        <v>6228.4387313971329</v>
      </c>
      <c r="E1177" s="267">
        <v>6296</v>
      </c>
      <c r="F1177" s="170">
        <f>USD_CNY!B962</f>
        <v>6.9209699999999996</v>
      </c>
      <c r="G1177" s="162">
        <f t="shared" si="26"/>
        <v>-455</v>
      </c>
    </row>
    <row r="1178" spans="1:7" x14ac:dyDescent="0.35">
      <c r="A1178" s="344">
        <v>43390</v>
      </c>
      <c r="B1178" s="47">
        <f t="shared" si="23"/>
        <v>7257.3981323234239</v>
      </c>
      <c r="C1178" s="267">
        <v>50150</v>
      </c>
      <c r="D1178" s="47">
        <f t="shared" si="24"/>
        <v>6202.9043866012171</v>
      </c>
      <c r="E1178" s="267">
        <v>6202</v>
      </c>
      <c r="F1178" s="170">
        <f>USD_CNY!B963</f>
        <v>6.9101900000000001</v>
      </c>
      <c r="G1178" s="162">
        <f t="shared" si="26"/>
        <v>-285</v>
      </c>
    </row>
    <row r="1179" spans="1:7" x14ac:dyDescent="0.35">
      <c r="A1179" s="344">
        <v>43391</v>
      </c>
      <c r="B1179" s="47">
        <f t="shared" si="23"/>
        <v>7250.7801426629067</v>
      </c>
      <c r="C1179" s="267">
        <v>50235</v>
      </c>
      <c r="D1179" s="47">
        <f t="shared" si="24"/>
        <v>6197.2479851819717</v>
      </c>
      <c r="E1179" s="267">
        <v>6249</v>
      </c>
      <c r="F1179" s="170">
        <f>USD_CNY!B964</f>
        <v>6.9282199999999996</v>
      </c>
      <c r="G1179" s="162">
        <f t="shared" si="26"/>
        <v>85</v>
      </c>
    </row>
    <row r="1180" spans="1:7" x14ac:dyDescent="0.35">
      <c r="A1180" s="344">
        <v>43392</v>
      </c>
      <c r="B1180" s="47">
        <f t="shared" si="23"/>
        <v>7213.3719161501376</v>
      </c>
      <c r="C1180" s="267">
        <v>50030</v>
      </c>
      <c r="D1180" s="47">
        <f t="shared" si="24"/>
        <v>6165.2751420086652</v>
      </c>
      <c r="E1180" s="267">
        <v>6147</v>
      </c>
      <c r="F1180" s="170">
        <f>USD_CNY!B965</f>
        <v>6.9357300000000004</v>
      </c>
      <c r="G1180" s="162">
        <f t="shared" si="26"/>
        <v>-205</v>
      </c>
    </row>
    <row r="1181" spans="1:7" x14ac:dyDescent="0.35">
      <c r="A1181" s="344">
        <v>43395</v>
      </c>
      <c r="B1181" s="47">
        <f t="shared" si="23"/>
        <v>7285.4935131835837</v>
      </c>
      <c r="C1181" s="267">
        <v>50490</v>
      </c>
      <c r="D1181" s="47">
        <f t="shared" si="24"/>
        <v>6226.9175326355416</v>
      </c>
      <c r="E1181" s="267">
        <v>6191.5</v>
      </c>
      <c r="F1181" s="170">
        <f>USD_CNY!B966</f>
        <v>6.9302099999999998</v>
      </c>
      <c r="G1181" s="162">
        <f t="shared" ref="G1181:G1186" si="27">+C1181-C1180</f>
        <v>460</v>
      </c>
    </row>
    <row r="1182" spans="1:7" x14ac:dyDescent="0.35">
      <c r="A1182" s="344">
        <v>43396</v>
      </c>
      <c r="B1182" s="47">
        <f t="shared" si="23"/>
        <v>7258.7550489106461</v>
      </c>
      <c r="C1182" s="267">
        <v>50355</v>
      </c>
      <c r="D1182" s="47">
        <f t="shared" si="24"/>
        <v>6204.0641443680743</v>
      </c>
      <c r="E1182" s="267">
        <v>6284</v>
      </c>
      <c r="F1182" s="170">
        <f>USD_CNY!B967</f>
        <v>6.9371400000000003</v>
      </c>
      <c r="G1182" s="162">
        <f t="shared" si="27"/>
        <v>-135</v>
      </c>
    </row>
    <row r="1183" spans="1:7" x14ac:dyDescent="0.35">
      <c r="A1183" s="344">
        <v>43397</v>
      </c>
      <c r="B1183" s="47">
        <f t="shared" si="23"/>
        <v>7216.5483366050657</v>
      </c>
      <c r="C1183" s="267">
        <v>50070</v>
      </c>
      <c r="D1183" s="47">
        <f t="shared" si="24"/>
        <v>6167.9900312863811</v>
      </c>
      <c r="E1183" s="267">
        <v>6167.5</v>
      </c>
      <c r="F1183" s="170">
        <f>USD_CNY!B968</f>
        <v>6.9382200000000003</v>
      </c>
      <c r="G1183" s="162">
        <f t="shared" si="27"/>
        <v>-285</v>
      </c>
    </row>
    <row r="1184" spans="1:7" x14ac:dyDescent="0.35">
      <c r="A1184" s="344">
        <v>43398</v>
      </c>
      <c r="B1184" s="47">
        <f t="shared" si="23"/>
        <v>7128.2714445766096</v>
      </c>
      <c r="C1184" s="267">
        <v>49500</v>
      </c>
      <c r="D1184" s="47">
        <f t="shared" si="24"/>
        <v>6092.5396962193245</v>
      </c>
      <c r="E1184" s="267">
        <v>6215</v>
      </c>
      <c r="F1184" s="170">
        <f>USD_CNY!B969</f>
        <v>6.9441800000000002</v>
      </c>
      <c r="G1184" s="162">
        <f t="shared" si="27"/>
        <v>-570</v>
      </c>
    </row>
    <row r="1185" spans="1:7" x14ac:dyDescent="0.35">
      <c r="A1185" s="344">
        <v>43399</v>
      </c>
      <c r="B1185" s="47">
        <f t="shared" si="23"/>
        <v>7170.1720841300194</v>
      </c>
      <c r="C1185" s="267">
        <v>49875</v>
      </c>
      <c r="D1185" s="47">
        <f t="shared" si="24"/>
        <v>6128.352208658137</v>
      </c>
      <c r="E1185" s="267">
        <v>6210</v>
      </c>
      <c r="F1185" s="170">
        <f>USD_CNY!B970</f>
        <v>6.9558999999999997</v>
      </c>
      <c r="G1185" s="162">
        <f t="shared" si="27"/>
        <v>375</v>
      </c>
    </row>
    <row r="1186" spans="1:7" x14ac:dyDescent="0.35">
      <c r="A1186" s="344">
        <v>43402</v>
      </c>
      <c r="B1186" s="47">
        <f t="shared" ref="B1186" si="28">+IF(F1186=0,"",C1186/F1186)</f>
        <v>7171.3663135638926</v>
      </c>
      <c r="C1186" s="267">
        <v>49860</v>
      </c>
      <c r="D1186" s="47">
        <f t="shared" ref="D1186" si="29">+B1186/1.17</f>
        <v>6129.3729175759772</v>
      </c>
      <c r="E1186" s="267">
        <v>6159</v>
      </c>
      <c r="F1186" s="170">
        <f>USD_CNY!B971</f>
        <v>6.9526500000000002</v>
      </c>
      <c r="G1186" s="162">
        <f t="shared" si="27"/>
        <v>-15</v>
      </c>
    </row>
    <row r="1187" spans="1:7" x14ac:dyDescent="0.35">
      <c r="A1187" s="344">
        <v>43403</v>
      </c>
      <c r="B1187" s="47">
        <f t="shared" ref="B1187" si="30">+IF(F1187=0,"",C1187/F1187)</f>
        <v>7102.7126225841603</v>
      </c>
      <c r="C1187" s="267">
        <v>49540</v>
      </c>
      <c r="D1187" s="47">
        <f t="shared" ref="D1187" si="31">+B1187/1.17</f>
        <v>6070.6945492172317</v>
      </c>
      <c r="E1187" s="267">
        <v>6260</v>
      </c>
      <c r="F1187" s="170">
        <f>USD_CNY!B972</f>
        <v>6.9748000000000001</v>
      </c>
      <c r="G1187" s="162">
        <f t="shared" ref="G1187" si="32">+C1187-C1186</f>
        <v>-320</v>
      </c>
    </row>
    <row r="1188" spans="1:7" x14ac:dyDescent="0.35">
      <c r="A1188" s="344">
        <v>43404</v>
      </c>
      <c r="B1188" s="47">
        <f t="shared" ref="B1188:B1236" si="33">+IF(F1188=0,"",C1188/F1188)</f>
        <v>7047.9524779751482</v>
      </c>
      <c r="C1188" s="267">
        <v>49120</v>
      </c>
      <c r="D1188" s="47">
        <f t="shared" ref="D1188:D1236" si="34">+B1188/1.17</f>
        <v>6023.8910068163659</v>
      </c>
      <c r="E1188" s="267">
        <v>6136</v>
      </c>
      <c r="F1188" s="170">
        <f>USD_CNY!B973</f>
        <v>6.9694000000000003</v>
      </c>
      <c r="G1188" s="162">
        <f t="shared" ref="G1188" si="35">+C1188-C1187</f>
        <v>-420</v>
      </c>
    </row>
    <row r="1189" spans="1:7" x14ac:dyDescent="0.35">
      <c r="A1189" s="344">
        <v>43405</v>
      </c>
      <c r="B1189" s="47">
        <f t="shared" si="33"/>
        <v>6990.059060622094</v>
      </c>
      <c r="C1189" s="267">
        <v>48750</v>
      </c>
      <c r="D1189" s="47">
        <f t="shared" si="34"/>
        <v>5974.4094535231579</v>
      </c>
      <c r="E1189" s="267">
        <v>6073</v>
      </c>
      <c r="F1189" s="170">
        <f>USD_CNY!B974</f>
        <v>6.9741900000000001</v>
      </c>
      <c r="G1189" s="162">
        <f t="shared" ref="G1189" si="36">+C1189-C1188</f>
        <v>-370</v>
      </c>
    </row>
    <row r="1190" spans="1:7" x14ac:dyDescent="0.35">
      <c r="A1190" s="344">
        <v>43406</v>
      </c>
      <c r="B1190" s="47">
        <f t="shared" si="33"/>
        <v>7109.4261708431113</v>
      </c>
      <c r="C1190" s="267">
        <v>49170</v>
      </c>
      <c r="D1190" s="47">
        <f t="shared" si="34"/>
        <v>6076.4326246522323</v>
      </c>
      <c r="E1190" s="267">
        <v>6070</v>
      </c>
      <c r="F1190" s="170">
        <f>USD_CNY!B975</f>
        <v>6.9161700000000002</v>
      </c>
      <c r="G1190" s="162">
        <f t="shared" ref="G1190" si="37">+C1190-C1189</f>
        <v>420</v>
      </c>
    </row>
    <row r="1191" spans="1:7" x14ac:dyDescent="0.35">
      <c r="A1191" s="344">
        <v>43409</v>
      </c>
      <c r="B1191" s="47">
        <f t="shared" si="33"/>
        <v>7243.1601241767494</v>
      </c>
      <c r="C1191" s="267">
        <v>49930</v>
      </c>
      <c r="D1191" s="47">
        <f t="shared" si="34"/>
        <v>6190.7351488690165</v>
      </c>
      <c r="E1191" s="267">
        <v>6255</v>
      </c>
      <c r="F1191" s="170">
        <f>USD_CNY!B976</f>
        <v>6.8933999999999997</v>
      </c>
      <c r="G1191" s="162">
        <f t="shared" ref="G1191:G1195" si="38">+C1191-C1190</f>
        <v>760</v>
      </c>
    </row>
    <row r="1192" spans="1:7" x14ac:dyDescent="0.35">
      <c r="A1192" s="344">
        <v>43410</v>
      </c>
      <c r="B1192" s="47">
        <f t="shared" si="33"/>
        <v>7176.6595753918291</v>
      </c>
      <c r="C1192" s="267">
        <v>49590</v>
      </c>
      <c r="D1192" s="47">
        <f t="shared" si="34"/>
        <v>6133.8970729844696</v>
      </c>
      <c r="E1192" s="267">
        <v>6239</v>
      </c>
      <c r="F1192" s="170">
        <f>USD_CNY!B977</f>
        <v>6.9099000000000004</v>
      </c>
      <c r="G1192" s="162">
        <f t="shared" si="38"/>
        <v>-340</v>
      </c>
    </row>
    <row r="1193" spans="1:7" x14ac:dyDescent="0.35">
      <c r="A1193" s="344">
        <v>43411</v>
      </c>
      <c r="B1193" s="47">
        <f t="shared" si="33"/>
        <v>7149.4314988231181</v>
      </c>
      <c r="C1193" s="267">
        <v>49480</v>
      </c>
      <c r="D1193" s="47">
        <f t="shared" si="34"/>
        <v>6110.6252126693316</v>
      </c>
      <c r="E1193" s="267">
        <v>6210</v>
      </c>
      <c r="F1193" s="170">
        <f>USD_CNY!B978</f>
        <v>6.9208299999999996</v>
      </c>
      <c r="G1193" s="162">
        <f t="shared" si="38"/>
        <v>-110</v>
      </c>
    </row>
    <row r="1194" spans="1:7" x14ac:dyDescent="0.35">
      <c r="A1194" s="344">
        <v>43412</v>
      </c>
      <c r="B1194" s="47">
        <f t="shared" si="33"/>
        <v>7169.0132089682775</v>
      </c>
      <c r="C1194" s="267">
        <v>49590</v>
      </c>
      <c r="D1194" s="47">
        <f t="shared" si="34"/>
        <v>6127.361717066904</v>
      </c>
      <c r="E1194" s="267">
        <v>6210</v>
      </c>
      <c r="F1194" s="170">
        <f>USD_CNY!B979</f>
        <v>6.9172700000000003</v>
      </c>
      <c r="G1194" s="162">
        <f t="shared" si="38"/>
        <v>110</v>
      </c>
    </row>
    <row r="1195" spans="1:7" x14ac:dyDescent="0.35">
      <c r="A1195" s="344">
        <v>43413</v>
      </c>
      <c r="B1195" s="47">
        <f t="shared" si="33"/>
        <v>7138.2611662182762</v>
      </c>
      <c r="C1195" s="267">
        <v>49590</v>
      </c>
      <c r="D1195" s="47">
        <f t="shared" si="34"/>
        <v>6101.0779198446808</v>
      </c>
      <c r="E1195" s="267">
        <v>6210</v>
      </c>
      <c r="F1195" s="170">
        <f>USD_CNY!B980</f>
        <v>6.9470700000000001</v>
      </c>
      <c r="G1195" s="162">
        <f t="shared" si="38"/>
        <v>0</v>
      </c>
    </row>
    <row r="1196" spans="1:7" x14ac:dyDescent="0.35">
      <c r="A1196" s="225">
        <v>43416</v>
      </c>
      <c r="B1196" s="47">
        <f t="shared" si="33"/>
        <v>7070.60674500185</v>
      </c>
      <c r="C1196" s="267">
        <f>C1197+305</f>
        <v>49120</v>
      </c>
      <c r="D1196" s="47">
        <f t="shared" si="34"/>
        <v>6043.2536282067094</v>
      </c>
      <c r="E1196" s="267">
        <v>6210</v>
      </c>
      <c r="F1196" s="170">
        <f>USD_CNY!B981</f>
        <v>6.9470700000000001</v>
      </c>
      <c r="G1196" s="162">
        <f t="shared" ref="G1196:G1197" si="39">+C1196-C1195</f>
        <v>-470</v>
      </c>
    </row>
    <row r="1197" spans="1:7" x14ac:dyDescent="0.35">
      <c r="A1197" s="225">
        <v>43417</v>
      </c>
      <c r="B1197" s="47">
        <f t="shared" si="33"/>
        <v>7012.873575768198</v>
      </c>
      <c r="C1197" s="267">
        <v>48815</v>
      </c>
      <c r="D1197" s="47">
        <f t="shared" si="34"/>
        <v>5993.909039118118</v>
      </c>
      <c r="E1197" s="267">
        <v>6083.5</v>
      </c>
      <c r="F1197" s="170">
        <f>USD_CNY!B982</f>
        <v>6.9607700000000001</v>
      </c>
      <c r="G1197" s="162">
        <f t="shared" si="39"/>
        <v>-305</v>
      </c>
    </row>
    <row r="1198" spans="1:7" x14ac:dyDescent="0.35">
      <c r="A1198" s="225">
        <v>43418</v>
      </c>
      <c r="B1198" s="47">
        <f t="shared" si="33"/>
        <v>7043.3282749604787</v>
      </c>
      <c r="C1198" s="267">
        <v>48920</v>
      </c>
      <c r="D1198" s="47">
        <f t="shared" si="34"/>
        <v>6019.9386965474177</v>
      </c>
      <c r="E1198" s="267">
        <v>6130</v>
      </c>
      <c r="F1198" s="170">
        <f>USD_CNY!B983</f>
        <v>6.9455799999999996</v>
      </c>
      <c r="G1198" s="162">
        <f t="shared" ref="G1198:G1200" si="40">+C1198-C1197</f>
        <v>105</v>
      </c>
    </row>
    <row r="1199" spans="1:7" x14ac:dyDescent="0.35">
      <c r="A1199" s="225">
        <v>43419</v>
      </c>
      <c r="B1199" s="47">
        <f t="shared" si="33"/>
        <v>7073.8308589569442</v>
      </c>
      <c r="C1199" s="267">
        <v>49110</v>
      </c>
      <c r="D1199" s="47">
        <f t="shared" si="34"/>
        <v>6046.0092811597815</v>
      </c>
      <c r="E1199" s="267">
        <v>6106</v>
      </c>
      <c r="F1199" s="170">
        <f>USD_CNY!B984</f>
        <v>6.9424900000000003</v>
      </c>
      <c r="G1199" s="162">
        <f t="shared" si="40"/>
        <v>190</v>
      </c>
    </row>
    <row r="1200" spans="1:7" x14ac:dyDescent="0.35">
      <c r="A1200" s="225">
        <v>43423</v>
      </c>
      <c r="B1200" s="47">
        <f t="shared" si="33"/>
        <v>7194.3849830673589</v>
      </c>
      <c r="C1200" s="267">
        <f>C1201-75</f>
        <v>49775</v>
      </c>
      <c r="D1200" s="47">
        <f t="shared" si="34"/>
        <v>6149.0469940746661</v>
      </c>
      <c r="E1200" s="267"/>
      <c r="F1200" s="170">
        <f>USD_CNY!B986</f>
        <v>6.91859</v>
      </c>
      <c r="G1200" s="162">
        <f t="shared" si="40"/>
        <v>665</v>
      </c>
    </row>
    <row r="1201" spans="1:7" x14ac:dyDescent="0.35">
      <c r="A1201" s="225">
        <v>43424</v>
      </c>
      <c r="B1201" s="47">
        <f t="shared" si="33"/>
        <v>7191.0066976618045</v>
      </c>
      <c r="C1201" s="267">
        <v>49850</v>
      </c>
      <c r="D1201" s="47">
        <f t="shared" si="34"/>
        <v>6146.1595706511152</v>
      </c>
      <c r="E1201" s="267">
        <v>6260</v>
      </c>
      <c r="F1201" s="170">
        <f>USD_CNY!B987</f>
        <v>6.9322699999999999</v>
      </c>
      <c r="G1201" s="162">
        <f t="shared" ref="G1201" si="41">+C1201-C1200</f>
        <v>75</v>
      </c>
    </row>
    <row r="1202" spans="1:7" x14ac:dyDescent="0.35">
      <c r="A1202" s="225">
        <v>43425</v>
      </c>
      <c r="B1202" s="47">
        <f t="shared" si="33"/>
        <v>7107.574884792627</v>
      </c>
      <c r="C1202" s="267">
        <v>49355</v>
      </c>
      <c r="D1202" s="47">
        <f t="shared" si="34"/>
        <v>6074.8503288825877</v>
      </c>
      <c r="E1202" s="267">
        <v>6262</v>
      </c>
      <c r="F1202" s="170">
        <f>USD_CNY!B988</f>
        <v>6.944</v>
      </c>
      <c r="G1202" s="162">
        <f t="shared" ref="G1202:G1205" si="42">+C1202-C1201</f>
        <v>-495</v>
      </c>
    </row>
    <row r="1203" spans="1:7" x14ac:dyDescent="0.35">
      <c r="A1203" s="225">
        <v>43426</v>
      </c>
      <c r="B1203" s="47">
        <f t="shared" si="33"/>
        <v>7161.4113051191734</v>
      </c>
      <c r="C1203" s="267">
        <v>49570</v>
      </c>
      <c r="D1203" s="47">
        <f t="shared" si="34"/>
        <v>6120.8643633497213</v>
      </c>
      <c r="E1203" s="267">
        <v>6242</v>
      </c>
      <c r="F1203" s="170">
        <f>USD_CNY!B989</f>
        <v>6.9218200000000003</v>
      </c>
      <c r="G1203" s="162">
        <f t="shared" si="42"/>
        <v>215</v>
      </c>
    </row>
    <row r="1204" spans="1:7" x14ac:dyDescent="0.35">
      <c r="A1204" s="225">
        <v>43427</v>
      </c>
      <c r="B1204" s="47">
        <f t="shared" si="33"/>
        <v>7161.4113051191734</v>
      </c>
      <c r="C1204" s="267">
        <v>49570</v>
      </c>
      <c r="D1204" s="47">
        <f t="shared" si="34"/>
        <v>6120.8643633497213</v>
      </c>
      <c r="E1204" s="267">
        <v>6242</v>
      </c>
      <c r="F1204" s="170">
        <f>USD_CNY!B990</f>
        <v>6.9218200000000003</v>
      </c>
      <c r="G1204" s="162">
        <f t="shared" si="42"/>
        <v>0</v>
      </c>
    </row>
    <row r="1205" spans="1:7" x14ac:dyDescent="0.35">
      <c r="A1205" s="225">
        <v>43430</v>
      </c>
      <c r="B1205" s="47">
        <f t="shared" si="33"/>
        <v>7120.988365810611</v>
      </c>
      <c r="C1205" s="267">
        <f>C1206+105</f>
        <v>49425</v>
      </c>
      <c r="D1205" s="47">
        <f t="shared" si="34"/>
        <v>6086.3148425731724</v>
      </c>
      <c r="E1205" s="267">
        <v>6210</v>
      </c>
      <c r="F1205" s="170">
        <f>USD_CNY!B991</f>
        <v>6.9407500000000004</v>
      </c>
      <c r="G1205" s="162">
        <f t="shared" si="42"/>
        <v>-145</v>
      </c>
    </row>
    <row r="1206" spans="1:7" x14ac:dyDescent="0.35">
      <c r="A1206" s="225">
        <v>43431</v>
      </c>
      <c r="B1206" s="47">
        <f t="shared" si="33"/>
        <v>7096.4437205393988</v>
      </c>
      <c r="C1206" s="267">
        <v>49320</v>
      </c>
      <c r="D1206" s="47">
        <f t="shared" si="34"/>
        <v>6065.3365132815379</v>
      </c>
      <c r="E1206" s="267">
        <v>6246</v>
      </c>
      <c r="F1206" s="170">
        <f>USD_CNY!B992</f>
        <v>6.9499599999999999</v>
      </c>
      <c r="G1206" s="162">
        <f t="shared" ref="G1206" si="43">+C1206-C1205</f>
        <v>-105</v>
      </c>
    </row>
    <row r="1207" spans="1:7" x14ac:dyDescent="0.35">
      <c r="A1207" s="225">
        <v>43432</v>
      </c>
      <c r="B1207" s="47">
        <f t="shared" si="33"/>
        <v>7064.2399827350555</v>
      </c>
      <c r="C1207" s="267">
        <v>49100</v>
      </c>
      <c r="D1207" s="47">
        <f t="shared" si="34"/>
        <v>6037.8119510556035</v>
      </c>
      <c r="E1207" s="267">
        <v>6169</v>
      </c>
      <c r="F1207" s="170">
        <f>USD_CNY!B993</f>
        <v>6.9504999999999999</v>
      </c>
      <c r="G1207" s="162">
        <f t="shared" ref="G1207:G1209" si="44">+C1207-C1206</f>
        <v>-220</v>
      </c>
    </row>
    <row r="1208" spans="1:7" x14ac:dyDescent="0.35">
      <c r="A1208" s="225">
        <v>43433</v>
      </c>
      <c r="B1208" s="47">
        <f t="shared" si="33"/>
        <v>7166.2373938648825</v>
      </c>
      <c r="C1208" s="267">
        <v>49720</v>
      </c>
      <c r="D1208" s="47">
        <f t="shared" si="34"/>
        <v>6124.9892255255409</v>
      </c>
      <c r="E1208" s="267">
        <v>6198</v>
      </c>
      <c r="F1208" s="170">
        <f>USD_CNY!B994</f>
        <v>6.9380899999999999</v>
      </c>
      <c r="G1208" s="162">
        <f t="shared" si="44"/>
        <v>620</v>
      </c>
    </row>
    <row r="1209" spans="1:7" x14ac:dyDescent="0.35">
      <c r="A1209" s="225">
        <v>43434</v>
      </c>
      <c r="B1209" s="47">
        <f t="shared" si="33"/>
        <v>7168.967879159306</v>
      </c>
      <c r="C1209" s="267">
        <v>49715</v>
      </c>
      <c r="D1209" s="47">
        <f t="shared" si="34"/>
        <v>6127.3229736404328</v>
      </c>
      <c r="E1209" s="267">
        <v>6282</v>
      </c>
      <c r="F1209" s="170">
        <f>USD_CNY!B995</f>
        <v>6.9347500000000002</v>
      </c>
      <c r="G1209" s="162">
        <f t="shared" si="44"/>
        <v>-5</v>
      </c>
    </row>
    <row r="1210" spans="1:7" x14ac:dyDescent="0.35">
      <c r="A1210" s="225">
        <v>43437</v>
      </c>
      <c r="B1210" s="47">
        <f t="shared" si="33"/>
        <v>7282.1604055747739</v>
      </c>
      <c r="C1210" s="267">
        <v>50375</v>
      </c>
      <c r="D1210" s="47">
        <f t="shared" si="34"/>
        <v>6224.0687227134822</v>
      </c>
      <c r="E1210" s="267">
        <v>6238</v>
      </c>
      <c r="F1210" s="170">
        <f>USD_CNY!B996</f>
        <v>6.9175899999999997</v>
      </c>
      <c r="G1210" s="162">
        <f t="shared" ref="G1210:G1216" si="45">+C1210-C1209</f>
        <v>660</v>
      </c>
    </row>
    <row r="1211" spans="1:7" x14ac:dyDescent="0.35">
      <c r="A1211" s="225">
        <v>43438</v>
      </c>
      <c r="B1211" s="47">
        <f t="shared" si="33"/>
        <v>7272.6002819987862</v>
      </c>
      <c r="C1211" s="267">
        <v>49980</v>
      </c>
      <c r="D1211" s="47">
        <f t="shared" si="34"/>
        <v>6215.8976769220399</v>
      </c>
      <c r="E1211" s="267">
        <v>6037</v>
      </c>
      <c r="F1211" s="170">
        <f>USD_CNY!B997</f>
        <v>6.8723700000000001</v>
      </c>
      <c r="G1211" s="162">
        <f t="shared" si="45"/>
        <v>-395</v>
      </c>
    </row>
    <row r="1212" spans="1:7" x14ac:dyDescent="0.35">
      <c r="A1212" s="225">
        <v>43439</v>
      </c>
      <c r="B1212" s="47">
        <f t="shared" si="33"/>
        <v>7228.2717421303105</v>
      </c>
      <c r="C1212" s="267">
        <v>49500</v>
      </c>
      <c r="D1212" s="47">
        <f t="shared" si="34"/>
        <v>6178.0100360088127</v>
      </c>
      <c r="E1212" s="267">
        <v>6278</v>
      </c>
      <c r="F1212" s="170">
        <f>USD_CNY!B998</f>
        <v>6.8481100000000001</v>
      </c>
      <c r="G1212" s="162">
        <f t="shared" si="45"/>
        <v>-480</v>
      </c>
    </row>
    <row r="1213" spans="1:7" x14ac:dyDescent="0.35">
      <c r="A1213" s="225">
        <v>43440</v>
      </c>
      <c r="B1213" s="47">
        <f t="shared" si="33"/>
        <v>7197.3398281972377</v>
      </c>
      <c r="C1213" s="267">
        <v>49350</v>
      </c>
      <c r="D1213" s="47">
        <f t="shared" si="34"/>
        <v>6151.5725027326826</v>
      </c>
      <c r="E1213" s="267">
        <v>6162</v>
      </c>
      <c r="F1213" s="170">
        <f>USD_CNY!B999</f>
        <v>6.8567</v>
      </c>
      <c r="G1213" s="162">
        <f t="shared" si="45"/>
        <v>-150</v>
      </c>
    </row>
    <row r="1214" spans="1:7" x14ac:dyDescent="0.35">
      <c r="A1214" s="225">
        <v>43445</v>
      </c>
      <c r="B1214" s="47">
        <f t="shared" si="33"/>
        <v>7136.7899205142194</v>
      </c>
      <c r="C1214" s="267">
        <v>49320</v>
      </c>
      <c r="D1214" s="47">
        <f t="shared" si="34"/>
        <v>6099.8204448839488</v>
      </c>
      <c r="E1214" s="267">
        <v>6112</v>
      </c>
      <c r="F1214" s="170">
        <f>USD_CNY!B1000</f>
        <v>6.9106699999999996</v>
      </c>
      <c r="G1214" s="162">
        <v>-35</v>
      </c>
    </row>
    <row r="1215" spans="1:7" x14ac:dyDescent="0.35">
      <c r="A1215" s="225">
        <v>43446</v>
      </c>
      <c r="B1215" s="47">
        <f t="shared" si="33"/>
        <v>7143.3641753984912</v>
      </c>
      <c r="C1215" s="267">
        <f>C1216+95</f>
        <v>49310</v>
      </c>
      <c r="D1215" s="47">
        <f t="shared" si="34"/>
        <v>6105.4394661525566</v>
      </c>
      <c r="E1215" s="267">
        <v>6112</v>
      </c>
      <c r="F1215" s="170">
        <f>USD_CNY!B1001</f>
        <v>6.9029100000000003</v>
      </c>
      <c r="G1215" s="162">
        <f t="shared" si="45"/>
        <v>-10</v>
      </c>
    </row>
    <row r="1216" spans="1:7" x14ac:dyDescent="0.35">
      <c r="A1216" s="225">
        <v>43447</v>
      </c>
      <c r="B1216" s="47">
        <f t="shared" si="33"/>
        <v>7166.3737406243035</v>
      </c>
      <c r="C1216" s="267">
        <v>49215</v>
      </c>
      <c r="D1216" s="47">
        <f t="shared" si="34"/>
        <v>6125.1057612173536</v>
      </c>
      <c r="E1216" s="267">
        <v>6151</v>
      </c>
      <c r="F1216" s="170">
        <f>USD_CNY!B1002</f>
        <v>6.8674900000000001</v>
      </c>
      <c r="G1216" s="162">
        <f t="shared" si="45"/>
        <v>-95</v>
      </c>
    </row>
    <row r="1217" spans="1:7" x14ac:dyDescent="0.35">
      <c r="A1217" s="225">
        <v>43448</v>
      </c>
      <c r="B1217" s="47">
        <f t="shared" si="33"/>
        <v>7145.8382108938404</v>
      </c>
      <c r="C1217" s="267">
        <v>49140</v>
      </c>
      <c r="D1217" s="47">
        <f t="shared" si="34"/>
        <v>6107.5540264049923</v>
      </c>
      <c r="E1217" s="267">
        <v>6196</v>
      </c>
      <c r="F1217" s="170">
        <f>USD_CNY!B1003</f>
        <v>6.8767300000000002</v>
      </c>
      <c r="G1217" s="162">
        <f t="shared" ref="G1217" si="46">+C1217-C1216</f>
        <v>-75</v>
      </c>
    </row>
    <row r="1218" spans="1:7" x14ac:dyDescent="0.35">
      <c r="A1218" s="225">
        <v>43451</v>
      </c>
      <c r="B1218" s="47">
        <f t="shared" si="33"/>
        <v>7124.0247043493509</v>
      </c>
      <c r="C1218" s="267">
        <v>49150</v>
      </c>
      <c r="D1218" s="47">
        <f t="shared" si="34"/>
        <v>6088.9100037173939</v>
      </c>
      <c r="E1218" s="267">
        <v>6104</v>
      </c>
      <c r="F1218" s="170">
        <f>USD_CNY!B1004</f>
        <v>6.8991899999999999</v>
      </c>
      <c r="G1218" s="162">
        <f t="shared" ref="G1218:G1223" si="47">+C1218-C1217</f>
        <v>10</v>
      </c>
    </row>
    <row r="1219" spans="1:7" x14ac:dyDescent="0.35">
      <c r="A1219" s="225">
        <v>43452</v>
      </c>
      <c r="B1219" s="47">
        <f t="shared" si="33"/>
        <v>7105.9927737140588</v>
      </c>
      <c r="C1219" s="267">
        <f>C1220+750</f>
        <v>49030</v>
      </c>
      <c r="D1219" s="47">
        <f t="shared" si="34"/>
        <v>6073.4980971915038</v>
      </c>
      <c r="E1219" s="267"/>
      <c r="F1219" s="170">
        <f>USD_CNY!B1005</f>
        <v>6.8998100000000004</v>
      </c>
      <c r="G1219" s="162">
        <f t="shared" si="47"/>
        <v>-120</v>
      </c>
    </row>
    <row r="1220" spans="1:7" x14ac:dyDescent="0.35">
      <c r="A1220" s="225">
        <v>43453</v>
      </c>
      <c r="B1220" s="47">
        <f t="shared" si="33"/>
        <v>7013.1401959844397</v>
      </c>
      <c r="C1220" s="267">
        <v>48280</v>
      </c>
      <c r="D1220" s="47">
        <f t="shared" si="34"/>
        <v>5994.1369196448204</v>
      </c>
      <c r="E1220" s="267">
        <v>6043</v>
      </c>
      <c r="F1220" s="170">
        <f>USD_CNY!B1006</f>
        <v>6.88422</v>
      </c>
      <c r="G1220" s="162">
        <f t="shared" si="47"/>
        <v>-750</v>
      </c>
    </row>
    <row r="1221" spans="1:7" x14ac:dyDescent="0.35">
      <c r="A1221" s="225">
        <v>43454</v>
      </c>
      <c r="B1221" s="47">
        <f t="shared" si="33"/>
        <v>6995.8025184889066</v>
      </c>
      <c r="C1221" s="267">
        <v>48300</v>
      </c>
      <c r="D1221" s="47">
        <f t="shared" si="34"/>
        <v>5979.318391870861</v>
      </c>
      <c r="E1221" s="267">
        <v>5987</v>
      </c>
      <c r="F1221" s="170">
        <f>USD_CNY!B1007</f>
        <v>6.9041399999999999</v>
      </c>
      <c r="G1221" s="162">
        <f t="shared" si="47"/>
        <v>20</v>
      </c>
    </row>
    <row r="1222" spans="1:7" x14ac:dyDescent="0.35">
      <c r="A1222" s="225">
        <v>43459</v>
      </c>
      <c r="B1222" s="47">
        <f t="shared" si="33"/>
        <v>6945.7644185914914</v>
      </c>
      <c r="C1222" s="267">
        <f>C1223-155</f>
        <v>47870</v>
      </c>
      <c r="D1222" s="47">
        <f t="shared" si="34"/>
        <v>5936.5507851209331</v>
      </c>
      <c r="E1222" s="267"/>
      <c r="F1222" s="170">
        <f>USD_CNY!B1008</f>
        <v>6.8919699999999997</v>
      </c>
      <c r="G1222" s="162">
        <f t="shared" si="47"/>
        <v>-430</v>
      </c>
    </row>
    <row r="1223" spans="1:7" x14ac:dyDescent="0.35">
      <c r="A1223" s="225">
        <v>43460</v>
      </c>
      <c r="B1223" s="47">
        <f t="shared" si="33"/>
        <v>6941.0319410319416</v>
      </c>
      <c r="C1223" s="267">
        <v>48025</v>
      </c>
      <c r="D1223" s="47">
        <f t="shared" si="34"/>
        <v>5932.5059325059337</v>
      </c>
      <c r="E1223" s="267">
        <v>5931.5</v>
      </c>
      <c r="F1223" s="170">
        <f>USD_CNY!B1009</f>
        <v>6.9189999999999996</v>
      </c>
      <c r="G1223" s="162">
        <f t="shared" si="47"/>
        <v>155</v>
      </c>
    </row>
    <row r="1224" spans="1:7" x14ac:dyDescent="0.35">
      <c r="A1224" s="225">
        <v>43461</v>
      </c>
      <c r="B1224" s="47">
        <f t="shared" si="33"/>
        <v>7038.5947191673267</v>
      </c>
      <c r="C1224" s="267">
        <f>C1225+280</f>
        <v>48500</v>
      </c>
      <c r="D1224" s="47">
        <f t="shared" si="34"/>
        <v>6015.8929223652367</v>
      </c>
      <c r="E1224" s="267"/>
      <c r="F1224" s="170">
        <f>USD_CNY!B1010</f>
        <v>6.8905799999999999</v>
      </c>
      <c r="G1224" s="162">
        <f t="shared" ref="G1224:G1225" si="48">+C1224-C1223</f>
        <v>475</v>
      </c>
    </row>
    <row r="1225" spans="1:7" x14ac:dyDescent="0.35">
      <c r="A1225" s="225">
        <v>43462</v>
      </c>
      <c r="B1225" s="47">
        <f t="shared" si="33"/>
        <v>7017.4008839422022</v>
      </c>
      <c r="C1225" s="267">
        <v>48220</v>
      </c>
      <c r="D1225" s="47">
        <f t="shared" si="34"/>
        <v>5997.7785332839339</v>
      </c>
      <c r="E1225" s="267">
        <v>5990</v>
      </c>
      <c r="F1225" s="170">
        <f>USD_CNY!B1011</f>
        <v>6.8714899999999997</v>
      </c>
      <c r="G1225" s="162">
        <f t="shared" si="48"/>
        <v>-280</v>
      </c>
    </row>
    <row r="1226" spans="1:7" x14ac:dyDescent="0.35">
      <c r="A1226" s="225">
        <v>43467</v>
      </c>
      <c r="B1226" s="47">
        <f t="shared" si="33"/>
        <v>6988.0184600154316</v>
      </c>
      <c r="C1226" s="267">
        <v>48000</v>
      </c>
      <c r="D1226" s="47">
        <f t="shared" si="34"/>
        <v>5972.6653504405404</v>
      </c>
      <c r="E1226" s="267">
        <v>5965</v>
      </c>
      <c r="F1226" s="170">
        <f>USD_CNY!B1012</f>
        <v>6.8689</v>
      </c>
      <c r="G1226" s="162">
        <f t="shared" ref="G1226" si="49">+C1226-C1225</f>
        <v>-220</v>
      </c>
    </row>
    <row r="1227" spans="1:7" x14ac:dyDescent="0.35">
      <c r="A1227" s="225">
        <v>43468</v>
      </c>
      <c r="B1227" s="47">
        <f t="shared" si="33"/>
        <v>6893.7733519300382</v>
      </c>
      <c r="C1227" s="267">
        <v>47400</v>
      </c>
      <c r="D1227" s="47">
        <f t="shared" si="34"/>
        <v>5892.1139760085798</v>
      </c>
      <c r="E1227" s="267">
        <v>5839</v>
      </c>
      <c r="F1227" s="170">
        <f>USD_CNY!B1013</f>
        <v>6.8757700000000002</v>
      </c>
      <c r="G1227" s="162">
        <f t="shared" ref="G1227:G1230" si="50">+C1227-C1226</f>
        <v>-600</v>
      </c>
    </row>
    <row r="1228" spans="1:7" x14ac:dyDescent="0.35">
      <c r="A1228" s="225">
        <v>43469</v>
      </c>
      <c r="B1228" s="47">
        <f t="shared" si="33"/>
        <v>6808.6566790857023</v>
      </c>
      <c r="C1228" s="267">
        <v>46820</v>
      </c>
      <c r="D1228" s="47">
        <f t="shared" si="34"/>
        <v>5819.3646829792333</v>
      </c>
      <c r="E1228" s="267">
        <v>5811</v>
      </c>
      <c r="F1228" s="170">
        <f>USD_CNY!B1014</f>
        <v>6.8765400000000003</v>
      </c>
      <c r="G1228" s="162">
        <f t="shared" si="50"/>
        <v>-580</v>
      </c>
    </row>
    <row r="1229" spans="1:7" x14ac:dyDescent="0.35">
      <c r="A1229" s="225">
        <v>43472</v>
      </c>
      <c r="B1229" s="47">
        <f t="shared" si="33"/>
        <v>6920.042190404597</v>
      </c>
      <c r="C1229" s="267">
        <f>C1230+40</f>
        <v>47500</v>
      </c>
      <c r="D1229" s="47">
        <f t="shared" si="34"/>
        <v>5914.5659747047839</v>
      </c>
      <c r="E1229" s="267"/>
      <c r="F1229" s="170">
        <f>USD_CNY!B1015</f>
        <v>6.8641199999999998</v>
      </c>
      <c r="G1229" s="162">
        <f t="shared" si="50"/>
        <v>680</v>
      </c>
    </row>
    <row r="1230" spans="1:7" x14ac:dyDescent="0.35">
      <c r="A1230" s="225">
        <v>43473</v>
      </c>
      <c r="B1230" s="47">
        <f t="shared" si="33"/>
        <v>6933.6901958263452</v>
      </c>
      <c r="C1230" s="267">
        <v>47460</v>
      </c>
      <c r="D1230" s="47">
        <f t="shared" si="34"/>
        <v>5926.2309366037143</v>
      </c>
      <c r="E1230" s="267">
        <v>5889.5</v>
      </c>
      <c r="F1230" s="170">
        <f>USD_CNY!B1016</f>
        <v>6.8448399999999996</v>
      </c>
      <c r="G1230" s="162">
        <f t="shared" si="50"/>
        <v>-40</v>
      </c>
    </row>
    <row r="1231" spans="1:7" x14ac:dyDescent="0.35">
      <c r="A1231" s="225">
        <v>43474</v>
      </c>
      <c r="B1231" s="47">
        <f t="shared" si="33"/>
        <v>6948.9944971318255</v>
      </c>
      <c r="C1231" s="267">
        <v>47620</v>
      </c>
      <c r="D1231" s="47">
        <f t="shared" si="34"/>
        <v>5939.3115360101074</v>
      </c>
      <c r="E1231" s="267">
        <v>5904.5</v>
      </c>
      <c r="F1231" s="170">
        <f>USD_CNY!B1017</f>
        <v>6.8527899999999997</v>
      </c>
      <c r="G1231" s="162">
        <f t="shared" ref="G1231:G1238" si="51">+C1231-C1230</f>
        <v>160</v>
      </c>
    </row>
    <row r="1232" spans="1:7" x14ac:dyDescent="0.35">
      <c r="A1232" s="225">
        <v>43475</v>
      </c>
      <c r="B1232" s="47">
        <f t="shared" si="33"/>
        <v>6960.7884880509646</v>
      </c>
      <c r="C1232" s="267">
        <v>47410</v>
      </c>
      <c r="D1232" s="47">
        <f t="shared" si="34"/>
        <v>5949.3918701290295</v>
      </c>
      <c r="E1232" s="267">
        <v>5964</v>
      </c>
      <c r="F1232" s="170">
        <f>USD_CNY!B1018</f>
        <v>6.8110099999999996</v>
      </c>
      <c r="G1232" s="162">
        <f t="shared" si="51"/>
        <v>-210</v>
      </c>
    </row>
    <row r="1233" spans="1:7" x14ac:dyDescent="0.35">
      <c r="A1233" s="225">
        <v>43480</v>
      </c>
      <c r="B1233" s="47">
        <f t="shared" si="33"/>
        <v>6957.3537654301817</v>
      </c>
      <c r="C1233" s="267">
        <f>C1234-185</f>
        <v>47045</v>
      </c>
      <c r="D1233" s="47">
        <f t="shared" si="34"/>
        <v>5946.4562097693861</v>
      </c>
      <c r="E1233" s="267"/>
      <c r="F1233" s="170">
        <f>USD_CNY!B1019</f>
        <v>6.7619100000000003</v>
      </c>
      <c r="G1233" s="162">
        <f t="shared" si="51"/>
        <v>-365</v>
      </c>
    </row>
    <row r="1234" spans="1:7" x14ac:dyDescent="0.35">
      <c r="A1234" s="225">
        <v>43481</v>
      </c>
      <c r="B1234" s="47">
        <f t="shared" si="33"/>
        <v>6973.4306827997079</v>
      </c>
      <c r="C1234" s="267">
        <v>47230</v>
      </c>
      <c r="D1234" s="47">
        <f t="shared" si="34"/>
        <v>5960.1971647860755</v>
      </c>
      <c r="E1234" s="267">
        <v>5882</v>
      </c>
      <c r="F1234" s="170">
        <f>USD_CNY!B1020</f>
        <v>6.77285</v>
      </c>
      <c r="G1234" s="162">
        <f t="shared" si="51"/>
        <v>185</v>
      </c>
    </row>
    <row r="1235" spans="1:7" x14ac:dyDescent="0.35">
      <c r="A1235" s="225">
        <v>43482</v>
      </c>
      <c r="B1235" s="47">
        <f t="shared" si="33"/>
        <v>7018.2705821436493</v>
      </c>
      <c r="C1235" s="267">
        <v>47440</v>
      </c>
      <c r="D1235" s="47">
        <f t="shared" si="34"/>
        <v>5998.5218650800425</v>
      </c>
      <c r="E1235" s="267">
        <v>5911</v>
      </c>
      <c r="F1235" s="170">
        <f>USD_CNY!B1021</f>
        <v>6.7595000000000001</v>
      </c>
      <c r="G1235" s="162">
        <f t="shared" si="51"/>
        <v>210</v>
      </c>
    </row>
    <row r="1236" spans="1:7" x14ac:dyDescent="0.35">
      <c r="A1236" s="225">
        <v>43483</v>
      </c>
      <c r="B1236" s="47">
        <f t="shared" si="33"/>
        <v>7051.2451492245409</v>
      </c>
      <c r="C1236" s="267">
        <v>47770</v>
      </c>
      <c r="D1236" s="47">
        <f t="shared" si="34"/>
        <v>6026.7052557474708</v>
      </c>
      <c r="E1236" s="267">
        <v>5933</v>
      </c>
      <c r="F1236" s="170">
        <f>USD_CNY!B1022</f>
        <v>6.7746899999999997</v>
      </c>
      <c r="G1236" s="162">
        <f t="shared" si="51"/>
        <v>330</v>
      </c>
    </row>
    <row r="1237" spans="1:7" x14ac:dyDescent="0.35">
      <c r="A1237" s="225">
        <v>43484</v>
      </c>
      <c r="B1237" s="47"/>
      <c r="C1237" s="267"/>
      <c r="D1237" s="47"/>
      <c r="E1237" s="267"/>
      <c r="F1237" s="170">
        <f>USD_CNY!B1023</f>
        <v>0</v>
      </c>
      <c r="G1237" s="162">
        <f t="shared" si="51"/>
        <v>-47770</v>
      </c>
    </row>
    <row r="1238" spans="1:7" x14ac:dyDescent="0.35">
      <c r="A1238" s="46"/>
      <c r="B1238" s="47"/>
      <c r="C1238" s="267"/>
      <c r="D1238" s="47"/>
      <c r="E1238" s="267"/>
      <c r="F1238" s="170">
        <f>USD_CNY!B1024</f>
        <v>0</v>
      </c>
      <c r="G1238" s="162">
        <f t="shared" si="51"/>
        <v>0</v>
      </c>
    </row>
    <row r="1239" spans="1:7" x14ac:dyDescent="0.35">
      <c r="A1239" s="46"/>
      <c r="B1239" s="47"/>
      <c r="C1239" s="267"/>
      <c r="D1239" s="47"/>
      <c r="E1239" s="267"/>
      <c r="F1239" s="47"/>
    </row>
    <row r="1240" spans="1:7" x14ac:dyDescent="0.35">
      <c r="A1240" s="46"/>
      <c r="B1240" s="47"/>
      <c r="C1240" s="267"/>
      <c r="D1240" s="47"/>
      <c r="E1240" s="267"/>
      <c r="F1240" s="47"/>
    </row>
    <row r="1241" spans="1:7" x14ac:dyDescent="0.35">
      <c r="A1241" s="46"/>
      <c r="B1241" s="47"/>
      <c r="C1241" s="267"/>
      <c r="D1241" s="47"/>
      <c r="E1241" s="267"/>
      <c r="F1241" s="47"/>
    </row>
    <row r="1242" spans="1:7" x14ac:dyDescent="0.35">
      <c r="A1242" s="46"/>
      <c r="B1242" s="47"/>
      <c r="C1242" s="267"/>
      <c r="D1242" s="47"/>
      <c r="E1242" s="267"/>
      <c r="F1242" s="47"/>
    </row>
    <row r="1243" spans="1:7" x14ac:dyDescent="0.35">
      <c r="A1243" s="46"/>
      <c r="B1243" s="47"/>
      <c r="C1243" s="267"/>
      <c r="D1243" s="47"/>
      <c r="E1243" s="267"/>
      <c r="F1243" s="47"/>
    </row>
    <row r="1244" spans="1:7" x14ac:dyDescent="0.35">
      <c r="A1244" s="46"/>
      <c r="B1244" s="47"/>
      <c r="C1244" s="267"/>
      <c r="D1244" s="47"/>
      <c r="E1244" s="267"/>
      <c r="F1244" s="47"/>
    </row>
    <row r="1245" spans="1:7" x14ac:dyDescent="0.35">
      <c r="A1245" s="46"/>
      <c r="B1245" s="47"/>
      <c r="C1245" s="267"/>
      <c r="D1245" s="47"/>
      <c r="E1245" s="267"/>
      <c r="F1245" s="47"/>
    </row>
    <row r="1246" spans="1:7" x14ac:dyDescent="0.35">
      <c r="A1246" s="46"/>
      <c r="B1246" s="47"/>
      <c r="C1246" s="267"/>
      <c r="D1246" s="47"/>
      <c r="E1246" s="267"/>
      <c r="F1246" s="47"/>
    </row>
    <row r="1247" spans="1:7" x14ac:dyDescent="0.35">
      <c r="A1247" s="46"/>
      <c r="B1247" s="47"/>
      <c r="C1247" s="267"/>
      <c r="D1247" s="47"/>
      <c r="E1247" s="267"/>
      <c r="F1247" s="47"/>
    </row>
    <row r="1248" spans="1:7" x14ac:dyDescent="0.35">
      <c r="A1248" s="46"/>
      <c r="B1248" s="47"/>
      <c r="C1248" s="267"/>
      <c r="D1248" s="47"/>
      <c r="E1248" s="267"/>
      <c r="F1248" s="47"/>
    </row>
    <row r="1249" spans="1:6" x14ac:dyDescent="0.35">
      <c r="A1249" s="46"/>
      <c r="B1249" s="47"/>
      <c r="C1249" s="267"/>
      <c r="D1249" s="47"/>
      <c r="E1249" s="267"/>
      <c r="F1249" s="47"/>
    </row>
    <row r="1250" spans="1:6" x14ac:dyDescent="0.35">
      <c r="A1250" s="46"/>
      <c r="B1250" s="47"/>
      <c r="C1250" s="267"/>
      <c r="D1250" s="47"/>
      <c r="E1250" s="267"/>
      <c r="F1250" s="47"/>
    </row>
    <row r="1251" spans="1:6" x14ac:dyDescent="0.35">
      <c r="A1251" s="46"/>
      <c r="B1251" s="47"/>
      <c r="C1251" s="267"/>
      <c r="D1251" s="47"/>
      <c r="E1251" s="267"/>
      <c r="F1251" s="47"/>
    </row>
    <row r="1252" spans="1:6" x14ac:dyDescent="0.35">
      <c r="A1252" s="46"/>
      <c r="B1252" s="47"/>
      <c r="C1252" s="267"/>
      <c r="D1252" s="47"/>
      <c r="E1252" s="267"/>
      <c r="F1252" s="47"/>
    </row>
    <row r="1253" spans="1:6" x14ac:dyDescent="0.35">
      <c r="A1253" s="46"/>
      <c r="B1253" s="47"/>
      <c r="C1253" s="267"/>
      <c r="D1253" s="47"/>
      <c r="E1253" s="267"/>
      <c r="F1253" s="47"/>
    </row>
    <row r="1254" spans="1:6" x14ac:dyDescent="0.35">
      <c r="A1254" s="46"/>
      <c r="B1254" s="47"/>
      <c r="C1254" s="267"/>
      <c r="D1254" s="47"/>
      <c r="E1254" s="267"/>
      <c r="F1254" s="47"/>
    </row>
    <row r="1255" spans="1:6" x14ac:dyDescent="0.35">
      <c r="A1255" s="46"/>
      <c r="B1255" s="47"/>
      <c r="C1255" s="267"/>
      <c r="D1255" s="47"/>
      <c r="E1255" s="267"/>
      <c r="F1255" s="47"/>
    </row>
    <row r="1256" spans="1:6" x14ac:dyDescent="0.35">
      <c r="A1256" s="46"/>
      <c r="B1256" s="47"/>
      <c r="C1256" s="267"/>
      <c r="D1256" s="47"/>
      <c r="E1256" s="267"/>
      <c r="F1256" s="47"/>
    </row>
    <row r="1257" spans="1:6" x14ac:dyDescent="0.35">
      <c r="A1257" s="46"/>
      <c r="B1257" s="47"/>
      <c r="C1257" s="267"/>
      <c r="D1257" s="47"/>
      <c r="E1257" s="267"/>
      <c r="F1257" s="47"/>
    </row>
    <row r="1258" spans="1:6" x14ac:dyDescent="0.35">
      <c r="A1258" s="46"/>
      <c r="B1258" s="47"/>
      <c r="C1258" s="267"/>
      <c r="D1258" s="47"/>
      <c r="E1258" s="267"/>
      <c r="F1258" s="47"/>
    </row>
    <row r="1259" spans="1:6" x14ac:dyDescent="0.35">
      <c r="A1259" s="46"/>
      <c r="B1259" s="47"/>
      <c r="C1259" s="267"/>
      <c r="D1259" s="47"/>
      <c r="E1259" s="267"/>
      <c r="F1259" s="47"/>
    </row>
    <row r="1260" spans="1:6" x14ac:dyDescent="0.35">
      <c r="A1260" s="46"/>
      <c r="B1260" s="47"/>
      <c r="C1260" s="267"/>
      <c r="D1260" s="47"/>
      <c r="E1260" s="267"/>
      <c r="F1260" s="47"/>
    </row>
    <row r="1261" spans="1:6" x14ac:dyDescent="0.35">
      <c r="A1261" s="46"/>
      <c r="B1261" s="47"/>
      <c r="C1261" s="267"/>
      <c r="D1261" s="47"/>
      <c r="E1261" s="267"/>
      <c r="F1261" s="47"/>
    </row>
    <row r="1262" spans="1:6" x14ac:dyDescent="0.35">
      <c r="A1262" s="46"/>
      <c r="B1262" s="47"/>
      <c r="C1262" s="267"/>
      <c r="D1262" s="47"/>
      <c r="E1262" s="267"/>
      <c r="F1262" s="47"/>
    </row>
    <row r="1263" spans="1:6" x14ac:dyDescent="0.35">
      <c r="A1263" s="46"/>
      <c r="B1263" s="47"/>
      <c r="C1263" s="267"/>
      <c r="D1263" s="47"/>
      <c r="E1263" s="267"/>
      <c r="F1263" s="47"/>
    </row>
    <row r="1264" spans="1:6" x14ac:dyDescent="0.35">
      <c r="A1264" s="46"/>
      <c r="B1264" s="47"/>
      <c r="C1264" s="267"/>
      <c r="D1264" s="47"/>
      <c r="E1264" s="267"/>
      <c r="F1264" s="47"/>
    </row>
    <row r="1265" spans="1:6" x14ac:dyDescent="0.35">
      <c r="A1265" s="46"/>
      <c r="B1265" s="47"/>
      <c r="C1265" s="267"/>
      <c r="D1265" s="47"/>
      <c r="E1265" s="267"/>
      <c r="F1265" s="47"/>
    </row>
    <row r="1266" spans="1:6" x14ac:dyDescent="0.35">
      <c r="A1266" s="46"/>
      <c r="B1266" s="47"/>
      <c r="C1266" s="267"/>
      <c r="D1266" s="47"/>
      <c r="E1266" s="267"/>
      <c r="F1266" s="47"/>
    </row>
    <row r="1267" spans="1:6" x14ac:dyDescent="0.35">
      <c r="A1267" s="46"/>
      <c r="B1267" s="47"/>
      <c r="C1267" s="267"/>
      <c r="D1267" s="47"/>
      <c r="E1267" s="267"/>
      <c r="F1267" s="47"/>
    </row>
    <row r="1268" spans="1:6" x14ac:dyDescent="0.35">
      <c r="A1268" s="46"/>
      <c r="B1268" s="47"/>
      <c r="C1268" s="267"/>
      <c r="D1268" s="47"/>
      <c r="E1268" s="267"/>
      <c r="F1268" s="47"/>
    </row>
    <row r="1269" spans="1:6" x14ac:dyDescent="0.35">
      <c r="A1269" s="46"/>
      <c r="B1269" s="47"/>
      <c r="C1269" s="267"/>
      <c r="D1269" s="47"/>
      <c r="E1269" s="267"/>
      <c r="F1269" s="47"/>
    </row>
    <row r="1270" spans="1:6" x14ac:dyDescent="0.35">
      <c r="A1270" s="46"/>
      <c r="B1270" s="47"/>
      <c r="C1270" s="267"/>
      <c r="D1270" s="47"/>
      <c r="E1270" s="267"/>
      <c r="F1270" s="47"/>
    </row>
    <row r="1271" spans="1:6" x14ac:dyDescent="0.35">
      <c r="A1271" s="46"/>
      <c r="B1271" s="47"/>
      <c r="C1271" s="267"/>
      <c r="D1271" s="47"/>
      <c r="E1271" s="267"/>
      <c r="F1271" s="47"/>
    </row>
    <row r="1272" spans="1:6" x14ac:dyDescent="0.35">
      <c r="A1272" s="46"/>
      <c r="B1272" s="47"/>
      <c r="C1272" s="267"/>
      <c r="D1272" s="47"/>
      <c r="E1272" s="267"/>
      <c r="F1272" s="47"/>
    </row>
    <row r="1273" spans="1:6" x14ac:dyDescent="0.35">
      <c r="A1273" s="46"/>
      <c r="B1273" s="47"/>
      <c r="C1273" s="267"/>
      <c r="D1273" s="47"/>
      <c r="E1273" s="267"/>
      <c r="F1273" s="47"/>
    </row>
    <row r="1274" spans="1:6" x14ac:dyDescent="0.35">
      <c r="A1274" s="46"/>
      <c r="B1274" s="47"/>
      <c r="C1274" s="267"/>
      <c r="D1274" s="47"/>
      <c r="E1274" s="267"/>
      <c r="F1274" s="47"/>
    </row>
    <row r="1275" spans="1:6" x14ac:dyDescent="0.35">
      <c r="A1275" s="46"/>
      <c r="B1275" s="47"/>
      <c r="C1275" s="267"/>
      <c r="D1275" s="47"/>
      <c r="E1275" s="267"/>
      <c r="F1275" s="47"/>
    </row>
    <row r="1276" spans="1:6" x14ac:dyDescent="0.35">
      <c r="A1276" s="46"/>
      <c r="B1276" s="47"/>
      <c r="C1276" s="267"/>
      <c r="D1276" s="47"/>
      <c r="E1276" s="267"/>
      <c r="F1276" s="47"/>
    </row>
    <row r="1277" spans="1:6" x14ac:dyDescent="0.35">
      <c r="A1277" s="46"/>
      <c r="B1277" s="47"/>
      <c r="C1277" s="267"/>
      <c r="D1277" s="47"/>
      <c r="E1277" s="267"/>
      <c r="F1277" s="47"/>
    </row>
    <row r="1278" spans="1:6" x14ac:dyDescent="0.35">
      <c r="A1278" s="46"/>
      <c r="B1278" s="47"/>
      <c r="C1278" s="267"/>
      <c r="D1278" s="47"/>
      <c r="E1278" s="267"/>
      <c r="F1278" s="47"/>
    </row>
    <row r="1279" spans="1:6" x14ac:dyDescent="0.35">
      <c r="A1279" s="46"/>
      <c r="B1279" s="47"/>
      <c r="C1279" s="267"/>
      <c r="D1279" s="47"/>
      <c r="E1279" s="267"/>
      <c r="F1279" s="47"/>
    </row>
    <row r="1280" spans="1:6" x14ac:dyDescent="0.35">
      <c r="A1280" s="46"/>
      <c r="B1280" s="47"/>
      <c r="C1280" s="267"/>
      <c r="D1280" s="47"/>
      <c r="E1280" s="267"/>
      <c r="F1280" s="47"/>
    </row>
    <row r="1281" spans="1:6" x14ac:dyDescent="0.35">
      <c r="A1281" s="46"/>
      <c r="B1281" s="47"/>
      <c r="C1281" s="267"/>
      <c r="D1281" s="47"/>
      <c r="E1281" s="267"/>
      <c r="F1281" s="47"/>
    </row>
    <row r="1282" spans="1:6" x14ac:dyDescent="0.35">
      <c r="A1282" s="46"/>
      <c r="B1282" s="47"/>
      <c r="C1282" s="267"/>
      <c r="D1282" s="47"/>
      <c r="E1282" s="267"/>
      <c r="F1282" s="47"/>
    </row>
    <row r="1283" spans="1:6" x14ac:dyDescent="0.35">
      <c r="A1283" s="46"/>
      <c r="B1283" s="47"/>
      <c r="C1283" s="267"/>
      <c r="D1283" s="47"/>
      <c r="E1283" s="267"/>
      <c r="F1283" s="47"/>
    </row>
    <row r="1284" spans="1:6" x14ac:dyDescent="0.35">
      <c r="A1284" s="46"/>
      <c r="B1284" s="47"/>
      <c r="C1284" s="267"/>
      <c r="D1284" s="47"/>
      <c r="E1284" s="267"/>
      <c r="F1284" s="47"/>
    </row>
    <row r="1285" spans="1:6" x14ac:dyDescent="0.35">
      <c r="A1285" s="46"/>
      <c r="B1285" s="47"/>
      <c r="C1285" s="267"/>
      <c r="D1285" s="47"/>
      <c r="E1285" s="267"/>
      <c r="F1285" s="47"/>
    </row>
    <row r="1286" spans="1:6" x14ac:dyDescent="0.35">
      <c r="A1286" s="46"/>
      <c r="B1286" s="47"/>
      <c r="C1286" s="267"/>
      <c r="D1286" s="47"/>
      <c r="E1286" s="267"/>
      <c r="F1286" s="47"/>
    </row>
    <row r="1287" spans="1:6" x14ac:dyDescent="0.35">
      <c r="A1287" s="46"/>
      <c r="B1287" s="47"/>
      <c r="C1287" s="267"/>
      <c r="D1287" s="47"/>
      <c r="E1287" s="267"/>
      <c r="F1287" s="47"/>
    </row>
    <row r="1288" spans="1:6" x14ac:dyDescent="0.35">
      <c r="A1288" s="46"/>
      <c r="B1288" s="47"/>
      <c r="C1288" s="267"/>
      <c r="D1288" s="47"/>
      <c r="E1288" s="267"/>
      <c r="F1288" s="47"/>
    </row>
    <row r="1289" spans="1:6" x14ac:dyDescent="0.35">
      <c r="A1289" s="46"/>
      <c r="B1289" s="47"/>
      <c r="C1289" s="267"/>
      <c r="D1289" s="47"/>
      <c r="E1289" s="267"/>
      <c r="F1289" s="47"/>
    </row>
    <row r="1290" spans="1:6" x14ac:dyDescent="0.35">
      <c r="A1290" s="46"/>
      <c r="B1290" s="47"/>
      <c r="C1290" s="267"/>
      <c r="D1290" s="47"/>
      <c r="E1290" s="267"/>
      <c r="F1290" s="47"/>
    </row>
    <row r="1291" spans="1:6" x14ac:dyDescent="0.35">
      <c r="A1291" s="46"/>
      <c r="B1291" s="47"/>
      <c r="C1291" s="267"/>
      <c r="D1291" s="47"/>
      <c r="E1291" s="267"/>
      <c r="F1291" s="47"/>
    </row>
    <row r="1292" spans="1:6" x14ac:dyDescent="0.35">
      <c r="A1292" s="46"/>
      <c r="B1292" s="47"/>
      <c r="C1292" s="267"/>
      <c r="D1292" s="47"/>
      <c r="E1292" s="267"/>
      <c r="F1292" s="47"/>
    </row>
    <row r="1293" spans="1:6" x14ac:dyDescent="0.35">
      <c r="A1293" s="46"/>
      <c r="B1293" s="47"/>
      <c r="C1293" s="267"/>
      <c r="D1293" s="47"/>
      <c r="E1293" s="267"/>
      <c r="F1293" s="47"/>
    </row>
    <row r="1294" spans="1:6" x14ac:dyDescent="0.35">
      <c r="A1294" s="46"/>
      <c r="B1294" s="47"/>
      <c r="C1294" s="267"/>
      <c r="D1294" s="47"/>
      <c r="E1294" s="267"/>
      <c r="F1294" s="47"/>
    </row>
    <row r="1295" spans="1:6" x14ac:dyDescent="0.35">
      <c r="A1295" s="46"/>
      <c r="B1295" s="47"/>
      <c r="C1295" s="267"/>
      <c r="D1295" s="47"/>
      <c r="E1295" s="267"/>
      <c r="F1295" s="47"/>
    </row>
    <row r="1296" spans="1:6" x14ac:dyDescent="0.35">
      <c r="A1296" s="46"/>
      <c r="B1296" s="47"/>
      <c r="C1296" s="267"/>
      <c r="D1296" s="47"/>
      <c r="E1296" s="267"/>
      <c r="F1296" s="47"/>
    </row>
    <row r="1297" spans="1:6" x14ac:dyDescent="0.35">
      <c r="A1297" s="46"/>
      <c r="B1297" s="47"/>
      <c r="C1297" s="267"/>
      <c r="D1297" s="47"/>
      <c r="E1297" s="267"/>
      <c r="F1297" s="47"/>
    </row>
    <row r="1298" spans="1:6" x14ac:dyDescent="0.35">
      <c r="A1298" s="46"/>
      <c r="B1298" s="47"/>
      <c r="C1298" s="267"/>
      <c r="D1298" s="47"/>
      <c r="E1298" s="267"/>
      <c r="F1298" s="47"/>
    </row>
    <row r="1299" spans="1:6" x14ac:dyDescent="0.35">
      <c r="A1299" s="46"/>
      <c r="B1299" s="47"/>
      <c r="C1299" s="267"/>
      <c r="D1299" s="47"/>
      <c r="E1299" s="267"/>
      <c r="F1299" s="47"/>
    </row>
    <row r="1300" spans="1:6" x14ac:dyDescent="0.35">
      <c r="A1300" s="46"/>
      <c r="B1300" s="47"/>
      <c r="C1300" s="267"/>
      <c r="D1300" s="47"/>
      <c r="E1300" s="267"/>
      <c r="F1300" s="47"/>
    </row>
    <row r="1301" spans="1:6" x14ac:dyDescent="0.35">
      <c r="A1301" s="46"/>
      <c r="B1301" s="47"/>
      <c r="C1301" s="267"/>
      <c r="D1301" s="47"/>
      <c r="E1301" s="267"/>
      <c r="F1301" s="47"/>
    </row>
    <row r="1302" spans="1:6" x14ac:dyDescent="0.35">
      <c r="A1302" s="46"/>
      <c r="B1302" s="47"/>
      <c r="C1302" s="267"/>
      <c r="D1302" s="47"/>
      <c r="E1302" s="267"/>
      <c r="F1302" s="47"/>
    </row>
    <row r="1303" spans="1:6" x14ac:dyDescent="0.35">
      <c r="A1303" s="46"/>
      <c r="B1303" s="47"/>
      <c r="C1303" s="267"/>
      <c r="D1303" s="47"/>
      <c r="E1303" s="267"/>
      <c r="F1303" s="47"/>
    </row>
    <row r="1304" spans="1:6" x14ac:dyDescent="0.35">
      <c r="A1304" s="46"/>
      <c r="B1304" s="47"/>
      <c r="C1304" s="267"/>
      <c r="D1304" s="47"/>
      <c r="E1304" s="267"/>
      <c r="F1304" s="47"/>
    </row>
    <row r="1305" spans="1:6" x14ac:dyDescent="0.35">
      <c r="A1305" s="46"/>
      <c r="B1305" s="47"/>
      <c r="C1305" s="267"/>
      <c r="D1305" s="47"/>
      <c r="E1305" s="267"/>
      <c r="F1305" s="47"/>
    </row>
    <row r="1306" spans="1:6" x14ac:dyDescent="0.35">
      <c r="A1306" s="46"/>
      <c r="B1306" s="47"/>
      <c r="C1306" s="267"/>
      <c r="D1306" s="47"/>
      <c r="E1306" s="267"/>
      <c r="F1306" s="47"/>
    </row>
    <row r="1307" spans="1:6" x14ac:dyDescent="0.35">
      <c r="A1307" s="46"/>
      <c r="B1307" s="47"/>
      <c r="C1307" s="267"/>
      <c r="D1307" s="47"/>
      <c r="E1307" s="267"/>
      <c r="F1307" s="47"/>
    </row>
    <row r="1308" spans="1:6" x14ac:dyDescent="0.35">
      <c r="A1308" s="46"/>
      <c r="B1308" s="47"/>
      <c r="C1308" s="267"/>
      <c r="D1308" s="47"/>
      <c r="E1308" s="267"/>
      <c r="F1308" s="47"/>
    </row>
    <row r="1309" spans="1:6" x14ac:dyDescent="0.35">
      <c r="A1309" s="46"/>
      <c r="B1309" s="47"/>
      <c r="C1309" s="267"/>
      <c r="D1309" s="47"/>
      <c r="E1309" s="267"/>
      <c r="F1309" s="47"/>
    </row>
    <row r="1310" spans="1:6" x14ac:dyDescent="0.35">
      <c r="A1310" s="46"/>
      <c r="B1310" s="47"/>
      <c r="C1310" s="267"/>
      <c r="D1310" s="47"/>
      <c r="E1310" s="267"/>
      <c r="F1310" s="47"/>
    </row>
    <row r="1311" spans="1:6" x14ac:dyDescent="0.35">
      <c r="A1311" s="46"/>
      <c r="B1311" s="47"/>
      <c r="C1311" s="267"/>
      <c r="D1311" s="47"/>
      <c r="E1311" s="267"/>
      <c r="F1311" s="47"/>
    </row>
    <row r="1312" spans="1:6" x14ac:dyDescent="0.35">
      <c r="A1312" s="46"/>
      <c r="B1312" s="47"/>
      <c r="C1312" s="267"/>
      <c r="D1312" s="47"/>
      <c r="E1312" s="267"/>
      <c r="F1312" s="47"/>
    </row>
    <row r="1313" spans="1:6" x14ac:dyDescent="0.35">
      <c r="A1313" s="46"/>
      <c r="B1313" s="47"/>
      <c r="C1313" s="267"/>
      <c r="D1313" s="47"/>
      <c r="E1313" s="267"/>
      <c r="F1313" s="47"/>
    </row>
    <row r="1314" spans="1:6" x14ac:dyDescent="0.35">
      <c r="A1314" s="46"/>
      <c r="B1314" s="47"/>
      <c r="C1314" s="267"/>
      <c r="D1314" s="47"/>
      <c r="E1314" s="267"/>
      <c r="F1314" s="47"/>
    </row>
    <row r="1315" spans="1:6" x14ac:dyDescent="0.35">
      <c r="A1315" s="46"/>
      <c r="B1315" s="47"/>
      <c r="C1315" s="267"/>
      <c r="D1315" s="47"/>
      <c r="E1315" s="267"/>
      <c r="F1315" s="47"/>
    </row>
    <row r="1316" spans="1:6" x14ac:dyDescent="0.35">
      <c r="A1316" s="46"/>
      <c r="B1316" s="47"/>
      <c r="C1316" s="267"/>
      <c r="D1316" s="47"/>
      <c r="E1316" s="267"/>
      <c r="F1316" s="47"/>
    </row>
    <row r="1317" spans="1:6" x14ac:dyDescent="0.35">
      <c r="A1317" s="46"/>
      <c r="B1317" s="47"/>
      <c r="C1317" s="267"/>
      <c r="D1317" s="47"/>
      <c r="E1317" s="267"/>
      <c r="F1317" s="47"/>
    </row>
    <row r="1318" spans="1:6" x14ac:dyDescent="0.35">
      <c r="A1318" s="46"/>
      <c r="B1318" s="47"/>
      <c r="C1318" s="267"/>
      <c r="D1318" s="47"/>
      <c r="E1318" s="267"/>
      <c r="F1318" s="47"/>
    </row>
    <row r="1319" spans="1:6" x14ac:dyDescent="0.35">
      <c r="A1319" s="46"/>
      <c r="B1319" s="47"/>
      <c r="C1319" s="267"/>
      <c r="D1319" s="47"/>
      <c r="E1319" s="267"/>
      <c r="F1319" s="47"/>
    </row>
    <row r="1320" spans="1:6" x14ac:dyDescent="0.35">
      <c r="A1320" s="46"/>
      <c r="B1320" s="47"/>
      <c r="C1320" s="267"/>
      <c r="D1320" s="47"/>
      <c r="E1320" s="267"/>
      <c r="F1320" s="47"/>
    </row>
    <row r="1321" spans="1:6" x14ac:dyDescent="0.35">
      <c r="A1321" s="46"/>
      <c r="B1321" s="47"/>
      <c r="C1321" s="267"/>
      <c r="D1321" s="47"/>
      <c r="E1321" s="267"/>
      <c r="F1321" s="47"/>
    </row>
    <row r="1322" spans="1:6" x14ac:dyDescent="0.35">
      <c r="A1322" s="46"/>
      <c r="B1322" s="47"/>
      <c r="C1322" s="267"/>
      <c r="D1322" s="47"/>
      <c r="E1322" s="267"/>
      <c r="F1322" s="47"/>
    </row>
    <row r="1323" spans="1:6" x14ac:dyDescent="0.35">
      <c r="A1323" s="46"/>
      <c r="B1323" s="47"/>
      <c r="C1323" s="267"/>
      <c r="D1323" s="47"/>
      <c r="E1323" s="267"/>
      <c r="F1323" s="47"/>
    </row>
    <row r="1324" spans="1:6" x14ac:dyDescent="0.35">
      <c r="A1324" s="46"/>
      <c r="B1324" s="47"/>
      <c r="C1324" s="267"/>
      <c r="D1324" s="47"/>
      <c r="E1324" s="267"/>
      <c r="F1324" s="47"/>
    </row>
    <row r="1325" spans="1:6" x14ac:dyDescent="0.35">
      <c r="A1325" s="46"/>
      <c r="B1325" s="47"/>
      <c r="C1325" s="267"/>
      <c r="D1325" s="47"/>
      <c r="E1325" s="267"/>
      <c r="F1325" s="47"/>
    </row>
    <row r="1326" spans="1:6" x14ac:dyDescent="0.35">
      <c r="A1326" s="46"/>
      <c r="B1326" s="47"/>
      <c r="C1326" s="267"/>
      <c r="D1326" s="47"/>
      <c r="E1326" s="267"/>
      <c r="F1326" s="47"/>
    </row>
    <row r="1327" spans="1:6" x14ac:dyDescent="0.35">
      <c r="A1327" s="46"/>
      <c r="B1327" s="47"/>
      <c r="C1327" s="267"/>
      <c r="D1327" s="47"/>
      <c r="E1327" s="267"/>
      <c r="F1327" s="47"/>
    </row>
    <row r="1328" spans="1:6" x14ac:dyDescent="0.35">
      <c r="A1328" s="46"/>
      <c r="B1328" s="47"/>
      <c r="C1328" s="267"/>
      <c r="D1328" s="47"/>
      <c r="E1328" s="267"/>
      <c r="F1328" s="47"/>
    </row>
    <row r="1329" spans="1:6" x14ac:dyDescent="0.35">
      <c r="A1329" s="46"/>
      <c r="B1329" s="47"/>
      <c r="C1329" s="267"/>
      <c r="D1329" s="47"/>
      <c r="E1329" s="267"/>
      <c r="F1329" s="47"/>
    </row>
    <row r="1330" spans="1:6" x14ac:dyDescent="0.35">
      <c r="A1330" s="46"/>
      <c r="B1330" s="47"/>
      <c r="C1330" s="267"/>
      <c r="D1330" s="47"/>
      <c r="E1330" s="267"/>
      <c r="F1330" s="47"/>
    </row>
    <row r="1331" spans="1:6" x14ac:dyDescent="0.35">
      <c r="A1331" s="46"/>
      <c r="B1331" s="47"/>
      <c r="C1331" s="267"/>
      <c r="D1331" s="47"/>
      <c r="E1331" s="267"/>
      <c r="F1331" s="47"/>
    </row>
    <row r="1332" spans="1:6" x14ac:dyDescent="0.35">
      <c r="A1332" s="46"/>
      <c r="B1332" s="47"/>
      <c r="C1332" s="267"/>
      <c r="D1332" s="47"/>
      <c r="E1332" s="267"/>
      <c r="F1332" s="47"/>
    </row>
    <row r="1333" spans="1:6" x14ac:dyDescent="0.35">
      <c r="A1333" s="46"/>
      <c r="B1333" s="47"/>
      <c r="C1333" s="267"/>
      <c r="D1333" s="47"/>
      <c r="E1333" s="267"/>
      <c r="F1333" s="47"/>
    </row>
    <row r="1334" spans="1:6" x14ac:dyDescent="0.35">
      <c r="A1334" s="46"/>
      <c r="B1334" s="47"/>
      <c r="C1334" s="267"/>
      <c r="D1334" s="47"/>
      <c r="E1334" s="267"/>
      <c r="F1334" s="47"/>
    </row>
    <row r="1335" spans="1:6" x14ac:dyDescent="0.35">
      <c r="A1335" s="46"/>
      <c r="B1335" s="47"/>
      <c r="C1335" s="267"/>
      <c r="D1335" s="47"/>
      <c r="E1335" s="267"/>
      <c r="F1335" s="47"/>
    </row>
    <row r="1336" spans="1:6" x14ac:dyDescent="0.35">
      <c r="A1336" s="46"/>
      <c r="B1336" s="47"/>
      <c r="C1336" s="267"/>
      <c r="D1336" s="47"/>
      <c r="E1336" s="267"/>
      <c r="F1336" s="47"/>
    </row>
    <row r="1337" spans="1:6" x14ac:dyDescent="0.35">
      <c r="A1337" s="46"/>
      <c r="B1337" s="47"/>
      <c r="C1337" s="267"/>
      <c r="D1337" s="47"/>
      <c r="E1337" s="267"/>
      <c r="F1337" s="47"/>
    </row>
    <row r="1338" spans="1:6" x14ac:dyDescent="0.35">
      <c r="A1338" s="46"/>
      <c r="B1338" s="47"/>
      <c r="C1338" s="267"/>
      <c r="D1338" s="47"/>
      <c r="E1338" s="267"/>
      <c r="F1338" s="47"/>
    </row>
    <row r="1339" spans="1:6" x14ac:dyDescent="0.35">
      <c r="A1339" s="46"/>
      <c r="B1339" s="47"/>
      <c r="C1339" s="267"/>
      <c r="D1339" s="47"/>
      <c r="E1339" s="267"/>
      <c r="F1339" s="47"/>
    </row>
    <row r="1340" spans="1:6" x14ac:dyDescent="0.35">
      <c r="A1340" s="46"/>
      <c r="B1340" s="47"/>
      <c r="C1340" s="267"/>
      <c r="D1340" s="47"/>
      <c r="E1340" s="267"/>
      <c r="F1340" s="47"/>
    </row>
    <row r="1341" spans="1:6" x14ac:dyDescent="0.35">
      <c r="A1341" s="46"/>
      <c r="B1341" s="47"/>
      <c r="C1341" s="267"/>
      <c r="D1341" s="47"/>
      <c r="E1341" s="267"/>
      <c r="F1341" s="47"/>
    </row>
    <row r="1342" spans="1:6" x14ac:dyDescent="0.35">
      <c r="A1342" s="46"/>
      <c r="B1342" s="47"/>
      <c r="C1342" s="267"/>
      <c r="D1342" s="47"/>
      <c r="E1342" s="267"/>
      <c r="F1342" s="47"/>
    </row>
    <row r="1343" spans="1:6" x14ac:dyDescent="0.35">
      <c r="A1343" s="46"/>
      <c r="B1343" s="47"/>
      <c r="C1343" s="267"/>
      <c r="D1343" s="47"/>
      <c r="E1343" s="267"/>
      <c r="F1343" s="47"/>
    </row>
    <row r="1344" spans="1:6" x14ac:dyDescent="0.35">
      <c r="A1344" s="46"/>
      <c r="B1344" s="47"/>
      <c r="C1344" s="267"/>
      <c r="D1344" s="47"/>
      <c r="E1344" s="267"/>
      <c r="F1344" s="47"/>
    </row>
    <row r="1345" spans="1:6" x14ac:dyDescent="0.35">
      <c r="A1345" s="46"/>
      <c r="B1345" s="47"/>
      <c r="C1345" s="267"/>
      <c r="D1345" s="47"/>
      <c r="E1345" s="267"/>
      <c r="F1345" s="47"/>
    </row>
    <row r="1346" spans="1:6" x14ac:dyDescent="0.35">
      <c r="A1346" s="46"/>
      <c r="B1346" s="47"/>
      <c r="C1346" s="267"/>
      <c r="D1346" s="47"/>
      <c r="E1346" s="267"/>
      <c r="F1346" s="47"/>
    </row>
    <row r="1347" spans="1:6" x14ac:dyDescent="0.35">
      <c r="A1347" s="46"/>
      <c r="B1347" s="47"/>
      <c r="C1347" s="267"/>
      <c r="D1347" s="47"/>
      <c r="E1347" s="267"/>
      <c r="F1347" s="47"/>
    </row>
    <row r="1348" spans="1:6" x14ac:dyDescent="0.35">
      <c r="A1348" s="46"/>
      <c r="B1348" s="47"/>
      <c r="C1348" s="267"/>
      <c r="D1348" s="47"/>
      <c r="E1348" s="267"/>
      <c r="F1348" s="47"/>
    </row>
    <row r="1349" spans="1:6" x14ac:dyDescent="0.35">
      <c r="A1349" s="46"/>
      <c r="B1349" s="47"/>
      <c r="C1349" s="267"/>
      <c r="D1349" s="47"/>
      <c r="E1349" s="267"/>
      <c r="F1349" s="47"/>
    </row>
    <row r="1350" spans="1:6" x14ac:dyDescent="0.35">
      <c r="A1350" s="46"/>
      <c r="B1350" s="47"/>
      <c r="C1350" s="267"/>
      <c r="D1350" s="47"/>
      <c r="E1350" s="267"/>
      <c r="F1350" s="47"/>
    </row>
    <row r="1351" spans="1:6" x14ac:dyDescent="0.35">
      <c r="A1351" s="46"/>
      <c r="B1351" s="47"/>
      <c r="C1351" s="267"/>
      <c r="D1351" s="47"/>
      <c r="E1351" s="267"/>
      <c r="F1351" s="47"/>
    </row>
    <row r="1352" spans="1:6" x14ac:dyDescent="0.35">
      <c r="A1352" s="46"/>
      <c r="B1352" s="47"/>
      <c r="C1352" s="267"/>
      <c r="D1352" s="47"/>
      <c r="E1352" s="267"/>
      <c r="F1352" s="47"/>
    </row>
    <row r="1353" spans="1:6" x14ac:dyDescent="0.35">
      <c r="A1353" s="46"/>
      <c r="B1353" s="47"/>
      <c r="C1353" s="267"/>
      <c r="D1353" s="47"/>
      <c r="E1353" s="267"/>
      <c r="F1353" s="47"/>
    </row>
    <row r="1354" spans="1:6" x14ac:dyDescent="0.35">
      <c r="A1354" s="46"/>
      <c r="B1354" s="47"/>
      <c r="C1354" s="267"/>
      <c r="D1354" s="47"/>
      <c r="E1354" s="267"/>
      <c r="F1354" s="47"/>
    </row>
    <row r="1355" spans="1:6" x14ac:dyDescent="0.35">
      <c r="A1355" s="46"/>
      <c r="B1355" s="47"/>
      <c r="C1355" s="267"/>
      <c r="D1355" s="47"/>
      <c r="E1355" s="267"/>
      <c r="F1355" s="47"/>
    </row>
    <row r="1356" spans="1:6" x14ac:dyDescent="0.35">
      <c r="A1356" s="46"/>
      <c r="B1356" s="47"/>
      <c r="C1356" s="267"/>
      <c r="D1356" s="47"/>
      <c r="E1356" s="267"/>
      <c r="F1356" s="47"/>
    </row>
    <row r="1357" spans="1:6" x14ac:dyDescent="0.35">
      <c r="A1357" s="46"/>
      <c r="B1357" s="47"/>
      <c r="C1357" s="267"/>
      <c r="D1357" s="47"/>
      <c r="E1357" s="267"/>
      <c r="F1357" s="47"/>
    </row>
    <row r="1358" spans="1:6" x14ac:dyDescent="0.35">
      <c r="A1358" s="46"/>
      <c r="B1358" s="47"/>
      <c r="C1358" s="267"/>
      <c r="D1358" s="47"/>
      <c r="E1358" s="267"/>
      <c r="F1358" s="47"/>
    </row>
    <row r="1359" spans="1:6" x14ac:dyDescent="0.35">
      <c r="A1359" s="46"/>
      <c r="B1359" s="47"/>
      <c r="C1359" s="267"/>
      <c r="D1359" s="47"/>
      <c r="E1359" s="267"/>
      <c r="F1359" s="47"/>
    </row>
    <row r="1360" spans="1:6" x14ac:dyDescent="0.35">
      <c r="A1360" s="46"/>
      <c r="B1360" s="47"/>
      <c r="C1360" s="267"/>
      <c r="D1360" s="47"/>
      <c r="E1360" s="267"/>
      <c r="F1360" s="47"/>
    </row>
    <row r="1361" spans="1:6" x14ac:dyDescent="0.35">
      <c r="A1361" s="46"/>
      <c r="B1361" s="47"/>
      <c r="C1361" s="267"/>
      <c r="D1361" s="47"/>
      <c r="E1361" s="267"/>
      <c r="F1361" s="47"/>
    </row>
    <row r="1362" spans="1:6" x14ac:dyDescent="0.35">
      <c r="A1362" s="46"/>
      <c r="B1362" s="47"/>
      <c r="C1362" s="267"/>
      <c r="D1362" s="47"/>
      <c r="E1362" s="267"/>
      <c r="F1362" s="47"/>
    </row>
    <row r="1363" spans="1:6" x14ac:dyDescent="0.35">
      <c r="A1363" s="46"/>
      <c r="B1363" s="47"/>
      <c r="C1363" s="267"/>
      <c r="D1363" s="47"/>
      <c r="E1363" s="267"/>
      <c r="F1363" s="47"/>
    </row>
    <row r="1364" spans="1:6" x14ac:dyDescent="0.35">
      <c r="A1364" s="46"/>
      <c r="B1364" s="47"/>
      <c r="C1364" s="267"/>
      <c r="D1364" s="47"/>
      <c r="E1364" s="267"/>
      <c r="F1364" s="47"/>
    </row>
    <row r="1365" spans="1:6" x14ac:dyDescent="0.35">
      <c r="A1365" s="46"/>
      <c r="B1365" s="47"/>
      <c r="C1365" s="267"/>
      <c r="D1365" s="47"/>
      <c r="E1365" s="267"/>
      <c r="F1365" s="47"/>
    </row>
    <row r="1366" spans="1:6" x14ac:dyDescent="0.35">
      <c r="A1366" s="46"/>
      <c r="B1366" s="47"/>
      <c r="C1366" s="267"/>
      <c r="D1366" s="47"/>
      <c r="E1366" s="267"/>
      <c r="F1366" s="47"/>
    </row>
    <row r="1367" spans="1:6" x14ac:dyDescent="0.35">
      <c r="A1367" s="46"/>
      <c r="B1367" s="47"/>
      <c r="C1367" s="267"/>
      <c r="D1367" s="47"/>
      <c r="E1367" s="267"/>
      <c r="F1367" s="47"/>
    </row>
    <row r="1368" spans="1:6" x14ac:dyDescent="0.35">
      <c r="A1368" s="46"/>
      <c r="B1368" s="47"/>
      <c r="C1368" s="267"/>
      <c r="D1368" s="47"/>
      <c r="E1368" s="267"/>
      <c r="F1368" s="47"/>
    </row>
    <row r="1369" spans="1:6" x14ac:dyDescent="0.35">
      <c r="A1369" s="46"/>
      <c r="B1369" s="47"/>
      <c r="C1369" s="267"/>
      <c r="D1369" s="47"/>
      <c r="E1369" s="267"/>
      <c r="F1369" s="47"/>
    </row>
    <row r="1370" spans="1:6" x14ac:dyDescent="0.35">
      <c r="A1370" s="46"/>
      <c r="B1370" s="47"/>
      <c r="C1370" s="267"/>
      <c r="D1370" s="47"/>
      <c r="E1370" s="267"/>
      <c r="F1370" s="47"/>
    </row>
    <row r="1371" spans="1:6" x14ac:dyDescent="0.35">
      <c r="A1371" s="46"/>
      <c r="B1371" s="47"/>
      <c r="C1371" s="267"/>
      <c r="D1371" s="47"/>
      <c r="E1371" s="267"/>
      <c r="F1371" s="47"/>
    </row>
    <row r="1372" spans="1:6" x14ac:dyDescent="0.35">
      <c r="A1372" s="46"/>
      <c r="B1372" s="47"/>
      <c r="C1372" s="267"/>
      <c r="D1372" s="47"/>
      <c r="E1372" s="267"/>
      <c r="F1372" s="47"/>
    </row>
    <row r="1373" spans="1:6" x14ac:dyDescent="0.35">
      <c r="A1373" s="46"/>
      <c r="B1373" s="47"/>
      <c r="C1373" s="267"/>
      <c r="D1373" s="47"/>
      <c r="E1373" s="267"/>
      <c r="F1373" s="47"/>
    </row>
    <row r="1374" spans="1:6" x14ac:dyDescent="0.35">
      <c r="A1374" s="46"/>
      <c r="B1374" s="47"/>
      <c r="C1374" s="267"/>
      <c r="D1374" s="47"/>
      <c r="E1374" s="267"/>
      <c r="F1374" s="47"/>
    </row>
    <row r="1375" spans="1:6" x14ac:dyDescent="0.35">
      <c r="A1375" s="46"/>
      <c r="B1375" s="47"/>
      <c r="C1375" s="267"/>
      <c r="D1375" s="47"/>
      <c r="E1375" s="267"/>
      <c r="F1375" s="47"/>
    </row>
    <row r="1376" spans="1:6" x14ac:dyDescent="0.35">
      <c r="A1376" s="46"/>
      <c r="B1376" s="47"/>
      <c r="C1376" s="267"/>
      <c r="D1376" s="47"/>
      <c r="E1376" s="267"/>
      <c r="F1376" s="47"/>
    </row>
    <row r="1377" spans="1:6" x14ac:dyDescent="0.35">
      <c r="A1377" s="46"/>
      <c r="B1377" s="47"/>
      <c r="C1377" s="267"/>
      <c r="D1377" s="47"/>
      <c r="E1377" s="267"/>
      <c r="F1377" s="47"/>
    </row>
    <row r="1378" spans="1:6" x14ac:dyDescent="0.35">
      <c r="A1378" s="46"/>
      <c r="B1378" s="47"/>
      <c r="C1378" s="267"/>
      <c r="D1378" s="47"/>
      <c r="E1378" s="267"/>
      <c r="F1378" s="47"/>
    </row>
    <row r="1379" spans="1:6" x14ac:dyDescent="0.35">
      <c r="A1379" s="46"/>
      <c r="B1379" s="47"/>
      <c r="C1379" s="267"/>
      <c r="D1379" s="47"/>
      <c r="E1379" s="267"/>
      <c r="F1379" s="47"/>
    </row>
    <row r="1380" spans="1:6" x14ac:dyDescent="0.35">
      <c r="A1380" s="46"/>
      <c r="B1380" s="47"/>
      <c r="C1380" s="267"/>
      <c r="D1380" s="47"/>
      <c r="E1380" s="267"/>
      <c r="F1380" s="47"/>
    </row>
    <row r="1381" spans="1:6" x14ac:dyDescent="0.35">
      <c r="A1381" s="46"/>
      <c r="B1381" s="47"/>
      <c r="C1381" s="267"/>
      <c r="D1381" s="47"/>
      <c r="E1381" s="267"/>
      <c r="F1381" s="47"/>
    </row>
    <row r="1382" spans="1:6" x14ac:dyDescent="0.35">
      <c r="A1382" s="46"/>
      <c r="B1382" s="47"/>
      <c r="C1382" s="267"/>
      <c r="D1382" s="47"/>
      <c r="E1382" s="267"/>
      <c r="F1382" s="47"/>
    </row>
    <row r="1383" spans="1:6" x14ac:dyDescent="0.35">
      <c r="A1383" s="46"/>
      <c r="B1383" s="47"/>
      <c r="C1383" s="267"/>
      <c r="D1383" s="47"/>
      <c r="E1383" s="267"/>
      <c r="F1383" s="47"/>
    </row>
    <row r="1384" spans="1:6" x14ac:dyDescent="0.35">
      <c r="A1384" s="46"/>
      <c r="B1384" s="47"/>
      <c r="C1384" s="267"/>
      <c r="D1384" s="47"/>
      <c r="E1384" s="267"/>
      <c r="F1384" s="47"/>
    </row>
    <row r="1385" spans="1:6" x14ac:dyDescent="0.35">
      <c r="A1385" s="46"/>
      <c r="B1385" s="47"/>
      <c r="C1385" s="267"/>
      <c r="D1385" s="47"/>
      <c r="E1385" s="267"/>
      <c r="F1385" s="47"/>
    </row>
    <row r="1386" spans="1:6" x14ac:dyDescent="0.35">
      <c r="A1386" s="46"/>
      <c r="B1386" s="47"/>
      <c r="C1386" s="267"/>
      <c r="D1386" s="47"/>
      <c r="E1386" s="267"/>
      <c r="F1386" s="47"/>
    </row>
    <row r="1387" spans="1:6" x14ac:dyDescent="0.35">
      <c r="A1387" s="46"/>
      <c r="B1387" s="47"/>
      <c r="C1387" s="267"/>
      <c r="D1387" s="47"/>
      <c r="E1387" s="267"/>
      <c r="F1387" s="47"/>
    </row>
    <row r="1388" spans="1:6" x14ac:dyDescent="0.35">
      <c r="A1388" s="46"/>
      <c r="B1388" s="47"/>
      <c r="C1388" s="267"/>
      <c r="D1388" s="47"/>
      <c r="E1388" s="267"/>
      <c r="F1388" s="47"/>
    </row>
    <row r="1389" spans="1:6" x14ac:dyDescent="0.35">
      <c r="A1389" s="46"/>
      <c r="B1389" s="47"/>
      <c r="C1389" s="267"/>
      <c r="D1389" s="47"/>
      <c r="E1389" s="267"/>
      <c r="F1389" s="47"/>
    </row>
    <row r="1390" spans="1:6" x14ac:dyDescent="0.35">
      <c r="A1390" s="46"/>
      <c r="B1390" s="47"/>
      <c r="C1390" s="267"/>
      <c r="D1390" s="47"/>
      <c r="E1390" s="267"/>
      <c r="F1390" s="47"/>
    </row>
    <row r="1391" spans="1:6" x14ac:dyDescent="0.35">
      <c r="A1391" s="46"/>
      <c r="B1391" s="47"/>
      <c r="C1391" s="267"/>
      <c r="D1391" s="47"/>
      <c r="E1391" s="267"/>
      <c r="F1391" s="47"/>
    </row>
    <row r="1392" spans="1:6" x14ac:dyDescent="0.35">
      <c r="A1392" s="46"/>
      <c r="B1392" s="47"/>
      <c r="C1392" s="267"/>
      <c r="D1392" s="47"/>
      <c r="E1392" s="267"/>
      <c r="F1392" s="47"/>
    </row>
    <row r="1393" spans="1:6" x14ac:dyDescent="0.35">
      <c r="A1393" s="46"/>
      <c r="B1393" s="47"/>
      <c r="C1393" s="267"/>
      <c r="D1393" s="47"/>
      <c r="E1393" s="267"/>
      <c r="F1393" s="47"/>
    </row>
    <row r="1394" spans="1:6" x14ac:dyDescent="0.35">
      <c r="A1394" s="46"/>
      <c r="B1394" s="47"/>
      <c r="C1394" s="267"/>
      <c r="D1394" s="47"/>
      <c r="E1394" s="267"/>
      <c r="F1394" s="47"/>
    </row>
    <row r="1395" spans="1:6" x14ac:dyDescent="0.35">
      <c r="A1395" s="46"/>
      <c r="B1395" s="47"/>
      <c r="C1395" s="267"/>
      <c r="D1395" s="47"/>
      <c r="E1395" s="267"/>
      <c r="F1395" s="47"/>
    </row>
    <row r="1396" spans="1:6" x14ac:dyDescent="0.35">
      <c r="A1396" s="46"/>
      <c r="B1396" s="47"/>
      <c r="C1396" s="267"/>
      <c r="D1396" s="47"/>
      <c r="E1396" s="267"/>
      <c r="F1396" s="47"/>
    </row>
    <row r="1397" spans="1:6" x14ac:dyDescent="0.35">
      <c r="A1397" s="46"/>
      <c r="B1397" s="47"/>
      <c r="C1397" s="267"/>
      <c r="D1397" s="47"/>
      <c r="E1397" s="267"/>
      <c r="F1397" s="47"/>
    </row>
    <row r="1398" spans="1:6" x14ac:dyDescent="0.35">
      <c r="A1398" s="46"/>
      <c r="B1398" s="47"/>
      <c r="C1398" s="267"/>
      <c r="D1398" s="47"/>
      <c r="E1398" s="267"/>
      <c r="F1398" s="47"/>
    </row>
    <row r="1399" spans="1:6" x14ac:dyDescent="0.35">
      <c r="A1399" s="46"/>
      <c r="B1399" s="47"/>
      <c r="C1399" s="267"/>
      <c r="D1399" s="47"/>
      <c r="E1399" s="267"/>
      <c r="F1399" s="47"/>
    </row>
    <row r="1400" spans="1:6" x14ac:dyDescent="0.35">
      <c r="A1400" s="46"/>
      <c r="B1400" s="47"/>
      <c r="C1400" s="267"/>
      <c r="D1400" s="47"/>
      <c r="E1400" s="267"/>
      <c r="F1400" s="47"/>
    </row>
    <row r="1401" spans="1:6" x14ac:dyDescent="0.35">
      <c r="A1401" s="46"/>
      <c r="B1401" s="47"/>
      <c r="C1401" s="267"/>
      <c r="D1401" s="47"/>
      <c r="E1401" s="267"/>
      <c r="F1401" s="47"/>
    </row>
    <row r="1402" spans="1:6" x14ac:dyDescent="0.35">
      <c r="A1402" s="46"/>
      <c r="B1402" s="47"/>
      <c r="C1402" s="267"/>
      <c r="D1402" s="47"/>
      <c r="E1402" s="267"/>
      <c r="F1402" s="47"/>
    </row>
    <row r="1403" spans="1:6" x14ac:dyDescent="0.35">
      <c r="A1403" s="46"/>
      <c r="B1403" s="47"/>
      <c r="C1403" s="267"/>
      <c r="D1403" s="47"/>
      <c r="E1403" s="267"/>
      <c r="F1403" s="47"/>
    </row>
    <row r="1404" spans="1:6" x14ac:dyDescent="0.35">
      <c r="A1404" s="46"/>
      <c r="B1404" s="47"/>
      <c r="C1404" s="267"/>
      <c r="D1404" s="47"/>
      <c r="E1404" s="267"/>
      <c r="F1404" s="47"/>
    </row>
    <row r="1405" spans="1:6" x14ac:dyDescent="0.35">
      <c r="A1405" s="46"/>
      <c r="B1405" s="47"/>
      <c r="C1405" s="267"/>
      <c r="D1405" s="47"/>
      <c r="E1405" s="267"/>
      <c r="F1405" s="47"/>
    </row>
    <row r="1406" spans="1:6" x14ac:dyDescent="0.35">
      <c r="A1406" s="46"/>
      <c r="B1406" s="47"/>
      <c r="C1406" s="267"/>
      <c r="D1406" s="47"/>
      <c r="E1406" s="267"/>
      <c r="F1406" s="47"/>
    </row>
    <row r="1407" spans="1:6" x14ac:dyDescent="0.35">
      <c r="A1407" s="46"/>
      <c r="B1407" s="47"/>
      <c r="C1407" s="267"/>
      <c r="D1407" s="47"/>
      <c r="E1407" s="267"/>
      <c r="F1407" s="47"/>
    </row>
    <row r="1408" spans="1:6" x14ac:dyDescent="0.35">
      <c r="A1408" s="46"/>
      <c r="B1408" s="47"/>
      <c r="C1408" s="267"/>
      <c r="D1408" s="47"/>
      <c r="E1408" s="267"/>
      <c r="F1408" s="47"/>
    </row>
    <row r="1409" spans="1:6" x14ac:dyDescent="0.35">
      <c r="A1409" s="46"/>
      <c r="B1409" s="47"/>
      <c r="C1409" s="267"/>
      <c r="D1409" s="47"/>
      <c r="E1409" s="267"/>
      <c r="F1409" s="47"/>
    </row>
    <row r="1410" spans="1:6" x14ac:dyDescent="0.35">
      <c r="A1410" s="46"/>
      <c r="B1410" s="47"/>
      <c r="C1410" s="267"/>
      <c r="D1410" s="47"/>
      <c r="E1410" s="267"/>
      <c r="F1410" s="47"/>
    </row>
    <row r="1411" spans="1:6" x14ac:dyDescent="0.35">
      <c r="A1411" s="46"/>
      <c r="B1411" s="47"/>
      <c r="C1411" s="267"/>
      <c r="D1411" s="47"/>
      <c r="E1411" s="267"/>
      <c r="F1411" s="47"/>
    </row>
    <row r="1412" spans="1:6" x14ac:dyDescent="0.35">
      <c r="A1412" s="46"/>
      <c r="B1412" s="47"/>
      <c r="C1412" s="267"/>
      <c r="D1412" s="47"/>
      <c r="E1412" s="267"/>
      <c r="F1412" s="47"/>
    </row>
    <row r="1413" spans="1:6" x14ac:dyDescent="0.35">
      <c r="A1413" s="46"/>
      <c r="B1413" s="47"/>
      <c r="C1413" s="267"/>
      <c r="D1413" s="47"/>
      <c r="E1413" s="267"/>
      <c r="F1413" s="47"/>
    </row>
    <row r="1414" spans="1:6" x14ac:dyDescent="0.35">
      <c r="A1414" s="46"/>
      <c r="B1414" s="47"/>
      <c r="C1414" s="267"/>
      <c r="D1414" s="47"/>
      <c r="E1414" s="267"/>
      <c r="F1414" s="47"/>
    </row>
    <row r="1415" spans="1:6" x14ac:dyDescent="0.35">
      <c r="A1415" s="46"/>
      <c r="B1415" s="47"/>
      <c r="C1415" s="267"/>
      <c r="D1415" s="47"/>
      <c r="E1415" s="267"/>
      <c r="F1415" s="47"/>
    </row>
    <row r="1416" spans="1:6" x14ac:dyDescent="0.35">
      <c r="A1416" s="46"/>
      <c r="B1416" s="47"/>
      <c r="C1416" s="267"/>
      <c r="D1416" s="47"/>
      <c r="E1416" s="267"/>
      <c r="F1416" s="47"/>
    </row>
    <row r="1417" spans="1:6" x14ac:dyDescent="0.35">
      <c r="A1417" s="46"/>
      <c r="B1417" s="47"/>
      <c r="C1417" s="267"/>
      <c r="D1417" s="47"/>
      <c r="E1417" s="267"/>
      <c r="F1417" s="47"/>
    </row>
    <row r="1418" spans="1:6" x14ac:dyDescent="0.35">
      <c r="A1418" s="46"/>
      <c r="B1418" s="47"/>
      <c r="C1418" s="267"/>
      <c r="D1418" s="47"/>
      <c r="E1418" s="267"/>
      <c r="F1418" s="47"/>
    </row>
    <row r="1419" spans="1:6" x14ac:dyDescent="0.35">
      <c r="A1419" s="46"/>
      <c r="B1419" s="47"/>
      <c r="C1419" s="267"/>
      <c r="D1419" s="47"/>
      <c r="E1419" s="267"/>
      <c r="F1419" s="47"/>
    </row>
    <row r="1420" spans="1:6" x14ac:dyDescent="0.35">
      <c r="A1420" s="46"/>
      <c r="B1420" s="47"/>
      <c r="C1420" s="267"/>
      <c r="D1420" s="47"/>
      <c r="E1420" s="267"/>
      <c r="F1420" s="47"/>
    </row>
    <row r="1421" spans="1:6" x14ac:dyDescent="0.35">
      <c r="A1421" s="46"/>
      <c r="B1421" s="47"/>
      <c r="C1421" s="267"/>
      <c r="D1421" s="47"/>
      <c r="E1421" s="267"/>
      <c r="F1421" s="47"/>
    </row>
    <row r="1422" spans="1:6" x14ac:dyDescent="0.35">
      <c r="A1422" s="46"/>
      <c r="B1422" s="47"/>
      <c r="C1422" s="267"/>
      <c r="D1422" s="47"/>
      <c r="E1422" s="267"/>
      <c r="F1422" s="47"/>
    </row>
    <row r="1423" spans="1:6" x14ac:dyDescent="0.35">
      <c r="A1423" s="46"/>
      <c r="B1423" s="47"/>
      <c r="C1423" s="267"/>
      <c r="D1423" s="47"/>
      <c r="E1423" s="267"/>
      <c r="F1423" s="47"/>
    </row>
    <row r="1424" spans="1:6" x14ac:dyDescent="0.35">
      <c r="A1424" s="46"/>
      <c r="B1424" s="47"/>
      <c r="C1424" s="267"/>
      <c r="D1424" s="47"/>
      <c r="E1424" s="267"/>
      <c r="F1424" s="47"/>
    </row>
    <row r="1425" spans="1:6" x14ac:dyDescent="0.35">
      <c r="A1425" s="46"/>
      <c r="B1425" s="47"/>
      <c r="C1425" s="267"/>
      <c r="D1425" s="47"/>
      <c r="E1425" s="267"/>
      <c r="F1425" s="47"/>
    </row>
    <row r="1426" spans="1:6" x14ac:dyDescent="0.35">
      <c r="A1426" s="46"/>
      <c r="B1426" s="47"/>
      <c r="C1426" s="267"/>
      <c r="D1426" s="47"/>
      <c r="E1426" s="267"/>
      <c r="F1426" s="47"/>
    </row>
    <row r="1427" spans="1:6" x14ac:dyDescent="0.35">
      <c r="A1427" s="46"/>
      <c r="B1427" s="47"/>
      <c r="C1427" s="267"/>
      <c r="D1427" s="47"/>
      <c r="E1427" s="267"/>
      <c r="F1427" s="47"/>
    </row>
    <row r="1428" spans="1:6" x14ac:dyDescent="0.35">
      <c r="A1428" s="46"/>
      <c r="B1428" s="47"/>
      <c r="C1428" s="267"/>
      <c r="D1428" s="47"/>
      <c r="E1428" s="267"/>
      <c r="F1428" s="47"/>
    </row>
    <row r="1429" spans="1:6" x14ac:dyDescent="0.35">
      <c r="A1429" s="46"/>
      <c r="B1429" s="47"/>
      <c r="C1429" s="267"/>
      <c r="D1429" s="47"/>
      <c r="E1429" s="267"/>
      <c r="F1429" s="47"/>
    </row>
    <row r="1430" spans="1:6" x14ac:dyDescent="0.35">
      <c r="A1430" s="46"/>
      <c r="B1430" s="47"/>
      <c r="C1430" s="267"/>
      <c r="D1430" s="47"/>
      <c r="E1430" s="267"/>
      <c r="F1430" s="47"/>
    </row>
    <row r="1431" spans="1:6" x14ac:dyDescent="0.35">
      <c r="A1431" s="46"/>
      <c r="B1431" s="47"/>
      <c r="C1431" s="267"/>
      <c r="D1431" s="47"/>
      <c r="E1431" s="267"/>
      <c r="F1431" s="47"/>
    </row>
    <row r="1432" spans="1:6" x14ac:dyDescent="0.35">
      <c r="A1432" s="46"/>
      <c r="B1432" s="47"/>
      <c r="C1432" s="267"/>
      <c r="D1432" s="47"/>
      <c r="E1432" s="267"/>
      <c r="F1432" s="47"/>
    </row>
    <row r="1433" spans="1:6" x14ac:dyDescent="0.35">
      <c r="A1433" s="46"/>
      <c r="B1433" s="47"/>
      <c r="C1433" s="267"/>
      <c r="D1433" s="47"/>
      <c r="E1433" s="267"/>
      <c r="F1433" s="47"/>
    </row>
    <row r="1434" spans="1:6" x14ac:dyDescent="0.35">
      <c r="A1434" s="46"/>
      <c r="B1434" s="47"/>
      <c r="C1434" s="267"/>
      <c r="D1434" s="47"/>
      <c r="E1434" s="267"/>
      <c r="F1434" s="47"/>
    </row>
    <row r="1435" spans="1:6" x14ac:dyDescent="0.35">
      <c r="A1435" s="46"/>
      <c r="B1435" s="47"/>
      <c r="C1435" s="267"/>
      <c r="D1435" s="47"/>
      <c r="E1435" s="267"/>
      <c r="F1435" s="47"/>
    </row>
    <row r="1436" spans="1:6" x14ac:dyDescent="0.35">
      <c r="A1436" s="46"/>
      <c r="B1436" s="47"/>
      <c r="C1436" s="267"/>
      <c r="D1436" s="47"/>
      <c r="E1436" s="267"/>
      <c r="F1436" s="47"/>
    </row>
    <row r="1437" spans="1:6" x14ac:dyDescent="0.35">
      <c r="A1437" s="46"/>
      <c r="B1437" s="47"/>
      <c r="C1437" s="267"/>
      <c r="D1437" s="47"/>
      <c r="E1437" s="267"/>
      <c r="F1437" s="47"/>
    </row>
    <row r="1438" spans="1:6" x14ac:dyDescent="0.35">
      <c r="A1438" s="46"/>
      <c r="B1438" s="47"/>
      <c r="C1438" s="267"/>
      <c r="D1438" s="47"/>
      <c r="E1438" s="267"/>
      <c r="F1438" s="47"/>
    </row>
    <row r="1439" spans="1:6" x14ac:dyDescent="0.35">
      <c r="A1439" s="46"/>
      <c r="B1439" s="47"/>
      <c r="C1439" s="267"/>
      <c r="D1439" s="47"/>
      <c r="E1439" s="267"/>
      <c r="F1439" s="47"/>
    </row>
    <row r="1440" spans="1:6" x14ac:dyDescent="0.35">
      <c r="A1440" s="46"/>
      <c r="B1440" s="47"/>
      <c r="C1440" s="267"/>
      <c r="D1440" s="47"/>
      <c r="E1440" s="267"/>
      <c r="F1440" s="47"/>
    </row>
    <row r="1441" spans="1:6" x14ac:dyDescent="0.35">
      <c r="A1441" s="46"/>
      <c r="B1441" s="47"/>
      <c r="C1441" s="267"/>
      <c r="D1441" s="47"/>
      <c r="E1441" s="267"/>
      <c r="F1441" s="47"/>
    </row>
    <row r="1442" spans="1:6" x14ac:dyDescent="0.35">
      <c r="A1442" s="46"/>
      <c r="B1442" s="47"/>
      <c r="C1442" s="267"/>
      <c r="D1442" s="47"/>
      <c r="E1442" s="267"/>
      <c r="F1442" s="47"/>
    </row>
    <row r="1443" spans="1:6" x14ac:dyDescent="0.35">
      <c r="A1443" s="46"/>
      <c r="B1443" s="47"/>
      <c r="C1443" s="267"/>
      <c r="D1443" s="47"/>
      <c r="E1443" s="267"/>
      <c r="F1443" s="47"/>
    </row>
    <row r="1444" spans="1:6" x14ac:dyDescent="0.35">
      <c r="A1444" s="46"/>
      <c r="B1444" s="47"/>
      <c r="C1444" s="267"/>
      <c r="D1444" s="47"/>
      <c r="E1444" s="267"/>
      <c r="F1444" s="47"/>
    </row>
    <row r="1445" spans="1:6" x14ac:dyDescent="0.35">
      <c r="A1445" s="46"/>
      <c r="B1445" s="47"/>
      <c r="C1445" s="267"/>
      <c r="D1445" s="47"/>
      <c r="E1445" s="267"/>
      <c r="F1445" s="47"/>
    </row>
    <row r="1446" spans="1:6" x14ac:dyDescent="0.35">
      <c r="A1446" s="46"/>
      <c r="B1446" s="47"/>
      <c r="C1446" s="267"/>
      <c r="D1446" s="47"/>
      <c r="E1446" s="267"/>
      <c r="F1446" s="47"/>
    </row>
    <row r="1447" spans="1:6" x14ac:dyDescent="0.35">
      <c r="A1447" s="46"/>
      <c r="B1447" s="47"/>
      <c r="C1447" s="267"/>
      <c r="D1447" s="47"/>
      <c r="E1447" s="267"/>
      <c r="F1447" s="47"/>
    </row>
    <row r="1448" spans="1:6" x14ac:dyDescent="0.35">
      <c r="A1448" s="46"/>
      <c r="B1448" s="47"/>
      <c r="C1448" s="267"/>
      <c r="D1448" s="47"/>
      <c r="E1448" s="267"/>
      <c r="F1448" s="47"/>
    </row>
    <row r="1449" spans="1:6" x14ac:dyDescent="0.35">
      <c r="A1449" s="46"/>
      <c r="B1449" s="47"/>
      <c r="C1449" s="267"/>
      <c r="D1449" s="47"/>
      <c r="E1449" s="267"/>
      <c r="F1449" s="47"/>
    </row>
    <row r="1450" spans="1:6" x14ac:dyDescent="0.35">
      <c r="A1450" s="46"/>
      <c r="B1450" s="47"/>
      <c r="C1450" s="267"/>
      <c r="D1450" s="47"/>
      <c r="E1450" s="267"/>
      <c r="F1450" s="47"/>
    </row>
    <row r="1451" spans="1:6" x14ac:dyDescent="0.35">
      <c r="A1451" s="46"/>
      <c r="B1451" s="47"/>
      <c r="C1451" s="267"/>
      <c r="D1451" s="47"/>
      <c r="E1451" s="267"/>
      <c r="F1451" s="47"/>
    </row>
    <row r="1452" spans="1:6" x14ac:dyDescent="0.35">
      <c r="A1452" s="46"/>
      <c r="B1452" s="47"/>
      <c r="C1452" s="267"/>
      <c r="D1452" s="47"/>
      <c r="E1452" s="267"/>
      <c r="F1452" s="47"/>
    </row>
    <row r="1453" spans="1:6" x14ac:dyDescent="0.35">
      <c r="A1453" s="46"/>
      <c r="B1453" s="47"/>
      <c r="C1453" s="267"/>
      <c r="D1453" s="47"/>
      <c r="E1453" s="267"/>
      <c r="F1453" s="47"/>
    </row>
    <row r="1454" spans="1:6" x14ac:dyDescent="0.35">
      <c r="A1454" s="46"/>
      <c r="B1454" s="47"/>
      <c r="C1454" s="267"/>
      <c r="D1454" s="47"/>
      <c r="E1454" s="267"/>
      <c r="F1454" s="47"/>
    </row>
    <row r="1455" spans="1:6" x14ac:dyDescent="0.35">
      <c r="A1455" s="46"/>
      <c r="B1455" s="47"/>
      <c r="C1455" s="267"/>
      <c r="D1455" s="47"/>
      <c r="E1455" s="267"/>
      <c r="F1455" s="47"/>
    </row>
    <row r="1456" spans="1:6" x14ac:dyDescent="0.35">
      <c r="A1456" s="46"/>
      <c r="B1456" s="47"/>
      <c r="C1456" s="267"/>
      <c r="D1456" s="47"/>
      <c r="E1456" s="267"/>
      <c r="F1456" s="47"/>
    </row>
    <row r="1457" spans="1:6" x14ac:dyDescent="0.35">
      <c r="A1457" s="46"/>
      <c r="B1457" s="47"/>
      <c r="C1457" s="267"/>
      <c r="D1457" s="47"/>
      <c r="E1457" s="267"/>
      <c r="F1457" s="47"/>
    </row>
    <row r="1458" spans="1:6" x14ac:dyDescent="0.35">
      <c r="A1458" s="46"/>
      <c r="B1458" s="47"/>
      <c r="C1458" s="267"/>
      <c r="D1458" s="47"/>
      <c r="E1458" s="267"/>
      <c r="F1458" s="47"/>
    </row>
    <row r="1459" spans="1:6" x14ac:dyDescent="0.35">
      <c r="A1459" s="46"/>
      <c r="B1459" s="47"/>
      <c r="C1459" s="267"/>
      <c r="D1459" s="47"/>
      <c r="E1459" s="267"/>
      <c r="F1459" s="47"/>
    </row>
    <row r="1460" spans="1:6" x14ac:dyDescent="0.35">
      <c r="A1460" s="46"/>
      <c r="B1460" s="47"/>
      <c r="C1460" s="267"/>
      <c r="D1460" s="47"/>
      <c r="E1460" s="267"/>
      <c r="F1460" s="47"/>
    </row>
    <row r="1461" spans="1:6" x14ac:dyDescent="0.35">
      <c r="A1461" s="46"/>
      <c r="B1461" s="47"/>
      <c r="C1461" s="267"/>
      <c r="D1461" s="47"/>
      <c r="E1461" s="267"/>
      <c r="F1461" s="47"/>
    </row>
    <row r="1462" spans="1:6" x14ac:dyDescent="0.35">
      <c r="A1462" s="46"/>
      <c r="B1462" s="47"/>
      <c r="C1462" s="267"/>
      <c r="D1462" s="47"/>
      <c r="E1462" s="267"/>
      <c r="F1462" s="47"/>
    </row>
    <row r="1463" spans="1:6" x14ac:dyDescent="0.35">
      <c r="A1463" s="46"/>
      <c r="B1463" s="47"/>
      <c r="C1463" s="267"/>
      <c r="D1463" s="47"/>
      <c r="E1463" s="267"/>
      <c r="F1463" s="47"/>
    </row>
    <row r="1464" spans="1:6" x14ac:dyDescent="0.35">
      <c r="A1464" s="46"/>
      <c r="B1464" s="47"/>
      <c r="C1464" s="267"/>
      <c r="D1464" s="47"/>
      <c r="E1464" s="267"/>
      <c r="F1464" s="47"/>
    </row>
    <row r="1465" spans="1:6" x14ac:dyDescent="0.35">
      <c r="A1465" s="46"/>
      <c r="B1465" s="47"/>
      <c r="C1465" s="267"/>
      <c r="D1465" s="47"/>
      <c r="E1465" s="267"/>
      <c r="F1465" s="47"/>
    </row>
    <row r="1466" spans="1:6" x14ac:dyDescent="0.35">
      <c r="A1466" s="46"/>
      <c r="B1466" s="47"/>
      <c r="C1466" s="267"/>
      <c r="D1466" s="47"/>
      <c r="E1466" s="267"/>
      <c r="F1466" s="47"/>
    </row>
    <row r="1467" spans="1:6" x14ac:dyDescent="0.35">
      <c r="A1467" s="46"/>
      <c r="B1467" s="47"/>
      <c r="C1467" s="267"/>
      <c r="D1467" s="47"/>
      <c r="E1467" s="267"/>
      <c r="F1467" s="47"/>
    </row>
    <row r="1468" spans="1:6" x14ac:dyDescent="0.35">
      <c r="A1468" s="46"/>
      <c r="B1468" s="47"/>
      <c r="C1468" s="267"/>
      <c r="D1468" s="47"/>
      <c r="E1468" s="267"/>
      <c r="F1468" s="47"/>
    </row>
    <row r="1469" spans="1:6" x14ac:dyDescent="0.35">
      <c r="A1469" s="46"/>
      <c r="B1469" s="47"/>
      <c r="C1469" s="267"/>
      <c r="D1469" s="47"/>
      <c r="E1469" s="267"/>
      <c r="F1469" s="47"/>
    </row>
    <row r="1470" spans="1:6" x14ac:dyDescent="0.35">
      <c r="A1470" s="46"/>
      <c r="B1470" s="47"/>
      <c r="C1470" s="267"/>
      <c r="D1470" s="47"/>
      <c r="E1470" s="267"/>
      <c r="F1470" s="47"/>
    </row>
    <row r="1471" spans="1:6" x14ac:dyDescent="0.35">
      <c r="A1471" s="46"/>
      <c r="B1471" s="47"/>
      <c r="C1471" s="267"/>
      <c r="D1471" s="47"/>
      <c r="E1471" s="267"/>
      <c r="F1471" s="47"/>
    </row>
    <row r="1472" spans="1:6" x14ac:dyDescent="0.35">
      <c r="A1472" s="46"/>
      <c r="B1472" s="47"/>
      <c r="C1472" s="267"/>
      <c r="D1472" s="47"/>
      <c r="E1472" s="267"/>
      <c r="F1472" s="47"/>
    </row>
    <row r="1473" spans="1:6" x14ac:dyDescent="0.35">
      <c r="A1473" s="46"/>
      <c r="B1473" s="47"/>
      <c r="C1473" s="267"/>
      <c r="D1473" s="47"/>
      <c r="E1473" s="267"/>
      <c r="F1473" s="47"/>
    </row>
    <row r="1474" spans="1:6" x14ac:dyDescent="0.35">
      <c r="A1474" s="46"/>
      <c r="B1474" s="47"/>
      <c r="C1474" s="267"/>
      <c r="D1474" s="47"/>
      <c r="E1474" s="267"/>
      <c r="F1474" s="47"/>
    </row>
    <row r="1475" spans="1:6" x14ac:dyDescent="0.35">
      <c r="A1475" s="46"/>
      <c r="B1475" s="47"/>
      <c r="C1475" s="267"/>
      <c r="D1475" s="47"/>
      <c r="E1475" s="267"/>
      <c r="F1475" s="47"/>
    </row>
    <row r="1476" spans="1:6" x14ac:dyDescent="0.35">
      <c r="A1476" s="46"/>
      <c r="B1476" s="47"/>
      <c r="C1476" s="267"/>
      <c r="D1476" s="47"/>
      <c r="E1476" s="267"/>
      <c r="F1476" s="47"/>
    </row>
    <row r="1477" spans="1:6" x14ac:dyDescent="0.35">
      <c r="A1477" s="46"/>
      <c r="B1477" s="47"/>
      <c r="C1477" s="267"/>
      <c r="D1477" s="47"/>
      <c r="E1477" s="267"/>
      <c r="F1477" s="47"/>
    </row>
    <row r="1478" spans="1:6" x14ac:dyDescent="0.35">
      <c r="A1478" s="46"/>
      <c r="B1478" s="47"/>
      <c r="C1478" s="267"/>
      <c r="D1478" s="47"/>
      <c r="E1478" s="267"/>
      <c r="F1478" s="47"/>
    </row>
    <row r="1479" spans="1:6" x14ac:dyDescent="0.35">
      <c r="A1479" s="46"/>
      <c r="B1479" s="47"/>
      <c r="C1479" s="267"/>
      <c r="D1479" s="47"/>
      <c r="E1479" s="267"/>
      <c r="F1479" s="47"/>
    </row>
    <row r="1480" spans="1:6" x14ac:dyDescent="0.35">
      <c r="A1480" s="46"/>
      <c r="B1480" s="47"/>
      <c r="C1480" s="267"/>
      <c r="D1480" s="47"/>
      <c r="E1480" s="267"/>
      <c r="F1480" s="47"/>
    </row>
    <row r="1481" spans="1:6" x14ac:dyDescent="0.35">
      <c r="A1481" s="46"/>
      <c r="B1481" s="47"/>
      <c r="C1481" s="267"/>
      <c r="D1481" s="47"/>
      <c r="E1481" s="267"/>
      <c r="F1481" s="47"/>
    </row>
    <row r="1482" spans="1:6" x14ac:dyDescent="0.35">
      <c r="A1482" s="46"/>
      <c r="B1482" s="47"/>
      <c r="C1482" s="267"/>
      <c r="D1482" s="47"/>
      <c r="E1482" s="267"/>
      <c r="F1482" s="47"/>
    </row>
    <row r="1483" spans="1:6" x14ac:dyDescent="0.35">
      <c r="A1483" s="46"/>
      <c r="B1483" s="47"/>
      <c r="C1483" s="267"/>
      <c r="D1483" s="47"/>
      <c r="E1483" s="267"/>
      <c r="F1483" s="47"/>
    </row>
    <row r="1484" spans="1:6" x14ac:dyDescent="0.35">
      <c r="A1484" s="46"/>
      <c r="B1484" s="47"/>
      <c r="C1484" s="267"/>
      <c r="D1484" s="47"/>
      <c r="E1484" s="267"/>
      <c r="F1484" s="47"/>
    </row>
    <row r="1485" spans="1:6" x14ac:dyDescent="0.35">
      <c r="A1485" s="46"/>
      <c r="B1485" s="47"/>
      <c r="C1485" s="267"/>
      <c r="D1485" s="47"/>
      <c r="E1485" s="267"/>
      <c r="F1485" s="47"/>
    </row>
    <row r="1486" spans="1:6" x14ac:dyDescent="0.35">
      <c r="A1486" s="46"/>
      <c r="B1486" s="47"/>
      <c r="C1486" s="267"/>
      <c r="D1486" s="47"/>
      <c r="E1486" s="267"/>
      <c r="F1486" s="47"/>
    </row>
    <row r="1487" spans="1:6" x14ac:dyDescent="0.35">
      <c r="A1487" s="46"/>
      <c r="B1487" s="47"/>
      <c r="C1487" s="267"/>
      <c r="D1487" s="47"/>
      <c r="E1487" s="267"/>
      <c r="F1487" s="47"/>
    </row>
    <row r="1488" spans="1:6" x14ac:dyDescent="0.35">
      <c r="A1488" s="46"/>
      <c r="B1488" s="47"/>
      <c r="C1488" s="267"/>
      <c r="D1488" s="47"/>
      <c r="E1488" s="267"/>
      <c r="F1488" s="47"/>
    </row>
    <row r="1489" spans="1:6" x14ac:dyDescent="0.35">
      <c r="A1489" s="46"/>
      <c r="B1489" s="47"/>
      <c r="C1489" s="267"/>
      <c r="D1489" s="47"/>
      <c r="E1489" s="267"/>
      <c r="F1489" s="47"/>
    </row>
    <row r="1490" spans="1:6" x14ac:dyDescent="0.35">
      <c r="A1490" s="46"/>
      <c r="B1490" s="47"/>
      <c r="C1490" s="267"/>
      <c r="D1490" s="47"/>
      <c r="E1490" s="267"/>
      <c r="F1490" s="47"/>
    </row>
    <row r="1491" spans="1:6" x14ac:dyDescent="0.35">
      <c r="A1491" s="46"/>
      <c r="B1491" s="47"/>
      <c r="C1491" s="267"/>
      <c r="D1491" s="47"/>
      <c r="E1491" s="267"/>
      <c r="F1491" s="47"/>
    </row>
    <row r="1492" spans="1:6" x14ac:dyDescent="0.35">
      <c r="A1492" s="46"/>
      <c r="B1492" s="47"/>
      <c r="C1492" s="267"/>
      <c r="D1492" s="47"/>
      <c r="E1492" s="267"/>
      <c r="F1492" s="47"/>
    </row>
    <row r="1493" spans="1:6" x14ac:dyDescent="0.35">
      <c r="A1493" s="46"/>
      <c r="B1493" s="47"/>
      <c r="C1493" s="267"/>
      <c r="D1493" s="47"/>
      <c r="E1493" s="267"/>
      <c r="F1493" s="47"/>
    </row>
    <row r="1494" spans="1:6" x14ac:dyDescent="0.35">
      <c r="A1494" s="46"/>
      <c r="B1494" s="47"/>
      <c r="C1494" s="267"/>
      <c r="D1494" s="47"/>
      <c r="E1494" s="267"/>
      <c r="F1494" s="47"/>
    </row>
    <row r="1495" spans="1:6" x14ac:dyDescent="0.35">
      <c r="A1495" s="46"/>
      <c r="B1495" s="47"/>
      <c r="C1495" s="267"/>
      <c r="D1495" s="47"/>
      <c r="E1495" s="267"/>
      <c r="F1495" s="47"/>
    </row>
    <row r="1496" spans="1:6" x14ac:dyDescent="0.35">
      <c r="A1496" s="46"/>
      <c r="B1496" s="47"/>
      <c r="C1496" s="267"/>
      <c r="D1496" s="47"/>
      <c r="E1496" s="267"/>
      <c r="F1496" s="47"/>
    </row>
    <row r="1497" spans="1:6" x14ac:dyDescent="0.35">
      <c r="A1497" s="46"/>
      <c r="B1497" s="47"/>
      <c r="C1497" s="267"/>
      <c r="D1497" s="47"/>
      <c r="E1497" s="267"/>
      <c r="F1497" s="47"/>
    </row>
    <row r="1498" spans="1:6" x14ac:dyDescent="0.35">
      <c r="A1498" s="46"/>
      <c r="B1498" s="47"/>
      <c r="C1498" s="267"/>
      <c r="D1498" s="47"/>
      <c r="E1498" s="267"/>
      <c r="F1498" s="47"/>
    </row>
    <row r="1499" spans="1:6" x14ac:dyDescent="0.35">
      <c r="A1499" s="46"/>
      <c r="B1499" s="47"/>
      <c r="C1499" s="267"/>
      <c r="D1499" s="47"/>
      <c r="E1499" s="267"/>
      <c r="F1499" s="47"/>
    </row>
    <row r="1500" spans="1:6" x14ac:dyDescent="0.35">
      <c r="A1500" s="46"/>
      <c r="B1500" s="47"/>
      <c r="C1500" s="267"/>
      <c r="D1500" s="47"/>
      <c r="E1500" s="267"/>
      <c r="F1500" s="47"/>
    </row>
    <row r="1501" spans="1:6" x14ac:dyDescent="0.35">
      <c r="A1501" s="46"/>
      <c r="B1501" s="47"/>
      <c r="C1501" s="267"/>
      <c r="D1501" s="47"/>
      <c r="E1501" s="267"/>
      <c r="F1501" s="47"/>
    </row>
    <row r="1502" spans="1:6" x14ac:dyDescent="0.35">
      <c r="A1502" s="46"/>
      <c r="B1502" s="47"/>
      <c r="C1502" s="267"/>
      <c r="D1502" s="47"/>
      <c r="E1502" s="267"/>
      <c r="F1502" s="47"/>
    </row>
    <row r="1503" spans="1:6" x14ac:dyDescent="0.35">
      <c r="A1503" s="46"/>
      <c r="B1503" s="47"/>
      <c r="C1503" s="267"/>
      <c r="D1503" s="47"/>
      <c r="E1503" s="267"/>
      <c r="F1503" s="47"/>
    </row>
    <row r="1504" spans="1:6" x14ac:dyDescent="0.35">
      <c r="A1504" s="46"/>
      <c r="B1504" s="47"/>
      <c r="C1504" s="267"/>
      <c r="D1504" s="47"/>
      <c r="E1504" s="267"/>
      <c r="F1504" s="47"/>
    </row>
    <row r="1505" spans="1:6" x14ac:dyDescent="0.35">
      <c r="A1505" s="46"/>
      <c r="B1505" s="47"/>
      <c r="C1505" s="267"/>
      <c r="D1505" s="47"/>
      <c r="E1505" s="267"/>
      <c r="F1505" s="47"/>
    </row>
    <row r="1506" spans="1:6" x14ac:dyDescent="0.35">
      <c r="A1506" s="46"/>
      <c r="B1506" s="47"/>
      <c r="C1506" s="267"/>
      <c r="D1506" s="47"/>
      <c r="E1506" s="267"/>
      <c r="F1506" s="47"/>
    </row>
    <row r="1507" spans="1:6" x14ac:dyDescent="0.35">
      <c r="A1507" s="46"/>
      <c r="B1507" s="47"/>
      <c r="C1507" s="267"/>
      <c r="D1507" s="47"/>
      <c r="E1507" s="267"/>
      <c r="F1507" s="47"/>
    </row>
    <row r="1508" spans="1:6" x14ac:dyDescent="0.35">
      <c r="A1508" s="46"/>
      <c r="B1508" s="47"/>
      <c r="C1508" s="267"/>
      <c r="D1508" s="47"/>
      <c r="E1508" s="267"/>
      <c r="F1508" s="47"/>
    </row>
    <row r="1509" spans="1:6" x14ac:dyDescent="0.35">
      <c r="A1509" s="46"/>
      <c r="B1509" s="47"/>
      <c r="C1509" s="267"/>
      <c r="D1509" s="47"/>
      <c r="E1509" s="267"/>
      <c r="F1509" s="47"/>
    </row>
    <row r="1510" spans="1:6" x14ac:dyDescent="0.35">
      <c r="A1510" s="46"/>
      <c r="B1510" s="47"/>
      <c r="C1510" s="267"/>
      <c r="D1510" s="47"/>
      <c r="E1510" s="267"/>
      <c r="F1510" s="47"/>
    </row>
    <row r="1511" spans="1:6" x14ac:dyDescent="0.35">
      <c r="A1511" s="46"/>
      <c r="B1511" s="47"/>
      <c r="C1511" s="267"/>
      <c r="D1511" s="47"/>
      <c r="E1511" s="267"/>
      <c r="F1511" s="47"/>
    </row>
    <row r="1512" spans="1:6" x14ac:dyDescent="0.35">
      <c r="A1512" s="46"/>
      <c r="B1512" s="47"/>
      <c r="C1512" s="267"/>
      <c r="D1512" s="47"/>
      <c r="E1512" s="267"/>
      <c r="F1512" s="47"/>
    </row>
    <row r="1513" spans="1:6" x14ac:dyDescent="0.35">
      <c r="A1513" s="46"/>
      <c r="B1513" s="47"/>
      <c r="C1513" s="267"/>
      <c r="D1513" s="47"/>
      <c r="E1513" s="267"/>
      <c r="F1513" s="47"/>
    </row>
    <row r="1514" spans="1:6" x14ac:dyDescent="0.35">
      <c r="A1514" s="46"/>
      <c r="B1514" s="47"/>
      <c r="C1514" s="267"/>
      <c r="D1514" s="47"/>
      <c r="E1514" s="267"/>
      <c r="F1514" s="47"/>
    </row>
    <row r="1515" spans="1:6" x14ac:dyDescent="0.35">
      <c r="A1515" s="46"/>
      <c r="B1515" s="47"/>
      <c r="C1515" s="267"/>
      <c r="D1515" s="47"/>
      <c r="E1515" s="267"/>
      <c r="F1515" s="47"/>
    </row>
    <row r="1516" spans="1:6" x14ac:dyDescent="0.35">
      <c r="A1516" s="46"/>
      <c r="B1516" s="47"/>
      <c r="C1516" s="267"/>
      <c r="D1516" s="47"/>
      <c r="E1516" s="267"/>
      <c r="F1516" s="47"/>
    </row>
    <row r="1517" spans="1:6" x14ac:dyDescent="0.35">
      <c r="A1517" s="46"/>
      <c r="B1517" s="47"/>
      <c r="C1517" s="267"/>
      <c r="D1517" s="47"/>
      <c r="E1517" s="267"/>
      <c r="F1517" s="47"/>
    </row>
    <row r="1518" spans="1:6" x14ac:dyDescent="0.35">
      <c r="A1518" s="46"/>
      <c r="B1518" s="47"/>
      <c r="C1518" s="267"/>
      <c r="D1518" s="47"/>
      <c r="E1518" s="267"/>
      <c r="F1518" s="47"/>
    </row>
    <row r="1519" spans="1:6" x14ac:dyDescent="0.35">
      <c r="A1519" s="46"/>
      <c r="B1519" s="47"/>
      <c r="C1519" s="267"/>
      <c r="D1519" s="47"/>
      <c r="E1519" s="267"/>
      <c r="F1519" s="47"/>
    </row>
    <row r="1520" spans="1:6" x14ac:dyDescent="0.35">
      <c r="A1520" s="46"/>
      <c r="B1520" s="47"/>
      <c r="C1520" s="267"/>
      <c r="D1520" s="47"/>
      <c r="E1520" s="267"/>
      <c r="F1520" s="47"/>
    </row>
    <row r="1521" spans="1:6" x14ac:dyDescent="0.35">
      <c r="A1521" s="46"/>
      <c r="B1521" s="47"/>
      <c r="C1521" s="267"/>
      <c r="D1521" s="47"/>
      <c r="E1521" s="267"/>
      <c r="F1521" s="47"/>
    </row>
    <row r="1522" spans="1:6" x14ac:dyDescent="0.35">
      <c r="A1522" s="46"/>
      <c r="B1522" s="47"/>
      <c r="C1522" s="267"/>
      <c r="D1522" s="47"/>
      <c r="E1522" s="267"/>
      <c r="F1522" s="47"/>
    </row>
    <row r="1523" spans="1:6" x14ac:dyDescent="0.35">
      <c r="A1523" s="46"/>
      <c r="B1523" s="47"/>
      <c r="C1523" s="267"/>
      <c r="D1523" s="47"/>
      <c r="E1523" s="267"/>
      <c r="F1523" s="47"/>
    </row>
    <row r="1524" spans="1:6" x14ac:dyDescent="0.35">
      <c r="A1524" s="46"/>
      <c r="B1524" s="47"/>
      <c r="C1524" s="267"/>
      <c r="D1524" s="47"/>
      <c r="E1524" s="267"/>
      <c r="F1524" s="47"/>
    </row>
    <row r="1525" spans="1:6" x14ac:dyDescent="0.35">
      <c r="A1525" s="46"/>
      <c r="B1525" s="47"/>
      <c r="C1525" s="267"/>
      <c r="D1525" s="47"/>
      <c r="E1525" s="267"/>
      <c r="F1525" s="47"/>
    </row>
    <row r="1526" spans="1:6" x14ac:dyDescent="0.35">
      <c r="A1526" s="46"/>
      <c r="B1526" s="47"/>
      <c r="C1526" s="267"/>
      <c r="D1526" s="47"/>
      <c r="E1526" s="267"/>
      <c r="F1526" s="47"/>
    </row>
    <row r="1527" spans="1:6" x14ac:dyDescent="0.35">
      <c r="A1527" s="46"/>
      <c r="B1527" s="47"/>
      <c r="C1527" s="267"/>
      <c r="D1527" s="47"/>
      <c r="E1527" s="267"/>
      <c r="F1527" s="47"/>
    </row>
    <row r="1528" spans="1:6" x14ac:dyDescent="0.35">
      <c r="A1528" s="46"/>
      <c r="B1528" s="47"/>
      <c r="C1528" s="267"/>
      <c r="D1528" s="47"/>
      <c r="E1528" s="267"/>
      <c r="F1528" s="47"/>
    </row>
    <row r="1529" spans="1:6" x14ac:dyDescent="0.35">
      <c r="A1529" s="46"/>
      <c r="B1529" s="47"/>
      <c r="C1529" s="267"/>
      <c r="D1529" s="47"/>
      <c r="E1529" s="267"/>
      <c r="F1529" s="47"/>
    </row>
    <row r="1530" spans="1:6" x14ac:dyDescent="0.35">
      <c r="A1530" s="46"/>
      <c r="B1530" s="47"/>
      <c r="C1530" s="267"/>
      <c r="D1530" s="47"/>
      <c r="E1530" s="267"/>
      <c r="F1530" s="47"/>
    </row>
    <row r="1531" spans="1:6" x14ac:dyDescent="0.35">
      <c r="A1531" s="46"/>
      <c r="B1531" s="47"/>
      <c r="C1531" s="267"/>
      <c r="D1531" s="47"/>
      <c r="E1531" s="267"/>
      <c r="F1531" s="47"/>
    </row>
    <row r="1532" spans="1:6" x14ac:dyDescent="0.35">
      <c r="A1532" s="46"/>
      <c r="B1532" s="47"/>
      <c r="C1532" s="267"/>
      <c r="D1532" s="47"/>
      <c r="E1532" s="267"/>
      <c r="F1532" s="47"/>
    </row>
    <row r="1533" spans="1:6" x14ac:dyDescent="0.35">
      <c r="A1533" s="46"/>
      <c r="B1533" s="47"/>
      <c r="C1533" s="267"/>
      <c r="D1533" s="47"/>
      <c r="E1533" s="267"/>
      <c r="F1533" s="47"/>
    </row>
    <row r="1534" spans="1:6" x14ac:dyDescent="0.35">
      <c r="A1534" s="46"/>
      <c r="B1534" s="47"/>
      <c r="C1534" s="267"/>
      <c r="D1534" s="47"/>
      <c r="E1534" s="267"/>
      <c r="F1534" s="47"/>
    </row>
    <row r="1535" spans="1:6" x14ac:dyDescent="0.35">
      <c r="A1535" s="46"/>
      <c r="B1535" s="47"/>
      <c r="C1535" s="267"/>
      <c r="D1535" s="47"/>
      <c r="E1535" s="267"/>
      <c r="F1535" s="47"/>
    </row>
    <row r="1536" spans="1:6" x14ac:dyDescent="0.35">
      <c r="A1536" s="46"/>
      <c r="B1536" s="47"/>
      <c r="C1536" s="267"/>
      <c r="D1536" s="47"/>
      <c r="E1536" s="267"/>
      <c r="F1536" s="47"/>
    </row>
    <row r="1537" spans="1:6" x14ac:dyDescent="0.35">
      <c r="A1537" s="46"/>
      <c r="B1537" s="47"/>
      <c r="C1537" s="267"/>
      <c r="D1537" s="47"/>
      <c r="E1537" s="267"/>
      <c r="F1537" s="47"/>
    </row>
    <row r="1538" spans="1:6" x14ac:dyDescent="0.35">
      <c r="A1538" s="46"/>
      <c r="B1538" s="47"/>
      <c r="C1538" s="267"/>
      <c r="D1538" s="47"/>
      <c r="E1538" s="267"/>
      <c r="F1538" s="47"/>
    </row>
    <row r="1539" spans="1:6" x14ac:dyDescent="0.35">
      <c r="A1539" s="46"/>
      <c r="B1539" s="47"/>
      <c r="C1539" s="267"/>
      <c r="D1539" s="47"/>
      <c r="E1539" s="267"/>
      <c r="F1539" s="47"/>
    </row>
    <row r="1540" spans="1:6" x14ac:dyDescent="0.35">
      <c r="A1540" s="46"/>
      <c r="B1540" s="47"/>
      <c r="C1540" s="267"/>
      <c r="D1540" s="47"/>
      <c r="E1540" s="267"/>
      <c r="F1540" s="47"/>
    </row>
    <row r="1541" spans="1:6" x14ac:dyDescent="0.35">
      <c r="A1541" s="46"/>
      <c r="B1541" s="47"/>
      <c r="C1541" s="267"/>
      <c r="D1541" s="47"/>
      <c r="E1541" s="267"/>
      <c r="F1541" s="47"/>
    </row>
    <row r="1542" spans="1:6" x14ac:dyDescent="0.35">
      <c r="A1542" s="46"/>
      <c r="B1542" s="47"/>
      <c r="C1542" s="267"/>
      <c r="D1542" s="47"/>
      <c r="E1542" s="267"/>
      <c r="F1542" s="47"/>
    </row>
    <row r="1543" spans="1:6" x14ac:dyDescent="0.35">
      <c r="A1543" s="46"/>
      <c r="B1543" s="47"/>
      <c r="C1543" s="267"/>
      <c r="D1543" s="47"/>
      <c r="E1543" s="267"/>
      <c r="F1543" s="47"/>
    </row>
    <row r="1544" spans="1:6" x14ac:dyDescent="0.35">
      <c r="A1544" s="46"/>
      <c r="B1544" s="47"/>
      <c r="C1544" s="267"/>
      <c r="D1544" s="47"/>
      <c r="E1544" s="267"/>
      <c r="F1544" s="47"/>
    </row>
    <row r="1545" spans="1:6" x14ac:dyDescent="0.35">
      <c r="A1545" s="46"/>
      <c r="B1545" s="47"/>
      <c r="C1545" s="267"/>
      <c r="D1545" s="47"/>
      <c r="E1545" s="267"/>
      <c r="F1545" s="47"/>
    </row>
    <row r="1546" spans="1:6" x14ac:dyDescent="0.35">
      <c r="A1546" s="46"/>
      <c r="B1546" s="47"/>
      <c r="C1546" s="267"/>
      <c r="D1546" s="47"/>
      <c r="E1546" s="267"/>
      <c r="F1546" s="47"/>
    </row>
    <row r="1547" spans="1:6" x14ac:dyDescent="0.35">
      <c r="A1547" s="46"/>
      <c r="B1547" s="47"/>
      <c r="C1547" s="267"/>
      <c r="D1547" s="47"/>
      <c r="E1547" s="267"/>
      <c r="F1547" s="47"/>
    </row>
    <row r="1548" spans="1:6" x14ac:dyDescent="0.35">
      <c r="A1548" s="46"/>
      <c r="B1548" s="47"/>
      <c r="C1548" s="267"/>
      <c r="D1548" s="47"/>
      <c r="E1548" s="267"/>
      <c r="F1548" s="47"/>
    </row>
    <row r="1549" spans="1:6" x14ac:dyDescent="0.35">
      <c r="A1549" s="46"/>
      <c r="B1549" s="47"/>
      <c r="C1549" s="267"/>
      <c r="D1549" s="47"/>
      <c r="E1549" s="267"/>
      <c r="F1549" s="47"/>
    </row>
    <row r="1550" spans="1:6" x14ac:dyDescent="0.35">
      <c r="A1550" s="46"/>
      <c r="B1550" s="47"/>
      <c r="C1550" s="267"/>
      <c r="D1550" s="47"/>
      <c r="E1550" s="267"/>
      <c r="F1550" s="47"/>
    </row>
    <row r="1551" spans="1:6" x14ac:dyDescent="0.35">
      <c r="A1551" s="46"/>
      <c r="B1551" s="47"/>
      <c r="C1551" s="267"/>
      <c r="D1551" s="47"/>
      <c r="E1551" s="267"/>
      <c r="F1551" s="47"/>
    </row>
    <row r="1552" spans="1:6" x14ac:dyDescent="0.35">
      <c r="A1552" s="46"/>
      <c r="B1552" s="47"/>
      <c r="C1552" s="267"/>
      <c r="D1552" s="47"/>
      <c r="E1552" s="267"/>
      <c r="F1552" s="47"/>
    </row>
    <row r="1553" spans="1:6" x14ac:dyDescent="0.35">
      <c r="A1553" s="46"/>
      <c r="B1553" s="47"/>
      <c r="C1553" s="267"/>
      <c r="D1553" s="47"/>
      <c r="E1553" s="267"/>
      <c r="F1553" s="47"/>
    </row>
    <row r="1554" spans="1:6" x14ac:dyDescent="0.35">
      <c r="A1554" s="46"/>
      <c r="B1554" s="47"/>
      <c r="C1554" s="267"/>
      <c r="D1554" s="47"/>
      <c r="E1554" s="267"/>
      <c r="F1554" s="47"/>
    </row>
    <row r="1555" spans="1:6" x14ac:dyDescent="0.35">
      <c r="A1555" s="46"/>
      <c r="B1555" s="47"/>
      <c r="C1555" s="267"/>
      <c r="D1555" s="47"/>
      <c r="E1555" s="267"/>
      <c r="F1555" s="47"/>
    </row>
    <row r="1556" spans="1:6" x14ac:dyDescent="0.35">
      <c r="A1556" s="46"/>
      <c r="B1556" s="47"/>
      <c r="C1556" s="267"/>
      <c r="D1556" s="47"/>
      <c r="E1556" s="267"/>
      <c r="F1556" s="47"/>
    </row>
    <row r="1557" spans="1:6" x14ac:dyDescent="0.35">
      <c r="A1557" s="46"/>
      <c r="B1557" s="47"/>
      <c r="C1557" s="267"/>
      <c r="D1557" s="47"/>
      <c r="E1557" s="267"/>
      <c r="F1557" s="47"/>
    </row>
    <row r="1558" spans="1:6" x14ac:dyDescent="0.35">
      <c r="A1558" s="46"/>
      <c r="B1558" s="47"/>
      <c r="C1558" s="267"/>
      <c r="D1558" s="47"/>
      <c r="E1558" s="267"/>
      <c r="F1558" s="47"/>
    </row>
    <row r="1559" spans="1:6" x14ac:dyDescent="0.35">
      <c r="A1559" s="46"/>
      <c r="B1559" s="47"/>
      <c r="C1559" s="267"/>
      <c r="D1559" s="47"/>
      <c r="E1559" s="267"/>
      <c r="F1559" s="47"/>
    </row>
    <row r="1560" spans="1:6" x14ac:dyDescent="0.35">
      <c r="A1560" s="46"/>
      <c r="B1560" s="47"/>
      <c r="C1560" s="267"/>
      <c r="D1560" s="47"/>
      <c r="E1560" s="267"/>
      <c r="F1560" s="47"/>
    </row>
    <row r="1561" spans="1:6" x14ac:dyDescent="0.35">
      <c r="A1561" s="46"/>
      <c r="B1561" s="47"/>
      <c r="C1561" s="267"/>
      <c r="D1561" s="47"/>
      <c r="E1561" s="267"/>
      <c r="F1561" s="47"/>
    </row>
    <row r="1562" spans="1:6" x14ac:dyDescent="0.35">
      <c r="A1562" s="46"/>
      <c r="B1562" s="47"/>
      <c r="C1562" s="267"/>
      <c r="D1562" s="47"/>
      <c r="E1562" s="267"/>
      <c r="F1562" s="47"/>
    </row>
    <row r="1563" spans="1:6" x14ac:dyDescent="0.35">
      <c r="A1563" s="46"/>
      <c r="B1563" s="47"/>
      <c r="C1563" s="267"/>
      <c r="D1563" s="47"/>
      <c r="E1563" s="267"/>
      <c r="F1563" s="47"/>
    </row>
    <row r="1564" spans="1:6" x14ac:dyDescent="0.35">
      <c r="A1564" s="46"/>
      <c r="B1564" s="47"/>
      <c r="C1564" s="267"/>
      <c r="D1564" s="47"/>
      <c r="E1564" s="267"/>
      <c r="F1564" s="47"/>
    </row>
    <row r="1565" spans="1:6" x14ac:dyDescent="0.35">
      <c r="A1565" s="46"/>
      <c r="B1565" s="47"/>
      <c r="C1565" s="267"/>
      <c r="D1565" s="47"/>
      <c r="E1565" s="267"/>
      <c r="F1565" s="47"/>
    </row>
    <row r="1566" spans="1:6" x14ac:dyDescent="0.35">
      <c r="A1566" s="46"/>
      <c r="B1566" s="47"/>
      <c r="C1566" s="267"/>
      <c r="D1566" s="47"/>
      <c r="E1566" s="267"/>
      <c r="F1566" s="47"/>
    </row>
    <row r="1567" spans="1:6" x14ac:dyDescent="0.35">
      <c r="A1567" s="46"/>
      <c r="B1567" s="47"/>
      <c r="C1567" s="267"/>
      <c r="D1567" s="47"/>
      <c r="E1567" s="267"/>
      <c r="F1567" s="47"/>
    </row>
    <row r="1568" spans="1:6" x14ac:dyDescent="0.35">
      <c r="A1568" s="46"/>
      <c r="B1568" s="47"/>
      <c r="C1568" s="267"/>
      <c r="D1568" s="47"/>
      <c r="E1568" s="267"/>
      <c r="F1568" s="47"/>
    </row>
    <row r="1569" spans="1:6" x14ac:dyDescent="0.35">
      <c r="A1569" s="46"/>
      <c r="B1569" s="47"/>
      <c r="C1569" s="267"/>
      <c r="D1569" s="47"/>
      <c r="E1569" s="267"/>
      <c r="F1569" s="47"/>
    </row>
    <row r="1570" spans="1:6" x14ac:dyDescent="0.35">
      <c r="A1570" s="46"/>
      <c r="B1570" s="47"/>
      <c r="C1570" s="267"/>
      <c r="D1570" s="47"/>
      <c r="E1570" s="267"/>
      <c r="F1570" s="47"/>
    </row>
    <row r="1571" spans="1:6" x14ac:dyDescent="0.35">
      <c r="A1571" s="46"/>
      <c r="B1571" s="47"/>
      <c r="C1571" s="267"/>
      <c r="D1571" s="47"/>
      <c r="E1571" s="267"/>
      <c r="F1571" s="47"/>
    </row>
    <row r="1572" spans="1:6" x14ac:dyDescent="0.35">
      <c r="A1572" s="46"/>
      <c r="B1572" s="47"/>
      <c r="C1572" s="267"/>
      <c r="D1572" s="47"/>
      <c r="E1572" s="267"/>
      <c r="F1572" s="47"/>
    </row>
    <row r="1573" spans="1:6" x14ac:dyDescent="0.35">
      <c r="A1573" s="46"/>
      <c r="B1573" s="47"/>
      <c r="C1573" s="267"/>
      <c r="D1573" s="47"/>
      <c r="E1573" s="267"/>
      <c r="F1573" s="47"/>
    </row>
    <row r="1574" spans="1:6" x14ac:dyDescent="0.35">
      <c r="A1574" s="46"/>
      <c r="B1574" s="47"/>
      <c r="C1574" s="267"/>
      <c r="D1574" s="47"/>
      <c r="E1574" s="267"/>
      <c r="F1574" s="47"/>
    </row>
    <row r="1575" spans="1:6" x14ac:dyDescent="0.35">
      <c r="A1575" s="46"/>
      <c r="B1575" s="47"/>
      <c r="C1575" s="267"/>
      <c r="D1575" s="47"/>
      <c r="E1575" s="267"/>
      <c r="F1575" s="47"/>
    </row>
    <row r="1576" spans="1:6" x14ac:dyDescent="0.35">
      <c r="A1576" s="46"/>
      <c r="B1576" s="47"/>
      <c r="C1576" s="267"/>
      <c r="D1576" s="47"/>
      <c r="E1576" s="267"/>
      <c r="F1576" s="47"/>
    </row>
    <row r="1577" spans="1:6" x14ac:dyDescent="0.35">
      <c r="A1577" s="46"/>
      <c r="B1577" s="47"/>
      <c r="C1577" s="267"/>
      <c r="D1577" s="47"/>
      <c r="E1577" s="267"/>
      <c r="F1577" s="47"/>
    </row>
    <row r="1578" spans="1:6" x14ac:dyDescent="0.35">
      <c r="A1578" s="46"/>
      <c r="B1578" s="47"/>
      <c r="C1578" s="267"/>
      <c r="D1578" s="47"/>
      <c r="E1578" s="267"/>
      <c r="F1578" s="47"/>
    </row>
    <row r="1579" spans="1:6" x14ac:dyDescent="0.35">
      <c r="A1579" s="46"/>
      <c r="B1579" s="47"/>
      <c r="C1579" s="267"/>
      <c r="D1579" s="47"/>
      <c r="E1579" s="267"/>
      <c r="F1579" s="47"/>
    </row>
    <row r="1580" spans="1:6" x14ac:dyDescent="0.35">
      <c r="A1580" s="46"/>
      <c r="B1580" s="47"/>
      <c r="C1580" s="267"/>
      <c r="D1580" s="47"/>
      <c r="E1580" s="267"/>
      <c r="F1580" s="47"/>
    </row>
    <row r="1581" spans="1:6" x14ac:dyDescent="0.35">
      <c r="A1581" s="46"/>
      <c r="B1581" s="47"/>
      <c r="C1581" s="267"/>
      <c r="D1581" s="47"/>
      <c r="E1581" s="267"/>
      <c r="F1581" s="47"/>
    </row>
    <row r="1582" spans="1:6" x14ac:dyDescent="0.35">
      <c r="A1582" s="46"/>
      <c r="B1582" s="47"/>
      <c r="C1582" s="267"/>
      <c r="D1582" s="47"/>
      <c r="E1582" s="267"/>
      <c r="F1582" s="47"/>
    </row>
    <row r="1583" spans="1:6" x14ac:dyDescent="0.35">
      <c r="A1583" s="46"/>
      <c r="B1583" s="47"/>
      <c r="C1583" s="267"/>
      <c r="D1583" s="47"/>
      <c r="E1583" s="267"/>
      <c r="F1583" s="47"/>
    </row>
    <row r="1584" spans="1:6" x14ac:dyDescent="0.35">
      <c r="A1584" s="46"/>
      <c r="B1584" s="47"/>
      <c r="C1584" s="267"/>
      <c r="D1584" s="47"/>
      <c r="E1584" s="267"/>
      <c r="F1584" s="47"/>
    </row>
    <row r="1585" spans="1:6" x14ac:dyDescent="0.35">
      <c r="A1585" s="46"/>
      <c r="B1585" s="47"/>
      <c r="C1585" s="267"/>
      <c r="D1585" s="47"/>
      <c r="E1585" s="267"/>
      <c r="F1585" s="47"/>
    </row>
    <row r="1586" spans="1:6" x14ac:dyDescent="0.35">
      <c r="A1586" s="46"/>
      <c r="B1586" s="47"/>
      <c r="C1586" s="267"/>
      <c r="D1586" s="47"/>
      <c r="E1586" s="267"/>
      <c r="F1586" s="47"/>
    </row>
    <row r="1587" spans="1:6" x14ac:dyDescent="0.35">
      <c r="A1587" s="46"/>
      <c r="B1587" s="47"/>
      <c r="C1587" s="267"/>
      <c r="D1587" s="47"/>
      <c r="E1587" s="267"/>
      <c r="F1587" s="47"/>
    </row>
    <row r="1588" spans="1:6" x14ac:dyDescent="0.35">
      <c r="A1588" s="46"/>
      <c r="B1588" s="47"/>
      <c r="C1588" s="267"/>
      <c r="D1588" s="47"/>
      <c r="E1588" s="267"/>
      <c r="F1588" s="47"/>
    </row>
    <row r="1589" spans="1:6" x14ac:dyDescent="0.35">
      <c r="A1589" s="46"/>
      <c r="B1589" s="47"/>
      <c r="C1589" s="267"/>
      <c r="D1589" s="47"/>
      <c r="E1589" s="267"/>
      <c r="F1589" s="47"/>
    </row>
    <row r="1590" spans="1:6" x14ac:dyDescent="0.35">
      <c r="A1590" s="46"/>
      <c r="B1590" s="47"/>
      <c r="C1590" s="267"/>
      <c r="D1590" s="47"/>
      <c r="E1590" s="267"/>
      <c r="F1590" s="47"/>
    </row>
    <row r="1591" spans="1:6" x14ac:dyDescent="0.35">
      <c r="A1591" s="46"/>
      <c r="B1591" s="47"/>
      <c r="C1591" s="267"/>
      <c r="D1591" s="47"/>
      <c r="E1591" s="267"/>
      <c r="F1591" s="47"/>
    </row>
    <row r="1592" spans="1:6" x14ac:dyDescent="0.35">
      <c r="A1592" s="46"/>
      <c r="B1592" s="47"/>
      <c r="C1592" s="267"/>
      <c r="D1592" s="47"/>
      <c r="E1592" s="267"/>
      <c r="F1592" s="47"/>
    </row>
    <row r="1593" spans="1:6" x14ac:dyDescent="0.35">
      <c r="A1593" s="46"/>
      <c r="B1593" s="47"/>
      <c r="C1593" s="267"/>
      <c r="D1593" s="47"/>
      <c r="E1593" s="267"/>
      <c r="F1593" s="47"/>
    </row>
    <row r="1594" spans="1:6" x14ac:dyDescent="0.35">
      <c r="A1594" s="46"/>
      <c r="B1594" s="47"/>
      <c r="C1594" s="267"/>
      <c r="D1594" s="47"/>
      <c r="E1594" s="267"/>
      <c r="F1594" s="47"/>
    </row>
    <row r="1595" spans="1:6" x14ac:dyDescent="0.35">
      <c r="A1595" s="46"/>
      <c r="B1595" s="47"/>
      <c r="C1595" s="267"/>
      <c r="D1595" s="47"/>
      <c r="E1595" s="267"/>
      <c r="F1595" s="47"/>
    </row>
    <row r="1596" spans="1:6" x14ac:dyDescent="0.35">
      <c r="A1596" s="46"/>
      <c r="B1596" s="47"/>
      <c r="C1596" s="267"/>
      <c r="D1596" s="47"/>
      <c r="E1596" s="267"/>
      <c r="F1596" s="47"/>
    </row>
    <row r="1597" spans="1:6" x14ac:dyDescent="0.35">
      <c r="A1597" s="46"/>
      <c r="B1597" s="47"/>
      <c r="C1597" s="267"/>
      <c r="D1597" s="47"/>
      <c r="E1597" s="267"/>
      <c r="F1597" s="47"/>
    </row>
    <row r="1598" spans="1:6" x14ac:dyDescent="0.35">
      <c r="A1598" s="46"/>
      <c r="B1598" s="47"/>
      <c r="C1598" s="267"/>
      <c r="D1598" s="47"/>
      <c r="E1598" s="267"/>
      <c r="F1598" s="47"/>
    </row>
    <row r="1599" spans="1:6" x14ac:dyDescent="0.35">
      <c r="A1599" s="46"/>
      <c r="B1599" s="47"/>
      <c r="C1599" s="267"/>
      <c r="D1599" s="47"/>
      <c r="E1599" s="267"/>
      <c r="F1599" s="47"/>
    </row>
    <row r="1600" spans="1:6" x14ac:dyDescent="0.35">
      <c r="A1600" s="46"/>
      <c r="B1600" s="47"/>
      <c r="C1600" s="267"/>
      <c r="D1600" s="47"/>
      <c r="E1600" s="267"/>
      <c r="F1600" s="47"/>
    </row>
    <row r="1601" spans="1:6" x14ac:dyDescent="0.35">
      <c r="A1601" s="46"/>
      <c r="B1601" s="47"/>
      <c r="C1601" s="267"/>
      <c r="D1601" s="47"/>
      <c r="E1601" s="267"/>
      <c r="F1601" s="47"/>
    </row>
    <row r="1602" spans="1:6" x14ac:dyDescent="0.35">
      <c r="A1602" s="46"/>
      <c r="B1602" s="47"/>
      <c r="C1602" s="267"/>
      <c r="D1602" s="47"/>
      <c r="E1602" s="267"/>
      <c r="F1602" s="47"/>
    </row>
    <row r="1603" spans="1:6" x14ac:dyDescent="0.35">
      <c r="A1603" s="46"/>
      <c r="B1603" s="47"/>
      <c r="C1603" s="267"/>
      <c r="D1603" s="47"/>
      <c r="E1603" s="267"/>
      <c r="F1603" s="47"/>
    </row>
    <row r="1604" spans="1:6" x14ac:dyDescent="0.35">
      <c r="A1604" s="46"/>
      <c r="B1604" s="47"/>
      <c r="C1604" s="267"/>
      <c r="D1604" s="47"/>
      <c r="E1604" s="267"/>
      <c r="F1604" s="47"/>
    </row>
    <row r="1605" spans="1:6" x14ac:dyDescent="0.35">
      <c r="A1605" s="46"/>
      <c r="B1605" s="47"/>
      <c r="C1605" s="267"/>
      <c r="D1605" s="47"/>
      <c r="E1605" s="267"/>
      <c r="F1605" s="47"/>
    </row>
    <row r="1606" spans="1:6" x14ac:dyDescent="0.35">
      <c r="A1606" s="46"/>
      <c r="B1606" s="47"/>
      <c r="C1606" s="267"/>
      <c r="D1606" s="47"/>
      <c r="E1606" s="267"/>
      <c r="F1606" s="47"/>
    </row>
    <row r="1607" spans="1:6" x14ac:dyDescent="0.35">
      <c r="A1607" s="46"/>
      <c r="B1607" s="47"/>
      <c r="C1607" s="267"/>
      <c r="D1607" s="47"/>
      <c r="E1607" s="267"/>
      <c r="F1607" s="47"/>
    </row>
    <row r="1608" spans="1:6" x14ac:dyDescent="0.35">
      <c r="A1608" s="46"/>
      <c r="B1608" s="47"/>
      <c r="C1608" s="267"/>
      <c r="D1608" s="47"/>
      <c r="E1608" s="267"/>
      <c r="F1608" s="47"/>
    </row>
    <row r="1609" spans="1:6" x14ac:dyDescent="0.35">
      <c r="A1609" s="46"/>
      <c r="B1609" s="47"/>
      <c r="C1609" s="267"/>
      <c r="D1609" s="47"/>
      <c r="E1609" s="267"/>
      <c r="F1609" s="47"/>
    </row>
    <row r="1610" spans="1:6" x14ac:dyDescent="0.35">
      <c r="A1610" s="46"/>
      <c r="B1610" s="47"/>
      <c r="C1610" s="267"/>
      <c r="D1610" s="47"/>
      <c r="E1610" s="267"/>
      <c r="F1610" s="47"/>
    </row>
    <row r="1611" spans="1:6" x14ac:dyDescent="0.35">
      <c r="A1611" s="46"/>
      <c r="B1611" s="47"/>
      <c r="C1611" s="267"/>
      <c r="D1611" s="47"/>
      <c r="E1611" s="267"/>
      <c r="F1611" s="47"/>
    </row>
    <row r="1612" spans="1:6" x14ac:dyDescent="0.35">
      <c r="A1612" s="46"/>
      <c r="B1612" s="47"/>
      <c r="C1612" s="267"/>
      <c r="D1612" s="47"/>
      <c r="E1612" s="267"/>
      <c r="F1612" s="47"/>
    </row>
    <row r="1613" spans="1:6" x14ac:dyDescent="0.35">
      <c r="A1613" s="46"/>
      <c r="B1613" s="47"/>
      <c r="C1613" s="267"/>
      <c r="D1613" s="47"/>
      <c r="E1613" s="267"/>
      <c r="F1613" s="47"/>
    </row>
    <row r="1614" spans="1:6" x14ac:dyDescent="0.35">
      <c r="A1614" s="46"/>
      <c r="B1614" s="47"/>
      <c r="C1614" s="267"/>
      <c r="D1614" s="47"/>
      <c r="E1614" s="267"/>
      <c r="F1614" s="47"/>
    </row>
    <row r="1615" spans="1:6" x14ac:dyDescent="0.35">
      <c r="A1615" s="46"/>
      <c r="B1615" s="47"/>
      <c r="C1615" s="267"/>
      <c r="D1615" s="47"/>
      <c r="E1615" s="267"/>
      <c r="F1615" s="47"/>
    </row>
    <row r="1616" spans="1:6" x14ac:dyDescent="0.35">
      <c r="A1616" s="46"/>
      <c r="B1616" s="47"/>
      <c r="C1616" s="267"/>
      <c r="D1616" s="47"/>
      <c r="E1616" s="267"/>
      <c r="F1616" s="47"/>
    </row>
    <row r="1617" spans="1:6" x14ac:dyDescent="0.35">
      <c r="A1617" s="46"/>
      <c r="B1617" s="47"/>
      <c r="C1617" s="267"/>
      <c r="D1617" s="47"/>
      <c r="E1617" s="267"/>
      <c r="F1617" s="47"/>
    </row>
    <row r="1618" spans="1:6" x14ac:dyDescent="0.35">
      <c r="A1618" s="46"/>
      <c r="B1618" s="47"/>
      <c r="C1618" s="267"/>
      <c r="D1618" s="47"/>
      <c r="E1618" s="267"/>
      <c r="F1618" s="47"/>
    </row>
    <row r="1619" spans="1:6" x14ac:dyDescent="0.35">
      <c r="A1619" s="46"/>
      <c r="B1619" s="47"/>
      <c r="C1619" s="267"/>
      <c r="D1619" s="47"/>
      <c r="E1619" s="267"/>
      <c r="F1619" s="47"/>
    </row>
    <row r="1620" spans="1:6" x14ac:dyDescent="0.35">
      <c r="A1620" s="46"/>
      <c r="B1620" s="47"/>
      <c r="C1620" s="267"/>
      <c r="D1620" s="47"/>
      <c r="E1620" s="267"/>
      <c r="F1620" s="47"/>
    </row>
    <row r="1621" spans="1:6" x14ac:dyDescent="0.35">
      <c r="A1621" s="46"/>
      <c r="B1621" s="47"/>
      <c r="C1621" s="267"/>
      <c r="D1621" s="47"/>
      <c r="E1621" s="267"/>
      <c r="F1621" s="47"/>
    </row>
    <row r="1622" spans="1:6" x14ac:dyDescent="0.35">
      <c r="A1622" s="46"/>
      <c r="B1622" s="47"/>
      <c r="C1622" s="267"/>
      <c r="D1622" s="47"/>
      <c r="E1622" s="267"/>
      <c r="F1622" s="47"/>
    </row>
    <row r="1623" spans="1:6" x14ac:dyDescent="0.35">
      <c r="A1623" s="46"/>
      <c r="B1623" s="47"/>
      <c r="C1623" s="267"/>
      <c r="D1623" s="47"/>
      <c r="E1623" s="267"/>
      <c r="F1623" s="47"/>
    </row>
    <row r="1624" spans="1:6" x14ac:dyDescent="0.35">
      <c r="A1624" s="46"/>
      <c r="B1624" s="47"/>
      <c r="C1624" s="267"/>
      <c r="D1624" s="47"/>
      <c r="E1624" s="267"/>
      <c r="F1624" s="47"/>
    </row>
    <row r="1625" spans="1:6" x14ac:dyDescent="0.35">
      <c r="A1625" s="46"/>
      <c r="B1625" s="47"/>
      <c r="C1625" s="267"/>
      <c r="D1625" s="47"/>
      <c r="E1625" s="267"/>
      <c r="F1625" s="47"/>
    </row>
    <row r="1626" spans="1:6" x14ac:dyDescent="0.35">
      <c r="A1626" s="46"/>
      <c r="B1626" s="47"/>
      <c r="C1626" s="267"/>
      <c r="D1626" s="47"/>
      <c r="E1626" s="267"/>
      <c r="F1626" s="47"/>
    </row>
    <row r="1627" spans="1:6" x14ac:dyDescent="0.35">
      <c r="A1627" s="46"/>
      <c r="B1627" s="47"/>
      <c r="C1627" s="267"/>
      <c r="D1627" s="47"/>
      <c r="E1627" s="267"/>
      <c r="F1627" s="47"/>
    </row>
    <row r="1628" spans="1:6" x14ac:dyDescent="0.35">
      <c r="A1628" s="46"/>
      <c r="B1628" s="47"/>
      <c r="C1628" s="267"/>
      <c r="D1628" s="47"/>
      <c r="E1628" s="267"/>
      <c r="F1628" s="47"/>
    </row>
    <row r="1629" spans="1:6" x14ac:dyDescent="0.35">
      <c r="A1629" s="46"/>
      <c r="B1629" s="47"/>
      <c r="C1629" s="267"/>
      <c r="D1629" s="47"/>
      <c r="E1629" s="267"/>
      <c r="F1629" s="47"/>
    </row>
    <row r="1630" spans="1:6" x14ac:dyDescent="0.35">
      <c r="A1630" s="46"/>
      <c r="B1630" s="47"/>
      <c r="C1630" s="267"/>
      <c r="D1630" s="47"/>
      <c r="E1630" s="267"/>
      <c r="F1630" s="47"/>
    </row>
    <row r="1631" spans="1:6" x14ac:dyDescent="0.35">
      <c r="A1631" s="46"/>
      <c r="B1631" s="47"/>
      <c r="C1631" s="267"/>
      <c r="D1631" s="47"/>
      <c r="E1631" s="267"/>
      <c r="F1631" s="47"/>
    </row>
    <row r="1632" spans="1:6" x14ac:dyDescent="0.35">
      <c r="A1632" s="46"/>
      <c r="B1632" s="47"/>
      <c r="C1632" s="267"/>
      <c r="D1632" s="47"/>
      <c r="E1632" s="267"/>
      <c r="F1632" s="47"/>
    </row>
    <row r="1633" spans="1:6" x14ac:dyDescent="0.35">
      <c r="A1633" s="46"/>
      <c r="B1633" s="47"/>
      <c r="C1633" s="267"/>
      <c r="D1633" s="47"/>
      <c r="E1633" s="267"/>
      <c r="F1633" s="47"/>
    </row>
    <row r="1634" spans="1:6" x14ac:dyDescent="0.35">
      <c r="A1634" s="46"/>
      <c r="B1634" s="47"/>
      <c r="C1634" s="267"/>
      <c r="D1634" s="47"/>
      <c r="E1634" s="267"/>
      <c r="F1634" s="47"/>
    </row>
    <row r="1635" spans="1:6" x14ac:dyDescent="0.35">
      <c r="A1635" s="46"/>
      <c r="B1635" s="47"/>
      <c r="C1635" s="267"/>
      <c r="D1635" s="47"/>
      <c r="E1635" s="267"/>
      <c r="F1635" s="47"/>
    </row>
    <row r="1636" spans="1:6" x14ac:dyDescent="0.35">
      <c r="A1636" s="46"/>
      <c r="B1636" s="47"/>
      <c r="C1636" s="267"/>
      <c r="D1636" s="47"/>
      <c r="E1636" s="267"/>
      <c r="F1636" s="47"/>
    </row>
    <row r="1637" spans="1:6" x14ac:dyDescent="0.35">
      <c r="A1637" s="46"/>
      <c r="B1637" s="47"/>
      <c r="C1637" s="267"/>
      <c r="D1637" s="47"/>
      <c r="E1637" s="267"/>
      <c r="F1637" s="47"/>
    </row>
    <row r="1638" spans="1:6" x14ac:dyDescent="0.35">
      <c r="A1638" s="46"/>
      <c r="B1638" s="47"/>
      <c r="C1638" s="267"/>
      <c r="D1638" s="47"/>
      <c r="E1638" s="267"/>
      <c r="F1638" s="47"/>
    </row>
    <row r="1639" spans="1:6" x14ac:dyDescent="0.35">
      <c r="A1639" s="46"/>
      <c r="B1639" s="47"/>
      <c r="C1639" s="267"/>
      <c r="D1639" s="47"/>
      <c r="E1639" s="267"/>
      <c r="F1639" s="47"/>
    </row>
    <row r="1640" spans="1:6" x14ac:dyDescent="0.35">
      <c r="A1640" s="46"/>
      <c r="B1640" s="47"/>
      <c r="C1640" s="267"/>
      <c r="D1640" s="47"/>
      <c r="E1640" s="267"/>
      <c r="F1640" s="47"/>
    </row>
    <row r="1641" spans="1:6" x14ac:dyDescent="0.35">
      <c r="A1641" s="46"/>
      <c r="B1641" s="47"/>
      <c r="C1641" s="267"/>
      <c r="D1641" s="47"/>
      <c r="E1641" s="267"/>
      <c r="F1641" s="47"/>
    </row>
    <row r="1642" spans="1:6" x14ac:dyDescent="0.35">
      <c r="A1642" s="46"/>
      <c r="B1642" s="47"/>
      <c r="C1642" s="267"/>
      <c r="D1642" s="47"/>
      <c r="E1642" s="267"/>
      <c r="F1642" s="47"/>
    </row>
    <row r="1643" spans="1:6" x14ac:dyDescent="0.35">
      <c r="A1643" s="46"/>
      <c r="B1643" s="47"/>
      <c r="C1643" s="267"/>
      <c r="D1643" s="47"/>
      <c r="E1643" s="267"/>
      <c r="F1643" s="47"/>
    </row>
    <row r="1644" spans="1:6" x14ac:dyDescent="0.35">
      <c r="A1644" s="46"/>
      <c r="B1644" s="47"/>
      <c r="C1644" s="267"/>
      <c r="D1644" s="47"/>
      <c r="E1644" s="267"/>
      <c r="F1644" s="47"/>
    </row>
    <row r="1645" spans="1:6" x14ac:dyDescent="0.35">
      <c r="A1645" s="46"/>
      <c r="B1645" s="47"/>
      <c r="C1645" s="267"/>
      <c r="D1645" s="47"/>
      <c r="E1645" s="267"/>
      <c r="F1645" s="47"/>
    </row>
    <row r="1646" spans="1:6" x14ac:dyDescent="0.35">
      <c r="A1646" s="46"/>
      <c r="B1646" s="47"/>
      <c r="C1646" s="267"/>
      <c r="D1646" s="47"/>
      <c r="E1646" s="267"/>
      <c r="F1646" s="47"/>
    </row>
    <row r="1647" spans="1:6" x14ac:dyDescent="0.35">
      <c r="A1647" s="46"/>
      <c r="B1647" s="47"/>
      <c r="C1647" s="267"/>
      <c r="D1647" s="47"/>
      <c r="E1647" s="267"/>
      <c r="F1647" s="47"/>
    </row>
    <row r="1648" spans="1:6" x14ac:dyDescent="0.35">
      <c r="A1648" s="46"/>
      <c r="B1648" s="47"/>
      <c r="C1648" s="267"/>
      <c r="D1648" s="47"/>
      <c r="E1648" s="267"/>
      <c r="F1648" s="47"/>
    </row>
    <row r="1649" spans="1:6" x14ac:dyDescent="0.35">
      <c r="A1649" s="46"/>
      <c r="B1649" s="47"/>
      <c r="C1649" s="267"/>
      <c r="D1649" s="47"/>
      <c r="E1649" s="267"/>
      <c r="F1649" s="47"/>
    </row>
    <row r="1650" spans="1:6" x14ac:dyDescent="0.35">
      <c r="A1650" s="46"/>
      <c r="B1650" s="47"/>
      <c r="C1650" s="267"/>
      <c r="D1650" s="47"/>
      <c r="E1650" s="267"/>
      <c r="F1650" s="47"/>
    </row>
    <row r="1651" spans="1:6" x14ac:dyDescent="0.35">
      <c r="A1651" s="46"/>
      <c r="B1651" s="47"/>
      <c r="C1651" s="267"/>
      <c r="D1651" s="47"/>
      <c r="E1651" s="267"/>
      <c r="F1651" s="47"/>
    </row>
    <row r="1652" spans="1:6" x14ac:dyDescent="0.35">
      <c r="A1652" s="46"/>
      <c r="B1652" s="47"/>
      <c r="C1652" s="267"/>
      <c r="D1652" s="47"/>
      <c r="E1652" s="267"/>
      <c r="F1652" s="47"/>
    </row>
    <row r="1653" spans="1:6" x14ac:dyDescent="0.35">
      <c r="A1653" s="46"/>
      <c r="B1653" s="47"/>
      <c r="C1653" s="267"/>
      <c r="D1653" s="47"/>
      <c r="E1653" s="267"/>
      <c r="F1653" s="47"/>
    </row>
    <row r="1654" spans="1:6" x14ac:dyDescent="0.35">
      <c r="A1654" s="46"/>
      <c r="B1654" s="47"/>
      <c r="C1654" s="267"/>
      <c r="D1654" s="47"/>
      <c r="E1654" s="267"/>
      <c r="F1654" s="47"/>
    </row>
    <row r="1655" spans="1:6" x14ac:dyDescent="0.35">
      <c r="A1655" s="46"/>
      <c r="B1655" s="47"/>
      <c r="C1655" s="267"/>
      <c r="D1655" s="47"/>
      <c r="E1655" s="267"/>
      <c r="F1655" s="47"/>
    </row>
    <row r="1656" spans="1:6" x14ac:dyDescent="0.35">
      <c r="A1656" s="46"/>
      <c r="B1656" s="47"/>
      <c r="C1656" s="267"/>
      <c r="D1656" s="47"/>
      <c r="E1656" s="267"/>
      <c r="F1656" s="47"/>
    </row>
    <row r="1657" spans="1:6" x14ac:dyDescent="0.35">
      <c r="A1657" s="46"/>
      <c r="B1657" s="47"/>
      <c r="C1657" s="267"/>
      <c r="D1657" s="47"/>
      <c r="E1657" s="267"/>
      <c r="F1657" s="47"/>
    </row>
    <row r="1658" spans="1:6" x14ac:dyDescent="0.35">
      <c r="A1658" s="46"/>
      <c r="B1658" s="47"/>
      <c r="C1658" s="267"/>
      <c r="D1658" s="47"/>
      <c r="E1658" s="267"/>
      <c r="F1658" s="47"/>
    </row>
    <row r="1659" spans="1:6" x14ac:dyDescent="0.35">
      <c r="A1659" s="46"/>
      <c r="B1659" s="47"/>
      <c r="C1659" s="267"/>
      <c r="D1659" s="47"/>
      <c r="E1659" s="267"/>
      <c r="F1659" s="47"/>
    </row>
    <row r="1660" spans="1:6" x14ac:dyDescent="0.35">
      <c r="A1660" s="46"/>
      <c r="B1660" s="47"/>
      <c r="C1660" s="267"/>
      <c r="D1660" s="47"/>
      <c r="E1660" s="267"/>
      <c r="F1660" s="47"/>
    </row>
    <row r="1661" spans="1:6" x14ac:dyDescent="0.35">
      <c r="A1661" s="46"/>
      <c r="B1661" s="47"/>
      <c r="C1661" s="267"/>
      <c r="D1661" s="47"/>
      <c r="E1661" s="267"/>
      <c r="F1661" s="47"/>
    </row>
    <row r="1662" spans="1:6" x14ac:dyDescent="0.35">
      <c r="A1662" s="46"/>
      <c r="B1662" s="47"/>
      <c r="C1662" s="267"/>
      <c r="D1662" s="47"/>
      <c r="E1662" s="267"/>
      <c r="F1662" s="47"/>
    </row>
    <row r="1663" spans="1:6" x14ac:dyDescent="0.35">
      <c r="A1663" s="46"/>
      <c r="B1663" s="47"/>
      <c r="C1663" s="267"/>
      <c r="D1663" s="47"/>
      <c r="E1663" s="267"/>
      <c r="F1663" s="47"/>
    </row>
    <row r="1664" spans="1:6" x14ac:dyDescent="0.35">
      <c r="A1664" s="46"/>
      <c r="B1664" s="47"/>
      <c r="C1664" s="267"/>
      <c r="D1664" s="47"/>
      <c r="E1664" s="267"/>
      <c r="F1664" s="47"/>
    </row>
    <row r="1665" spans="1:6" x14ac:dyDescent="0.35">
      <c r="A1665" s="46"/>
      <c r="B1665" s="47"/>
      <c r="C1665" s="267"/>
      <c r="D1665" s="47"/>
      <c r="E1665" s="267"/>
      <c r="F1665" s="47"/>
    </row>
    <row r="1666" spans="1:6" x14ac:dyDescent="0.35">
      <c r="A1666" s="46"/>
      <c r="B1666" s="47"/>
      <c r="C1666" s="267"/>
      <c r="D1666" s="47"/>
      <c r="E1666" s="267"/>
      <c r="F1666" s="47"/>
    </row>
    <row r="1667" spans="1:6" x14ac:dyDescent="0.35">
      <c r="A1667" s="46"/>
      <c r="B1667" s="47"/>
      <c r="C1667" s="267"/>
      <c r="D1667" s="47"/>
      <c r="E1667" s="267"/>
      <c r="F1667" s="47"/>
    </row>
    <row r="1668" spans="1:6" x14ac:dyDescent="0.35">
      <c r="A1668" s="46"/>
      <c r="B1668" s="47"/>
      <c r="C1668" s="267"/>
      <c r="D1668" s="47"/>
      <c r="E1668" s="267"/>
      <c r="F1668" s="47"/>
    </row>
    <row r="1669" spans="1:6" x14ac:dyDescent="0.35">
      <c r="A1669" s="46"/>
      <c r="B1669" s="47"/>
      <c r="C1669" s="267"/>
      <c r="D1669" s="47"/>
      <c r="E1669" s="267"/>
      <c r="F1669" s="47"/>
    </row>
    <row r="1670" spans="1:6" x14ac:dyDescent="0.35">
      <c r="A1670" s="46"/>
      <c r="B1670" s="47"/>
      <c r="C1670" s="267"/>
      <c r="D1670" s="47"/>
      <c r="E1670" s="267"/>
      <c r="F1670" s="47"/>
    </row>
    <row r="1671" spans="1:6" x14ac:dyDescent="0.35">
      <c r="A1671" s="46"/>
      <c r="B1671" s="47"/>
      <c r="C1671" s="267"/>
      <c r="D1671" s="47"/>
      <c r="E1671" s="267"/>
      <c r="F1671" s="47"/>
    </row>
    <row r="1672" spans="1:6" x14ac:dyDescent="0.35">
      <c r="A1672" s="46"/>
      <c r="B1672" s="47"/>
      <c r="C1672" s="267"/>
      <c r="D1672" s="47"/>
      <c r="E1672" s="267"/>
      <c r="F1672" s="47"/>
    </row>
    <row r="1673" spans="1:6" x14ac:dyDescent="0.35">
      <c r="A1673" s="46"/>
      <c r="B1673" s="47"/>
      <c r="C1673" s="267"/>
      <c r="D1673" s="47"/>
      <c r="E1673" s="267"/>
      <c r="F1673" s="47"/>
    </row>
    <row r="1674" spans="1:6" x14ac:dyDescent="0.35">
      <c r="A1674" s="46"/>
      <c r="B1674" s="47"/>
      <c r="C1674" s="267"/>
      <c r="D1674" s="47"/>
      <c r="E1674" s="267"/>
      <c r="F1674" s="47"/>
    </row>
    <row r="1675" spans="1:6" x14ac:dyDescent="0.35">
      <c r="A1675" s="46"/>
      <c r="B1675" s="47"/>
      <c r="C1675" s="267"/>
      <c r="D1675" s="47"/>
      <c r="E1675" s="267"/>
      <c r="F1675" s="47"/>
    </row>
    <row r="1676" spans="1:6" x14ac:dyDescent="0.35">
      <c r="A1676" s="46"/>
      <c r="B1676" s="47"/>
      <c r="C1676" s="267"/>
      <c r="D1676" s="47"/>
      <c r="E1676" s="267"/>
      <c r="F1676" s="47"/>
    </row>
    <row r="1677" spans="1:6" x14ac:dyDescent="0.35">
      <c r="A1677" s="46"/>
      <c r="B1677" s="47"/>
      <c r="C1677" s="267"/>
      <c r="D1677" s="47"/>
      <c r="E1677" s="267"/>
      <c r="F1677" s="47"/>
    </row>
    <row r="1678" spans="1:6" x14ac:dyDescent="0.35">
      <c r="A1678" s="46"/>
      <c r="B1678" s="47"/>
      <c r="C1678" s="267"/>
      <c r="D1678" s="47"/>
      <c r="E1678" s="267"/>
      <c r="F1678" s="47"/>
    </row>
    <row r="1679" spans="1:6" x14ac:dyDescent="0.35">
      <c r="A1679" s="46"/>
      <c r="B1679" s="47"/>
      <c r="C1679" s="267"/>
      <c r="D1679" s="47"/>
      <c r="E1679" s="267"/>
      <c r="F1679" s="47"/>
    </row>
    <row r="1680" spans="1:6" x14ac:dyDescent="0.35">
      <c r="A1680" s="46"/>
      <c r="B1680" s="47"/>
      <c r="C1680" s="267"/>
      <c r="D1680" s="47"/>
      <c r="E1680" s="267"/>
      <c r="F1680" s="47"/>
    </row>
    <row r="1681" spans="1:6" x14ac:dyDescent="0.35">
      <c r="A1681" s="46"/>
      <c r="B1681" s="47"/>
      <c r="C1681" s="267"/>
      <c r="D1681" s="47"/>
      <c r="E1681" s="267"/>
      <c r="F1681" s="47"/>
    </row>
    <row r="1682" spans="1:6" x14ac:dyDescent="0.35">
      <c r="A1682" s="46"/>
      <c r="B1682" s="47"/>
      <c r="C1682" s="267"/>
      <c r="D1682" s="47"/>
      <c r="E1682" s="267"/>
      <c r="F1682" s="47"/>
    </row>
    <row r="1683" spans="1:6" x14ac:dyDescent="0.35">
      <c r="A1683" s="46"/>
      <c r="B1683" s="47"/>
      <c r="C1683" s="267"/>
      <c r="D1683" s="47"/>
      <c r="E1683" s="267"/>
      <c r="F1683" s="47"/>
    </row>
    <row r="1684" spans="1:6" x14ac:dyDescent="0.35">
      <c r="A1684" s="46"/>
      <c r="B1684" s="47"/>
      <c r="C1684" s="267"/>
      <c r="D1684" s="47"/>
      <c r="E1684" s="267"/>
      <c r="F1684" s="47"/>
    </row>
    <row r="1685" spans="1:6" x14ac:dyDescent="0.35">
      <c r="A1685" s="46"/>
      <c r="B1685" s="47"/>
      <c r="C1685" s="267"/>
      <c r="D1685" s="47"/>
      <c r="E1685" s="267"/>
      <c r="F1685" s="47"/>
    </row>
    <row r="1686" spans="1:6" x14ac:dyDescent="0.35">
      <c r="A1686" s="46"/>
      <c r="B1686" s="47"/>
      <c r="C1686" s="267"/>
      <c r="D1686" s="47"/>
      <c r="E1686" s="267"/>
      <c r="F1686" s="47"/>
    </row>
    <row r="1687" spans="1:6" x14ac:dyDescent="0.35">
      <c r="A1687" s="46"/>
      <c r="B1687" s="47"/>
      <c r="C1687" s="267"/>
      <c r="D1687" s="47"/>
      <c r="E1687" s="267"/>
      <c r="F1687" s="47"/>
    </row>
    <row r="1688" spans="1:6" x14ac:dyDescent="0.35">
      <c r="A1688" s="46"/>
      <c r="B1688" s="47"/>
      <c r="C1688" s="267"/>
      <c r="D1688" s="47"/>
      <c r="E1688" s="267"/>
      <c r="F1688" s="47"/>
    </row>
    <row r="1689" spans="1:6" x14ac:dyDescent="0.35">
      <c r="A1689" s="46"/>
      <c r="B1689" s="47"/>
      <c r="C1689" s="267"/>
      <c r="D1689" s="47"/>
      <c r="E1689" s="267"/>
      <c r="F1689" s="47"/>
    </row>
    <row r="1690" spans="1:6" x14ac:dyDescent="0.35">
      <c r="A1690" s="46"/>
      <c r="B1690" s="47"/>
      <c r="C1690" s="267"/>
      <c r="D1690" s="47"/>
      <c r="E1690" s="267"/>
      <c r="F1690" s="47"/>
    </row>
    <row r="1691" spans="1:6" x14ac:dyDescent="0.35">
      <c r="A1691" s="46"/>
      <c r="B1691" s="47"/>
      <c r="C1691" s="267"/>
      <c r="D1691" s="47"/>
      <c r="E1691" s="267"/>
      <c r="F1691" s="47"/>
    </row>
    <row r="1692" spans="1:6" x14ac:dyDescent="0.35">
      <c r="A1692" s="46"/>
      <c r="B1692" s="47"/>
      <c r="C1692" s="267"/>
      <c r="D1692" s="47"/>
      <c r="E1692" s="267"/>
      <c r="F1692" s="47"/>
    </row>
    <row r="1693" spans="1:6" x14ac:dyDescent="0.35">
      <c r="A1693" s="46"/>
      <c r="B1693" s="47"/>
      <c r="C1693" s="267"/>
      <c r="D1693" s="47"/>
      <c r="E1693" s="267"/>
      <c r="F1693" s="47"/>
    </row>
    <row r="1694" spans="1:6" x14ac:dyDescent="0.35">
      <c r="A1694" s="46"/>
      <c r="B1694" s="47"/>
      <c r="C1694" s="267"/>
      <c r="D1694" s="47"/>
      <c r="E1694" s="267"/>
      <c r="F1694" s="47"/>
    </row>
    <row r="1695" spans="1:6" x14ac:dyDescent="0.35">
      <c r="A1695" s="46"/>
      <c r="B1695" s="47"/>
      <c r="C1695" s="267"/>
      <c r="D1695" s="47"/>
      <c r="E1695" s="267"/>
      <c r="F1695" s="47"/>
    </row>
    <row r="1696" spans="1:6" x14ac:dyDescent="0.35">
      <c r="A1696" s="46"/>
      <c r="B1696" s="47"/>
      <c r="C1696" s="267"/>
      <c r="D1696" s="47"/>
      <c r="E1696" s="267"/>
      <c r="F1696" s="47"/>
    </row>
    <row r="1697" spans="1:6" x14ac:dyDescent="0.35">
      <c r="A1697" s="46"/>
      <c r="B1697" s="47"/>
      <c r="C1697" s="267"/>
      <c r="D1697" s="47"/>
      <c r="E1697" s="267"/>
      <c r="F1697" s="47"/>
    </row>
    <row r="1698" spans="1:6" x14ac:dyDescent="0.35">
      <c r="A1698" s="46"/>
      <c r="B1698" s="47"/>
      <c r="C1698" s="267"/>
      <c r="D1698" s="47"/>
      <c r="E1698" s="267"/>
      <c r="F1698" s="47"/>
    </row>
    <row r="1699" spans="1:6" x14ac:dyDescent="0.35">
      <c r="A1699" s="46"/>
      <c r="B1699" s="47"/>
      <c r="C1699" s="267"/>
      <c r="D1699" s="47"/>
      <c r="E1699" s="267"/>
      <c r="F1699" s="47"/>
    </row>
    <row r="1700" spans="1:6" x14ac:dyDescent="0.35">
      <c r="A1700" s="46"/>
      <c r="B1700" s="47"/>
      <c r="C1700" s="267"/>
      <c r="D1700" s="47"/>
      <c r="E1700" s="267"/>
      <c r="F1700" s="47"/>
    </row>
    <row r="1701" spans="1:6" x14ac:dyDescent="0.35">
      <c r="A1701" s="46"/>
      <c r="B1701" s="47"/>
      <c r="C1701" s="267"/>
      <c r="D1701" s="47"/>
      <c r="E1701" s="267"/>
      <c r="F1701" s="47"/>
    </row>
    <row r="1702" spans="1:6" x14ac:dyDescent="0.35">
      <c r="A1702" s="46"/>
      <c r="B1702" s="47"/>
      <c r="C1702" s="267"/>
      <c r="D1702" s="47"/>
      <c r="E1702" s="267"/>
      <c r="F1702" s="47"/>
    </row>
    <row r="1703" spans="1:6" x14ac:dyDescent="0.35">
      <c r="A1703" s="46"/>
      <c r="B1703" s="47"/>
      <c r="C1703" s="267"/>
      <c r="D1703" s="47"/>
      <c r="E1703" s="267"/>
      <c r="F1703" s="47"/>
    </row>
    <row r="1704" spans="1:6" x14ac:dyDescent="0.35">
      <c r="A1704" s="46"/>
      <c r="B1704" s="47"/>
      <c r="C1704" s="267"/>
      <c r="D1704" s="47"/>
      <c r="E1704" s="267"/>
      <c r="F1704" s="47"/>
    </row>
    <row r="1705" spans="1:6" x14ac:dyDescent="0.35">
      <c r="A1705" s="46"/>
      <c r="B1705" s="47"/>
      <c r="C1705" s="267"/>
      <c r="D1705" s="47"/>
      <c r="E1705" s="267"/>
      <c r="F1705" s="47"/>
    </row>
    <row r="1706" spans="1:6" x14ac:dyDescent="0.35">
      <c r="A1706" s="46"/>
      <c r="B1706" s="47"/>
      <c r="C1706" s="267"/>
      <c r="D1706" s="47"/>
      <c r="E1706" s="267"/>
      <c r="F1706" s="47"/>
    </row>
    <row r="1707" spans="1:6" x14ac:dyDescent="0.35">
      <c r="A1707" s="46"/>
      <c r="B1707" s="47"/>
      <c r="C1707" s="267"/>
      <c r="D1707" s="47"/>
      <c r="E1707" s="267"/>
      <c r="F1707" s="47"/>
    </row>
    <row r="1708" spans="1:6" x14ac:dyDescent="0.35">
      <c r="A1708" s="46"/>
      <c r="B1708" s="47"/>
      <c r="C1708" s="267"/>
      <c r="D1708" s="47"/>
      <c r="E1708" s="267"/>
      <c r="F1708" s="47"/>
    </row>
    <row r="1709" spans="1:6" x14ac:dyDescent="0.35">
      <c r="A1709" s="46"/>
      <c r="B1709" s="47"/>
      <c r="C1709" s="267"/>
      <c r="D1709" s="47"/>
      <c r="E1709" s="267"/>
      <c r="F1709" s="47"/>
    </row>
    <row r="1710" spans="1:6" x14ac:dyDescent="0.35">
      <c r="A1710" s="46"/>
      <c r="B1710" s="47"/>
      <c r="C1710" s="267"/>
      <c r="D1710" s="47"/>
      <c r="E1710" s="267"/>
      <c r="F1710" s="47"/>
    </row>
    <row r="1711" spans="1:6" x14ac:dyDescent="0.35">
      <c r="A1711" s="46"/>
      <c r="B1711" s="47"/>
      <c r="C1711" s="267"/>
      <c r="D1711" s="47"/>
      <c r="E1711" s="267"/>
      <c r="F1711" s="47"/>
    </row>
    <row r="1712" spans="1:6" x14ac:dyDescent="0.35">
      <c r="A1712" s="46"/>
      <c r="B1712" s="47"/>
      <c r="C1712" s="267"/>
      <c r="D1712" s="47"/>
      <c r="E1712" s="267"/>
      <c r="F1712" s="47"/>
    </row>
    <row r="1713" spans="1:6" x14ac:dyDescent="0.35">
      <c r="A1713" s="46"/>
      <c r="B1713" s="47"/>
      <c r="C1713" s="267"/>
      <c r="D1713" s="47"/>
      <c r="E1713" s="267"/>
      <c r="F1713" s="47"/>
    </row>
    <row r="1714" spans="1:6" x14ac:dyDescent="0.35">
      <c r="A1714" s="46"/>
      <c r="B1714" s="47"/>
      <c r="C1714" s="267"/>
      <c r="D1714" s="47"/>
      <c r="E1714" s="267"/>
      <c r="F1714" s="47"/>
    </row>
    <row r="1715" spans="1:6" x14ac:dyDescent="0.35">
      <c r="A1715" s="46"/>
      <c r="B1715" s="47"/>
      <c r="C1715" s="267"/>
      <c r="D1715" s="47"/>
      <c r="E1715" s="267"/>
      <c r="F1715" s="47"/>
    </row>
    <row r="1716" spans="1:6" x14ac:dyDescent="0.35">
      <c r="A1716" s="46"/>
      <c r="B1716" s="47"/>
      <c r="C1716" s="267"/>
      <c r="D1716" s="47"/>
      <c r="E1716" s="267"/>
      <c r="F1716" s="47"/>
    </row>
    <row r="1717" spans="1:6" x14ac:dyDescent="0.35">
      <c r="A1717" s="46"/>
      <c r="B1717" s="47"/>
      <c r="C1717" s="267"/>
      <c r="D1717" s="47"/>
      <c r="E1717" s="267"/>
      <c r="F1717" s="47"/>
    </row>
    <row r="1718" spans="1:6" x14ac:dyDescent="0.35">
      <c r="A1718" s="46"/>
      <c r="B1718" s="47"/>
      <c r="C1718" s="267"/>
      <c r="D1718" s="47"/>
      <c r="E1718" s="267"/>
      <c r="F1718" s="47"/>
    </row>
    <row r="1719" spans="1:6" x14ac:dyDescent="0.35">
      <c r="A1719" s="46"/>
      <c r="B1719" s="47"/>
      <c r="C1719" s="267"/>
      <c r="D1719" s="47"/>
      <c r="E1719" s="267"/>
      <c r="F1719" s="47"/>
    </row>
    <row r="1720" spans="1:6" x14ac:dyDescent="0.35">
      <c r="A1720" s="46"/>
      <c r="B1720" s="47"/>
      <c r="C1720" s="267"/>
      <c r="D1720" s="47"/>
      <c r="E1720" s="267"/>
      <c r="F1720" s="47"/>
    </row>
    <row r="1721" spans="1:6" x14ac:dyDescent="0.35">
      <c r="A1721" s="46"/>
      <c r="B1721" s="47"/>
      <c r="C1721" s="267"/>
      <c r="D1721" s="47"/>
      <c r="E1721" s="267"/>
      <c r="F1721" s="47"/>
    </row>
    <row r="1722" spans="1:6" x14ac:dyDescent="0.35">
      <c r="A1722" s="46"/>
      <c r="B1722" s="47"/>
      <c r="C1722" s="267"/>
      <c r="D1722" s="47"/>
      <c r="E1722" s="267"/>
      <c r="F1722" s="47"/>
    </row>
    <row r="1723" spans="1:6" x14ac:dyDescent="0.35">
      <c r="A1723" s="46"/>
      <c r="B1723" s="47"/>
      <c r="C1723" s="267"/>
      <c r="D1723" s="47"/>
      <c r="E1723" s="267"/>
      <c r="F1723" s="47"/>
    </row>
    <row r="1724" spans="1:6" x14ac:dyDescent="0.35">
      <c r="A1724" s="46"/>
      <c r="B1724" s="47"/>
      <c r="C1724" s="267"/>
      <c r="D1724" s="47"/>
      <c r="E1724" s="267"/>
      <c r="F1724" s="47"/>
    </row>
    <row r="1725" spans="1:6" x14ac:dyDescent="0.35">
      <c r="A1725" s="46"/>
      <c r="B1725" s="47"/>
      <c r="C1725" s="267"/>
      <c r="D1725" s="47"/>
      <c r="E1725" s="267"/>
      <c r="F1725" s="47"/>
    </row>
    <row r="1726" spans="1:6" x14ac:dyDescent="0.35">
      <c r="A1726" s="46"/>
      <c r="B1726" s="47"/>
      <c r="C1726" s="267"/>
      <c r="D1726" s="47"/>
      <c r="E1726" s="267"/>
      <c r="F1726" s="47"/>
    </row>
    <row r="1727" spans="1:6" x14ac:dyDescent="0.35">
      <c r="A1727" s="46"/>
      <c r="B1727" s="47"/>
      <c r="C1727" s="267"/>
      <c r="D1727" s="47"/>
      <c r="E1727" s="267"/>
      <c r="F1727" s="47"/>
    </row>
    <row r="1728" spans="1:6" x14ac:dyDescent="0.35">
      <c r="A1728" s="46"/>
      <c r="B1728" s="47"/>
      <c r="C1728" s="267"/>
      <c r="D1728" s="47"/>
      <c r="E1728" s="267"/>
      <c r="F1728" s="47"/>
    </row>
    <row r="1729" spans="1:6" x14ac:dyDescent="0.35">
      <c r="A1729" s="46"/>
      <c r="B1729" s="47"/>
      <c r="C1729" s="267"/>
      <c r="D1729" s="47"/>
      <c r="E1729" s="267"/>
      <c r="F1729" s="47"/>
    </row>
    <row r="1730" spans="1:6" x14ac:dyDescent="0.35">
      <c r="A1730" s="46"/>
      <c r="B1730" s="47"/>
      <c r="C1730" s="267"/>
      <c r="D1730" s="47"/>
      <c r="E1730" s="267"/>
      <c r="F1730" s="47"/>
    </row>
    <row r="1731" spans="1:6" x14ac:dyDescent="0.35">
      <c r="A1731" s="46"/>
      <c r="B1731" s="47"/>
      <c r="C1731" s="267"/>
      <c r="D1731" s="47"/>
      <c r="E1731" s="267"/>
      <c r="F1731" s="47"/>
    </row>
    <row r="1732" spans="1:6" x14ac:dyDescent="0.35">
      <c r="A1732" s="46"/>
      <c r="B1732" s="47"/>
      <c r="C1732" s="267"/>
      <c r="D1732" s="47"/>
      <c r="E1732" s="267"/>
      <c r="F1732" s="47"/>
    </row>
    <row r="1733" spans="1:6" x14ac:dyDescent="0.35">
      <c r="A1733" s="46"/>
      <c r="B1733" s="47"/>
      <c r="C1733" s="267"/>
      <c r="D1733" s="47"/>
      <c r="E1733" s="267"/>
      <c r="F1733" s="47"/>
    </row>
    <row r="1734" spans="1:6" x14ac:dyDescent="0.35">
      <c r="A1734" s="46"/>
      <c r="B1734" s="47"/>
      <c r="C1734" s="267"/>
      <c r="D1734" s="47"/>
      <c r="E1734" s="267"/>
      <c r="F1734" s="47"/>
    </row>
    <row r="1735" spans="1:6" x14ac:dyDescent="0.35">
      <c r="A1735" s="46"/>
      <c r="B1735" s="47"/>
      <c r="C1735" s="267"/>
      <c r="D1735" s="47"/>
      <c r="E1735" s="267"/>
      <c r="F1735" s="47"/>
    </row>
    <row r="1736" spans="1:6" x14ac:dyDescent="0.35">
      <c r="A1736" s="46"/>
      <c r="B1736" s="47"/>
      <c r="C1736" s="267"/>
      <c r="D1736" s="47"/>
      <c r="E1736" s="267"/>
      <c r="F1736" s="47"/>
    </row>
    <row r="1737" spans="1:6" x14ac:dyDescent="0.35">
      <c r="A1737" s="46"/>
      <c r="B1737" s="47"/>
      <c r="C1737" s="267"/>
      <c r="D1737" s="47"/>
      <c r="E1737" s="267"/>
      <c r="F1737" s="47"/>
    </row>
    <row r="1738" spans="1:6" x14ac:dyDescent="0.35">
      <c r="A1738" s="46"/>
      <c r="B1738" s="47"/>
      <c r="C1738" s="267"/>
      <c r="D1738" s="47"/>
      <c r="E1738" s="267"/>
      <c r="F1738" s="47"/>
    </row>
    <row r="1739" spans="1:6" x14ac:dyDescent="0.35">
      <c r="A1739" s="46"/>
      <c r="B1739" s="47"/>
      <c r="C1739" s="267"/>
      <c r="D1739" s="47"/>
      <c r="E1739" s="267"/>
      <c r="F1739" s="47"/>
    </row>
    <row r="1740" spans="1:6" x14ac:dyDescent="0.35">
      <c r="A1740" s="46"/>
      <c r="B1740" s="47"/>
      <c r="C1740" s="267"/>
      <c r="D1740" s="47"/>
      <c r="E1740" s="267"/>
      <c r="F1740" s="47"/>
    </row>
    <row r="1741" spans="1:6" x14ac:dyDescent="0.35">
      <c r="A1741" s="46"/>
      <c r="B1741" s="47"/>
      <c r="C1741" s="267"/>
      <c r="D1741" s="47"/>
      <c r="E1741" s="267"/>
      <c r="F1741" s="47"/>
    </row>
    <row r="1742" spans="1:6" x14ac:dyDescent="0.35">
      <c r="A1742" s="46"/>
      <c r="B1742" s="47"/>
      <c r="C1742" s="267"/>
      <c r="D1742" s="47"/>
      <c r="E1742" s="267"/>
      <c r="F1742" s="47"/>
    </row>
    <row r="1743" spans="1:6" x14ac:dyDescent="0.35">
      <c r="A1743" s="46"/>
      <c r="B1743" s="47"/>
      <c r="C1743" s="267"/>
      <c r="D1743" s="47"/>
      <c r="E1743" s="267"/>
      <c r="F1743" s="47"/>
    </row>
    <row r="1744" spans="1:6" x14ac:dyDescent="0.35">
      <c r="A1744" s="46"/>
      <c r="B1744" s="47"/>
      <c r="C1744" s="267"/>
      <c r="D1744" s="47"/>
      <c r="E1744" s="267"/>
      <c r="F1744" s="47"/>
    </row>
    <row r="1745" spans="1:6" x14ac:dyDescent="0.35">
      <c r="A1745" s="46"/>
      <c r="B1745" s="47"/>
      <c r="C1745" s="267"/>
      <c r="D1745" s="47"/>
      <c r="E1745" s="267"/>
      <c r="F1745" s="47"/>
    </row>
    <row r="1746" spans="1:6" x14ac:dyDescent="0.35">
      <c r="A1746" s="46"/>
      <c r="B1746" s="47"/>
      <c r="C1746" s="267"/>
      <c r="D1746" s="47"/>
      <c r="E1746" s="267"/>
      <c r="F1746" s="47"/>
    </row>
    <row r="1747" spans="1:6" x14ac:dyDescent="0.35">
      <c r="A1747" s="46"/>
      <c r="B1747" s="47"/>
      <c r="C1747" s="267"/>
      <c r="D1747" s="47"/>
      <c r="E1747" s="267"/>
      <c r="F1747" s="47"/>
    </row>
    <row r="1748" spans="1:6" x14ac:dyDescent="0.35">
      <c r="A1748" s="46"/>
      <c r="B1748" s="47"/>
      <c r="C1748" s="267"/>
      <c r="D1748" s="47"/>
      <c r="E1748" s="267"/>
      <c r="F1748" s="47"/>
    </row>
    <row r="1749" spans="1:6" x14ac:dyDescent="0.35">
      <c r="A1749" s="46"/>
      <c r="B1749" s="47"/>
      <c r="C1749" s="267"/>
      <c r="D1749" s="47"/>
      <c r="E1749" s="267"/>
      <c r="F1749" s="47"/>
    </row>
    <row r="1750" spans="1:6" x14ac:dyDescent="0.35">
      <c r="A1750" s="46"/>
      <c r="B1750" s="47"/>
      <c r="C1750" s="267"/>
      <c r="D1750" s="47"/>
      <c r="E1750" s="267"/>
      <c r="F1750" s="47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25"/>
  <sheetViews>
    <sheetView showZeros="0" workbookViewId="0">
      <pane ySplit="4" topLeftCell="A1221" activePane="bottomLeft" state="frozen"/>
      <selection pane="bottomLeft" activeCell="E1235" sqref="E1235"/>
    </sheetView>
  </sheetViews>
  <sheetFormatPr defaultColWidth="9.1796875" defaultRowHeight="15.5" x14ac:dyDescent="0.35"/>
  <cols>
    <col min="1" max="1" width="14.54296875" style="196" customWidth="1"/>
    <col min="2" max="2" width="11.7265625" style="48" customWidth="1"/>
    <col min="3" max="3" width="12.7265625" style="48" bestFit="1" customWidth="1"/>
    <col min="4" max="4" width="13.54296875" style="48" customWidth="1"/>
    <col min="5" max="5" width="11.54296875" style="48" customWidth="1"/>
    <col min="6" max="6" width="18.1796875" style="25" customWidth="1"/>
    <col min="7" max="7" width="12.26953125" style="25" customWidth="1"/>
    <col min="8" max="8" width="9.1796875" style="25"/>
    <col min="9" max="9" width="16.81640625" style="25" bestFit="1" customWidth="1"/>
    <col min="10" max="10" width="15.26953125" style="25" bestFit="1" customWidth="1"/>
    <col min="11" max="16384" width="9.1796875" style="25"/>
  </cols>
  <sheetData>
    <row r="1" spans="1:6" ht="19.5" customHeight="1" x14ac:dyDescent="0.35">
      <c r="A1" s="394" t="s">
        <v>749</v>
      </c>
      <c r="B1" s="394"/>
      <c r="C1" s="394"/>
      <c r="D1" s="394"/>
      <c r="E1" s="394"/>
      <c r="F1" s="394"/>
    </row>
    <row r="2" spans="1:6" s="73" customFormat="1" ht="30" x14ac:dyDescent="0.35">
      <c r="A2" s="202" t="s">
        <v>751</v>
      </c>
      <c r="B2" s="5" t="s">
        <v>658</v>
      </c>
      <c r="C2" s="5"/>
      <c r="D2" s="5"/>
      <c r="E2" s="5"/>
      <c r="F2" s="4" t="s">
        <v>753</v>
      </c>
    </row>
    <row r="3" spans="1:6" s="73" customFormat="1" ht="30" x14ac:dyDescent="0.35">
      <c r="A3" s="202" t="s">
        <v>21</v>
      </c>
      <c r="B3" s="392" t="s">
        <v>659</v>
      </c>
      <c r="C3" s="393"/>
      <c r="D3" s="5" t="s">
        <v>11</v>
      </c>
      <c r="E3" s="313" t="s">
        <v>1</v>
      </c>
      <c r="F3" s="4" t="s">
        <v>660</v>
      </c>
    </row>
    <row r="4" spans="1:6" s="73" customFormat="1" ht="15" x14ac:dyDescent="0.35">
      <c r="A4" s="202"/>
      <c r="B4" s="5" t="s">
        <v>3</v>
      </c>
      <c r="C4" s="5" t="s">
        <v>2</v>
      </c>
      <c r="D4" s="5" t="s">
        <v>3</v>
      </c>
      <c r="E4" s="5" t="s">
        <v>3</v>
      </c>
      <c r="F4" s="4" t="s">
        <v>23</v>
      </c>
    </row>
    <row r="5" spans="1:6" hidden="1" x14ac:dyDescent="0.35">
      <c r="A5" s="203" t="s">
        <v>24</v>
      </c>
      <c r="B5" s="27" t="e">
        <f>#REF!/F5</f>
        <v>#REF!</v>
      </c>
      <c r="C5" s="27"/>
      <c r="D5" s="314"/>
      <c r="E5" s="314"/>
      <c r="F5" s="71">
        <v>6.1208999999999998</v>
      </c>
    </row>
    <row r="6" spans="1:6" hidden="1" x14ac:dyDescent="0.35">
      <c r="A6" s="204" t="s">
        <v>25</v>
      </c>
      <c r="B6" s="30" t="e">
        <f>#REF!/F6</f>
        <v>#REF!</v>
      </c>
      <c r="C6" s="30"/>
      <c r="D6" s="315"/>
      <c r="E6" s="315"/>
      <c r="F6" s="61">
        <v>6.1208999999999998</v>
      </c>
    </row>
    <row r="7" spans="1:6" hidden="1" x14ac:dyDescent="0.35">
      <c r="A7" s="204" t="s">
        <v>26</v>
      </c>
      <c r="B7" s="30" t="e">
        <f>#REF!/F7</f>
        <v>#REF!</v>
      </c>
      <c r="C7" s="30"/>
      <c r="D7" s="315"/>
      <c r="E7" s="315"/>
      <c r="F7" s="61">
        <v>6.1185999999999998</v>
      </c>
    </row>
    <row r="8" spans="1:6" hidden="1" x14ac:dyDescent="0.35">
      <c r="A8" s="204" t="s">
        <v>27</v>
      </c>
      <c r="B8" s="30" t="e">
        <f>#REF!/F8</f>
        <v>#REF!</v>
      </c>
      <c r="C8" s="30"/>
      <c r="D8" s="315"/>
      <c r="E8" s="315"/>
      <c r="F8" s="61">
        <v>6.1181999999999999</v>
      </c>
    </row>
    <row r="9" spans="1:6" hidden="1" x14ac:dyDescent="0.35">
      <c r="A9" s="204" t="s">
        <v>28</v>
      </c>
      <c r="B9" s="30" t="e">
        <f>#REF!/F9</f>
        <v>#REF!</v>
      </c>
      <c r="C9" s="30"/>
      <c r="D9" s="315"/>
      <c r="E9" s="315"/>
      <c r="F9" s="61">
        <v>6.1177999999999999</v>
      </c>
    </row>
    <row r="10" spans="1:6" hidden="1" x14ac:dyDescent="0.35">
      <c r="A10" s="204" t="s">
        <v>29</v>
      </c>
      <c r="B10" s="30" t="e">
        <f>#REF!/F10</f>
        <v>#REF!</v>
      </c>
      <c r="C10" s="30"/>
      <c r="D10" s="315"/>
      <c r="E10" s="315"/>
      <c r="F10" s="61">
        <v>6.1188000000000002</v>
      </c>
    </row>
    <row r="11" spans="1:6" hidden="1" x14ac:dyDescent="0.35">
      <c r="A11" s="204" t="s">
        <v>30</v>
      </c>
      <c r="B11" s="30" t="e">
        <f>#REF!/F11</f>
        <v>#REF!</v>
      </c>
      <c r="C11" s="30"/>
      <c r="D11" s="315"/>
      <c r="E11" s="315"/>
      <c r="F11" s="61">
        <v>6.1199000000000003</v>
      </c>
    </row>
    <row r="12" spans="1:6" hidden="1" x14ac:dyDescent="0.35">
      <c r="A12" s="204" t="s">
        <v>31</v>
      </c>
      <c r="B12" s="30" t="e">
        <f>#REF!/F12</f>
        <v>#REF!</v>
      </c>
      <c r="C12" s="30"/>
      <c r="D12" s="315"/>
      <c r="E12" s="315"/>
      <c r="F12" s="61">
        <v>6.1216999999999997</v>
      </c>
    </row>
    <row r="13" spans="1:6" hidden="1" x14ac:dyDescent="0.35">
      <c r="A13" s="204" t="s">
        <v>32</v>
      </c>
      <c r="B13" s="30" t="e">
        <f>#REF!/F13</f>
        <v>#REF!</v>
      </c>
      <c r="C13" s="30"/>
      <c r="D13" s="315"/>
      <c r="E13" s="315"/>
      <c r="F13" s="61">
        <v>6.1151999999999997</v>
      </c>
    </row>
    <row r="14" spans="1:6" hidden="1" x14ac:dyDescent="0.35">
      <c r="A14" s="204" t="s">
        <v>33</v>
      </c>
      <c r="B14" s="30" t="e">
        <f>#REF!/F14</f>
        <v>#REF!</v>
      </c>
      <c r="C14" s="30"/>
      <c r="D14" s="315"/>
      <c r="E14" s="315"/>
      <c r="F14" s="61">
        <v>6.1199000000000003</v>
      </c>
    </row>
    <row r="15" spans="1:6" hidden="1" x14ac:dyDescent="0.35">
      <c r="A15" s="204" t="s">
        <v>34</v>
      </c>
      <c r="B15" s="30" t="e">
        <f>#REF!/F15</f>
        <v>#REF!</v>
      </c>
      <c r="C15" s="30"/>
      <c r="D15" s="315"/>
      <c r="E15" s="315"/>
      <c r="F15" s="72">
        <v>6.1182999999999996</v>
      </c>
    </row>
    <row r="16" spans="1:6" hidden="1" x14ac:dyDescent="0.35">
      <c r="A16" s="204" t="s">
        <v>35</v>
      </c>
      <c r="B16" s="30" t="e">
        <f>#REF!/F16</f>
        <v>#REF!</v>
      </c>
      <c r="C16" s="30"/>
      <c r="D16" s="315"/>
      <c r="E16" s="315"/>
      <c r="F16" s="72">
        <v>6.1178999999999997</v>
      </c>
    </row>
    <row r="17" spans="1:6" hidden="1" x14ac:dyDescent="0.35">
      <c r="A17" s="204" t="s">
        <v>36</v>
      </c>
      <c r="B17" s="30" t="e">
        <f>#REF!/F17</f>
        <v>#REF!</v>
      </c>
      <c r="C17" s="30"/>
      <c r="D17" s="315"/>
      <c r="E17" s="315"/>
      <c r="F17" s="72">
        <v>6.12</v>
      </c>
    </row>
    <row r="18" spans="1:6" hidden="1" x14ac:dyDescent="0.35">
      <c r="A18" s="204" t="s">
        <v>37</v>
      </c>
      <c r="B18" s="30" t="e">
        <f>#REF!/F18</f>
        <v>#REF!</v>
      </c>
      <c r="C18" s="30"/>
      <c r="D18" s="315"/>
      <c r="E18" s="315"/>
      <c r="F18" s="72">
        <v>6.12</v>
      </c>
    </row>
    <row r="19" spans="1:6" hidden="1" x14ac:dyDescent="0.35">
      <c r="A19" s="204" t="s">
        <v>38</v>
      </c>
      <c r="B19" s="30" t="e">
        <f>#REF!/F19</f>
        <v>#REF!</v>
      </c>
      <c r="C19" s="30"/>
      <c r="D19" s="315"/>
      <c r="E19" s="315"/>
      <c r="F19" s="72">
        <v>6.1197999999999997</v>
      </c>
    </row>
    <row r="20" spans="1:6" hidden="1" x14ac:dyDescent="0.35">
      <c r="A20" s="204" t="s">
        <v>39</v>
      </c>
      <c r="B20" s="31" t="e">
        <f>#REF!/F20</f>
        <v>#REF!</v>
      </c>
      <c r="C20" s="31"/>
      <c r="D20" s="315"/>
      <c r="E20" s="315"/>
      <c r="F20" s="72">
        <v>6.1105</v>
      </c>
    </row>
    <row r="21" spans="1:6" hidden="1" x14ac:dyDescent="0.35">
      <c r="A21" s="204" t="s">
        <v>40</v>
      </c>
      <c r="B21" s="31" t="e">
        <f>#REF!/F21</f>
        <v>#REF!</v>
      </c>
      <c r="C21" s="31"/>
      <c r="D21" s="315"/>
      <c r="E21" s="315"/>
      <c r="F21" s="72">
        <v>6.1193</v>
      </c>
    </row>
    <row r="22" spans="1:6" hidden="1" x14ac:dyDescent="0.35">
      <c r="A22" s="204" t="s">
        <v>41</v>
      </c>
      <c r="B22" s="31" t="e">
        <f>#REF!/F22</f>
        <v>#REF!</v>
      </c>
      <c r="C22" s="31"/>
      <c r="D22" s="315"/>
      <c r="E22" s="315"/>
      <c r="F22" s="72">
        <v>6.1191000000000004</v>
      </c>
    </row>
    <row r="23" spans="1:6" hidden="1" x14ac:dyDescent="0.35">
      <c r="A23" s="204" t="s">
        <v>42</v>
      </c>
      <c r="B23" s="31" t="e">
        <f>#REF!/F23</f>
        <v>#REF!</v>
      </c>
      <c r="C23" s="31"/>
      <c r="D23" s="315"/>
      <c r="E23" s="315"/>
      <c r="F23" s="72">
        <v>6.1167999999999996</v>
      </c>
    </row>
    <row r="24" spans="1:6" hidden="1" x14ac:dyDescent="0.35">
      <c r="A24" s="205" t="s">
        <v>43</v>
      </c>
      <c r="B24" s="31" t="e">
        <f>#REF!/F24</f>
        <v>#REF!</v>
      </c>
      <c r="C24" s="31"/>
      <c r="D24" s="315"/>
      <c r="E24" s="315"/>
      <c r="F24" s="72">
        <v>6.1161000000000003</v>
      </c>
    </row>
    <row r="25" spans="1:6" hidden="1" x14ac:dyDescent="0.35">
      <c r="A25" s="204" t="s">
        <v>44</v>
      </c>
      <c r="B25" s="31" t="e">
        <f>#REF!/F25</f>
        <v>#REF!</v>
      </c>
      <c r="C25" s="31"/>
      <c r="D25" s="315"/>
      <c r="E25" s="315"/>
      <c r="F25" s="72">
        <v>6.1043000000000003</v>
      </c>
    </row>
    <row r="26" spans="1:6" hidden="1" x14ac:dyDescent="0.35">
      <c r="A26" s="204" t="s">
        <v>45</v>
      </c>
      <c r="B26" s="31" t="e">
        <f>#REF!/F26</f>
        <v>#REF!</v>
      </c>
      <c r="C26" s="31"/>
      <c r="D26" s="315"/>
      <c r="E26" s="315"/>
      <c r="F26" s="72">
        <v>6.0987999999999998</v>
      </c>
    </row>
    <row r="27" spans="1:6" hidden="1" x14ac:dyDescent="0.35">
      <c r="A27" s="204" t="s">
        <v>46</v>
      </c>
      <c r="B27" s="31" t="e">
        <f>#REF!/F27</f>
        <v>#REF!</v>
      </c>
      <c r="C27" s="31"/>
      <c r="D27" s="315"/>
      <c r="E27" s="315"/>
      <c r="F27" s="72">
        <v>6.0974000000000004</v>
      </c>
    </row>
    <row r="28" spans="1:6" hidden="1" x14ac:dyDescent="0.35">
      <c r="A28" s="204" t="s">
        <v>47</v>
      </c>
      <c r="B28" s="31" t="e">
        <f>#REF!/F28</f>
        <v>#REF!</v>
      </c>
      <c r="C28" s="31"/>
      <c r="D28" s="315"/>
      <c r="E28" s="315"/>
      <c r="F28" s="72">
        <v>6.0937999999999999</v>
      </c>
    </row>
    <row r="29" spans="1:6" hidden="1" x14ac:dyDescent="0.35">
      <c r="A29" s="204" t="s">
        <v>48</v>
      </c>
      <c r="B29" s="31" t="e">
        <f>#REF!/F29</f>
        <v>#REF!</v>
      </c>
      <c r="C29" s="31"/>
      <c r="D29" s="315"/>
      <c r="E29" s="315"/>
      <c r="F29" s="72">
        <v>6.0948000000000002</v>
      </c>
    </row>
    <row r="30" spans="1:6" hidden="1" x14ac:dyDescent="0.35">
      <c r="A30" s="204" t="s">
        <v>49</v>
      </c>
      <c r="B30" s="31" t="e">
        <f>#REF!/F30</f>
        <v>#REF!</v>
      </c>
      <c r="C30" s="31"/>
      <c r="D30" s="315"/>
      <c r="E30" s="315"/>
      <c r="F30" s="72">
        <v>6.0940000000000003</v>
      </c>
    </row>
    <row r="31" spans="1:6" hidden="1" x14ac:dyDescent="0.35">
      <c r="A31" s="204" t="s">
        <v>50</v>
      </c>
      <c r="B31" s="31" t="e">
        <f>#REF!/F31</f>
        <v>#REF!</v>
      </c>
      <c r="C31" s="31"/>
      <c r="D31" s="315"/>
      <c r="E31" s="315"/>
      <c r="F31" s="72">
        <v>6.0887000000000002</v>
      </c>
    </row>
    <row r="32" spans="1:6" hidden="1" x14ac:dyDescent="0.35">
      <c r="A32" s="205" t="s">
        <v>51</v>
      </c>
      <c r="B32" s="31" t="e">
        <f>#REF!/F32</f>
        <v>#REF!</v>
      </c>
      <c r="C32" s="31"/>
      <c r="D32" s="315"/>
      <c r="E32" s="315"/>
      <c r="F32" s="72">
        <v>6.0819999999999999</v>
      </c>
    </row>
    <row r="33" spans="1:6" hidden="1" x14ac:dyDescent="0.35">
      <c r="A33" s="204" t="s">
        <v>52</v>
      </c>
      <c r="B33" s="31" t="e">
        <f>#REF!/F33</f>
        <v>#REF!</v>
      </c>
      <c r="C33" s="31"/>
      <c r="D33" s="315"/>
      <c r="E33" s="315"/>
      <c r="F33" s="72">
        <v>6.0831999999999997</v>
      </c>
    </row>
    <row r="34" spans="1:6" hidden="1" x14ac:dyDescent="0.35">
      <c r="A34" s="204" t="s">
        <v>53</v>
      </c>
      <c r="B34" s="31" t="e">
        <f>#REF!/F34</f>
        <v>#REF!</v>
      </c>
      <c r="C34" s="31"/>
      <c r="D34" s="315"/>
      <c r="E34" s="315"/>
      <c r="F34" s="72">
        <v>6.0750000000000002</v>
      </c>
    </row>
    <row r="35" spans="1:6" hidden="1" x14ac:dyDescent="0.35">
      <c r="A35" s="204" t="s">
        <v>54</v>
      </c>
      <c r="B35" s="31" t="e">
        <f>#REF!/F35</f>
        <v>#REF!</v>
      </c>
      <c r="C35" s="31"/>
      <c r="D35" s="315"/>
      <c r="E35" s="315"/>
      <c r="F35" s="72">
        <v>6.0857000000000001</v>
      </c>
    </row>
    <row r="36" spans="1:6" hidden="1" x14ac:dyDescent="0.35">
      <c r="A36" s="204" t="s">
        <v>55</v>
      </c>
      <c r="B36" s="31" t="e">
        <f>#REF!/F36</f>
        <v>#REF!</v>
      </c>
      <c r="C36" s="31"/>
      <c r="D36" s="315"/>
      <c r="E36" s="315"/>
      <c r="F36" s="72">
        <v>6.0941999999999998</v>
      </c>
    </row>
    <row r="37" spans="1:6" hidden="1" x14ac:dyDescent="0.35">
      <c r="A37" s="204" t="s">
        <v>56</v>
      </c>
      <c r="B37" s="31" t="e">
        <f>#REF!/F37</f>
        <v>#REF!</v>
      </c>
      <c r="C37" s="31"/>
      <c r="D37" s="315"/>
      <c r="E37" s="315"/>
      <c r="F37" s="72">
        <v>6.0968999999999998</v>
      </c>
    </row>
    <row r="38" spans="1:6" hidden="1" x14ac:dyDescent="0.35">
      <c r="A38" s="204" t="s">
        <v>57</v>
      </c>
      <c r="B38" s="31" t="e">
        <f>#REF!/F38</f>
        <v>#REF!</v>
      </c>
      <c r="C38" s="31"/>
      <c r="D38" s="315"/>
      <c r="E38" s="315"/>
      <c r="F38" s="72">
        <v>6.0949</v>
      </c>
    </row>
    <row r="39" spans="1:6" hidden="1" x14ac:dyDescent="0.35">
      <c r="A39" s="204" t="s">
        <v>58</v>
      </c>
      <c r="B39" s="31" t="e">
        <f>#REF!/F39</f>
        <v>#REF!</v>
      </c>
      <c r="C39" s="31"/>
      <c r="D39" s="315"/>
      <c r="E39" s="315"/>
      <c r="F39" s="72">
        <v>6.1013999999999999</v>
      </c>
    </row>
    <row r="40" spans="1:6" hidden="1" x14ac:dyDescent="0.35">
      <c r="A40" s="204" t="s">
        <v>59</v>
      </c>
      <c r="B40" s="31" t="e">
        <f>#REF!/F40</f>
        <v>#REF!</v>
      </c>
      <c r="C40" s="31"/>
      <c r="D40" s="315"/>
      <c r="E40" s="315"/>
      <c r="F40" s="72">
        <v>6.0974000000000004</v>
      </c>
    </row>
    <row r="41" spans="1:6" hidden="1" x14ac:dyDescent="0.35">
      <c r="A41" s="205" t="s">
        <v>60</v>
      </c>
      <c r="B41" s="31" t="e">
        <f>#REF!/F41</f>
        <v>#REF!</v>
      </c>
      <c r="C41" s="31"/>
      <c r="D41" s="315"/>
      <c r="E41" s="315"/>
      <c r="F41" s="72">
        <v>6.0945</v>
      </c>
    </row>
    <row r="42" spans="1:6" hidden="1" x14ac:dyDescent="0.35">
      <c r="A42" s="204" t="s">
        <v>61</v>
      </c>
      <c r="B42" s="31" t="e">
        <f>#REF!/F42</f>
        <v>#REF!</v>
      </c>
      <c r="C42" s="31"/>
      <c r="D42" s="315"/>
      <c r="E42" s="315"/>
      <c r="F42" s="72">
        <v>6.0934999999999997</v>
      </c>
    </row>
    <row r="43" spans="1:6" hidden="1" x14ac:dyDescent="0.35">
      <c r="A43" s="204" t="s">
        <v>62</v>
      </c>
      <c r="B43" s="31" t="e">
        <f>#REF!/F43</f>
        <v>#REF!</v>
      </c>
      <c r="C43" s="31"/>
      <c r="D43" s="315"/>
      <c r="E43" s="315"/>
      <c r="F43" s="72">
        <v>6.0906000000000002</v>
      </c>
    </row>
    <row r="44" spans="1:6" hidden="1" x14ac:dyDescent="0.35">
      <c r="A44" s="204" t="s">
        <v>63</v>
      </c>
      <c r="B44" s="31" t="e">
        <f>#REF!/F44</f>
        <v>#REF!</v>
      </c>
      <c r="C44" s="31"/>
      <c r="D44" s="315"/>
      <c r="E44" s="315"/>
      <c r="F44" s="72">
        <v>6.0785</v>
      </c>
    </row>
    <row r="45" spans="1:6" hidden="1" x14ac:dyDescent="0.35">
      <c r="A45" s="204" t="s">
        <v>64</v>
      </c>
      <c r="B45" s="31" t="e">
        <f>#REF!/F45</f>
        <v>#REF!</v>
      </c>
      <c r="C45" s="31"/>
      <c r="D45" s="315"/>
      <c r="E45" s="315"/>
      <c r="F45" s="72">
        <v>6.0910000000000002</v>
      </c>
    </row>
    <row r="46" spans="1:6" hidden="1" x14ac:dyDescent="0.35">
      <c r="A46" s="204" t="s">
        <v>65</v>
      </c>
      <c r="B46" s="31" t="e">
        <f>#REF!/F46</f>
        <v>#REF!</v>
      </c>
      <c r="C46" s="31"/>
      <c r="D46" s="315"/>
      <c r="E46" s="315"/>
      <c r="F46" s="72">
        <v>6.0926</v>
      </c>
    </row>
    <row r="47" spans="1:6" hidden="1" x14ac:dyDescent="0.35">
      <c r="A47" s="204" t="s">
        <v>66</v>
      </c>
      <c r="B47" s="31" t="e">
        <f>#REF!/F47</f>
        <v>#REF!</v>
      </c>
      <c r="C47" s="31"/>
      <c r="D47" s="315"/>
      <c r="E47" s="315"/>
      <c r="F47" s="72">
        <v>6.0911</v>
      </c>
    </row>
    <row r="48" spans="1:6" hidden="1" x14ac:dyDescent="0.35">
      <c r="A48" s="204" t="s">
        <v>67</v>
      </c>
      <c r="B48" s="31" t="e">
        <f>#REF!/F48</f>
        <v>#REF!</v>
      </c>
      <c r="C48" s="31"/>
      <c r="D48" s="315"/>
      <c r="E48" s="315"/>
      <c r="F48" s="72">
        <v>6.0917000000000003</v>
      </c>
    </row>
    <row r="49" spans="1:6" hidden="1" x14ac:dyDescent="0.35">
      <c r="A49" s="204" t="s">
        <v>68</v>
      </c>
      <c r="B49" s="31" t="e">
        <f>#REF!/F49</f>
        <v>#REF!</v>
      </c>
      <c r="C49" s="31"/>
      <c r="D49" s="315"/>
      <c r="E49" s="315"/>
      <c r="F49" s="72">
        <v>6.0925000000000002</v>
      </c>
    </row>
    <row r="50" spans="1:6" hidden="1" x14ac:dyDescent="0.35">
      <c r="A50" s="204" t="s">
        <v>69</v>
      </c>
      <c r="B50" s="31" t="e">
        <f>#REF!/F50</f>
        <v>#REF!</v>
      </c>
      <c r="C50" s="31"/>
      <c r="D50" s="315"/>
      <c r="E50" s="315"/>
      <c r="F50" s="72">
        <v>6.0917000000000003</v>
      </c>
    </row>
    <row r="51" spans="1:6" hidden="1" x14ac:dyDescent="0.35">
      <c r="A51" s="204" t="s">
        <v>70</v>
      </c>
      <c r="B51" s="31" t="e">
        <f>#REF!/F51</f>
        <v>#REF!</v>
      </c>
      <c r="C51" s="31"/>
      <c r="D51" s="315"/>
      <c r="E51" s="315"/>
      <c r="F51" s="72">
        <v>6.0930999999999997</v>
      </c>
    </row>
    <row r="52" spans="1:6" hidden="1" x14ac:dyDescent="0.35">
      <c r="A52" s="205" t="s">
        <v>71</v>
      </c>
      <c r="B52" s="31" t="e">
        <f>#REF!/F52</f>
        <v>#REF!</v>
      </c>
      <c r="C52" s="31"/>
      <c r="D52" s="315"/>
      <c r="E52" s="315"/>
      <c r="F52" s="72">
        <v>6.0911999999999997</v>
      </c>
    </row>
    <row r="53" spans="1:6" hidden="1" x14ac:dyDescent="0.35">
      <c r="A53" s="204" t="s">
        <v>72</v>
      </c>
      <c r="B53" s="31" t="e">
        <f>#REF!/F53</f>
        <v>#REF!</v>
      </c>
      <c r="C53" s="31"/>
      <c r="D53" s="315"/>
      <c r="E53" s="315"/>
      <c r="F53" s="72">
        <v>6.0928000000000004</v>
      </c>
    </row>
    <row r="54" spans="1:6" hidden="1" x14ac:dyDescent="0.35">
      <c r="A54" s="204" t="s">
        <v>73</v>
      </c>
      <c r="B54" s="31" t="e">
        <f>#REF!/F54</f>
        <v>#REF!</v>
      </c>
      <c r="C54" s="31"/>
      <c r="D54" s="315"/>
      <c r="E54" s="315"/>
      <c r="F54" s="72">
        <v>6.0941000000000001</v>
      </c>
    </row>
    <row r="55" spans="1:6" hidden="1" x14ac:dyDescent="0.35">
      <c r="A55" s="204" t="s">
        <v>74</v>
      </c>
      <c r="B55" s="31" t="e">
        <f>#REF!/F55</f>
        <v>#REF!</v>
      </c>
      <c r="C55" s="31"/>
      <c r="D55" s="315"/>
      <c r="E55" s="315"/>
      <c r="F55" s="72">
        <v>6.0915999999999997</v>
      </c>
    </row>
    <row r="56" spans="1:6" hidden="1" x14ac:dyDescent="0.35">
      <c r="A56" s="204" t="s">
        <v>75</v>
      </c>
      <c r="B56" s="31" t="e">
        <f>#REF!/F56</f>
        <v>#REF!</v>
      </c>
      <c r="C56" s="31"/>
      <c r="D56" s="315"/>
      <c r="E56" s="315"/>
      <c r="F56" s="72">
        <v>6.0911999999999997</v>
      </c>
    </row>
    <row r="57" spans="1:6" hidden="1" x14ac:dyDescent="0.35">
      <c r="A57" s="205" t="s">
        <v>76</v>
      </c>
      <c r="B57" s="31" t="e">
        <f>#REF!/F57</f>
        <v>#REF!</v>
      </c>
      <c r="C57" s="31"/>
      <c r="D57" s="315"/>
      <c r="E57" s="315"/>
      <c r="F57" s="72">
        <v>6.0933000000000002</v>
      </c>
    </row>
    <row r="58" spans="1:6" hidden="1" x14ac:dyDescent="0.35">
      <c r="A58" s="204" t="s">
        <v>77</v>
      </c>
      <c r="B58" s="31" t="e">
        <f>#REF!/F58</f>
        <v>#REF!</v>
      </c>
      <c r="C58" s="31"/>
      <c r="D58" s="315"/>
      <c r="E58" s="315"/>
      <c r="F58" s="72">
        <v>6.0930999999999997</v>
      </c>
    </row>
    <row r="59" spans="1:6" hidden="1" x14ac:dyDescent="0.35">
      <c r="A59" s="204" t="s">
        <v>78</v>
      </c>
      <c r="B59" s="31" t="e">
        <f>#REF!/F59</f>
        <v>#REF!</v>
      </c>
      <c r="C59" s="31"/>
      <c r="D59" s="315"/>
      <c r="E59" s="315"/>
      <c r="F59" s="72">
        <v>6.0925000000000002</v>
      </c>
    </row>
    <row r="60" spans="1:6" hidden="1" x14ac:dyDescent="0.35">
      <c r="A60" s="204" t="s">
        <v>79</v>
      </c>
      <c r="B60" s="31" t="e">
        <f>#REF!/F60</f>
        <v>#REF!</v>
      </c>
      <c r="C60" s="31"/>
      <c r="D60" s="315"/>
      <c r="E60" s="315"/>
      <c r="F60" s="72">
        <v>6.0936000000000003</v>
      </c>
    </row>
    <row r="61" spans="1:6" hidden="1" x14ac:dyDescent="0.35">
      <c r="A61" s="204" t="s">
        <v>80</v>
      </c>
      <c r="B61" s="31" t="e">
        <f>#REF!/F61</f>
        <v>#REF!</v>
      </c>
      <c r="C61" s="31"/>
      <c r="D61" s="315"/>
      <c r="E61" s="315"/>
      <c r="F61" s="72">
        <v>6.0914999999999999</v>
      </c>
    </row>
    <row r="62" spans="1:6" hidden="1" x14ac:dyDescent="0.35">
      <c r="A62" s="204" t="s">
        <v>81</v>
      </c>
      <c r="B62" s="31" t="e">
        <f>#REF!/F62</f>
        <v>#REF!</v>
      </c>
      <c r="C62" s="31"/>
      <c r="D62" s="315"/>
      <c r="E62" s="315"/>
      <c r="F62" s="72">
        <v>6.0911999999999997</v>
      </c>
    </row>
    <row r="63" spans="1:6" hidden="1" x14ac:dyDescent="0.35">
      <c r="A63" s="204" t="s">
        <v>82</v>
      </c>
      <c r="B63" s="31" t="e">
        <f>#REF!/F63</f>
        <v>#REF!</v>
      </c>
      <c r="C63" s="31"/>
      <c r="D63" s="315"/>
      <c r="E63" s="315"/>
      <c r="F63" s="72">
        <v>6.0858999999999996</v>
      </c>
    </row>
    <row r="64" spans="1:6" hidden="1" x14ac:dyDescent="0.35">
      <c r="A64" s="204" t="s">
        <v>83</v>
      </c>
      <c r="B64" s="31" t="e">
        <f>#REF!/F64</f>
        <v>#REF!</v>
      </c>
      <c r="C64" s="31"/>
      <c r="D64" s="315"/>
      <c r="E64" s="315"/>
      <c r="F64" s="72">
        <v>6.0719000000000003</v>
      </c>
    </row>
    <row r="65" spans="1:6" hidden="1" x14ac:dyDescent="0.35">
      <c r="A65" s="204" t="s">
        <v>84</v>
      </c>
      <c r="B65" s="31" t="e">
        <f>#REF!/F65</f>
        <v>#REF!</v>
      </c>
      <c r="C65" s="31"/>
      <c r="D65" s="315"/>
      <c r="E65" s="315"/>
      <c r="F65" s="72">
        <v>6.0709999999999997</v>
      </c>
    </row>
    <row r="66" spans="1:6" hidden="1" x14ac:dyDescent="0.35">
      <c r="A66" s="205" t="s">
        <v>85</v>
      </c>
      <c r="B66" s="31" t="e">
        <f>#REF!/F66</f>
        <v>#REF!</v>
      </c>
      <c r="C66" s="31"/>
      <c r="D66" s="315"/>
      <c r="E66" s="315"/>
      <c r="F66" s="72">
        <v>6.0694999999999997</v>
      </c>
    </row>
    <row r="67" spans="1:6" hidden="1" x14ac:dyDescent="0.35">
      <c r="A67" s="204" t="s">
        <v>86</v>
      </c>
      <c r="B67" s="31" t="e">
        <f>#REF!/F67</f>
        <v>#REF!</v>
      </c>
      <c r="C67" s="31"/>
      <c r="D67" s="315"/>
      <c r="E67" s="315"/>
      <c r="F67" s="72">
        <v>6.0753000000000004</v>
      </c>
    </row>
    <row r="68" spans="1:6" hidden="1" x14ac:dyDescent="0.35">
      <c r="A68" s="204" t="s">
        <v>87</v>
      </c>
      <c r="B68" s="31" t="e">
        <f>#REF!/F68</f>
        <v>#REF!</v>
      </c>
      <c r="C68" s="31"/>
      <c r="D68" s="315"/>
      <c r="E68" s="315"/>
      <c r="F68" s="72">
        <v>6.0716999999999999</v>
      </c>
    </row>
    <row r="69" spans="1:6" hidden="1" x14ac:dyDescent="0.35">
      <c r="A69" s="204" t="s">
        <v>88</v>
      </c>
      <c r="B69" s="31" t="e">
        <f>#REF!/F69</f>
        <v>#REF!</v>
      </c>
      <c r="C69" s="31"/>
      <c r="D69" s="315"/>
      <c r="E69" s="315"/>
      <c r="F69" s="72">
        <v>6.0708000000000002</v>
      </c>
    </row>
    <row r="70" spans="1:6" hidden="1" x14ac:dyDescent="0.35">
      <c r="A70" s="204" t="s">
        <v>89</v>
      </c>
      <c r="B70" s="31" t="e">
        <f>#REF!/F70</f>
        <v>#REF!</v>
      </c>
      <c r="C70" s="31"/>
      <c r="D70" s="315"/>
      <c r="E70" s="315"/>
      <c r="F70" s="72">
        <v>6.0709</v>
      </c>
    </row>
    <row r="71" spans="1:6" hidden="1" x14ac:dyDescent="0.35">
      <c r="A71" s="204" t="s">
        <v>90</v>
      </c>
      <c r="B71" s="31" t="e">
        <f>#REF!/F71</f>
        <v>#REF!</v>
      </c>
      <c r="C71" s="31"/>
      <c r="D71" s="315"/>
      <c r="E71" s="315"/>
      <c r="F71" s="72">
        <v>6.0705</v>
      </c>
    </row>
    <row r="72" spans="1:6" hidden="1" x14ac:dyDescent="0.35">
      <c r="A72" s="204" t="s">
        <v>91</v>
      </c>
      <c r="B72" s="31" t="e">
        <f>#REF!/F72</f>
        <v>#REF!</v>
      </c>
      <c r="C72" s="31"/>
      <c r="D72" s="315"/>
      <c r="E72" s="315"/>
      <c r="F72" s="72">
        <v>6.0743999999999998</v>
      </c>
    </row>
    <row r="73" spans="1:6" hidden="1" x14ac:dyDescent="0.35">
      <c r="A73" s="204" t="s">
        <v>92</v>
      </c>
      <c r="B73" s="31" t="e">
        <f>#REF!/F73</f>
        <v>#REF!</v>
      </c>
      <c r="C73" s="31"/>
      <c r="D73" s="315"/>
      <c r="E73" s="315"/>
      <c r="F73" s="72">
        <v>6.0728999999999997</v>
      </c>
    </row>
    <row r="74" spans="1:6" hidden="1" x14ac:dyDescent="0.35">
      <c r="A74" s="204" t="s">
        <v>93</v>
      </c>
      <c r="B74" s="31" t="e">
        <f>#REF!/F74</f>
        <v>#REF!</v>
      </c>
      <c r="C74" s="31"/>
      <c r="D74" s="315"/>
      <c r="E74" s="315"/>
      <c r="F74" s="72">
        <v>6.069</v>
      </c>
    </row>
    <row r="75" spans="1:6" hidden="1" x14ac:dyDescent="0.35">
      <c r="A75" s="204" t="s">
        <v>94</v>
      </c>
      <c r="B75" s="31" t="e">
        <f>#REF!/F75</f>
        <v>#REF!</v>
      </c>
      <c r="C75" s="31"/>
      <c r="D75" s="315"/>
      <c r="E75" s="315"/>
      <c r="F75" s="72">
        <v>6.0707000000000004</v>
      </c>
    </row>
    <row r="76" spans="1:6" hidden="1" x14ac:dyDescent="0.35">
      <c r="A76" s="204" t="s">
        <v>95</v>
      </c>
      <c r="B76" s="31" t="e">
        <f>#REF!/F76</f>
        <v>#REF!</v>
      </c>
      <c r="C76" s="31"/>
      <c r="D76" s="315"/>
      <c r="E76" s="315"/>
      <c r="F76" s="72">
        <v>6.0717999999999996</v>
      </c>
    </row>
    <row r="77" spans="1:6" hidden="1" x14ac:dyDescent="0.35">
      <c r="A77" s="204" t="s">
        <v>96</v>
      </c>
      <c r="B77" s="31" t="e">
        <f>#REF!/F77</f>
        <v>#REF!</v>
      </c>
      <c r="C77" s="31"/>
      <c r="D77" s="315"/>
      <c r="E77" s="315"/>
      <c r="F77" s="72">
        <v>6.0701999999999998</v>
      </c>
    </row>
    <row r="78" spans="1:6" hidden="1" x14ac:dyDescent="0.35">
      <c r="A78" s="204" t="s">
        <v>97</v>
      </c>
      <c r="B78" s="31" t="e">
        <f>#REF!/F78</f>
        <v>#REF!</v>
      </c>
      <c r="C78" s="31"/>
      <c r="D78" s="315"/>
      <c r="E78" s="315"/>
      <c r="F78" s="72">
        <v>6.0747999999999998</v>
      </c>
    </row>
    <row r="79" spans="1:6" hidden="1" x14ac:dyDescent="0.35">
      <c r="A79" s="204" t="s">
        <v>98</v>
      </c>
      <c r="B79" s="31" t="e">
        <f>#REF!/F79</f>
        <v>#REF!</v>
      </c>
      <c r="C79" s="31"/>
      <c r="D79" s="315"/>
      <c r="E79" s="315"/>
      <c r="F79" s="72">
        <v>6.0652999999999997</v>
      </c>
    </row>
    <row r="80" spans="1:6" hidden="1" x14ac:dyDescent="0.35">
      <c r="A80" s="205" t="s">
        <v>99</v>
      </c>
      <c r="B80" s="31" t="e">
        <f>#REF!/F80</f>
        <v>#REF!</v>
      </c>
      <c r="C80" s="31"/>
      <c r="D80" s="316"/>
      <c r="E80" s="316"/>
      <c r="F80" s="72">
        <v>6.0576999999999996</v>
      </c>
    </row>
    <row r="81" spans="1:6" hidden="1" x14ac:dyDescent="0.35">
      <c r="A81" s="204" t="s">
        <v>100</v>
      </c>
      <c r="B81" s="31" t="e">
        <f>#REF!/F81</f>
        <v>#REF!</v>
      </c>
      <c r="C81" s="31"/>
      <c r="D81" s="315"/>
      <c r="E81" s="315"/>
      <c r="F81" s="72">
        <v>6.0472999999999999</v>
      </c>
    </row>
    <row r="82" spans="1:6" hidden="1" x14ac:dyDescent="0.35">
      <c r="A82" s="204" t="s">
        <v>101</v>
      </c>
      <c r="B82" s="31" t="e">
        <f>#REF!/F82</f>
        <v>#REF!</v>
      </c>
      <c r="C82" s="31"/>
      <c r="D82" s="315"/>
      <c r="E82" s="315"/>
      <c r="F82" s="72">
        <v>6.0507</v>
      </c>
    </row>
    <row r="83" spans="1:6" hidden="1" x14ac:dyDescent="0.35">
      <c r="A83" s="204" t="s">
        <v>102</v>
      </c>
      <c r="B83" s="31" t="e">
        <f>#REF!/F83</f>
        <v>#REF!</v>
      </c>
      <c r="C83" s="31"/>
      <c r="D83" s="315"/>
      <c r="E83" s="315"/>
      <c r="F83" s="72">
        <v>6.0528000000000004</v>
      </c>
    </row>
    <row r="84" spans="1:6" hidden="1" x14ac:dyDescent="0.35">
      <c r="A84" s="204" t="s">
        <v>103</v>
      </c>
      <c r="B84" s="31" t="e">
        <f>#REF!/F84</f>
        <v>#REF!</v>
      </c>
      <c r="C84" s="31"/>
      <c r="D84" s="315"/>
      <c r="E84" s="315"/>
      <c r="F84" s="72">
        <v>6.0507999999999997</v>
      </c>
    </row>
    <row r="85" spans="1:6" hidden="1" x14ac:dyDescent="0.35">
      <c r="A85" s="204" t="s">
        <v>104</v>
      </c>
      <c r="B85" s="31" t="e">
        <f>#REF!/F85</f>
        <v>#REF!</v>
      </c>
      <c r="C85" s="31"/>
      <c r="D85" s="315"/>
      <c r="E85" s="315"/>
      <c r="F85" s="72">
        <v>6.0502000000000002</v>
      </c>
    </row>
    <row r="86" spans="1:6" hidden="1" x14ac:dyDescent="0.35">
      <c r="A86" s="204" t="s">
        <v>105</v>
      </c>
      <c r="B86" s="31" t="e">
        <f>#REF!/F86</f>
        <v>#REF!</v>
      </c>
      <c r="C86" s="31"/>
      <c r="D86" s="315"/>
      <c r="E86" s="315"/>
      <c r="F86" s="72">
        <v>6.0406000000000004</v>
      </c>
    </row>
    <row r="87" spans="1:6" hidden="1" x14ac:dyDescent="0.35">
      <c r="A87" s="204" t="s">
        <v>106</v>
      </c>
      <c r="B87" s="31" t="e">
        <f>#REF!/F87</f>
        <v>#REF!</v>
      </c>
      <c r="C87" s="31"/>
      <c r="D87" s="315"/>
      <c r="E87" s="315"/>
      <c r="F87" s="72">
        <v>6.0518999999999998</v>
      </c>
    </row>
    <row r="88" spans="1:6" hidden="1" x14ac:dyDescent="0.35">
      <c r="A88" s="204" t="s">
        <v>107</v>
      </c>
      <c r="B88" s="31" t="e">
        <f>#REF!/F88</f>
        <v>#REF!</v>
      </c>
      <c r="C88" s="31"/>
      <c r="D88" s="315"/>
      <c r="E88" s="315"/>
      <c r="F88" s="72">
        <v>6.0453000000000001</v>
      </c>
    </row>
    <row r="89" spans="1:6" hidden="1" x14ac:dyDescent="0.35">
      <c r="A89" s="205" t="s">
        <v>108</v>
      </c>
      <c r="B89" s="31" t="e">
        <f>#REF!/F89</f>
        <v>#REF!</v>
      </c>
      <c r="C89" s="31"/>
      <c r="D89" s="315"/>
      <c r="E89" s="315"/>
      <c r="F89" s="72">
        <v>6.0422000000000002</v>
      </c>
    </row>
    <row r="90" spans="1:6" hidden="1" x14ac:dyDescent="0.35">
      <c r="A90" s="204" t="s">
        <v>109</v>
      </c>
      <c r="B90" s="31" t="e">
        <f>#REF!/F90</f>
        <v>#REF!</v>
      </c>
      <c r="C90" s="31"/>
      <c r="D90" s="315"/>
      <c r="E90" s="315"/>
      <c r="F90" s="72">
        <v>6.0407000000000002</v>
      </c>
    </row>
    <row r="91" spans="1:6" hidden="1" x14ac:dyDescent="0.35">
      <c r="A91" s="204" t="s">
        <v>110</v>
      </c>
      <c r="B91" s="31" t="e">
        <f>#REF!/F91</f>
        <v>#REF!</v>
      </c>
      <c r="C91" s="31"/>
      <c r="D91" s="315"/>
      <c r="E91" s="315"/>
      <c r="F91" s="72">
        <v>6.0523999999999996</v>
      </c>
    </row>
    <row r="92" spans="1:6" hidden="1" x14ac:dyDescent="0.35">
      <c r="A92" s="204" t="s">
        <v>111</v>
      </c>
      <c r="B92" s="31" t="e">
        <f>#REF!/F92</f>
        <v>#REF!</v>
      </c>
      <c r="C92" s="31"/>
      <c r="D92" s="315"/>
      <c r="E92" s="315"/>
      <c r="F92" s="72">
        <v>6.0536000000000003</v>
      </c>
    </row>
    <row r="93" spans="1:6" hidden="1" x14ac:dyDescent="0.35">
      <c r="A93" s="204" t="s">
        <v>112</v>
      </c>
      <c r="B93" s="31" t="e">
        <f>#REF!/F93</f>
        <v>#REF!</v>
      </c>
      <c r="C93" s="31"/>
      <c r="D93" s="315"/>
      <c r="E93" s="315"/>
      <c r="F93" s="72">
        <v>6.0528000000000004</v>
      </c>
    </row>
    <row r="94" spans="1:6" hidden="1" x14ac:dyDescent="0.35">
      <c r="A94" s="204" t="s">
        <v>113</v>
      </c>
      <c r="B94" s="31" t="e">
        <f>#REF!/F94</f>
        <v>#REF!</v>
      </c>
      <c r="C94" s="31"/>
      <c r="D94" s="315"/>
      <c r="E94" s="315"/>
      <c r="F94" s="72">
        <v>6.0519999999999996</v>
      </c>
    </row>
    <row r="95" spans="1:6" hidden="1" x14ac:dyDescent="0.35">
      <c r="A95" s="204" t="s">
        <v>114</v>
      </c>
      <c r="B95" s="31" t="e">
        <f>#REF!/F95</f>
        <v>#REF!</v>
      </c>
      <c r="C95" s="31"/>
      <c r="D95" s="315"/>
      <c r="E95" s="315"/>
      <c r="F95" s="72">
        <v>6.0503999999999998</v>
      </c>
    </row>
    <row r="96" spans="1:6" hidden="1" x14ac:dyDescent="0.35">
      <c r="A96" s="204" t="s">
        <v>115</v>
      </c>
      <c r="B96" s="31" t="e">
        <f>#REF!/F96</f>
        <v>#REF!</v>
      </c>
      <c r="C96" s="31"/>
      <c r="D96" s="315"/>
      <c r="E96" s="315"/>
      <c r="F96" s="72">
        <v>6.0521000000000003</v>
      </c>
    </row>
    <row r="97" spans="1:6" hidden="1" x14ac:dyDescent="0.35">
      <c r="A97" s="204" t="s">
        <v>116</v>
      </c>
      <c r="B97" s="31" t="e">
        <f>#REF!/F97</f>
        <v>#REF!</v>
      </c>
      <c r="C97" s="31"/>
      <c r="D97" s="315"/>
      <c r="E97" s="315"/>
      <c r="F97" s="72">
        <v>6.048</v>
      </c>
    </row>
    <row r="98" spans="1:6" hidden="1" x14ac:dyDescent="0.35">
      <c r="A98" s="205" t="s">
        <v>117</v>
      </c>
      <c r="B98" s="31" t="e">
        <f>#REF!/F98</f>
        <v>#REF!</v>
      </c>
      <c r="C98" s="31"/>
      <c r="D98" s="316"/>
      <c r="E98" s="316"/>
      <c r="F98" s="72">
        <v>6.0389999999999997</v>
      </c>
    </row>
    <row r="99" spans="1:6" hidden="1" x14ac:dyDescent="0.35">
      <c r="A99" s="204" t="s">
        <v>118</v>
      </c>
      <c r="B99" s="31" t="e">
        <f>#REF!/F99</f>
        <v>#REF!</v>
      </c>
      <c r="C99" s="31"/>
      <c r="D99" s="315"/>
      <c r="E99" s="315"/>
      <c r="F99" s="61">
        <v>6.0509000000000004</v>
      </c>
    </row>
    <row r="100" spans="1:6" hidden="1" x14ac:dyDescent="0.35">
      <c r="A100" s="204" t="s">
        <v>119</v>
      </c>
      <c r="B100" s="31" t="e">
        <f>#REF!/F100</f>
        <v>#REF!</v>
      </c>
      <c r="C100" s="31"/>
      <c r="D100" s="315"/>
      <c r="E100" s="315"/>
      <c r="F100" s="61">
        <v>6.0559000000000003</v>
      </c>
    </row>
    <row r="101" spans="1:6" hidden="1" x14ac:dyDescent="0.35">
      <c r="A101" s="206" t="s">
        <v>120</v>
      </c>
      <c r="B101" s="31" t="e">
        <f>#REF!/F101</f>
        <v>#REF!</v>
      </c>
      <c r="C101" s="31"/>
      <c r="D101" s="317"/>
      <c r="E101" s="317"/>
      <c r="F101" s="61">
        <v>6.0595999999999997</v>
      </c>
    </row>
    <row r="102" spans="1:6" hidden="1" x14ac:dyDescent="0.35">
      <c r="A102" s="204" t="s">
        <v>121</v>
      </c>
      <c r="B102" s="31" t="e">
        <f>#REF!/F102</f>
        <v>#REF!</v>
      </c>
      <c r="C102" s="31"/>
      <c r="D102" s="315"/>
      <c r="E102" s="315"/>
      <c r="F102" s="61">
        <v>6.0609000000000002</v>
      </c>
    </row>
    <row r="103" spans="1:6" hidden="1" x14ac:dyDescent="0.35">
      <c r="A103" s="204" t="s">
        <v>122</v>
      </c>
      <c r="B103" s="31" t="e">
        <f>#REF!/F103</f>
        <v>#REF!</v>
      </c>
      <c r="C103" s="31"/>
      <c r="D103" s="315"/>
      <c r="E103" s="315"/>
      <c r="F103" s="61">
        <v>6.0598999999999998</v>
      </c>
    </row>
    <row r="104" spans="1:6" hidden="1" x14ac:dyDescent="0.35">
      <c r="A104" s="206" t="s">
        <v>123</v>
      </c>
      <c r="B104" s="31" t="e">
        <f>#REF!/F104</f>
        <v>#REF!</v>
      </c>
      <c r="C104" s="31"/>
      <c r="D104" s="315"/>
      <c r="E104" s="315"/>
      <c r="F104" s="61">
        <v>6.0571000000000002</v>
      </c>
    </row>
    <row r="105" spans="1:6" hidden="1" x14ac:dyDescent="0.35">
      <c r="A105" s="207" t="s">
        <v>124</v>
      </c>
      <c r="B105" s="31" t="e">
        <f>#REF!/F105</f>
        <v>#REF!</v>
      </c>
      <c r="C105" s="31"/>
      <c r="D105" s="315"/>
      <c r="E105" s="315"/>
      <c r="F105" s="61">
        <v>6.0612000000000004</v>
      </c>
    </row>
    <row r="106" spans="1:6" hidden="1" x14ac:dyDescent="0.35">
      <c r="A106" s="207" t="s">
        <v>125</v>
      </c>
      <c r="B106" s="31" t="e">
        <f>#REF!/F106</f>
        <v>#REF!</v>
      </c>
      <c r="C106" s="31"/>
      <c r="D106" s="315"/>
      <c r="E106" s="315"/>
      <c r="F106" s="61">
        <v>6.0637999999999996</v>
      </c>
    </row>
    <row r="107" spans="1:6" hidden="1" x14ac:dyDescent="0.35">
      <c r="A107" s="207" t="s">
        <v>126</v>
      </c>
      <c r="B107" s="31" t="e">
        <f>#REF!/F107</f>
        <v>#REF!</v>
      </c>
      <c r="C107" s="31"/>
      <c r="D107" s="315"/>
      <c r="E107" s="315"/>
      <c r="F107" s="61">
        <v>6.0614999999999997</v>
      </c>
    </row>
    <row r="108" spans="1:6" hidden="1" x14ac:dyDescent="0.35">
      <c r="A108" s="207" t="s">
        <v>127</v>
      </c>
      <c r="B108" s="31" t="e">
        <f>#REF!/F108</f>
        <v>#REF!</v>
      </c>
      <c r="C108" s="31"/>
      <c r="D108" s="315"/>
      <c r="E108" s="315"/>
      <c r="F108" s="61">
        <v>6.0632000000000001</v>
      </c>
    </row>
    <row r="109" spans="1:6" hidden="1" x14ac:dyDescent="0.35">
      <c r="A109" s="207" t="s">
        <v>128</v>
      </c>
      <c r="B109" s="31" t="e">
        <f>#REF!/F109</f>
        <v>#REF!</v>
      </c>
      <c r="C109" s="31"/>
      <c r="D109" s="315"/>
      <c r="E109" s="315"/>
      <c r="F109" s="61">
        <v>6.0648</v>
      </c>
    </row>
    <row r="110" spans="1:6" hidden="1" x14ac:dyDescent="0.35">
      <c r="A110" s="207" t="s">
        <v>129</v>
      </c>
      <c r="B110" s="31" t="e">
        <f>#REF!/F110</f>
        <v>#REF!</v>
      </c>
      <c r="C110" s="31"/>
      <c r="D110" s="315"/>
      <c r="E110" s="315"/>
      <c r="F110" s="61">
        <v>6.0743</v>
      </c>
    </row>
    <row r="111" spans="1:6" hidden="1" x14ac:dyDescent="0.35">
      <c r="A111" s="207" t="s">
        <v>130</v>
      </c>
      <c r="B111" s="31" t="e">
        <f>#REF!/F111</f>
        <v>#REF!</v>
      </c>
      <c r="C111" s="31"/>
      <c r="D111" s="315"/>
      <c r="E111" s="315"/>
      <c r="F111" s="61">
        <v>6.0574000000000003</v>
      </c>
    </row>
    <row r="112" spans="1:6" hidden="1" x14ac:dyDescent="0.35">
      <c r="A112" s="207" t="s">
        <v>131</v>
      </c>
      <c r="B112" s="318" t="e">
        <f>#REF!/F112</f>
        <v>#REF!</v>
      </c>
      <c r="C112" s="318"/>
      <c r="D112" s="315"/>
      <c r="E112" s="315"/>
      <c r="F112" s="61">
        <v>6.0921000000000003</v>
      </c>
    </row>
    <row r="113" spans="1:6" hidden="1" x14ac:dyDescent="0.35">
      <c r="A113" s="207" t="s">
        <v>132</v>
      </c>
      <c r="B113" s="31" t="e">
        <f>#REF!/F113</f>
        <v>#REF!</v>
      </c>
      <c r="C113" s="31"/>
      <c r="D113" s="315"/>
      <c r="E113" s="315"/>
      <c r="F113" s="61">
        <v>6.0953999999999997</v>
      </c>
    </row>
    <row r="114" spans="1:6" hidden="1" x14ac:dyDescent="0.35">
      <c r="A114" s="207" t="s">
        <v>133</v>
      </c>
      <c r="B114" s="31" t="e">
        <f>#REF!/F114</f>
        <v>#REF!</v>
      </c>
      <c r="C114" s="31"/>
      <c r="D114" s="315"/>
      <c r="E114" s="315"/>
      <c r="F114" s="61">
        <v>6.1078000000000001</v>
      </c>
    </row>
    <row r="115" spans="1:6" hidden="1" x14ac:dyDescent="0.35">
      <c r="A115" s="207" t="s">
        <v>134</v>
      </c>
      <c r="B115" s="31" t="e">
        <f>#REF!/F115</f>
        <v>#REF!</v>
      </c>
      <c r="C115" s="31"/>
      <c r="D115" s="315"/>
      <c r="E115" s="315"/>
      <c r="F115" s="61">
        <v>6.1258999999999997</v>
      </c>
    </row>
    <row r="116" spans="1:6" hidden="1" x14ac:dyDescent="0.35">
      <c r="A116" s="207" t="s">
        <v>135</v>
      </c>
      <c r="B116" s="31" t="e">
        <f>#REF!/F116</f>
        <v>#REF!</v>
      </c>
      <c r="C116" s="31"/>
      <c r="D116" s="315"/>
      <c r="E116" s="315"/>
      <c r="F116" s="61">
        <v>6.1097000000000001</v>
      </c>
    </row>
    <row r="117" spans="1:6" hidden="1" x14ac:dyDescent="0.35">
      <c r="A117" s="208" t="s">
        <v>136</v>
      </c>
      <c r="B117" s="31" t="e">
        <f>#REF!/F117</f>
        <v>#REF!</v>
      </c>
      <c r="C117" s="31"/>
      <c r="D117" s="315"/>
      <c r="E117" s="315"/>
      <c r="F117" s="61">
        <v>6.1524000000000001</v>
      </c>
    </row>
    <row r="118" spans="1:6" hidden="1" x14ac:dyDescent="0.35">
      <c r="A118" s="207" t="s">
        <v>137</v>
      </c>
      <c r="B118" s="31" t="e">
        <f>#REF!/F118</f>
        <v>#REF!</v>
      </c>
      <c r="C118" s="31"/>
      <c r="D118" s="315"/>
      <c r="E118" s="315"/>
      <c r="F118" s="61">
        <v>6.1508000000000003</v>
      </c>
    </row>
    <row r="119" spans="1:6" hidden="1" x14ac:dyDescent="0.35">
      <c r="A119" s="207" t="s">
        <v>138</v>
      </c>
      <c r="B119" s="31" t="e">
        <f>#REF!/F119</f>
        <v>#REF!</v>
      </c>
      <c r="C119" s="31"/>
      <c r="D119" s="315"/>
      <c r="E119" s="315"/>
      <c r="F119" s="61">
        <v>6.1463000000000001</v>
      </c>
    </row>
    <row r="120" spans="1:6" hidden="1" x14ac:dyDescent="0.35">
      <c r="A120" s="207" t="s">
        <v>139</v>
      </c>
      <c r="B120" s="31" t="e">
        <f>#REF!/F120</f>
        <v>#REF!</v>
      </c>
      <c r="C120" s="31"/>
      <c r="D120" s="315"/>
      <c r="E120" s="315"/>
      <c r="F120" s="61">
        <v>6.14</v>
      </c>
    </row>
    <row r="121" spans="1:6" hidden="1" x14ac:dyDescent="0.35">
      <c r="A121" s="207" t="s">
        <v>140</v>
      </c>
      <c r="B121" s="31" t="e">
        <f>#REF!/F121</f>
        <v>#REF!</v>
      </c>
      <c r="C121" s="31"/>
      <c r="D121" s="315"/>
      <c r="E121" s="315"/>
      <c r="F121" s="61">
        <v>6.1151999999999997</v>
      </c>
    </row>
    <row r="122" spans="1:6" hidden="1" x14ac:dyDescent="0.35">
      <c r="A122" s="207" t="s">
        <v>141</v>
      </c>
      <c r="B122" s="31" t="e">
        <f>#REF!/F122</f>
        <v>#REF!</v>
      </c>
      <c r="C122" s="31"/>
      <c r="D122" s="315"/>
      <c r="E122" s="315"/>
      <c r="F122" s="61">
        <v>6.0994999999999999</v>
      </c>
    </row>
    <row r="123" spans="1:6" hidden="1" x14ac:dyDescent="0.35">
      <c r="A123" s="207" t="s">
        <v>142</v>
      </c>
      <c r="B123" s="31" t="e">
        <f>#REF!/F123</f>
        <v>#REF!</v>
      </c>
      <c r="C123" s="31"/>
      <c r="D123" s="315"/>
      <c r="E123" s="315"/>
      <c r="F123" s="61">
        <v>6.1264000000000003</v>
      </c>
    </row>
    <row r="124" spans="1:6" hidden="1" x14ac:dyDescent="0.35">
      <c r="A124" s="208" t="s">
        <v>143</v>
      </c>
      <c r="B124" s="31" t="e">
        <f>#REF!/F124</f>
        <v>#REF!</v>
      </c>
      <c r="C124" s="31"/>
      <c r="D124" s="315"/>
      <c r="E124" s="315"/>
      <c r="F124" s="61">
        <v>6.1277999999999997</v>
      </c>
    </row>
    <row r="125" spans="1:6" hidden="1" x14ac:dyDescent="0.35">
      <c r="A125" s="207" t="s">
        <v>144</v>
      </c>
      <c r="B125" s="31" t="e">
        <f>#REF!/F125</f>
        <v>#REF!</v>
      </c>
      <c r="C125" s="31"/>
      <c r="D125" s="315"/>
      <c r="E125" s="315"/>
      <c r="F125" s="61">
        <v>6.1388999999999996</v>
      </c>
    </row>
    <row r="126" spans="1:6" hidden="1" x14ac:dyDescent="0.35">
      <c r="A126" s="207" t="s">
        <v>145</v>
      </c>
      <c r="B126" s="31" t="e">
        <f>#REF!/F126</f>
        <v>#REF!</v>
      </c>
      <c r="C126" s="31"/>
      <c r="D126" s="315"/>
      <c r="E126" s="315"/>
      <c r="F126" s="61">
        <v>6.1443000000000003</v>
      </c>
    </row>
    <row r="127" spans="1:6" hidden="1" x14ac:dyDescent="0.35">
      <c r="A127" s="207" t="s">
        <v>146</v>
      </c>
      <c r="B127" s="31" t="e">
        <f>#REF!/F127</f>
        <v>#REF!</v>
      </c>
      <c r="C127" s="31"/>
      <c r="D127" s="315"/>
      <c r="E127" s="315"/>
      <c r="F127" s="61">
        <v>6.1364000000000001</v>
      </c>
    </row>
    <row r="128" spans="1:6" hidden="1" x14ac:dyDescent="0.35">
      <c r="A128" s="207" t="s">
        <v>147</v>
      </c>
      <c r="B128" s="31" t="e">
        <f>#REF!/F128</f>
        <v>#REF!</v>
      </c>
      <c r="C128" s="31"/>
      <c r="D128" s="315"/>
      <c r="E128" s="315"/>
      <c r="F128" s="61">
        <v>6.1496000000000004</v>
      </c>
    </row>
    <row r="129" spans="1:6" hidden="1" x14ac:dyDescent="0.35">
      <c r="A129" s="207" t="s">
        <v>148</v>
      </c>
      <c r="B129" s="31" t="e">
        <f>#REF!/F129</f>
        <v>#REF!</v>
      </c>
      <c r="C129" s="31"/>
      <c r="D129" s="315"/>
      <c r="E129" s="315"/>
      <c r="F129" s="61">
        <v>6.1778000000000004</v>
      </c>
    </row>
    <row r="130" spans="1:6" hidden="1" x14ac:dyDescent="0.35">
      <c r="A130" s="204" t="s">
        <v>149</v>
      </c>
      <c r="B130" s="31" t="e">
        <f>#REF!/F130</f>
        <v>#REF!</v>
      </c>
      <c r="C130" s="31"/>
      <c r="D130" s="315"/>
      <c r="E130" s="315"/>
      <c r="F130" s="61">
        <v>6.1931000000000003</v>
      </c>
    </row>
    <row r="131" spans="1:6" hidden="1" x14ac:dyDescent="0.35">
      <c r="A131" s="204" t="s">
        <v>150</v>
      </c>
      <c r="B131" s="31" t="e">
        <f>#REF!/F131</f>
        <v>#REF!</v>
      </c>
      <c r="C131" s="31"/>
      <c r="D131" s="315"/>
      <c r="E131" s="315"/>
      <c r="F131" s="61">
        <v>6.2278000000000002</v>
      </c>
    </row>
    <row r="132" spans="1:6" hidden="1" x14ac:dyDescent="0.35">
      <c r="A132" s="204" t="s">
        <v>151</v>
      </c>
      <c r="B132" s="31" t="e">
        <f>#REF!/F132</f>
        <v>#REF!</v>
      </c>
      <c r="C132" s="31"/>
      <c r="D132" s="315"/>
      <c r="E132" s="315"/>
      <c r="F132" s="61">
        <v>6.2264999999999997</v>
      </c>
    </row>
    <row r="133" spans="1:6" hidden="1" x14ac:dyDescent="0.35">
      <c r="A133" s="204" t="s">
        <v>152</v>
      </c>
      <c r="B133" s="31" t="e">
        <f>#REF!/F133</f>
        <v>#REF!</v>
      </c>
      <c r="C133" s="31"/>
      <c r="D133" s="315"/>
      <c r="E133" s="315"/>
      <c r="F133" s="61">
        <v>6.1962000000000002</v>
      </c>
    </row>
    <row r="134" spans="1:6" hidden="1" x14ac:dyDescent="0.35">
      <c r="A134" s="205" t="s">
        <v>153</v>
      </c>
      <c r="B134" s="31" t="e">
        <f>#REF!/F134</f>
        <v>#REF!</v>
      </c>
      <c r="C134" s="31"/>
      <c r="D134" s="315"/>
      <c r="E134" s="315"/>
      <c r="F134" s="61">
        <v>6.1993</v>
      </c>
    </row>
    <row r="135" spans="1:6" hidden="1" x14ac:dyDescent="0.35">
      <c r="A135" s="205" t="s">
        <v>154</v>
      </c>
      <c r="B135" s="31" t="e">
        <f>#REF!/F135</f>
        <v>#REF!</v>
      </c>
      <c r="C135" s="31"/>
      <c r="D135" s="315"/>
      <c r="E135" s="315"/>
      <c r="F135" s="61">
        <v>6.2099000000000002</v>
      </c>
    </row>
    <row r="136" spans="1:6" hidden="1" x14ac:dyDescent="0.35">
      <c r="A136" s="204" t="s">
        <v>155</v>
      </c>
      <c r="B136" s="31" t="e">
        <f>#REF!/F136</f>
        <v>#REF!</v>
      </c>
      <c r="C136" s="31"/>
      <c r="D136" s="315"/>
      <c r="E136" s="315"/>
      <c r="F136" s="61">
        <v>6.2076000000000002</v>
      </c>
    </row>
    <row r="137" spans="1:6" hidden="1" x14ac:dyDescent="0.35">
      <c r="A137" s="204" t="s">
        <v>156</v>
      </c>
      <c r="B137" s="31" t="e">
        <f>#REF!/F137</f>
        <v>#REF!</v>
      </c>
      <c r="C137" s="31"/>
      <c r="D137" s="315"/>
      <c r="E137" s="315"/>
      <c r="F137" s="61">
        <v>6.2077999999999998</v>
      </c>
    </row>
    <row r="138" spans="1:6" hidden="1" x14ac:dyDescent="0.35">
      <c r="A138" s="204" t="s">
        <v>157</v>
      </c>
      <c r="B138" s="31" t="e">
        <f>#REF!/F138</f>
        <v>#REF!</v>
      </c>
      <c r="C138" s="31"/>
      <c r="D138" s="315"/>
      <c r="E138" s="315"/>
      <c r="F138" s="61">
        <v>6.2164000000000001</v>
      </c>
    </row>
    <row r="139" spans="1:6" hidden="1" x14ac:dyDescent="0.35">
      <c r="A139" s="204" t="s">
        <v>158</v>
      </c>
      <c r="B139" s="31" t="e">
        <f>#REF!/F139</f>
        <v>#REF!</v>
      </c>
      <c r="C139" s="31"/>
      <c r="D139" s="315"/>
      <c r="E139" s="315"/>
      <c r="F139" s="61">
        <v>6.2054</v>
      </c>
    </row>
    <row r="140" spans="1:6" hidden="1" x14ac:dyDescent="0.35">
      <c r="A140" s="204" t="s">
        <v>159</v>
      </c>
      <c r="B140" s="31" t="e">
        <f>#REF!/F140</f>
        <v>#REF!</v>
      </c>
      <c r="C140" s="31"/>
      <c r="D140" s="315"/>
      <c r="E140" s="315"/>
      <c r="F140" s="61">
        <v>6.1974</v>
      </c>
    </row>
    <row r="141" spans="1:6" hidden="1" x14ac:dyDescent="0.35">
      <c r="A141" s="204" t="s">
        <v>160</v>
      </c>
      <c r="B141" s="31" t="e">
        <f>#REF!/F141</f>
        <v>#REF!</v>
      </c>
      <c r="C141" s="31"/>
      <c r="D141" s="315"/>
      <c r="E141" s="315"/>
      <c r="F141" s="61">
        <v>6.2055999999999996</v>
      </c>
    </row>
    <row r="142" spans="1:6" hidden="1" x14ac:dyDescent="0.35">
      <c r="A142" s="204" t="s">
        <v>161</v>
      </c>
      <c r="B142" s="31" t="e">
        <f>#REF!/F142</f>
        <v>#REF!</v>
      </c>
      <c r="C142" s="31"/>
      <c r="D142" s="315"/>
      <c r="E142" s="315"/>
      <c r="F142" s="61">
        <v>6.2100999999999997</v>
      </c>
    </row>
    <row r="143" spans="1:6" hidden="1" x14ac:dyDescent="0.35">
      <c r="A143" s="204" t="s">
        <v>162</v>
      </c>
      <c r="B143" s="31" t="e">
        <f>#REF!/F143</f>
        <v>#REF!</v>
      </c>
      <c r="C143" s="31"/>
      <c r="D143" s="315"/>
      <c r="E143" s="315"/>
      <c r="F143" s="61">
        <v>6.1969000000000003</v>
      </c>
    </row>
    <row r="144" spans="1:6" hidden="1" x14ac:dyDescent="0.35">
      <c r="A144" s="204" t="s">
        <v>163</v>
      </c>
      <c r="B144" s="31" t="e">
        <f>#REF!/F144</f>
        <v>#REF!</v>
      </c>
      <c r="C144" s="31"/>
      <c r="D144" s="315"/>
      <c r="E144" s="315"/>
      <c r="F144" s="61">
        <v>6.2019000000000002</v>
      </c>
    </row>
    <row r="145" spans="1:6" hidden="1" x14ac:dyDescent="0.35">
      <c r="A145" s="204" t="s">
        <v>164</v>
      </c>
      <c r="B145" s="31" t="e">
        <f>#REF!/F145</f>
        <v>#REF!</v>
      </c>
      <c r="C145" s="31"/>
      <c r="D145" s="315"/>
      <c r="E145" s="315"/>
      <c r="F145" s="61">
        <v>6.1976000000000004</v>
      </c>
    </row>
    <row r="146" spans="1:6" hidden="1" x14ac:dyDescent="0.35">
      <c r="A146" s="204" t="s">
        <v>165</v>
      </c>
      <c r="B146" s="31" t="e">
        <f>#REF!/F146</f>
        <v>#REF!</v>
      </c>
      <c r="C146" s="31"/>
      <c r="D146" s="315"/>
      <c r="E146" s="315"/>
      <c r="F146" s="61">
        <v>6.2117000000000004</v>
      </c>
    </row>
    <row r="147" spans="1:6" hidden="1" x14ac:dyDescent="0.35">
      <c r="A147" s="204" t="s">
        <v>166</v>
      </c>
      <c r="B147" s="31" t="e">
        <f>#REF!/F147</f>
        <v>#REF!</v>
      </c>
      <c r="C147" s="31"/>
      <c r="D147" s="315"/>
      <c r="E147" s="315"/>
      <c r="F147" s="61">
        <v>6.2108999999999996</v>
      </c>
    </row>
    <row r="148" spans="1:6" hidden="1" x14ac:dyDescent="0.35">
      <c r="A148" s="204" t="s">
        <v>167</v>
      </c>
      <c r="B148" s="31" t="e">
        <f>#REF!/F148</f>
        <v>#REF!</v>
      </c>
      <c r="C148" s="31"/>
      <c r="D148" s="315"/>
      <c r="E148" s="315"/>
      <c r="F148" s="61">
        <v>6.2224000000000004</v>
      </c>
    </row>
    <row r="149" spans="1:6" hidden="1" x14ac:dyDescent="0.35">
      <c r="A149" s="204" t="s">
        <v>168</v>
      </c>
      <c r="B149" s="31" t="e">
        <f>#REF!/F149</f>
        <v>#REF!</v>
      </c>
      <c r="C149" s="31"/>
      <c r="D149" s="315"/>
      <c r="E149" s="315"/>
      <c r="F149" s="61">
        <v>6.2239000000000004</v>
      </c>
    </row>
    <row r="150" spans="1:6" hidden="1" x14ac:dyDescent="0.35">
      <c r="A150" s="204" t="s">
        <v>169</v>
      </c>
      <c r="B150" s="31" t="e">
        <f>#REF!/F150</f>
        <v>#REF!</v>
      </c>
      <c r="C150" s="31"/>
      <c r="D150" s="315"/>
      <c r="E150" s="315"/>
      <c r="F150" s="61">
        <v>6.2187000000000001</v>
      </c>
    </row>
    <row r="151" spans="1:6" hidden="1" x14ac:dyDescent="0.35">
      <c r="A151" s="204" t="s">
        <v>170</v>
      </c>
      <c r="B151" s="31" t="e">
        <f>#REF!/F151</f>
        <v>#REF!</v>
      </c>
      <c r="C151" s="31"/>
      <c r="D151" s="315"/>
      <c r="E151" s="315"/>
      <c r="F151" s="61">
        <v>6.2225000000000001</v>
      </c>
    </row>
    <row r="152" spans="1:6" hidden="1" x14ac:dyDescent="0.35">
      <c r="A152" s="204" t="s">
        <v>171</v>
      </c>
      <c r="B152" s="31" t="e">
        <f>#REF!/F152</f>
        <v>#REF!</v>
      </c>
      <c r="C152" s="31"/>
      <c r="D152" s="315"/>
      <c r="E152" s="315"/>
      <c r="F152" s="61">
        <v>6.2234999999999996</v>
      </c>
    </row>
    <row r="153" spans="1:6" hidden="1" x14ac:dyDescent="0.35">
      <c r="A153" s="204" t="s">
        <v>172</v>
      </c>
      <c r="B153" s="31" t="e">
        <f>#REF!/F153</f>
        <v>#REF!</v>
      </c>
      <c r="C153" s="31"/>
      <c r="D153" s="315"/>
      <c r="E153" s="315"/>
      <c r="F153" s="61">
        <v>6.2371999999999996</v>
      </c>
    </row>
    <row r="154" spans="1:6" hidden="1" x14ac:dyDescent="0.35">
      <c r="A154" s="204" t="s">
        <v>173</v>
      </c>
      <c r="B154" s="31" t="e">
        <f>#REF!/F154</f>
        <v>#REF!</v>
      </c>
      <c r="C154" s="31"/>
      <c r="D154" s="315"/>
      <c r="E154" s="315"/>
      <c r="F154" s="61">
        <v>6.2370000000000001</v>
      </c>
    </row>
    <row r="155" spans="1:6" hidden="1" x14ac:dyDescent="0.35">
      <c r="A155" s="204" t="s">
        <v>174</v>
      </c>
      <c r="B155" s="31" t="e">
        <f>#REF!/F155</f>
        <v>#REF!</v>
      </c>
      <c r="C155" s="31"/>
      <c r="D155" s="315"/>
      <c r="E155" s="315"/>
      <c r="F155" s="61">
        <v>6.2413999999999996</v>
      </c>
    </row>
    <row r="156" spans="1:6" hidden="1" x14ac:dyDescent="0.35">
      <c r="A156" s="204" t="s">
        <v>175</v>
      </c>
      <c r="B156" s="31" t="e">
        <f>#REF!/F156</f>
        <v>#REF!</v>
      </c>
      <c r="C156" s="31"/>
      <c r="D156" s="315"/>
      <c r="E156" s="315"/>
      <c r="F156" s="61">
        <v>6.2539999999999996</v>
      </c>
    </row>
    <row r="157" spans="1:6" hidden="1" x14ac:dyDescent="0.35">
      <c r="A157" s="204" t="s">
        <v>176</v>
      </c>
      <c r="B157" s="31" t="e">
        <f>#REF!/F157</f>
        <v>#REF!</v>
      </c>
      <c r="C157" s="31"/>
      <c r="D157" s="315"/>
      <c r="E157" s="315"/>
      <c r="F157" s="61">
        <v>6.2477999999999998</v>
      </c>
    </row>
    <row r="158" spans="1:6" hidden="1" x14ac:dyDescent="0.35">
      <c r="A158" s="204" t="s">
        <v>177</v>
      </c>
      <c r="B158" s="31" t="e">
        <f>#REF!/F158</f>
        <v>#REF!</v>
      </c>
      <c r="C158" s="31"/>
      <c r="D158" s="315"/>
      <c r="E158" s="315"/>
      <c r="F158" s="61">
        <v>6.2534000000000001</v>
      </c>
    </row>
    <row r="159" spans="1:6" hidden="1" x14ac:dyDescent="0.35">
      <c r="A159" s="204" t="s">
        <v>178</v>
      </c>
      <c r="B159" s="31" t="e">
        <f>#REF!/F159</f>
        <v>#REF!</v>
      </c>
      <c r="C159" s="31"/>
      <c r="D159" s="315"/>
      <c r="E159" s="315"/>
      <c r="F159" s="61">
        <v>6.2587999999999999</v>
      </c>
    </row>
    <row r="160" spans="1:6" hidden="1" x14ac:dyDescent="0.35">
      <c r="A160" s="204" t="s">
        <v>179</v>
      </c>
      <c r="B160" s="31" t="e">
        <f>#REF!/F160</f>
        <v>#REF!</v>
      </c>
      <c r="C160" s="31"/>
      <c r="D160" s="315"/>
      <c r="E160" s="315"/>
      <c r="F160" s="61">
        <v>6.2542999999999997</v>
      </c>
    </row>
    <row r="161" spans="1:6" hidden="1" x14ac:dyDescent="0.35">
      <c r="A161" s="204" t="s">
        <v>180</v>
      </c>
      <c r="B161" s="31" t="e">
        <f>#REF!/F161</f>
        <v>#REF!</v>
      </c>
      <c r="C161" s="31"/>
      <c r="D161" s="315"/>
      <c r="E161" s="315"/>
      <c r="F161" s="61">
        <v>6.2369000000000003</v>
      </c>
    </row>
    <row r="162" spans="1:6" hidden="1" x14ac:dyDescent="0.35">
      <c r="A162" s="204" t="s">
        <v>181</v>
      </c>
      <c r="B162" s="31" t="e">
        <f>#REF!/F162</f>
        <v>#REF!</v>
      </c>
      <c r="C162" s="31"/>
      <c r="D162" s="315"/>
      <c r="E162" s="315"/>
      <c r="F162" s="61">
        <v>6.2198000000000002</v>
      </c>
    </row>
    <row r="163" spans="1:6" hidden="1" x14ac:dyDescent="0.35">
      <c r="A163" s="204" t="s">
        <v>182</v>
      </c>
      <c r="B163" s="31" t="e">
        <f>#REF!/F163</f>
        <v>#REF!</v>
      </c>
      <c r="C163" s="31"/>
      <c r="D163" s="315"/>
      <c r="E163" s="315"/>
      <c r="F163" s="61">
        <v>6.2321</v>
      </c>
    </row>
    <row r="164" spans="1:6" hidden="1" x14ac:dyDescent="0.35">
      <c r="A164" s="204" t="s">
        <v>183</v>
      </c>
      <c r="B164" s="31" t="e">
        <f>#REF!/F164</f>
        <v>#REF!</v>
      </c>
      <c r="C164" s="31"/>
      <c r="D164" s="315"/>
      <c r="E164" s="315"/>
      <c r="F164" s="61">
        <v>6.2327000000000004</v>
      </c>
    </row>
    <row r="165" spans="1:6" hidden="1" x14ac:dyDescent="0.35">
      <c r="A165" s="204" t="s">
        <v>184</v>
      </c>
      <c r="B165" s="31" t="e">
        <f>#REF!/F165</f>
        <v>#REF!</v>
      </c>
      <c r="C165" s="31"/>
      <c r="D165" s="315"/>
      <c r="E165" s="315"/>
      <c r="F165" s="61">
        <v>6.2373000000000003</v>
      </c>
    </row>
    <row r="166" spans="1:6" hidden="1" x14ac:dyDescent="0.35">
      <c r="A166" s="204" t="s">
        <v>185</v>
      </c>
      <c r="B166" s="31" t="e">
        <f>#REF!/F166</f>
        <v>#REF!</v>
      </c>
      <c r="C166" s="31"/>
      <c r="D166" s="315"/>
      <c r="E166" s="315"/>
      <c r="F166" s="61">
        <v>6.2264999999999997</v>
      </c>
    </row>
    <row r="167" spans="1:6" hidden="1" x14ac:dyDescent="0.35">
      <c r="A167" s="204" t="s">
        <v>186</v>
      </c>
      <c r="B167" s="31" t="e">
        <f>#REF!/F167</f>
        <v>#REF!</v>
      </c>
      <c r="C167" s="31"/>
      <c r="D167" s="315"/>
      <c r="E167" s="315"/>
      <c r="F167" s="61">
        <v>6.2263999999999999</v>
      </c>
    </row>
    <row r="168" spans="1:6" hidden="1" x14ac:dyDescent="0.35">
      <c r="A168" s="204" t="s">
        <v>187</v>
      </c>
      <c r="B168" s="31" t="e">
        <f>#REF!/F168</f>
        <v>#REF!</v>
      </c>
      <c r="C168" s="31"/>
      <c r="D168" s="315"/>
      <c r="E168" s="315"/>
      <c r="F168" s="61">
        <v>6.23</v>
      </c>
    </row>
    <row r="169" spans="1:6" hidden="1" x14ac:dyDescent="0.35">
      <c r="A169" s="204" t="s">
        <v>188</v>
      </c>
      <c r="B169" s="31" t="e">
        <f>#REF!/F169</f>
        <v>#REF!</v>
      </c>
      <c r="C169" s="31"/>
      <c r="D169" s="315"/>
      <c r="E169" s="315"/>
      <c r="F169" s="61">
        <v>6.2324999999999999</v>
      </c>
    </row>
    <row r="170" spans="1:6" hidden="1" x14ac:dyDescent="0.35">
      <c r="A170" s="204" t="s">
        <v>189</v>
      </c>
      <c r="B170" s="31" t="e">
        <f>#REF!/F170</f>
        <v>#REF!</v>
      </c>
      <c r="C170" s="31"/>
      <c r="D170" s="315"/>
      <c r="E170" s="315"/>
      <c r="F170" s="61">
        <v>6.2328999999999999</v>
      </c>
    </row>
    <row r="171" spans="1:6" hidden="1" x14ac:dyDescent="0.35">
      <c r="A171" s="204" t="s">
        <v>190</v>
      </c>
      <c r="B171" s="31" t="e">
        <f>#REF!/F171</f>
        <v>#REF!</v>
      </c>
      <c r="C171" s="31"/>
      <c r="D171" s="315"/>
      <c r="E171" s="315"/>
      <c r="F171" s="29">
        <v>6.2375999999999996</v>
      </c>
    </row>
    <row r="172" spans="1:6" hidden="1" x14ac:dyDescent="0.35">
      <c r="A172" s="204" t="s">
        <v>191</v>
      </c>
      <c r="B172" s="31" t="e">
        <f>#REF!/F172</f>
        <v>#REF!</v>
      </c>
      <c r="C172" s="31"/>
      <c r="D172" s="315"/>
      <c r="E172" s="315"/>
      <c r="F172" s="61">
        <v>6.2373000000000003</v>
      </c>
    </row>
    <row r="173" spans="1:6" hidden="1" x14ac:dyDescent="0.35">
      <c r="A173" s="204" t="s">
        <v>192</v>
      </c>
      <c r="B173" s="31" t="e">
        <f>#REF!/F173</f>
        <v>#REF!</v>
      </c>
      <c r="C173" s="31"/>
      <c r="D173" s="315"/>
      <c r="E173" s="315"/>
      <c r="F173" s="29">
        <v>6.2325999999999997</v>
      </c>
    </row>
    <row r="174" spans="1:6" hidden="1" x14ac:dyDescent="0.35">
      <c r="A174" s="204" t="s">
        <v>193</v>
      </c>
      <c r="B174" s="31" t="e">
        <f>#REF!/F174</f>
        <v>#REF!</v>
      </c>
      <c r="C174" s="31"/>
      <c r="D174" s="315"/>
      <c r="E174" s="315"/>
      <c r="F174" s="29">
        <v>6.2371999999999996</v>
      </c>
    </row>
    <row r="175" spans="1:6" hidden="1" x14ac:dyDescent="0.35">
      <c r="A175" s="204" t="s">
        <v>194</v>
      </c>
      <c r="B175" s="31" t="e">
        <f>#REF!/F175</f>
        <v>#REF!</v>
      </c>
      <c r="C175" s="31"/>
      <c r="D175" s="315"/>
      <c r="E175" s="315"/>
      <c r="F175" s="29">
        <v>6.2366000000000001</v>
      </c>
    </row>
    <row r="176" spans="1:6" hidden="1" x14ac:dyDescent="0.35">
      <c r="A176" s="204" t="s">
        <v>195</v>
      </c>
      <c r="B176" s="31" t="e">
        <f>#REF!/F176</f>
        <v>#REF!</v>
      </c>
      <c r="C176" s="31"/>
      <c r="D176" s="315"/>
      <c r="E176" s="315"/>
      <c r="F176" s="29">
        <v>6.2382999999999997</v>
      </c>
    </row>
    <row r="177" spans="1:6" hidden="1" x14ac:dyDescent="0.35">
      <c r="A177" s="204" t="s">
        <v>196</v>
      </c>
      <c r="B177" s="31" t="e">
        <f>#REF!/F177</f>
        <v>#REF!</v>
      </c>
      <c r="C177" s="31"/>
      <c r="D177" s="315"/>
      <c r="E177" s="315"/>
      <c r="F177" s="61">
        <v>6.2603999999999997</v>
      </c>
    </row>
    <row r="178" spans="1:6" hidden="1" x14ac:dyDescent="0.35">
      <c r="A178" s="204" t="s">
        <v>197</v>
      </c>
      <c r="B178" s="31" t="e">
        <f>#REF!/F178</f>
        <v>#REF!</v>
      </c>
      <c r="C178" s="31"/>
      <c r="D178" s="315"/>
      <c r="E178" s="315"/>
      <c r="F178" s="61">
        <v>6.2374000000000001</v>
      </c>
    </row>
    <row r="179" spans="1:6" hidden="1" x14ac:dyDescent="0.35">
      <c r="A179" s="204" t="s">
        <v>198</v>
      </c>
      <c r="B179" s="31" t="e">
        <f>#REF!/F179</f>
        <v>#REF!</v>
      </c>
      <c r="C179" s="31"/>
      <c r="D179" s="315"/>
      <c r="E179" s="315"/>
      <c r="F179" s="61">
        <v>6.2477</v>
      </c>
    </row>
    <row r="180" spans="1:6" hidden="1" x14ac:dyDescent="0.35">
      <c r="A180" s="204" t="s">
        <v>199</v>
      </c>
      <c r="B180" s="31" t="e">
        <f>#REF!/F180</f>
        <v>#REF!</v>
      </c>
      <c r="C180" s="31"/>
      <c r="D180" s="315"/>
      <c r="E180" s="315"/>
      <c r="F180" s="61">
        <v>6.2534999999999998</v>
      </c>
    </row>
    <row r="181" spans="1:6" hidden="1" x14ac:dyDescent="0.35">
      <c r="A181" s="204" t="s">
        <v>200</v>
      </c>
      <c r="B181" s="31" t="e">
        <f>#REF!/F181</f>
        <v>#REF!</v>
      </c>
      <c r="C181" s="31"/>
      <c r="D181" s="315"/>
      <c r="E181" s="315"/>
      <c r="F181" s="61">
        <v>6.2493999999999996</v>
      </c>
    </row>
    <row r="182" spans="1:6" hidden="1" x14ac:dyDescent="0.35">
      <c r="A182" s="204" t="s">
        <v>201</v>
      </c>
      <c r="B182" s="31" t="e">
        <f>#REF!/F182</f>
        <v>#REF!</v>
      </c>
      <c r="C182" s="31"/>
      <c r="D182" s="315"/>
      <c r="E182" s="315"/>
      <c r="F182" s="61">
        <v>6.2546999999999997</v>
      </c>
    </row>
    <row r="183" spans="1:6" hidden="1" x14ac:dyDescent="0.35">
      <c r="A183" s="204" t="s">
        <v>202</v>
      </c>
      <c r="B183" s="31" t="e">
        <f>#REF!/F183</f>
        <v>#REF!</v>
      </c>
      <c r="C183" s="31"/>
      <c r="D183" s="315"/>
      <c r="E183" s="315"/>
      <c r="F183" s="61">
        <v>6.2548000000000004</v>
      </c>
    </row>
    <row r="184" spans="1:6" hidden="1" x14ac:dyDescent="0.35">
      <c r="A184" s="204" t="s">
        <v>203</v>
      </c>
      <c r="B184" s="31" t="e">
        <f>#REF!/F184</f>
        <v>#REF!</v>
      </c>
      <c r="C184" s="31"/>
      <c r="D184" s="315"/>
      <c r="E184" s="315"/>
      <c r="F184" s="61">
        <v>6.2347999999999999</v>
      </c>
    </row>
    <row r="185" spans="1:6" hidden="1" x14ac:dyDescent="0.35">
      <c r="A185" s="204" t="s">
        <v>204</v>
      </c>
      <c r="B185" s="31" t="e">
        <f>#REF!/F185</f>
        <v>#REF!</v>
      </c>
      <c r="C185" s="31"/>
      <c r="D185" s="315"/>
      <c r="E185" s="315"/>
      <c r="F185" s="61">
        <v>6.2243000000000004</v>
      </c>
    </row>
    <row r="186" spans="1:6" hidden="1" x14ac:dyDescent="0.35">
      <c r="A186" s="204" t="s">
        <v>205</v>
      </c>
      <c r="B186" s="31" t="e">
        <f>#REF!/F186</f>
        <v>#REF!</v>
      </c>
      <c r="C186" s="31"/>
      <c r="D186" s="315"/>
      <c r="E186" s="315"/>
      <c r="F186" s="61">
        <v>6.2286000000000001</v>
      </c>
    </row>
    <row r="187" spans="1:6" hidden="1" x14ac:dyDescent="0.35">
      <c r="A187" s="204" t="s">
        <v>206</v>
      </c>
      <c r="B187" s="31" t="e">
        <f>#REF!/F187</f>
        <v>#REF!</v>
      </c>
      <c r="C187" s="31"/>
      <c r="D187" s="315"/>
      <c r="E187" s="315"/>
      <c r="F187" s="61">
        <v>6.2169999999999996</v>
      </c>
    </row>
    <row r="188" spans="1:6" hidden="1" x14ac:dyDescent="0.35">
      <c r="A188" s="204" t="s">
        <v>207</v>
      </c>
      <c r="B188" s="31" t="e">
        <f>#REF!/F188</f>
        <v>#REF!</v>
      </c>
      <c r="C188" s="31"/>
      <c r="D188" s="315"/>
      <c r="E188" s="315"/>
      <c r="F188" s="61">
        <v>6.2095000000000002</v>
      </c>
    </row>
    <row r="189" spans="1:6" hidden="1" x14ac:dyDescent="0.35">
      <c r="A189" s="204" t="s">
        <v>208</v>
      </c>
      <c r="B189" s="31" t="e">
        <f>#REF!/F189</f>
        <v>#REF!</v>
      </c>
      <c r="C189" s="31"/>
      <c r="D189" s="315"/>
      <c r="E189" s="315"/>
      <c r="F189" s="61">
        <v>6.2095000000000002</v>
      </c>
    </row>
    <row r="190" spans="1:6" hidden="1" x14ac:dyDescent="0.35">
      <c r="A190" s="204" t="s">
        <v>209</v>
      </c>
      <c r="B190" s="31" t="e">
        <f>#REF!/F190</f>
        <v>#REF!</v>
      </c>
      <c r="C190" s="31"/>
      <c r="D190" s="315"/>
      <c r="E190" s="315"/>
      <c r="F190" s="61">
        <v>6.2191000000000001</v>
      </c>
    </row>
    <row r="191" spans="1:6" hidden="1" x14ac:dyDescent="0.35">
      <c r="A191" s="204" t="s">
        <v>210</v>
      </c>
      <c r="B191" s="31" t="e">
        <f>#REF!/F191</f>
        <v>#REF!</v>
      </c>
      <c r="C191" s="31"/>
      <c r="D191" s="315"/>
      <c r="E191" s="315"/>
      <c r="F191" s="61">
        <v>6.2302999999999997</v>
      </c>
    </row>
    <row r="192" spans="1:6" hidden="1" x14ac:dyDescent="0.35">
      <c r="A192" s="204" t="s">
        <v>211</v>
      </c>
      <c r="B192" s="31" t="e">
        <f>#REF!/F192</f>
        <v>#REF!</v>
      </c>
      <c r="C192" s="31"/>
      <c r="D192" s="315"/>
      <c r="E192" s="315"/>
      <c r="F192" s="61">
        <v>6.2290999999999999</v>
      </c>
    </row>
    <row r="193" spans="1:6" hidden="1" x14ac:dyDescent="0.35">
      <c r="A193" s="204" t="s">
        <v>212</v>
      </c>
      <c r="B193" s="31" t="e">
        <f>#REF!/F193</f>
        <v>#REF!</v>
      </c>
      <c r="C193" s="31"/>
      <c r="D193" s="315"/>
      <c r="E193" s="315"/>
      <c r="F193" s="61">
        <v>6.2290000000000001</v>
      </c>
    </row>
    <row r="194" spans="1:6" hidden="1" x14ac:dyDescent="0.35">
      <c r="A194" s="204" t="s">
        <v>213</v>
      </c>
      <c r="B194" s="31" t="e">
        <f>#REF!/F194</f>
        <v>#REF!</v>
      </c>
      <c r="C194" s="31"/>
      <c r="D194" s="315"/>
      <c r="E194" s="315"/>
      <c r="F194" s="61">
        <v>6.2236000000000002</v>
      </c>
    </row>
    <row r="195" spans="1:6" hidden="1" x14ac:dyDescent="0.35">
      <c r="A195" s="204" t="s">
        <v>214</v>
      </c>
      <c r="B195" s="31" t="e">
        <f>#REF!/F195</f>
        <v>#REF!</v>
      </c>
      <c r="C195" s="31"/>
      <c r="D195" s="315"/>
      <c r="E195" s="315"/>
      <c r="F195" s="61">
        <v>6.2267000000000001</v>
      </c>
    </row>
    <row r="196" spans="1:6" hidden="1" x14ac:dyDescent="0.35">
      <c r="A196" s="204" t="s">
        <v>215</v>
      </c>
      <c r="B196" s="31" t="e">
        <f>#REF!/F196</f>
        <v>#REF!</v>
      </c>
      <c r="C196" s="31"/>
      <c r="D196" s="315"/>
      <c r="E196" s="315"/>
      <c r="F196" s="61">
        <v>6.2358000000000002</v>
      </c>
    </row>
    <row r="197" spans="1:6" hidden="1" x14ac:dyDescent="0.35">
      <c r="A197" s="204" t="s">
        <v>216</v>
      </c>
      <c r="B197" s="31" t="e">
        <f>#REF!/F197</f>
        <v>#REF!</v>
      </c>
      <c r="C197" s="31"/>
      <c r="D197" s="315"/>
      <c r="E197" s="315"/>
      <c r="F197" s="61">
        <v>6.2275</v>
      </c>
    </row>
    <row r="198" spans="1:6" hidden="1" x14ac:dyDescent="0.35">
      <c r="A198" s="204" t="s">
        <v>217</v>
      </c>
      <c r="B198" s="31" t="e">
        <f>#REF!/F198</f>
        <v>#REF!</v>
      </c>
      <c r="C198" s="31"/>
      <c r="D198" s="315"/>
      <c r="E198" s="315"/>
      <c r="F198" s="61">
        <v>6.2229000000000001</v>
      </c>
    </row>
    <row r="199" spans="1:6" hidden="1" x14ac:dyDescent="0.35">
      <c r="A199" s="204" t="s">
        <v>218</v>
      </c>
      <c r="B199" s="31" t="e">
        <f>#REF!/F199</f>
        <v>#REF!</v>
      </c>
      <c r="C199" s="31"/>
      <c r="D199" s="315"/>
      <c r="E199" s="315"/>
      <c r="F199" s="61">
        <v>6.2081</v>
      </c>
    </row>
    <row r="200" spans="1:6" hidden="1" x14ac:dyDescent="0.35">
      <c r="A200" s="204" t="s">
        <v>219</v>
      </c>
      <c r="B200" s="31" t="e">
        <f>#REF!/F200</f>
        <v>#REF!</v>
      </c>
      <c r="C200" s="31"/>
      <c r="D200" s="315"/>
      <c r="E200" s="315"/>
      <c r="F200" s="61">
        <v>6.2020999999999997</v>
      </c>
    </row>
    <row r="201" spans="1:6" hidden="1" x14ac:dyDescent="0.35">
      <c r="A201" s="204" t="s">
        <v>220</v>
      </c>
      <c r="B201" s="31" t="e">
        <f>#REF!/F201</f>
        <v>#REF!</v>
      </c>
      <c r="C201" s="31"/>
      <c r="D201" s="315"/>
      <c r="E201" s="315"/>
      <c r="F201" s="61">
        <v>6.2127999999999997</v>
      </c>
    </row>
    <row r="202" spans="1:6" hidden="1" x14ac:dyDescent="0.35">
      <c r="A202" s="204" t="s">
        <v>221</v>
      </c>
      <c r="B202" s="31" t="e">
        <f>#REF!/F202</f>
        <v>#REF!</v>
      </c>
      <c r="C202" s="31"/>
      <c r="D202" s="315"/>
      <c r="E202" s="315"/>
      <c r="F202" s="61">
        <v>6.2194000000000003</v>
      </c>
    </row>
    <row r="203" spans="1:6" hidden="1" x14ac:dyDescent="0.35">
      <c r="A203" s="204" t="s">
        <v>222</v>
      </c>
      <c r="B203" s="31" t="e">
        <f>#REF!/F203</f>
        <v>#REF!</v>
      </c>
      <c r="C203" s="31"/>
      <c r="D203" s="315"/>
      <c r="E203" s="315"/>
      <c r="F203" s="61">
        <v>6.2114000000000003</v>
      </c>
    </row>
    <row r="204" spans="1:6" hidden="1" x14ac:dyDescent="0.35">
      <c r="A204" s="204" t="s">
        <v>223</v>
      </c>
      <c r="B204" s="31" t="e">
        <f>#REF!/F204</f>
        <v>#REF!</v>
      </c>
      <c r="C204" s="31"/>
      <c r="D204" s="315"/>
      <c r="E204" s="315"/>
      <c r="F204" s="61">
        <v>6.202</v>
      </c>
    </row>
    <row r="205" spans="1:6" hidden="1" x14ac:dyDescent="0.35">
      <c r="A205" s="204" t="s">
        <v>224</v>
      </c>
      <c r="B205" s="31" t="e">
        <f>#REF!/F205</f>
        <v>#REF!</v>
      </c>
      <c r="C205" s="31"/>
      <c r="D205" s="315"/>
      <c r="E205" s="315"/>
      <c r="F205" s="61">
        <v>6.2031000000000001</v>
      </c>
    </row>
    <row r="206" spans="1:6" hidden="1" x14ac:dyDescent="0.35">
      <c r="A206" s="204" t="s">
        <v>225</v>
      </c>
      <c r="B206" s="31" t="e">
        <f>#REF!/F206</f>
        <v>#REF!</v>
      </c>
      <c r="C206" s="31"/>
      <c r="D206" s="315"/>
      <c r="E206" s="315"/>
      <c r="F206" s="61">
        <v>6.1988000000000003</v>
      </c>
    </row>
    <row r="207" spans="1:6" hidden="1" x14ac:dyDescent="0.35">
      <c r="A207" s="204" t="s">
        <v>226</v>
      </c>
      <c r="B207" s="31" t="e">
        <f>#REF!/F207</f>
        <v>#REF!</v>
      </c>
      <c r="C207" s="31"/>
      <c r="D207" s="315"/>
      <c r="E207" s="315"/>
      <c r="F207" s="61">
        <v>6.1997999999999998</v>
      </c>
    </row>
    <row r="208" spans="1:6" hidden="1" x14ac:dyDescent="0.35">
      <c r="A208" s="204" t="s">
        <v>227</v>
      </c>
      <c r="B208" s="31" t="e">
        <f>#REF!/F208</f>
        <v>#REF!</v>
      </c>
      <c r="C208" s="31"/>
      <c r="D208" s="315"/>
      <c r="E208" s="315"/>
      <c r="F208" s="61">
        <v>6.2068000000000003</v>
      </c>
    </row>
    <row r="209" spans="1:6" hidden="1" x14ac:dyDescent="0.35">
      <c r="A209" s="204" t="s">
        <v>228</v>
      </c>
      <c r="B209" s="31" t="e">
        <f>#REF!/F209</f>
        <v>#REF!</v>
      </c>
      <c r="C209" s="31"/>
      <c r="D209" s="315"/>
      <c r="E209" s="315"/>
      <c r="F209" s="61">
        <v>6.2111000000000001</v>
      </c>
    </row>
    <row r="210" spans="1:6" hidden="1" x14ac:dyDescent="0.35">
      <c r="A210" s="204" t="s">
        <v>229</v>
      </c>
      <c r="B210" s="31" t="e">
        <f>#REF!/F210</f>
        <v>#REF!</v>
      </c>
      <c r="C210" s="31"/>
      <c r="D210" s="315"/>
      <c r="E210" s="315"/>
      <c r="F210" s="61">
        <v>6.2119</v>
      </c>
    </row>
    <row r="211" spans="1:6" hidden="1" x14ac:dyDescent="0.35">
      <c r="A211" s="204" t="s">
        <v>230</v>
      </c>
      <c r="B211" s="31" t="e">
        <f>#REF!/F211</f>
        <v>#REF!</v>
      </c>
      <c r="C211" s="31"/>
      <c r="D211" s="315"/>
      <c r="E211" s="315"/>
      <c r="F211" s="61">
        <v>6.2039</v>
      </c>
    </row>
    <row r="212" spans="1:6" hidden="1" x14ac:dyDescent="0.35">
      <c r="A212" s="204" t="s">
        <v>231</v>
      </c>
      <c r="B212" s="31" t="e">
        <f>#REF!/F212</f>
        <v>#REF!</v>
      </c>
      <c r="C212" s="31"/>
      <c r="D212" s="315"/>
      <c r="E212" s="315"/>
      <c r="F212" s="61">
        <v>6.2087000000000003</v>
      </c>
    </row>
    <row r="213" spans="1:6" hidden="1" x14ac:dyDescent="0.35">
      <c r="A213" s="204" t="s">
        <v>232</v>
      </c>
      <c r="B213" s="31" t="e">
        <f>#REF!/F213</f>
        <v>#REF!</v>
      </c>
      <c r="C213" s="31"/>
      <c r="D213" s="315"/>
      <c r="E213" s="315"/>
      <c r="F213" s="61">
        <v>6.2013999999999996</v>
      </c>
    </row>
    <row r="214" spans="1:6" hidden="1" x14ac:dyDescent="0.35">
      <c r="A214" s="204" t="s">
        <v>233</v>
      </c>
      <c r="B214" s="31" t="e">
        <f>#REF!/F214</f>
        <v>#REF!</v>
      </c>
      <c r="C214" s="31"/>
      <c r="D214" s="315"/>
      <c r="E214" s="315"/>
      <c r="F214" s="61">
        <v>6.2088000000000001</v>
      </c>
    </row>
    <row r="215" spans="1:6" hidden="1" x14ac:dyDescent="0.35">
      <c r="A215" s="204" t="s">
        <v>234</v>
      </c>
      <c r="B215" s="31" t="e">
        <f>#REF!/F215</f>
        <v>#REF!</v>
      </c>
      <c r="C215" s="31"/>
      <c r="D215" s="315"/>
      <c r="E215" s="315"/>
      <c r="F215" s="61">
        <v>6.2016999999999998</v>
      </c>
    </row>
    <row r="216" spans="1:6" hidden="1" x14ac:dyDescent="0.35">
      <c r="A216" s="204" t="s">
        <v>235</v>
      </c>
      <c r="B216" s="31" t="e">
        <f>#REF!/F216</f>
        <v>#REF!</v>
      </c>
      <c r="C216" s="31"/>
      <c r="D216" s="315"/>
      <c r="E216" s="315"/>
      <c r="F216" s="61">
        <v>6.1976000000000004</v>
      </c>
    </row>
    <row r="217" spans="1:6" hidden="1" x14ac:dyDescent="0.35">
      <c r="A217" s="204" t="s">
        <v>236</v>
      </c>
      <c r="B217" s="31" t="e">
        <f>#REF!/F217</f>
        <v>#REF!</v>
      </c>
      <c r="C217" s="31"/>
      <c r="D217" s="315"/>
      <c r="E217" s="315"/>
      <c r="F217" s="61">
        <v>6.1974999999999998</v>
      </c>
    </row>
    <row r="218" spans="1:6" hidden="1" x14ac:dyDescent="0.35">
      <c r="A218" s="204" t="s">
        <v>237</v>
      </c>
      <c r="B218" s="31" t="e">
        <f>#REF!/F218</f>
        <v>#REF!</v>
      </c>
      <c r="C218" s="31"/>
      <c r="D218" s="315"/>
      <c r="E218" s="315"/>
      <c r="F218" s="61">
        <v>6.1909000000000001</v>
      </c>
    </row>
    <row r="219" spans="1:6" hidden="1" x14ac:dyDescent="0.35">
      <c r="A219" s="204" t="s">
        <v>238</v>
      </c>
      <c r="B219" s="31" t="e">
        <f>#REF!/F219</f>
        <v>#REF!</v>
      </c>
      <c r="C219" s="31"/>
      <c r="D219" s="315"/>
      <c r="E219" s="315"/>
      <c r="F219" s="61">
        <v>6.1830999999999996</v>
      </c>
    </row>
    <row r="220" spans="1:6" hidden="1" x14ac:dyDescent="0.35">
      <c r="A220" s="204" t="s">
        <v>239</v>
      </c>
      <c r="B220" s="31" t="e">
        <f>#REF!/F220</f>
        <v>#REF!</v>
      </c>
      <c r="C220" s="31"/>
      <c r="D220" s="315"/>
      <c r="E220" s="315"/>
      <c r="F220" s="61">
        <v>6.1821000000000002</v>
      </c>
    </row>
    <row r="221" spans="1:6" hidden="1" x14ac:dyDescent="0.35">
      <c r="A221" s="204" t="s">
        <v>240</v>
      </c>
      <c r="B221" s="31" t="e">
        <f>#REF!/F221</f>
        <v>#REF!</v>
      </c>
      <c r="C221" s="31"/>
      <c r="D221" s="315"/>
      <c r="E221" s="315"/>
      <c r="F221" s="61">
        <v>6.1768000000000001</v>
      </c>
    </row>
    <row r="222" spans="1:6" hidden="1" x14ac:dyDescent="0.35">
      <c r="A222" s="204" t="s">
        <v>241</v>
      </c>
      <c r="B222" s="31" t="e">
        <f>#REF!/F222</f>
        <v>#REF!</v>
      </c>
      <c r="C222" s="31"/>
      <c r="D222" s="315"/>
      <c r="E222" s="315"/>
      <c r="F222" s="61">
        <v>6.1772</v>
      </c>
    </row>
    <row r="223" spans="1:6" hidden="1" x14ac:dyDescent="0.35">
      <c r="A223" s="204" t="s">
        <v>242</v>
      </c>
      <c r="B223" s="31" t="e">
        <f>#REF!/F223</f>
        <v>#REF!</v>
      </c>
      <c r="C223" s="31"/>
      <c r="D223" s="315"/>
      <c r="E223" s="315"/>
      <c r="F223" s="61">
        <v>6.1782000000000004</v>
      </c>
    </row>
    <row r="224" spans="1:6" hidden="1" x14ac:dyDescent="0.35">
      <c r="A224" s="204" t="s">
        <v>243</v>
      </c>
      <c r="B224" s="31" t="e">
        <f>#REF!/F224</f>
        <v>#REF!</v>
      </c>
      <c r="C224" s="31"/>
      <c r="D224" s="315"/>
      <c r="E224" s="315"/>
      <c r="F224" s="61">
        <v>6.1783000000000001</v>
      </c>
    </row>
    <row r="225" spans="1:6" hidden="1" x14ac:dyDescent="0.35">
      <c r="A225" s="204" t="s">
        <v>244</v>
      </c>
      <c r="B225" s="31" t="e">
        <f>#REF!/F225</f>
        <v>#REF!</v>
      </c>
      <c r="C225" s="31"/>
      <c r="D225" s="315"/>
      <c r="E225" s="315"/>
      <c r="F225" s="61">
        <v>6.1703000000000001</v>
      </c>
    </row>
    <row r="226" spans="1:6" hidden="1" x14ac:dyDescent="0.35">
      <c r="A226" s="204" t="s">
        <v>245</v>
      </c>
      <c r="B226" s="31" t="e">
        <f>#REF!/F226</f>
        <v>#REF!</v>
      </c>
      <c r="C226" s="31"/>
      <c r="D226" s="315"/>
      <c r="E226" s="315"/>
      <c r="F226" s="61">
        <v>6.1595000000000004</v>
      </c>
    </row>
    <row r="227" spans="1:6" hidden="1" x14ac:dyDescent="0.35">
      <c r="A227" s="204" t="s">
        <v>246</v>
      </c>
      <c r="B227" s="31" t="e">
        <f>#REF!/F227</f>
        <v>#REF!</v>
      </c>
      <c r="C227" s="31"/>
      <c r="D227" s="315"/>
      <c r="E227" s="315"/>
      <c r="F227" s="61">
        <v>6.1654</v>
      </c>
    </row>
    <row r="228" spans="1:6" hidden="1" x14ac:dyDescent="0.35">
      <c r="A228" s="204" t="s">
        <v>247</v>
      </c>
      <c r="B228" s="31" t="e">
        <f>#REF!/F228</f>
        <v>#REF!</v>
      </c>
      <c r="C228" s="31"/>
      <c r="D228" s="315"/>
      <c r="E228" s="315"/>
      <c r="F228" s="61">
        <v>6.1538000000000004</v>
      </c>
    </row>
    <row r="229" spans="1:6" hidden="1" x14ac:dyDescent="0.35">
      <c r="A229" s="204" t="s">
        <v>248</v>
      </c>
      <c r="B229" s="31" t="e">
        <f>#REF!/F229</f>
        <v>#REF!</v>
      </c>
      <c r="C229" s="31"/>
      <c r="D229" s="315"/>
      <c r="E229" s="315"/>
      <c r="F229" s="61">
        <v>6.1608000000000001</v>
      </c>
    </row>
    <row r="230" spans="1:6" hidden="1" x14ac:dyDescent="0.35">
      <c r="A230" s="204" t="s">
        <v>249</v>
      </c>
      <c r="B230" s="31" t="e">
        <f>#REF!/F230</f>
        <v>#REF!</v>
      </c>
      <c r="C230" s="31"/>
      <c r="D230" s="315"/>
      <c r="E230" s="315"/>
      <c r="F230" s="61">
        <v>6.1642000000000001</v>
      </c>
    </row>
    <row r="231" spans="1:6" hidden="1" x14ac:dyDescent="0.35">
      <c r="A231" s="204" t="s">
        <v>250</v>
      </c>
      <c r="B231" s="31" t="e">
        <f>#REF!/F231</f>
        <v>#REF!</v>
      </c>
      <c r="C231" s="31"/>
      <c r="D231" s="31"/>
      <c r="E231" s="31"/>
      <c r="F231" s="61">
        <v>6.1567999999999996</v>
      </c>
    </row>
    <row r="232" spans="1:6" hidden="1" x14ac:dyDescent="0.35">
      <c r="A232" s="204" t="s">
        <v>251</v>
      </c>
      <c r="B232" s="31" t="e">
        <f>#REF!/F232</f>
        <v>#REF!</v>
      </c>
      <c r="C232" s="31"/>
      <c r="D232" s="315"/>
      <c r="E232" s="315"/>
      <c r="F232" s="61">
        <v>6.1524000000000001</v>
      </c>
    </row>
    <row r="233" spans="1:6" hidden="1" x14ac:dyDescent="0.35">
      <c r="A233" s="204" t="s">
        <v>252</v>
      </c>
      <c r="B233" s="31" t="e">
        <f>#REF!/F233</f>
        <v>#REF!</v>
      </c>
      <c r="C233" s="31"/>
      <c r="D233" s="315"/>
      <c r="E233" s="315"/>
      <c r="F233" s="61">
        <v>6.1474000000000002</v>
      </c>
    </row>
    <row r="234" spans="1:6" hidden="1" x14ac:dyDescent="0.35">
      <c r="A234" s="204" t="s">
        <v>253</v>
      </c>
      <c r="B234" s="31" t="e">
        <f>#REF!/F234</f>
        <v>#REF!</v>
      </c>
      <c r="C234" s="31"/>
      <c r="D234" s="315"/>
      <c r="E234" s="315"/>
      <c r="F234" s="61">
        <v>6.1406999999999998</v>
      </c>
    </row>
    <row r="235" spans="1:6" hidden="1" x14ac:dyDescent="0.35">
      <c r="A235" s="204" t="s">
        <v>254</v>
      </c>
      <c r="B235" s="31" t="e">
        <f>#REF!/F235</f>
        <v>#REF!</v>
      </c>
      <c r="C235" s="31"/>
      <c r="D235" s="315"/>
      <c r="E235" s="315"/>
      <c r="F235" s="61">
        <v>6.1448999999999998</v>
      </c>
    </row>
    <row r="236" spans="1:6" hidden="1" x14ac:dyDescent="0.35">
      <c r="A236" s="204" t="s">
        <v>255</v>
      </c>
      <c r="B236" s="31" t="e">
        <f>#REF!/F236</f>
        <v>#REF!</v>
      </c>
      <c r="C236" s="31"/>
      <c r="D236" s="315"/>
      <c r="E236" s="315"/>
      <c r="F236" s="61">
        <v>6.14</v>
      </c>
    </row>
    <row r="237" spans="1:6" hidden="1" x14ac:dyDescent="0.35">
      <c r="A237" s="204" t="s">
        <v>256</v>
      </c>
      <c r="B237" s="31" t="e">
        <f>#REF!/F237</f>
        <v>#REF!</v>
      </c>
      <c r="C237" s="31"/>
      <c r="D237" s="315"/>
      <c r="E237" s="315"/>
      <c r="F237" s="61">
        <v>6.1581999999999999</v>
      </c>
    </row>
    <row r="238" spans="1:6" hidden="1" x14ac:dyDescent="0.35">
      <c r="A238" s="204" t="s">
        <v>257</v>
      </c>
      <c r="B238" s="31" t="e">
        <f>#REF!/F238</f>
        <v>#REF!</v>
      </c>
      <c r="C238" s="31"/>
      <c r="D238" s="315"/>
      <c r="E238" s="315"/>
      <c r="F238" s="61">
        <v>6.1607000000000003</v>
      </c>
    </row>
    <row r="239" spans="1:6" hidden="1" x14ac:dyDescent="0.35">
      <c r="A239" s="204" t="s">
        <v>258</v>
      </c>
      <c r="B239" s="31" t="e">
        <f>#REF!/F239</f>
        <v>#REF!</v>
      </c>
      <c r="C239" s="31"/>
      <c r="D239" s="315"/>
      <c r="E239" s="315"/>
      <c r="F239" s="61">
        <v>6.1531000000000002</v>
      </c>
    </row>
    <row r="240" spans="1:6" hidden="1" x14ac:dyDescent="0.35">
      <c r="A240" s="204" t="s">
        <v>259</v>
      </c>
      <c r="B240" s="31" t="e">
        <f>#REF!/F240</f>
        <v>#REF!</v>
      </c>
      <c r="C240" s="31"/>
      <c r="D240" s="315"/>
      <c r="E240" s="315"/>
      <c r="F240" s="61">
        <v>6.1523000000000003</v>
      </c>
    </row>
    <row r="241" spans="1:6" hidden="1" x14ac:dyDescent="0.35">
      <c r="A241" s="204" t="s">
        <v>260</v>
      </c>
      <c r="B241" s="31" t="e">
        <f>#REF!/F241</f>
        <v>#REF!</v>
      </c>
      <c r="C241" s="31"/>
      <c r="D241" s="315"/>
      <c r="E241" s="315"/>
      <c r="F241" s="61">
        <v>6.1428000000000003</v>
      </c>
    </row>
    <row r="242" spans="1:6" hidden="1" x14ac:dyDescent="0.35">
      <c r="A242" s="204" t="s">
        <v>261</v>
      </c>
      <c r="B242" s="31" t="e">
        <f>#REF!/F242</f>
        <v>#REF!</v>
      </c>
      <c r="C242" s="31"/>
      <c r="D242" s="31"/>
      <c r="E242" s="31"/>
      <c r="F242" s="61">
        <v>6.1456999999999997</v>
      </c>
    </row>
    <row r="243" spans="1:6" hidden="1" x14ac:dyDescent="0.35">
      <c r="A243" s="204" t="s">
        <v>262</v>
      </c>
      <c r="B243" s="31" t="e">
        <f>#REF!/F243</f>
        <v>#REF!</v>
      </c>
      <c r="C243" s="31"/>
      <c r="D243" s="319"/>
      <c r="E243" s="319"/>
      <c r="F243" s="61">
        <v>6.1463000000000001</v>
      </c>
    </row>
    <row r="244" spans="1:6" hidden="1" x14ac:dyDescent="0.35">
      <c r="A244" s="204" t="s">
        <v>263</v>
      </c>
      <c r="B244" s="31" t="e">
        <f>#REF!/F244</f>
        <v>#REF!</v>
      </c>
      <c r="C244" s="31"/>
      <c r="D244" s="319"/>
      <c r="E244" s="319"/>
      <c r="F244" s="61">
        <v>6.1425999999999998</v>
      </c>
    </row>
    <row r="245" spans="1:6" hidden="1" x14ac:dyDescent="0.35">
      <c r="A245" s="204" t="s">
        <v>264</v>
      </c>
      <c r="B245" s="31" t="e">
        <f>#REF!/F245</f>
        <v>#REF!</v>
      </c>
      <c r="C245" s="31"/>
      <c r="D245" s="315"/>
      <c r="E245" s="315"/>
      <c r="F245" s="61">
        <v>6.1493000000000002</v>
      </c>
    </row>
    <row r="246" spans="1:6" hidden="1" x14ac:dyDescent="0.35">
      <c r="A246" s="204" t="s">
        <v>265</v>
      </c>
      <c r="B246" s="31" t="e">
        <f>#REF!/F246</f>
        <v>#REF!</v>
      </c>
      <c r="C246" s="31"/>
      <c r="D246" s="315"/>
      <c r="E246" s="315"/>
      <c r="F246" s="61">
        <v>6.1406999999999998</v>
      </c>
    </row>
    <row r="247" spans="1:6" hidden="1" x14ac:dyDescent="0.35">
      <c r="A247" s="204" t="s">
        <v>266</v>
      </c>
      <c r="B247" s="31" t="e">
        <f>#REF!/F247</f>
        <v>#REF!</v>
      </c>
      <c r="C247" s="31"/>
      <c r="D247" s="315"/>
      <c r="E247" s="315"/>
      <c r="F247" s="61">
        <v>6.1433999999999997</v>
      </c>
    </row>
    <row r="248" spans="1:6" hidden="1" x14ac:dyDescent="0.35">
      <c r="A248" s="204" t="s">
        <v>267</v>
      </c>
      <c r="B248" s="31" t="e">
        <f>#REF!/F248</f>
        <v>#REF!</v>
      </c>
      <c r="C248" s="31"/>
      <c r="D248" s="31"/>
      <c r="E248" s="31"/>
      <c r="F248" s="61">
        <v>6.1353</v>
      </c>
    </row>
    <row r="249" spans="1:6" hidden="1" x14ac:dyDescent="0.35">
      <c r="A249" s="204" t="s">
        <v>268</v>
      </c>
      <c r="B249" s="31" t="e">
        <f>#REF!/F249</f>
        <v>#REF!</v>
      </c>
      <c r="C249" s="31"/>
      <c r="D249" s="315"/>
      <c r="E249" s="315"/>
      <c r="F249" s="61">
        <v>6.1364999999999998</v>
      </c>
    </row>
    <row r="250" spans="1:6" hidden="1" x14ac:dyDescent="0.35">
      <c r="A250" s="204" t="s">
        <v>269</v>
      </c>
      <c r="B250" s="31" t="e">
        <f>#REF!/F250</f>
        <v>#REF!</v>
      </c>
      <c r="C250" s="31"/>
      <c r="D250" s="315"/>
      <c r="E250" s="315"/>
      <c r="F250" s="61">
        <v>6.1349999999999998</v>
      </c>
    </row>
    <row r="251" spans="1:6" hidden="1" x14ac:dyDescent="0.35">
      <c r="A251" s="204" t="s">
        <v>270</v>
      </c>
      <c r="B251" s="31" t="e">
        <f>#REF!/F251</f>
        <v>#REF!</v>
      </c>
      <c r="C251" s="31"/>
      <c r="D251" s="315"/>
      <c r="E251" s="315"/>
      <c r="F251" s="61">
        <v>6.1376999999999997</v>
      </c>
    </row>
    <row r="252" spans="1:6" hidden="1" x14ac:dyDescent="0.35">
      <c r="A252" s="204" t="s">
        <v>271</v>
      </c>
      <c r="B252" s="31" t="e">
        <f>#REF!/F252</f>
        <v>#REF!</v>
      </c>
      <c r="C252" s="31"/>
      <c r="D252" s="31"/>
      <c r="E252" s="31"/>
      <c r="F252" s="61">
        <v>6.1471</v>
      </c>
    </row>
    <row r="253" spans="1:6" hidden="1" x14ac:dyDescent="0.35">
      <c r="A253" s="204" t="s">
        <v>272</v>
      </c>
      <c r="B253" s="31" t="e">
        <f>#REF!/F253</f>
        <v>#REF!</v>
      </c>
      <c r="C253" s="31"/>
      <c r="D253" s="31"/>
      <c r="E253" s="31"/>
      <c r="F253" s="61">
        <v>6.1548999999999996</v>
      </c>
    </row>
    <row r="254" spans="1:6" hidden="1" x14ac:dyDescent="0.35">
      <c r="A254" s="204" t="s">
        <v>273</v>
      </c>
      <c r="B254" s="31" t="e">
        <f>#REF!/F254</f>
        <v>#REF!</v>
      </c>
      <c r="C254" s="31"/>
      <c r="D254" s="315"/>
      <c r="E254" s="315"/>
      <c r="F254" s="61">
        <v>6.1463000000000001</v>
      </c>
    </row>
    <row r="255" spans="1:6" hidden="1" x14ac:dyDescent="0.35">
      <c r="A255" s="204" t="s">
        <v>274</v>
      </c>
      <c r="B255" s="31" t="e">
        <f>#REF!/F255</f>
        <v>#REF!</v>
      </c>
      <c r="C255" s="31"/>
      <c r="D255" s="315"/>
      <c r="E255" s="315"/>
      <c r="F255" s="61">
        <v>6.1416000000000004</v>
      </c>
    </row>
    <row r="256" spans="1:6" hidden="1" x14ac:dyDescent="0.35">
      <c r="A256" s="204" t="s">
        <v>275</v>
      </c>
      <c r="B256" s="31" t="e">
        <f>#REF!/F256</f>
        <v>#REF!</v>
      </c>
      <c r="C256" s="31"/>
      <c r="D256" s="315"/>
      <c r="E256" s="315"/>
      <c r="F256" s="61">
        <v>6.1402000000000001</v>
      </c>
    </row>
    <row r="257" spans="1:6" hidden="1" x14ac:dyDescent="0.35">
      <c r="A257" s="204" t="s">
        <v>276</v>
      </c>
      <c r="B257" s="31" t="e">
        <f>#REF!/F257</f>
        <v>#REF!</v>
      </c>
      <c r="C257" s="31"/>
      <c r="D257" s="315"/>
      <c r="E257" s="315"/>
      <c r="F257" s="61">
        <v>6.1402999999999999</v>
      </c>
    </row>
    <row r="258" spans="1:6" hidden="1" x14ac:dyDescent="0.35">
      <c r="A258" s="204" t="s">
        <v>277</v>
      </c>
      <c r="B258" s="31" t="e">
        <f>#REF!/F258</f>
        <v>#REF!</v>
      </c>
      <c r="C258" s="31"/>
      <c r="D258" s="315"/>
      <c r="E258" s="315"/>
      <c r="F258" s="61">
        <v>6.1454000000000004</v>
      </c>
    </row>
    <row r="259" spans="1:6" hidden="1" x14ac:dyDescent="0.35">
      <c r="A259" s="204" t="s">
        <v>278</v>
      </c>
      <c r="B259" s="31" t="e">
        <f>#REF!/F259</f>
        <v>#REF!</v>
      </c>
      <c r="C259" s="31"/>
      <c r="D259" s="315"/>
      <c r="E259" s="315"/>
      <c r="F259" s="61">
        <v>6.1374000000000004</v>
      </c>
    </row>
    <row r="260" spans="1:6" hidden="1" x14ac:dyDescent="0.35">
      <c r="A260" s="204" t="s">
        <v>279</v>
      </c>
      <c r="B260" s="31" t="e">
        <f>#REF!/F260</f>
        <v>#REF!</v>
      </c>
      <c r="C260" s="31"/>
      <c r="D260" s="31"/>
      <c r="E260" s="31"/>
      <c r="F260" s="61">
        <v>6.1359000000000004</v>
      </c>
    </row>
    <row r="261" spans="1:6" hidden="1" x14ac:dyDescent="0.35">
      <c r="A261" s="204" t="s">
        <v>280</v>
      </c>
      <c r="B261" s="31" t="e">
        <f>#REF!/F261</f>
        <v>#REF!</v>
      </c>
      <c r="C261" s="31"/>
      <c r="D261" s="31"/>
      <c r="E261" s="31"/>
      <c r="F261" s="61">
        <v>6.1387999999999998</v>
      </c>
    </row>
    <row r="262" spans="1:6" hidden="1" x14ac:dyDescent="0.35">
      <c r="A262" s="204" t="s">
        <v>281</v>
      </c>
      <c r="B262" s="31" t="e">
        <f>#REF!/F262</f>
        <v>#REF!</v>
      </c>
      <c r="C262" s="31"/>
      <c r="D262" s="315"/>
      <c r="E262" s="315"/>
      <c r="F262" s="61">
        <v>6.1428000000000003</v>
      </c>
    </row>
    <row r="263" spans="1:6" hidden="1" x14ac:dyDescent="0.35">
      <c r="A263" s="204" t="s">
        <v>282</v>
      </c>
      <c r="B263" s="31" t="e">
        <f>#REF!/F263</f>
        <v>#REF!</v>
      </c>
      <c r="C263" s="31"/>
      <c r="D263" s="315"/>
      <c r="E263" s="315"/>
      <c r="F263" s="61">
        <v>6.1565000000000003</v>
      </c>
    </row>
    <row r="264" spans="1:6" hidden="1" x14ac:dyDescent="0.35">
      <c r="A264" s="204" t="s">
        <v>283</v>
      </c>
      <c r="B264" s="31" t="e">
        <f>#REF!/F264</f>
        <v>#REF!</v>
      </c>
      <c r="C264" s="31"/>
      <c r="D264" s="315"/>
      <c r="E264" s="315"/>
      <c r="F264" s="61">
        <v>6.1391999999999998</v>
      </c>
    </row>
    <row r="265" spans="1:6" hidden="1" x14ac:dyDescent="0.35">
      <c r="A265" s="204" t="s">
        <v>284</v>
      </c>
      <c r="B265" s="31" t="e">
        <f>#REF!/F265</f>
        <v>#REF!</v>
      </c>
      <c r="C265" s="31"/>
      <c r="D265" s="315"/>
      <c r="E265" s="315"/>
      <c r="F265" s="61">
        <v>6.1391999999999998</v>
      </c>
    </row>
    <row r="266" spans="1:6" hidden="1" x14ac:dyDescent="0.35">
      <c r="A266" s="204" t="s">
        <v>285</v>
      </c>
      <c r="B266" s="31" t="e">
        <f>#REF!/F266</f>
        <v>#REF!</v>
      </c>
      <c r="C266" s="31"/>
      <c r="D266" s="315"/>
      <c r="E266" s="315"/>
      <c r="F266" s="61">
        <v>6.1391999999999998</v>
      </c>
    </row>
    <row r="267" spans="1:6" hidden="1" x14ac:dyDescent="0.35">
      <c r="A267" s="204" t="s">
        <v>286</v>
      </c>
      <c r="B267" s="31" t="e">
        <f>#REF!/F267</f>
        <v>#REF!</v>
      </c>
      <c r="C267" s="31"/>
      <c r="D267" s="315"/>
      <c r="E267" s="315"/>
      <c r="F267" s="61">
        <v>6.1391999999999998</v>
      </c>
    </row>
    <row r="268" spans="1:6" hidden="1" x14ac:dyDescent="0.35">
      <c r="A268" s="204" t="s">
        <v>287</v>
      </c>
      <c r="B268" s="31" t="e">
        <f>#REF!/F268</f>
        <v>#REF!</v>
      </c>
      <c r="C268" s="31"/>
      <c r="D268" s="315"/>
      <c r="E268" s="315"/>
      <c r="F268" s="61">
        <v>6.1391999999999998</v>
      </c>
    </row>
    <row r="269" spans="1:6" hidden="1" x14ac:dyDescent="0.35">
      <c r="A269" s="204" t="s">
        <v>288</v>
      </c>
      <c r="B269" s="31" t="e">
        <f>#REF!/F269</f>
        <v>#REF!</v>
      </c>
      <c r="C269" s="31"/>
      <c r="D269" s="315"/>
      <c r="E269" s="315"/>
      <c r="F269" s="61">
        <v>6.1391999999999998</v>
      </c>
    </row>
    <row r="270" spans="1:6" hidden="1" x14ac:dyDescent="0.35">
      <c r="A270" s="204" t="s">
        <v>289</v>
      </c>
      <c r="B270" s="31" t="e">
        <f>#REF!/F270</f>
        <v>#REF!</v>
      </c>
      <c r="C270" s="31"/>
      <c r="D270" s="315"/>
      <c r="E270" s="315"/>
      <c r="F270" s="61">
        <v>6.1391999999999998</v>
      </c>
    </row>
    <row r="271" spans="1:6" hidden="1" x14ac:dyDescent="0.35">
      <c r="A271" s="204" t="s">
        <v>290</v>
      </c>
      <c r="B271" s="31" t="e">
        <f>#REF!/F271</f>
        <v>#REF!</v>
      </c>
      <c r="C271" s="31"/>
      <c r="D271" s="315"/>
      <c r="E271" s="315"/>
      <c r="F271" s="61">
        <v>6.1252000000000004</v>
      </c>
    </row>
    <row r="272" spans="1:6" hidden="1" x14ac:dyDescent="0.35">
      <c r="A272" s="204" t="s">
        <v>291</v>
      </c>
      <c r="B272" s="31" t="e">
        <f>#REF!/F272</f>
        <v>#REF!</v>
      </c>
      <c r="C272" s="31"/>
      <c r="D272" s="315"/>
      <c r="E272" s="315"/>
      <c r="F272" s="61">
        <v>6.1241000000000003</v>
      </c>
    </row>
    <row r="273" spans="1:6" hidden="1" x14ac:dyDescent="0.35">
      <c r="A273" s="204" t="s">
        <v>292</v>
      </c>
      <c r="B273" s="31" t="e">
        <f>#REF!/F273</f>
        <v>#REF!</v>
      </c>
      <c r="C273" s="31"/>
      <c r="D273" s="315"/>
      <c r="E273" s="315"/>
      <c r="F273" s="61">
        <v>6.1250999999999998</v>
      </c>
    </row>
    <row r="274" spans="1:6" hidden="1" x14ac:dyDescent="0.35">
      <c r="A274" s="204" t="s">
        <v>293</v>
      </c>
      <c r="B274" s="31" t="e">
        <f>#REF!/F274</f>
        <v>#REF!</v>
      </c>
      <c r="C274" s="31"/>
      <c r="D274" s="315"/>
      <c r="E274" s="315"/>
      <c r="F274" s="61">
        <v>6.1200999999999999</v>
      </c>
    </row>
    <row r="275" spans="1:6" hidden="1" x14ac:dyDescent="0.35">
      <c r="A275" s="204" t="s">
        <v>294</v>
      </c>
      <c r="B275" s="31" t="e">
        <f>#REF!/F275</f>
        <v>#REF!</v>
      </c>
      <c r="C275" s="31"/>
      <c r="D275" s="315"/>
      <c r="E275" s="315"/>
      <c r="F275" s="61">
        <v>6.1197999999999997</v>
      </c>
    </row>
    <row r="276" spans="1:6" hidden="1" x14ac:dyDescent="0.35">
      <c r="A276" s="204" t="s">
        <v>295</v>
      </c>
      <c r="B276" s="31" t="e">
        <f>#REF!/F276</f>
        <v>#REF!</v>
      </c>
      <c r="C276" s="31"/>
      <c r="D276" s="315"/>
      <c r="E276" s="315"/>
      <c r="F276" s="61">
        <v>6.1184000000000003</v>
      </c>
    </row>
    <row r="277" spans="1:6" hidden="1" x14ac:dyDescent="0.35">
      <c r="A277" s="204" t="s">
        <v>296</v>
      </c>
      <c r="B277" s="31" t="e">
        <f>#REF!/F277</f>
        <v>#REF!</v>
      </c>
      <c r="C277" s="31"/>
      <c r="D277" s="315"/>
      <c r="E277" s="315"/>
      <c r="F277" s="61">
        <v>6.1166999999999998</v>
      </c>
    </row>
    <row r="278" spans="1:6" hidden="1" x14ac:dyDescent="0.35">
      <c r="A278" s="204" t="s">
        <v>297</v>
      </c>
      <c r="B278" s="31" t="e">
        <f>#REF!/F278</f>
        <v>#REF!</v>
      </c>
      <c r="C278" s="31"/>
      <c r="D278" s="315"/>
      <c r="E278" s="315"/>
      <c r="F278" s="61">
        <v>6.1143999999999998</v>
      </c>
    </row>
    <row r="279" spans="1:6" hidden="1" x14ac:dyDescent="0.35">
      <c r="A279" s="204" t="s">
        <v>298</v>
      </c>
      <c r="B279" s="31" t="e">
        <f>#REF!/F279</f>
        <v>#REF!</v>
      </c>
      <c r="C279" s="31"/>
      <c r="D279" s="315"/>
      <c r="E279" s="315"/>
      <c r="F279" s="61">
        <v>6.1116000000000001</v>
      </c>
    </row>
    <row r="280" spans="1:6" hidden="1" x14ac:dyDescent="0.35">
      <c r="A280" s="204" t="s">
        <v>299</v>
      </c>
      <c r="B280" s="31" t="e">
        <f>#REF!/F280</f>
        <v>#REF!</v>
      </c>
      <c r="C280" s="31"/>
      <c r="D280" s="315"/>
      <c r="E280" s="315"/>
      <c r="F280" s="61">
        <v>6.1162999999999998</v>
      </c>
    </row>
    <row r="281" spans="1:6" hidden="1" x14ac:dyDescent="0.35">
      <c r="A281" s="204" t="s">
        <v>300</v>
      </c>
      <c r="B281" s="31" t="e">
        <f>#REF!/F281</f>
        <v>#REF!</v>
      </c>
      <c r="C281" s="31"/>
      <c r="D281" s="315"/>
      <c r="E281" s="315"/>
      <c r="F281" s="61">
        <v>6.1139000000000001</v>
      </c>
    </row>
    <row r="282" spans="1:6" hidden="1" x14ac:dyDescent="0.35">
      <c r="A282" s="204" t="s">
        <v>301</v>
      </c>
      <c r="B282" s="31" t="e">
        <f>#REF!/F282</f>
        <v>#REF!</v>
      </c>
      <c r="C282" s="31"/>
      <c r="D282" s="31"/>
      <c r="E282" s="31"/>
      <c r="F282" s="61">
        <v>6.1189999999999998</v>
      </c>
    </row>
    <row r="283" spans="1:6" hidden="1" x14ac:dyDescent="0.35">
      <c r="A283" s="204" t="s">
        <v>302</v>
      </c>
      <c r="B283" s="31" t="e">
        <f>#REF!/F283</f>
        <v>#REF!</v>
      </c>
      <c r="C283" s="31"/>
      <c r="D283" s="315"/>
      <c r="E283" s="315"/>
      <c r="F283" s="61">
        <v>6.1186999999999996</v>
      </c>
    </row>
    <row r="284" spans="1:6" hidden="1" x14ac:dyDescent="0.35">
      <c r="A284" s="204" t="s">
        <v>303</v>
      </c>
      <c r="B284" s="31" t="e">
        <f>#REF!/F284</f>
        <v>#REF!</v>
      </c>
      <c r="C284" s="31"/>
      <c r="D284" s="315"/>
      <c r="E284" s="315"/>
      <c r="F284" s="61">
        <v>6.1144999999999996</v>
      </c>
    </row>
    <row r="285" spans="1:6" hidden="1" x14ac:dyDescent="0.35">
      <c r="A285" s="204" t="s">
        <v>304</v>
      </c>
      <c r="B285" s="31" t="e">
        <f>#REF!/F285</f>
        <v>#REF!</v>
      </c>
      <c r="C285" s="31"/>
      <c r="D285" s="315"/>
      <c r="E285" s="315"/>
      <c r="F285" s="61">
        <v>6.1131000000000002</v>
      </c>
    </row>
    <row r="286" spans="1:6" hidden="1" x14ac:dyDescent="0.35">
      <c r="A286" s="204" t="s">
        <v>305</v>
      </c>
      <c r="B286" s="31" t="e">
        <f>#REF!/F286</f>
        <v>#REF!</v>
      </c>
      <c r="C286" s="31"/>
      <c r="D286" s="315"/>
      <c r="E286" s="315"/>
      <c r="F286" s="61">
        <v>6.1203000000000003</v>
      </c>
    </row>
    <row r="287" spans="1:6" hidden="1" x14ac:dyDescent="0.35">
      <c r="A287" s="204" t="s">
        <v>306</v>
      </c>
      <c r="B287" s="31" t="e">
        <f>#REF!/F287</f>
        <v>#REF!</v>
      </c>
      <c r="C287" s="31"/>
      <c r="D287" s="315"/>
      <c r="E287" s="315"/>
      <c r="F287" s="61">
        <v>6.1196000000000002</v>
      </c>
    </row>
    <row r="288" spans="1:6" hidden="1" x14ac:dyDescent="0.35">
      <c r="A288" s="204" t="s">
        <v>307</v>
      </c>
      <c r="B288" s="31" t="e">
        <f>#REF!/F288</f>
        <v>#REF!</v>
      </c>
      <c r="C288" s="31"/>
      <c r="D288" s="315"/>
      <c r="E288" s="315"/>
      <c r="F288" s="61">
        <v>6.1311</v>
      </c>
    </row>
    <row r="289" spans="1:6" hidden="1" x14ac:dyDescent="0.35">
      <c r="A289" s="204" t="s">
        <v>308</v>
      </c>
      <c r="B289" s="31" t="e">
        <f>#REF!/F289</f>
        <v>#REF!</v>
      </c>
      <c r="C289" s="31"/>
      <c r="D289" s="315"/>
      <c r="E289" s="315"/>
      <c r="F289" s="61">
        <v>6.1258999999999997</v>
      </c>
    </row>
    <row r="290" spans="1:6" hidden="1" x14ac:dyDescent="0.35">
      <c r="A290" s="204" t="s">
        <v>309</v>
      </c>
      <c r="B290" s="31" t="e">
        <f>#REF!/F290</f>
        <v>#REF!</v>
      </c>
      <c r="C290" s="31"/>
      <c r="D290" s="315"/>
      <c r="E290" s="315"/>
      <c r="F290" s="61">
        <v>6.1275000000000004</v>
      </c>
    </row>
    <row r="291" spans="1:6" hidden="1" x14ac:dyDescent="0.35">
      <c r="A291" s="204" t="s">
        <v>310</v>
      </c>
      <c r="B291" s="31" t="e">
        <f>#REF!/F291</f>
        <v>#REF!</v>
      </c>
      <c r="C291" s="31"/>
      <c r="D291" s="315"/>
      <c r="E291" s="315"/>
      <c r="F291" s="61">
        <v>6.1359000000000004</v>
      </c>
    </row>
    <row r="292" spans="1:6" hidden="1" x14ac:dyDescent="0.35">
      <c r="A292" s="204" t="s">
        <v>311</v>
      </c>
      <c r="B292" s="31" t="e">
        <f>#REF!/F292</f>
        <v>#REF!</v>
      </c>
      <c r="C292" s="31"/>
      <c r="D292" s="315"/>
      <c r="E292" s="315"/>
      <c r="F292" s="61">
        <v>6.1284999999999998</v>
      </c>
    </row>
    <row r="293" spans="1:6" hidden="1" x14ac:dyDescent="0.35">
      <c r="A293" s="204" t="s">
        <v>312</v>
      </c>
      <c r="B293" s="31" t="e">
        <f>#REF!/F293</f>
        <v>#REF!</v>
      </c>
      <c r="C293" s="31"/>
      <c r="D293" s="315"/>
      <c r="E293" s="315"/>
      <c r="F293" s="61">
        <v>6.1234999999999999</v>
      </c>
    </row>
    <row r="294" spans="1:6" hidden="1" x14ac:dyDescent="0.35">
      <c r="A294" s="204" t="s">
        <v>313</v>
      </c>
      <c r="B294" s="31" t="e">
        <f>#REF!/F294</f>
        <v>#REF!</v>
      </c>
      <c r="C294" s="31"/>
      <c r="D294" s="315"/>
      <c r="E294" s="315"/>
      <c r="F294" s="61">
        <v>6.1216999999999997</v>
      </c>
    </row>
    <row r="295" spans="1:6" hidden="1" x14ac:dyDescent="0.35">
      <c r="A295" s="204" t="s">
        <v>314</v>
      </c>
      <c r="B295" s="31" t="e">
        <f>#REF!/F295</f>
        <v>#REF!</v>
      </c>
      <c r="C295" s="31"/>
      <c r="D295" s="315"/>
      <c r="E295" s="315"/>
      <c r="F295" s="61">
        <v>6.1242999999999999</v>
      </c>
    </row>
    <row r="296" spans="1:6" hidden="1" x14ac:dyDescent="0.35">
      <c r="A296" s="204" t="s">
        <v>315</v>
      </c>
      <c r="B296" s="31" t="e">
        <f>#REF!/F296</f>
        <v>#REF!</v>
      </c>
      <c r="C296" s="31"/>
      <c r="D296" s="315"/>
      <c r="E296" s="315"/>
      <c r="F296" s="61">
        <v>6.1268000000000002</v>
      </c>
    </row>
    <row r="297" spans="1:6" hidden="1" x14ac:dyDescent="0.35">
      <c r="A297" s="204" t="s">
        <v>316</v>
      </c>
      <c r="B297" s="31" t="e">
        <f>#REF!/F297</f>
        <v>#REF!</v>
      </c>
      <c r="C297" s="31"/>
      <c r="D297" s="315"/>
      <c r="E297" s="315"/>
      <c r="F297" s="61">
        <v>6.1361999999999997</v>
      </c>
    </row>
    <row r="298" spans="1:6" hidden="1" x14ac:dyDescent="0.35">
      <c r="A298" s="204" t="s">
        <v>317</v>
      </c>
      <c r="B298" s="31" t="e">
        <f>#REF!/F298</f>
        <v>#REF!</v>
      </c>
      <c r="C298" s="31"/>
      <c r="D298" s="315"/>
      <c r="E298" s="315"/>
      <c r="F298" s="61">
        <v>6.1379999999999999</v>
      </c>
    </row>
    <row r="299" spans="1:6" hidden="1" x14ac:dyDescent="0.35">
      <c r="A299" s="204" t="s">
        <v>318</v>
      </c>
      <c r="B299" s="31" t="e">
        <f>#REF!/F299</f>
        <v>#REF!</v>
      </c>
      <c r="C299" s="31"/>
      <c r="D299" s="315"/>
      <c r="E299" s="315"/>
      <c r="F299" s="61">
        <v>6.1369999999999996</v>
      </c>
    </row>
    <row r="300" spans="1:6" hidden="1" x14ac:dyDescent="0.35">
      <c r="A300" s="204" t="s">
        <v>319</v>
      </c>
      <c r="B300" s="31" t="e">
        <f>#REF!/F300</f>
        <v>#REF!</v>
      </c>
      <c r="C300" s="31"/>
      <c r="D300" s="315"/>
      <c r="E300" s="315"/>
      <c r="F300" s="61">
        <v>6.1351000000000004</v>
      </c>
    </row>
    <row r="301" spans="1:6" hidden="1" x14ac:dyDescent="0.35">
      <c r="A301" s="204" t="s">
        <v>320</v>
      </c>
      <c r="B301" s="31" t="e">
        <f>#REF!/F301</f>
        <v>#REF!</v>
      </c>
      <c r="C301" s="31"/>
      <c r="D301" s="315"/>
      <c r="E301" s="315"/>
      <c r="F301" s="61">
        <v>6.1470000000000002</v>
      </c>
    </row>
    <row r="302" spans="1:6" hidden="1" x14ac:dyDescent="0.35">
      <c r="A302" s="204" t="s">
        <v>321</v>
      </c>
      <c r="B302" s="31" t="e">
        <f>#REF!/F302</f>
        <v>#REF!</v>
      </c>
      <c r="C302" s="31"/>
      <c r="D302" s="315"/>
      <c r="E302" s="315"/>
      <c r="F302" s="61">
        <v>6.1520999999999999</v>
      </c>
    </row>
    <row r="303" spans="1:6" hidden="1" x14ac:dyDescent="0.35">
      <c r="A303" s="204" t="s">
        <v>322</v>
      </c>
      <c r="B303" s="31" t="e">
        <f>#REF!/F303</f>
        <v>#REF!</v>
      </c>
      <c r="C303" s="31"/>
      <c r="D303" s="315"/>
      <c r="E303" s="315"/>
      <c r="F303" s="61">
        <v>6.1420000000000003</v>
      </c>
    </row>
    <row r="304" spans="1:6" hidden="1" x14ac:dyDescent="0.35">
      <c r="A304" s="204" t="s">
        <v>323</v>
      </c>
      <c r="B304" s="31" t="e">
        <f>#REF!/F304</f>
        <v>#REF!</v>
      </c>
      <c r="C304" s="31"/>
      <c r="D304" s="315"/>
      <c r="E304" s="315"/>
      <c r="F304" s="61">
        <v>6.1494999999999997</v>
      </c>
    </row>
    <row r="305" spans="1:6" hidden="1" x14ac:dyDescent="0.35">
      <c r="A305" s="204" t="s">
        <v>324</v>
      </c>
      <c r="B305" s="31" t="e">
        <f>#REF!/F305</f>
        <v>#REF!</v>
      </c>
      <c r="C305" s="31"/>
      <c r="D305" s="315"/>
      <c r="E305" s="315"/>
      <c r="F305" s="61">
        <v>6.1543999999999999</v>
      </c>
    </row>
    <row r="306" spans="1:6" hidden="1" x14ac:dyDescent="0.35">
      <c r="A306" s="204" t="s">
        <v>325</v>
      </c>
      <c r="B306" s="31" t="e">
        <f>#REF!/F306</f>
        <v>#REF!</v>
      </c>
      <c r="C306" s="31"/>
      <c r="D306" s="315"/>
      <c r="E306" s="315"/>
      <c r="F306" s="61">
        <v>6.1624999999999996</v>
      </c>
    </row>
    <row r="307" spans="1:6" hidden="1" x14ac:dyDescent="0.35">
      <c r="A307" s="204" t="s">
        <v>326</v>
      </c>
      <c r="B307" s="31" t="e">
        <f>#REF!/F307</f>
        <v>#REF!</v>
      </c>
      <c r="C307" s="31"/>
      <c r="D307" s="315"/>
      <c r="E307" s="315"/>
      <c r="F307" s="61">
        <v>6.1631999999999998</v>
      </c>
    </row>
    <row r="308" spans="1:6" hidden="1" x14ac:dyDescent="0.35">
      <c r="A308" s="204" t="s">
        <v>327</v>
      </c>
      <c r="B308" s="31" t="e">
        <f>#REF!/F308</f>
        <v>#REF!</v>
      </c>
      <c r="C308" s="31"/>
      <c r="D308" s="315"/>
      <c r="E308" s="315"/>
      <c r="F308" s="61">
        <v>6.1882999999999999</v>
      </c>
    </row>
    <row r="309" spans="1:6" hidden="1" x14ac:dyDescent="0.35">
      <c r="A309" s="204" t="s">
        <v>328</v>
      </c>
      <c r="B309" s="31" t="e">
        <f>#REF!/F309</f>
        <v>#REF!</v>
      </c>
      <c r="C309" s="31"/>
      <c r="D309" s="315"/>
      <c r="E309" s="315"/>
      <c r="F309" s="61">
        <v>6.1760999999999999</v>
      </c>
    </row>
    <row r="310" spans="1:6" hidden="1" x14ac:dyDescent="0.35">
      <c r="A310" s="204" t="s">
        <v>329</v>
      </c>
      <c r="B310" s="31" t="e">
        <f>#REF!/F310</f>
        <v>#REF!</v>
      </c>
      <c r="C310" s="31"/>
      <c r="D310" s="315"/>
      <c r="E310" s="315"/>
      <c r="F310" s="61">
        <v>6.1897000000000002</v>
      </c>
    </row>
    <row r="311" spans="1:6" hidden="1" x14ac:dyDescent="0.35">
      <c r="A311" s="204" t="s">
        <v>330</v>
      </c>
      <c r="B311" s="31" t="e">
        <f>#REF!/F311</f>
        <v>#REF!</v>
      </c>
      <c r="C311" s="31"/>
      <c r="D311" s="315"/>
      <c r="E311" s="315"/>
      <c r="F311" s="61">
        <v>6.1883999999999997</v>
      </c>
    </row>
    <row r="312" spans="1:6" hidden="1" x14ac:dyDescent="0.35">
      <c r="A312" s="204" t="s">
        <v>331</v>
      </c>
      <c r="B312" s="31" t="e">
        <f>#REF!/F312</f>
        <v>#REF!</v>
      </c>
      <c r="C312" s="31"/>
      <c r="D312" s="315"/>
      <c r="E312" s="315"/>
      <c r="F312" s="61">
        <v>6.1909000000000001</v>
      </c>
    </row>
    <row r="313" spans="1:6" hidden="1" x14ac:dyDescent="0.35">
      <c r="A313" s="204" t="s">
        <v>332</v>
      </c>
      <c r="B313" s="31" t="e">
        <f>#REF!/F313</f>
        <v>#REF!</v>
      </c>
      <c r="C313" s="31"/>
      <c r="D313" s="315"/>
      <c r="E313" s="315"/>
      <c r="F313" s="61">
        <v>6.1901000000000002</v>
      </c>
    </row>
    <row r="314" spans="1:6" hidden="1" x14ac:dyDescent="0.35">
      <c r="A314" s="204" t="s">
        <v>333</v>
      </c>
      <c r="B314" s="31" t="e">
        <f>#REF!/F314</f>
        <v>#REF!</v>
      </c>
      <c r="C314" s="31"/>
      <c r="D314" s="315"/>
      <c r="E314" s="315"/>
      <c r="F314" s="61">
        <v>6.1958000000000002</v>
      </c>
    </row>
    <row r="315" spans="1:6" hidden="1" x14ac:dyDescent="0.35">
      <c r="A315" s="204" t="s">
        <v>334</v>
      </c>
      <c r="B315" s="31" t="e">
        <f>#REF!/F315</f>
        <v>#REF!</v>
      </c>
      <c r="C315" s="31"/>
      <c r="D315" s="315"/>
      <c r="E315" s="315"/>
      <c r="F315" s="61">
        <v>6.2142999999999997</v>
      </c>
    </row>
    <row r="316" spans="1:6" hidden="1" x14ac:dyDescent="0.35">
      <c r="A316" s="204" t="s">
        <v>335</v>
      </c>
      <c r="B316" s="31" t="e">
        <f>#REF!/F316</f>
        <v>#REF!</v>
      </c>
      <c r="C316" s="31"/>
      <c r="D316" s="315"/>
      <c r="E316" s="315"/>
      <c r="F316" s="61">
        <v>6.2190000000000003</v>
      </c>
    </row>
    <row r="317" spans="1:6" hidden="1" x14ac:dyDescent="0.35">
      <c r="A317" s="204" t="s">
        <v>336</v>
      </c>
      <c r="B317" s="31" t="e">
        <f>#REF!/F317</f>
        <v>#REF!</v>
      </c>
      <c r="C317" s="31"/>
      <c r="D317" s="315"/>
      <c r="E317" s="315"/>
      <c r="F317" s="61">
        <v>6.2210999999999999</v>
      </c>
    </row>
    <row r="318" spans="1:6" hidden="1" x14ac:dyDescent="0.35">
      <c r="A318" s="204" t="s">
        <v>337</v>
      </c>
      <c r="B318" s="31" t="e">
        <f>#REF!/F318</f>
        <v>#REF!</v>
      </c>
      <c r="C318" s="31"/>
      <c r="D318" s="315"/>
      <c r="E318" s="315"/>
      <c r="F318" s="61">
        <v>6.2275</v>
      </c>
    </row>
    <row r="319" spans="1:6" hidden="1" x14ac:dyDescent="0.35">
      <c r="A319" s="204" t="s">
        <v>338</v>
      </c>
      <c r="B319" s="31" t="e">
        <f>#REF!/F319</f>
        <v>#REF!</v>
      </c>
      <c r="C319" s="31"/>
      <c r="D319" s="315"/>
      <c r="E319" s="315"/>
      <c r="F319" s="61">
        <v>6.2135999999999996</v>
      </c>
    </row>
    <row r="320" spans="1:6" hidden="1" x14ac:dyDescent="0.35">
      <c r="A320" s="204" t="s">
        <v>339</v>
      </c>
      <c r="B320" s="31" t="e">
        <f>#REF!/F320</f>
        <v>#REF!</v>
      </c>
      <c r="C320" s="31"/>
      <c r="D320" s="315"/>
      <c r="E320" s="315"/>
      <c r="F320" s="61">
        <v>6.2074999999999996</v>
      </c>
    </row>
    <row r="321" spans="1:6" hidden="1" x14ac:dyDescent="0.35">
      <c r="A321" s="204" t="s">
        <v>340</v>
      </c>
      <c r="B321" s="31" t="e">
        <f>#REF!/F321</f>
        <v>#REF!</v>
      </c>
      <c r="C321" s="31"/>
      <c r="D321" s="315"/>
      <c r="E321" s="315"/>
      <c r="F321" s="61">
        <v>6.2134</v>
      </c>
    </row>
    <row r="322" spans="1:6" hidden="1" x14ac:dyDescent="0.35">
      <c r="A322" s="204" t="s">
        <v>341</v>
      </c>
      <c r="B322" s="31" t="e">
        <f>#REF!/F322</f>
        <v>#REF!</v>
      </c>
      <c r="C322" s="31"/>
      <c r="D322" s="315"/>
      <c r="E322" s="315"/>
      <c r="F322" s="61">
        <v>6.2234999999999996</v>
      </c>
    </row>
    <row r="323" spans="1:6" hidden="1" x14ac:dyDescent="0.35">
      <c r="A323" s="204" t="s">
        <v>342</v>
      </c>
      <c r="B323" s="31" t="e">
        <f>#REF!/F323</f>
        <v>#REF!</v>
      </c>
      <c r="C323" s="31"/>
      <c r="D323" s="315"/>
      <c r="E323" s="315"/>
      <c r="F323" s="61">
        <v>6.2022000000000004</v>
      </c>
    </row>
    <row r="324" spans="1:6" hidden="1" x14ac:dyDescent="0.35">
      <c r="A324" s="209" t="s">
        <v>343</v>
      </c>
      <c r="B324" s="31" t="e">
        <f>#REF!/F324</f>
        <v>#REF!</v>
      </c>
      <c r="C324" s="31"/>
      <c r="D324" s="320"/>
      <c r="E324" s="320"/>
      <c r="F324" s="61">
        <v>6.1977000000000002</v>
      </c>
    </row>
    <row r="325" spans="1:6" hidden="1" x14ac:dyDescent="0.35">
      <c r="A325" s="204" t="s">
        <v>344</v>
      </c>
      <c r="B325" s="31" t="e">
        <f>#REF!/F325</f>
        <v>#REF!</v>
      </c>
      <c r="C325" s="31"/>
      <c r="D325" s="315"/>
      <c r="E325" s="315"/>
      <c r="F325" s="61">
        <v>6.2215999999999996</v>
      </c>
    </row>
    <row r="326" spans="1:6" hidden="1" x14ac:dyDescent="0.35">
      <c r="A326" s="204" t="s">
        <v>345</v>
      </c>
      <c r="B326" s="31" t="e">
        <f>#REF!/F326</f>
        <v>#REF!</v>
      </c>
      <c r="C326" s="31"/>
      <c r="D326" s="315"/>
      <c r="E326" s="315"/>
      <c r="F326" s="61">
        <v>6.2144000000000004</v>
      </c>
    </row>
    <row r="327" spans="1:6" hidden="1" x14ac:dyDescent="0.35">
      <c r="A327" s="204" t="s">
        <v>346</v>
      </c>
      <c r="B327" s="31" t="e">
        <f>#REF!/F327</f>
        <v>#REF!</v>
      </c>
      <c r="C327" s="31"/>
      <c r="D327" s="315"/>
      <c r="E327" s="315"/>
      <c r="F327" s="61">
        <v>6.2103000000000002</v>
      </c>
    </row>
    <row r="328" spans="1:6" hidden="1" x14ac:dyDescent="0.35">
      <c r="A328" s="204" t="s">
        <v>347</v>
      </c>
      <c r="B328" s="31" t="e">
        <f>#REF!/F328</f>
        <v>#REF!</v>
      </c>
      <c r="C328" s="31"/>
      <c r="D328" s="315"/>
      <c r="E328" s="315"/>
      <c r="F328" s="61">
        <v>6.2149000000000001</v>
      </c>
    </row>
    <row r="329" spans="1:6" hidden="1" x14ac:dyDescent="0.35">
      <c r="A329" s="204" t="s">
        <v>348</v>
      </c>
      <c r="B329" s="31" t="e">
        <f>#REF!/F329</f>
        <v>#REF!</v>
      </c>
      <c r="C329" s="31"/>
      <c r="D329" s="315"/>
      <c r="E329" s="315"/>
      <c r="F329" s="61">
        <v>6.2074999999999996</v>
      </c>
    </row>
    <row r="330" spans="1:6" hidden="1" x14ac:dyDescent="0.35">
      <c r="A330" s="204" t="s">
        <v>349</v>
      </c>
      <c r="B330" s="31" t="e">
        <f>#REF!/F330</f>
        <v>#REF!</v>
      </c>
      <c r="C330" s="31"/>
      <c r="D330" s="315"/>
      <c r="E330" s="315"/>
      <c r="F330" s="61">
        <v>6.2030000000000003</v>
      </c>
    </row>
    <row r="331" spans="1:6" hidden="1" x14ac:dyDescent="0.35">
      <c r="A331" s="204" t="s">
        <v>350</v>
      </c>
      <c r="B331" s="31" t="e">
        <f>#REF!/F331</f>
        <v>#REF!</v>
      </c>
      <c r="C331" s="31"/>
      <c r="D331" s="315"/>
      <c r="E331" s="315"/>
      <c r="F331" s="61">
        <v>6.1976000000000004</v>
      </c>
    </row>
    <row r="332" spans="1:6" hidden="1" x14ac:dyDescent="0.35">
      <c r="A332" s="204" t="s">
        <v>351</v>
      </c>
      <c r="B332" s="31" t="e">
        <f>#REF!/F332</f>
        <v>#REF!</v>
      </c>
      <c r="C332" s="31"/>
      <c r="D332" s="315"/>
      <c r="E332" s="315"/>
      <c r="F332" s="61">
        <v>6.1962000000000002</v>
      </c>
    </row>
    <row r="333" spans="1:6" hidden="1" x14ac:dyDescent="0.35">
      <c r="A333" s="204" t="s">
        <v>352</v>
      </c>
      <c r="B333" s="31" t="e">
        <f>#REF!/F333</f>
        <v>#REF!</v>
      </c>
      <c r="C333" s="31"/>
      <c r="D333" s="315"/>
      <c r="E333" s="315"/>
      <c r="F333" s="61">
        <v>6.1858000000000004</v>
      </c>
    </row>
    <row r="334" spans="1:6" hidden="1" x14ac:dyDescent="0.35">
      <c r="A334" s="204" t="s">
        <v>353</v>
      </c>
      <c r="B334" s="31" t="e">
        <f>#REF!/F334</f>
        <v>#REF!</v>
      </c>
      <c r="C334" s="31"/>
      <c r="D334" s="315"/>
      <c r="E334" s="315"/>
      <c r="F334" s="61">
        <v>6.2083000000000004</v>
      </c>
    </row>
    <row r="335" spans="1:6" hidden="1" x14ac:dyDescent="0.35">
      <c r="A335" s="204" t="s">
        <v>354</v>
      </c>
      <c r="B335" s="31" t="e">
        <f>#REF!/F335</f>
        <v>#REF!</v>
      </c>
      <c r="C335" s="31"/>
      <c r="D335" s="315"/>
      <c r="E335" s="315"/>
      <c r="F335" s="61">
        <v>6.2207999999999997</v>
      </c>
    </row>
    <row r="336" spans="1:6" hidden="1" x14ac:dyDescent="0.35">
      <c r="A336" s="204" t="s">
        <v>355</v>
      </c>
      <c r="B336" s="31" t="e">
        <f>#REF!/F336</f>
        <v>#REF!</v>
      </c>
      <c r="C336" s="31"/>
      <c r="D336" s="315"/>
      <c r="E336" s="315"/>
      <c r="F336" s="61">
        <v>6.2153999999999998</v>
      </c>
    </row>
    <row r="337" spans="1:6" hidden="1" x14ac:dyDescent="0.35">
      <c r="A337" s="204" t="s">
        <v>356</v>
      </c>
      <c r="B337" s="31" t="e">
        <f>#REF!/F337</f>
        <v>#REF!</v>
      </c>
      <c r="C337" s="31"/>
      <c r="D337" s="315"/>
      <c r="E337" s="315"/>
      <c r="F337" s="61">
        <v>6.2141000000000002</v>
      </c>
    </row>
    <row r="338" spans="1:6" hidden="1" x14ac:dyDescent="0.35">
      <c r="A338" s="204" t="s">
        <v>357</v>
      </c>
      <c r="B338" s="31" t="e">
        <f>#REF!/F338</f>
        <v>#REF!</v>
      </c>
      <c r="C338" s="31"/>
      <c r="D338" s="315"/>
      <c r="E338" s="315"/>
      <c r="F338" s="61">
        <v>6.2115999999999998</v>
      </c>
    </row>
    <row r="339" spans="1:6" hidden="1" x14ac:dyDescent="0.35">
      <c r="A339" s="204" t="s">
        <v>358</v>
      </c>
      <c r="B339" s="31" t="e">
        <f>#REF!/F339</f>
        <v>#REF!</v>
      </c>
      <c r="C339" s="31"/>
      <c r="D339" s="315"/>
      <c r="E339" s="315"/>
      <c r="F339" s="61">
        <v>6.2240000000000002</v>
      </c>
    </row>
    <row r="340" spans="1:6" hidden="1" x14ac:dyDescent="0.35">
      <c r="A340" s="201" t="s">
        <v>359</v>
      </c>
      <c r="B340" s="31">
        <v>2154.66</v>
      </c>
      <c r="C340" s="31"/>
      <c r="D340" s="31"/>
      <c r="E340" s="31"/>
      <c r="F340" s="61"/>
    </row>
    <row r="341" spans="1:6" hidden="1" x14ac:dyDescent="0.35">
      <c r="A341" s="201" t="s">
        <v>360</v>
      </c>
      <c r="B341" s="31">
        <v>2154.66</v>
      </c>
      <c r="C341" s="31"/>
      <c r="D341" s="31"/>
      <c r="E341" s="31"/>
      <c r="F341" s="61"/>
    </row>
    <row r="342" spans="1:6" hidden="1" x14ac:dyDescent="0.35">
      <c r="A342" s="201" t="s">
        <v>361</v>
      </c>
      <c r="B342" s="31">
        <v>2154.66</v>
      </c>
      <c r="C342" s="31"/>
      <c r="D342" s="31"/>
      <c r="E342" s="31"/>
      <c r="F342" s="61"/>
    </row>
    <row r="343" spans="1:6" hidden="1" x14ac:dyDescent="0.35">
      <c r="A343" s="201" t="s">
        <v>362</v>
      </c>
      <c r="B343" s="31">
        <v>2154.66</v>
      </c>
      <c r="C343" s="31"/>
      <c r="D343" s="31"/>
      <c r="E343" s="31"/>
      <c r="F343" s="61"/>
    </row>
    <row r="344" spans="1:6" hidden="1" x14ac:dyDescent="0.35">
      <c r="A344" s="201" t="s">
        <v>363</v>
      </c>
      <c r="B344" s="31">
        <v>2154.66</v>
      </c>
      <c r="C344" s="31"/>
      <c r="D344" s="31"/>
      <c r="E344" s="31"/>
      <c r="F344" s="61"/>
    </row>
    <row r="345" spans="1:6" hidden="1" x14ac:dyDescent="0.35">
      <c r="A345" s="201" t="s">
        <v>364</v>
      </c>
      <c r="B345" s="31">
        <v>2154.66</v>
      </c>
      <c r="C345" s="31"/>
      <c r="D345" s="31"/>
      <c r="E345" s="31"/>
      <c r="F345" s="61"/>
    </row>
    <row r="346" spans="1:6" hidden="1" x14ac:dyDescent="0.35">
      <c r="A346" s="201" t="s">
        <v>365</v>
      </c>
      <c r="B346" s="31">
        <v>2154.66</v>
      </c>
      <c r="C346" s="31"/>
      <c r="D346" s="31"/>
      <c r="E346" s="31"/>
      <c r="F346" s="61"/>
    </row>
    <row r="347" spans="1:6" hidden="1" x14ac:dyDescent="0.35">
      <c r="A347" s="201" t="s">
        <v>366</v>
      </c>
      <c r="B347" s="31">
        <v>2154.66</v>
      </c>
      <c r="C347" s="31"/>
      <c r="D347" s="31"/>
      <c r="E347" s="31"/>
      <c r="F347" s="61"/>
    </row>
    <row r="348" spans="1:6" hidden="1" x14ac:dyDescent="0.35">
      <c r="A348" s="201" t="s">
        <v>367</v>
      </c>
      <c r="B348" s="31">
        <v>2154.66</v>
      </c>
      <c r="C348" s="31"/>
      <c r="D348" s="31"/>
      <c r="E348" s="31"/>
      <c r="F348" s="61"/>
    </row>
    <row r="349" spans="1:6" hidden="1" x14ac:dyDescent="0.35">
      <c r="A349" s="201" t="s">
        <v>368</v>
      </c>
      <c r="B349" s="31">
        <v>2154.66</v>
      </c>
      <c r="C349" s="31"/>
      <c r="D349" s="31"/>
      <c r="E349" s="31"/>
      <c r="F349" s="61"/>
    </row>
    <row r="350" spans="1:6" hidden="1" x14ac:dyDescent="0.35">
      <c r="A350" s="201" t="s">
        <v>369</v>
      </c>
      <c r="B350" s="31">
        <v>2154.66</v>
      </c>
      <c r="C350" s="31"/>
      <c r="D350" s="31"/>
      <c r="E350" s="31"/>
      <c r="F350" s="61"/>
    </row>
    <row r="351" spans="1:6" hidden="1" x14ac:dyDescent="0.35">
      <c r="A351" s="201" t="s">
        <v>370</v>
      </c>
      <c r="B351" s="31">
        <v>2154.66</v>
      </c>
      <c r="C351" s="31"/>
      <c r="D351" s="31"/>
      <c r="E351" s="31"/>
      <c r="F351" s="61"/>
    </row>
    <row r="352" spans="1:6" hidden="1" x14ac:dyDescent="0.35">
      <c r="A352" s="201" t="s">
        <v>371</v>
      </c>
      <c r="B352" s="31">
        <v>2154.66</v>
      </c>
      <c r="C352" s="31"/>
      <c r="D352" s="31"/>
      <c r="E352" s="31"/>
      <c r="F352" s="61"/>
    </row>
    <row r="353" spans="1:6" hidden="1" x14ac:dyDescent="0.35">
      <c r="A353" s="201" t="s">
        <v>372</v>
      </c>
      <c r="B353" s="31">
        <v>2154.66</v>
      </c>
      <c r="C353" s="31"/>
      <c r="D353" s="31"/>
      <c r="E353" s="31"/>
      <c r="F353" s="61"/>
    </row>
    <row r="354" spans="1:6" hidden="1" x14ac:dyDescent="0.35">
      <c r="A354" s="201" t="s">
        <v>373</v>
      </c>
      <c r="B354" s="31">
        <v>2154.66</v>
      </c>
      <c r="C354" s="31"/>
      <c r="D354" s="31"/>
      <c r="E354" s="31"/>
      <c r="F354" s="61"/>
    </row>
    <row r="355" spans="1:6" hidden="1" x14ac:dyDescent="0.35">
      <c r="A355" s="201" t="s">
        <v>374</v>
      </c>
      <c r="B355" s="31">
        <v>2154.66</v>
      </c>
      <c r="C355" s="31"/>
      <c r="D355" s="31"/>
      <c r="E355" s="31"/>
      <c r="F355" s="61"/>
    </row>
    <row r="356" spans="1:6" hidden="1" x14ac:dyDescent="0.35">
      <c r="A356" s="201" t="s">
        <v>375</v>
      </c>
      <c r="B356" s="31">
        <v>2154.66</v>
      </c>
      <c r="C356" s="31"/>
      <c r="D356" s="31"/>
      <c r="E356" s="31"/>
      <c r="F356" s="61"/>
    </row>
    <row r="357" spans="1:6" hidden="1" x14ac:dyDescent="0.35">
      <c r="A357" s="201" t="s">
        <v>376</v>
      </c>
      <c r="B357" s="31">
        <v>2154.66</v>
      </c>
      <c r="C357" s="31"/>
      <c r="D357" s="31"/>
      <c r="E357" s="31"/>
      <c r="F357" s="61"/>
    </row>
    <row r="358" spans="1:6" hidden="1" x14ac:dyDescent="0.35">
      <c r="A358" s="201" t="s">
        <v>377</v>
      </c>
      <c r="B358" s="31">
        <v>2154.66</v>
      </c>
      <c r="C358" s="31"/>
      <c r="D358" s="31"/>
      <c r="E358" s="31"/>
      <c r="F358" s="61"/>
    </row>
    <row r="359" spans="1:6" hidden="1" x14ac:dyDescent="0.35">
      <c r="A359" s="201" t="s">
        <v>378</v>
      </c>
      <c r="B359" s="31">
        <v>2154.66</v>
      </c>
      <c r="C359" s="31"/>
      <c r="D359" s="31"/>
      <c r="E359" s="31"/>
      <c r="F359" s="61"/>
    </row>
    <row r="360" spans="1:6" hidden="1" x14ac:dyDescent="0.35">
      <c r="A360" s="201" t="s">
        <v>379</v>
      </c>
      <c r="B360" s="31">
        <v>2154.66</v>
      </c>
      <c r="C360" s="31"/>
      <c r="D360" s="31"/>
      <c r="E360" s="31"/>
      <c r="F360" s="61"/>
    </row>
    <row r="361" spans="1:6" hidden="1" x14ac:dyDescent="0.35">
      <c r="A361" s="201" t="s">
        <v>380</v>
      </c>
      <c r="B361" s="31">
        <v>2154.66</v>
      </c>
      <c r="C361" s="31"/>
      <c r="D361" s="31"/>
      <c r="E361" s="31"/>
      <c r="F361" s="61"/>
    </row>
    <row r="362" spans="1:6" hidden="1" x14ac:dyDescent="0.35">
      <c r="A362" s="201" t="s">
        <v>381</v>
      </c>
      <c r="B362" s="31">
        <v>2154.66</v>
      </c>
      <c r="C362" s="31"/>
      <c r="D362" s="31"/>
      <c r="E362" s="31"/>
      <c r="F362" s="61"/>
    </row>
    <row r="363" spans="1:6" hidden="1" x14ac:dyDescent="0.35">
      <c r="A363" s="201" t="s">
        <v>382</v>
      </c>
      <c r="B363" s="31">
        <v>2154.66</v>
      </c>
      <c r="C363" s="31"/>
      <c r="D363" s="31"/>
      <c r="E363" s="31"/>
      <c r="F363" s="61"/>
    </row>
    <row r="364" spans="1:6" hidden="1" x14ac:dyDescent="0.35">
      <c r="A364" s="201" t="s">
        <v>383</v>
      </c>
      <c r="B364" s="31">
        <v>2154.66</v>
      </c>
      <c r="C364" s="31"/>
      <c r="D364" s="31"/>
      <c r="E364" s="31"/>
      <c r="F364" s="61"/>
    </row>
    <row r="365" spans="1:6" hidden="1" x14ac:dyDescent="0.35">
      <c r="A365" s="201" t="s">
        <v>384</v>
      </c>
      <c r="B365" s="31">
        <v>2154.66</v>
      </c>
      <c r="C365" s="31"/>
      <c r="D365" s="31"/>
      <c r="E365" s="31"/>
      <c r="F365" s="61"/>
    </row>
    <row r="366" spans="1:6" hidden="1" x14ac:dyDescent="0.35">
      <c r="A366" s="201" t="s">
        <v>385</v>
      </c>
      <c r="B366" s="31">
        <v>2154.66</v>
      </c>
      <c r="C366" s="31"/>
      <c r="D366" s="31"/>
      <c r="E366" s="31"/>
      <c r="F366" s="61"/>
    </row>
    <row r="367" spans="1:6" hidden="1" x14ac:dyDescent="0.35">
      <c r="A367" s="201" t="s">
        <v>386</v>
      </c>
      <c r="B367" s="31">
        <v>2154.66</v>
      </c>
      <c r="C367" s="31"/>
      <c r="D367" s="31"/>
      <c r="E367" s="31"/>
      <c r="F367" s="61"/>
    </row>
    <row r="368" spans="1:6" hidden="1" x14ac:dyDescent="0.35">
      <c r="A368" s="201" t="s">
        <v>387</v>
      </c>
      <c r="B368" s="31">
        <v>2154.66</v>
      </c>
      <c r="C368" s="31"/>
      <c r="D368" s="31"/>
      <c r="E368" s="31"/>
      <c r="F368" s="61"/>
    </row>
    <row r="369" spans="1:6" hidden="1" x14ac:dyDescent="0.35">
      <c r="A369" s="201" t="s">
        <v>388</v>
      </c>
      <c r="B369" s="31">
        <v>2154.66</v>
      </c>
      <c r="C369" s="31"/>
      <c r="D369" s="31"/>
      <c r="E369" s="31"/>
      <c r="F369" s="61"/>
    </row>
    <row r="370" spans="1:6" hidden="1" x14ac:dyDescent="0.35">
      <c r="A370" s="201" t="s">
        <v>389</v>
      </c>
      <c r="B370" s="31">
        <v>2154.66</v>
      </c>
      <c r="C370" s="31"/>
      <c r="D370" s="31"/>
      <c r="E370" s="31"/>
      <c r="F370" s="61"/>
    </row>
    <row r="371" spans="1:6" hidden="1" x14ac:dyDescent="0.35">
      <c r="A371" s="201" t="s">
        <v>390</v>
      </c>
      <c r="B371" s="31">
        <v>2154.66</v>
      </c>
      <c r="C371" s="31"/>
      <c r="D371" s="31"/>
      <c r="E371" s="31"/>
      <c r="F371" s="61"/>
    </row>
    <row r="372" spans="1:6" hidden="1" x14ac:dyDescent="0.35">
      <c r="A372" s="201" t="s">
        <v>391</v>
      </c>
      <c r="B372" s="31">
        <v>2154.66</v>
      </c>
      <c r="C372" s="31"/>
      <c r="D372" s="31"/>
      <c r="E372" s="31"/>
      <c r="F372" s="61"/>
    </row>
    <row r="373" spans="1:6" hidden="1" x14ac:dyDescent="0.35">
      <c r="A373" s="201" t="s">
        <v>392</v>
      </c>
      <c r="B373" s="31">
        <v>2154.66</v>
      </c>
      <c r="C373" s="31"/>
      <c r="D373" s="31"/>
      <c r="E373" s="31"/>
      <c r="F373" s="61"/>
    </row>
    <row r="374" spans="1:6" hidden="1" x14ac:dyDescent="0.35">
      <c r="A374" s="201" t="s">
        <v>393</v>
      </c>
      <c r="B374" s="31">
        <v>2154.66</v>
      </c>
      <c r="C374" s="31"/>
      <c r="D374" s="31"/>
      <c r="E374" s="31"/>
      <c r="F374" s="61"/>
    </row>
    <row r="375" spans="1:6" hidden="1" x14ac:dyDescent="0.35">
      <c r="A375" s="201" t="s">
        <v>394</v>
      </c>
      <c r="B375" s="31">
        <v>2154.66</v>
      </c>
      <c r="C375" s="31"/>
      <c r="D375" s="31"/>
      <c r="E375" s="31"/>
      <c r="F375" s="61"/>
    </row>
    <row r="376" spans="1:6" hidden="1" x14ac:dyDescent="0.35">
      <c r="A376" s="201" t="s">
        <v>395</v>
      </c>
      <c r="B376" s="31">
        <v>2154.66</v>
      </c>
      <c r="C376" s="31"/>
      <c r="D376" s="31"/>
      <c r="E376" s="31"/>
      <c r="F376" s="61"/>
    </row>
    <row r="377" spans="1:6" hidden="1" x14ac:dyDescent="0.35">
      <c r="A377" s="201" t="s">
        <v>396</v>
      </c>
      <c r="B377" s="31">
        <v>2154.66</v>
      </c>
      <c r="C377" s="31"/>
      <c r="D377" s="31"/>
      <c r="E377" s="31"/>
      <c r="F377" s="61"/>
    </row>
    <row r="378" spans="1:6" hidden="1" x14ac:dyDescent="0.35">
      <c r="A378" s="201" t="s">
        <v>397</v>
      </c>
      <c r="B378" s="31">
        <v>2154.66</v>
      </c>
      <c r="C378" s="31"/>
      <c r="D378" s="31"/>
      <c r="E378" s="31"/>
      <c r="F378" s="61"/>
    </row>
    <row r="379" spans="1:6" hidden="1" x14ac:dyDescent="0.35">
      <c r="A379" s="201" t="s">
        <v>398</v>
      </c>
      <c r="B379" s="31">
        <v>2154.66</v>
      </c>
      <c r="C379" s="31"/>
      <c r="D379" s="31"/>
      <c r="E379" s="31"/>
      <c r="F379" s="61"/>
    </row>
    <row r="380" spans="1:6" hidden="1" x14ac:dyDescent="0.35">
      <c r="A380" s="201" t="s">
        <v>399</v>
      </c>
      <c r="B380" s="31">
        <v>2154.66</v>
      </c>
      <c r="C380" s="31"/>
      <c r="D380" s="31"/>
      <c r="E380" s="31"/>
      <c r="F380" s="61"/>
    </row>
    <row r="381" spans="1:6" hidden="1" x14ac:dyDescent="0.35">
      <c r="A381" s="201" t="s">
        <v>400</v>
      </c>
      <c r="B381" s="31">
        <v>2154.66</v>
      </c>
      <c r="C381" s="31"/>
      <c r="D381" s="31"/>
      <c r="E381" s="31"/>
      <c r="F381" s="61"/>
    </row>
    <row r="382" spans="1:6" hidden="1" x14ac:dyDescent="0.35">
      <c r="A382" s="201" t="s">
        <v>401</v>
      </c>
      <c r="B382" s="31">
        <v>2154.66</v>
      </c>
      <c r="C382" s="31"/>
      <c r="D382" s="31"/>
      <c r="E382" s="31"/>
      <c r="F382" s="61"/>
    </row>
    <row r="383" spans="1:6" hidden="1" x14ac:dyDescent="0.35">
      <c r="A383" s="201" t="s">
        <v>402</v>
      </c>
      <c r="B383" s="31">
        <v>2154.66</v>
      </c>
      <c r="C383" s="31"/>
      <c r="D383" s="31"/>
      <c r="E383" s="31"/>
      <c r="F383" s="61"/>
    </row>
    <row r="384" spans="1:6" hidden="1" x14ac:dyDescent="0.35">
      <c r="A384" s="201" t="s">
        <v>403</v>
      </c>
      <c r="B384" s="31">
        <v>2154.66</v>
      </c>
      <c r="C384" s="31"/>
      <c r="D384" s="31"/>
      <c r="E384" s="31"/>
      <c r="F384" s="61"/>
    </row>
    <row r="385" spans="1:6" hidden="1" x14ac:dyDescent="0.35">
      <c r="A385" s="201" t="s">
        <v>404</v>
      </c>
      <c r="B385" s="31">
        <v>2154.66</v>
      </c>
      <c r="C385" s="31"/>
      <c r="D385" s="31"/>
      <c r="E385" s="31"/>
      <c r="F385" s="61"/>
    </row>
    <row r="386" spans="1:6" hidden="1" x14ac:dyDescent="0.35">
      <c r="A386" s="201" t="s">
        <v>405</v>
      </c>
      <c r="B386" s="31">
        <v>2154.66</v>
      </c>
      <c r="C386" s="31"/>
      <c r="D386" s="31"/>
      <c r="E386" s="31"/>
      <c r="F386" s="61"/>
    </row>
    <row r="387" spans="1:6" hidden="1" x14ac:dyDescent="0.35">
      <c r="A387" s="201" t="s">
        <v>406</v>
      </c>
      <c r="B387" s="31">
        <v>2154.66</v>
      </c>
      <c r="C387" s="31"/>
      <c r="D387" s="31"/>
      <c r="E387" s="31"/>
      <c r="F387" s="61"/>
    </row>
    <row r="388" spans="1:6" hidden="1" x14ac:dyDescent="0.35">
      <c r="A388" s="201" t="s">
        <v>407</v>
      </c>
      <c r="B388" s="31">
        <v>2154.66</v>
      </c>
      <c r="C388" s="31"/>
      <c r="D388" s="31"/>
      <c r="E388" s="31"/>
      <c r="F388" s="61"/>
    </row>
    <row r="389" spans="1:6" hidden="1" x14ac:dyDescent="0.35">
      <c r="A389" s="201" t="s">
        <v>408</v>
      </c>
      <c r="B389" s="31">
        <v>2154.66</v>
      </c>
      <c r="C389" s="31"/>
      <c r="D389" s="31"/>
      <c r="E389" s="31"/>
      <c r="F389" s="61"/>
    </row>
    <row r="390" spans="1:6" hidden="1" x14ac:dyDescent="0.35">
      <c r="A390" s="201" t="s">
        <v>409</v>
      </c>
      <c r="B390" s="31">
        <v>2154.66</v>
      </c>
      <c r="C390" s="31"/>
      <c r="D390" s="31"/>
      <c r="E390" s="31"/>
      <c r="F390" s="61"/>
    </row>
    <row r="391" spans="1:6" hidden="1" x14ac:dyDescent="0.35">
      <c r="A391" s="201" t="s">
        <v>410</v>
      </c>
      <c r="B391" s="31">
        <v>2154.66</v>
      </c>
      <c r="C391" s="31"/>
      <c r="D391" s="31"/>
      <c r="E391" s="31"/>
      <c r="F391" s="61"/>
    </row>
    <row r="392" spans="1:6" hidden="1" x14ac:dyDescent="0.35">
      <c r="A392" s="201" t="s">
        <v>411</v>
      </c>
      <c r="B392" s="31">
        <v>2154.66</v>
      </c>
      <c r="C392" s="31"/>
      <c r="D392" s="31"/>
      <c r="E392" s="31"/>
      <c r="F392" s="61"/>
    </row>
    <row r="393" spans="1:6" hidden="1" x14ac:dyDescent="0.35">
      <c r="A393" s="201" t="s">
        <v>412</v>
      </c>
      <c r="B393" s="31">
        <v>2154.66</v>
      </c>
      <c r="C393" s="31"/>
      <c r="D393" s="31"/>
      <c r="E393" s="31"/>
      <c r="F393" s="61"/>
    </row>
    <row r="394" spans="1:6" hidden="1" x14ac:dyDescent="0.35">
      <c r="A394" s="201" t="s">
        <v>413</v>
      </c>
      <c r="B394" s="31">
        <v>2154.66</v>
      </c>
      <c r="C394" s="31"/>
      <c r="D394" s="31"/>
      <c r="E394" s="31"/>
      <c r="F394" s="61"/>
    </row>
    <row r="395" spans="1:6" hidden="1" x14ac:dyDescent="0.35">
      <c r="A395" s="201" t="s">
        <v>414</v>
      </c>
      <c r="B395" s="31">
        <v>2154.66</v>
      </c>
      <c r="C395" s="31"/>
      <c r="D395" s="31"/>
      <c r="E395" s="31"/>
      <c r="F395" s="61"/>
    </row>
    <row r="396" spans="1:6" hidden="1" x14ac:dyDescent="0.35">
      <c r="A396" s="201" t="s">
        <v>415</v>
      </c>
      <c r="B396" s="31">
        <v>2154.66</v>
      </c>
      <c r="C396" s="31"/>
      <c r="D396" s="31"/>
      <c r="E396" s="31"/>
      <c r="F396" s="61"/>
    </row>
    <row r="397" spans="1:6" hidden="1" x14ac:dyDescent="0.35">
      <c r="A397" s="201" t="s">
        <v>416</v>
      </c>
      <c r="B397" s="31">
        <v>2154.66</v>
      </c>
      <c r="C397" s="31"/>
      <c r="D397" s="31"/>
      <c r="E397" s="31"/>
      <c r="F397" s="61"/>
    </row>
    <row r="398" spans="1:6" hidden="1" x14ac:dyDescent="0.35">
      <c r="A398" s="201" t="s">
        <v>417</v>
      </c>
      <c r="B398" s="31">
        <v>2154.66</v>
      </c>
      <c r="C398" s="31"/>
      <c r="D398" s="31"/>
      <c r="E398" s="31"/>
      <c r="F398" s="61"/>
    </row>
    <row r="399" spans="1:6" hidden="1" x14ac:dyDescent="0.35">
      <c r="A399" s="201" t="s">
        <v>418</v>
      </c>
      <c r="B399" s="31">
        <v>2154.66</v>
      </c>
      <c r="C399" s="31"/>
      <c r="D399" s="31"/>
      <c r="E399" s="31"/>
      <c r="F399" s="61"/>
    </row>
    <row r="400" spans="1:6" hidden="1" x14ac:dyDescent="0.35">
      <c r="A400" s="201" t="s">
        <v>419</v>
      </c>
      <c r="B400" s="31">
        <v>2154.66</v>
      </c>
      <c r="C400" s="31"/>
      <c r="D400" s="31"/>
      <c r="E400" s="31"/>
      <c r="F400" s="61"/>
    </row>
    <row r="401" spans="1:6" hidden="1" x14ac:dyDescent="0.35">
      <c r="A401" s="201" t="s">
        <v>420</v>
      </c>
      <c r="B401" s="31">
        <v>2154.66</v>
      </c>
      <c r="C401" s="31"/>
      <c r="D401" s="31"/>
      <c r="E401" s="31"/>
      <c r="F401" s="61"/>
    </row>
    <row r="402" spans="1:6" hidden="1" x14ac:dyDescent="0.35">
      <c r="A402" s="201" t="s">
        <v>421</v>
      </c>
      <c r="B402" s="31">
        <v>2154.66</v>
      </c>
      <c r="C402" s="31"/>
      <c r="D402" s="31"/>
      <c r="E402" s="31"/>
      <c r="F402" s="61"/>
    </row>
    <row r="403" spans="1:6" hidden="1" x14ac:dyDescent="0.35">
      <c r="A403" s="201" t="s">
        <v>422</v>
      </c>
      <c r="B403" s="31">
        <v>2154.66</v>
      </c>
      <c r="C403" s="31"/>
      <c r="D403" s="31"/>
      <c r="E403" s="31"/>
      <c r="F403" s="61"/>
    </row>
    <row r="404" spans="1:6" hidden="1" x14ac:dyDescent="0.35">
      <c r="A404" s="201" t="s">
        <v>423</v>
      </c>
      <c r="B404" s="31">
        <v>2154.66</v>
      </c>
      <c r="C404" s="31"/>
      <c r="D404" s="31"/>
      <c r="E404" s="31"/>
      <c r="F404" s="61"/>
    </row>
    <row r="405" spans="1:6" hidden="1" x14ac:dyDescent="0.35">
      <c r="A405" s="201" t="s">
        <v>424</v>
      </c>
      <c r="B405" s="31">
        <v>2154.66</v>
      </c>
      <c r="C405" s="31"/>
      <c r="D405" s="31"/>
      <c r="E405" s="31"/>
      <c r="F405" s="61"/>
    </row>
    <row r="406" spans="1:6" hidden="1" x14ac:dyDescent="0.35">
      <c r="A406" s="201" t="s">
        <v>425</v>
      </c>
      <c r="B406" s="31">
        <v>2154.66</v>
      </c>
      <c r="C406" s="31"/>
      <c r="D406" s="31"/>
      <c r="E406" s="31"/>
      <c r="F406" s="61"/>
    </row>
    <row r="407" spans="1:6" hidden="1" x14ac:dyDescent="0.35">
      <c r="A407" s="201" t="s">
        <v>426</v>
      </c>
      <c r="B407" s="31">
        <v>2154.66</v>
      </c>
      <c r="C407" s="31"/>
      <c r="D407" s="31"/>
      <c r="E407" s="31"/>
      <c r="F407" s="61"/>
    </row>
    <row r="408" spans="1:6" hidden="1" x14ac:dyDescent="0.35">
      <c r="A408" s="201" t="s">
        <v>427</v>
      </c>
      <c r="B408" s="31">
        <v>2154.66</v>
      </c>
      <c r="C408" s="31"/>
      <c r="D408" s="31"/>
      <c r="E408" s="31"/>
      <c r="F408" s="61"/>
    </row>
    <row r="409" spans="1:6" hidden="1" x14ac:dyDescent="0.35">
      <c r="A409" s="201" t="s">
        <v>428</v>
      </c>
      <c r="B409" s="31">
        <v>2154.66</v>
      </c>
      <c r="C409" s="31"/>
      <c r="D409" s="31"/>
      <c r="E409" s="31"/>
      <c r="F409" s="61"/>
    </row>
    <row r="410" spans="1:6" hidden="1" x14ac:dyDescent="0.35">
      <c r="A410" s="201" t="s">
        <v>429</v>
      </c>
      <c r="B410" s="31">
        <v>2154.66</v>
      </c>
      <c r="C410" s="31"/>
      <c r="D410" s="31"/>
      <c r="E410" s="31"/>
      <c r="F410" s="61"/>
    </row>
    <row r="411" spans="1:6" hidden="1" x14ac:dyDescent="0.35">
      <c r="A411" s="201" t="s">
        <v>430</v>
      </c>
      <c r="B411" s="31">
        <v>2154.66</v>
      </c>
      <c r="C411" s="31"/>
      <c r="D411" s="31"/>
      <c r="E411" s="31"/>
      <c r="F411" s="61"/>
    </row>
    <row r="412" spans="1:6" hidden="1" x14ac:dyDescent="0.35">
      <c r="A412" s="201" t="s">
        <v>431</v>
      </c>
      <c r="B412" s="31">
        <v>2154.66</v>
      </c>
      <c r="C412" s="31"/>
      <c r="D412" s="31"/>
      <c r="E412" s="31"/>
      <c r="F412" s="61"/>
    </row>
    <row r="413" spans="1:6" hidden="1" x14ac:dyDescent="0.35">
      <c r="A413" s="201" t="s">
        <v>432</v>
      </c>
      <c r="B413" s="31">
        <v>2154.66</v>
      </c>
      <c r="C413" s="31"/>
      <c r="D413" s="31"/>
      <c r="E413" s="31"/>
      <c r="F413" s="61"/>
    </row>
    <row r="414" spans="1:6" hidden="1" x14ac:dyDescent="0.35">
      <c r="A414" s="201" t="s">
        <v>433</v>
      </c>
      <c r="B414" s="31">
        <v>2154.66</v>
      </c>
      <c r="C414" s="31"/>
      <c r="D414" s="31"/>
      <c r="E414" s="31"/>
      <c r="F414" s="61"/>
    </row>
    <row r="415" spans="1:6" hidden="1" x14ac:dyDescent="0.35">
      <c r="A415" s="201" t="s">
        <v>434</v>
      </c>
      <c r="B415" s="31">
        <v>2154.66</v>
      </c>
      <c r="C415" s="31"/>
      <c r="D415" s="31"/>
      <c r="E415" s="31"/>
      <c r="F415" s="61"/>
    </row>
    <row r="416" spans="1:6" hidden="1" x14ac:dyDescent="0.35">
      <c r="A416" s="201" t="s">
        <v>435</v>
      </c>
      <c r="B416" s="31">
        <v>2154.66</v>
      </c>
      <c r="C416" s="31"/>
      <c r="D416" s="31"/>
      <c r="E416" s="31"/>
      <c r="F416" s="61"/>
    </row>
    <row r="417" spans="1:6" hidden="1" x14ac:dyDescent="0.35">
      <c r="A417" s="201" t="s">
        <v>436</v>
      </c>
      <c r="B417" s="31">
        <v>2154.66</v>
      </c>
      <c r="C417" s="31"/>
      <c r="D417" s="31"/>
      <c r="E417" s="31"/>
      <c r="F417" s="61"/>
    </row>
    <row r="418" spans="1:6" hidden="1" x14ac:dyDescent="0.35">
      <c r="A418" s="201" t="s">
        <v>437</v>
      </c>
      <c r="B418" s="31">
        <v>2154.66</v>
      </c>
      <c r="C418" s="31"/>
      <c r="D418" s="31"/>
      <c r="E418" s="31"/>
      <c r="F418" s="61"/>
    </row>
    <row r="419" spans="1:6" hidden="1" x14ac:dyDescent="0.35">
      <c r="A419" s="201" t="s">
        <v>438</v>
      </c>
      <c r="B419" s="31">
        <v>2154.66</v>
      </c>
      <c r="C419" s="31"/>
      <c r="D419" s="31"/>
      <c r="E419" s="31"/>
      <c r="F419" s="61"/>
    </row>
    <row r="420" spans="1:6" hidden="1" x14ac:dyDescent="0.35">
      <c r="A420" s="201" t="s">
        <v>439</v>
      </c>
      <c r="B420" s="31">
        <v>2154.66</v>
      </c>
      <c r="C420" s="31"/>
      <c r="D420" s="31"/>
      <c r="E420" s="31"/>
      <c r="F420" s="61"/>
    </row>
    <row r="421" spans="1:6" hidden="1" x14ac:dyDescent="0.35">
      <c r="A421" s="201" t="s">
        <v>440</v>
      </c>
      <c r="B421" s="31">
        <v>2154.66</v>
      </c>
      <c r="C421" s="31"/>
      <c r="D421" s="31"/>
      <c r="E421" s="31"/>
      <c r="F421" s="61"/>
    </row>
    <row r="422" spans="1:6" hidden="1" x14ac:dyDescent="0.35">
      <c r="A422" s="201" t="s">
        <v>441</v>
      </c>
      <c r="B422" s="31">
        <v>2154.66</v>
      </c>
      <c r="C422" s="31"/>
      <c r="D422" s="31"/>
      <c r="E422" s="31"/>
      <c r="F422" s="61"/>
    </row>
    <row r="423" spans="1:6" hidden="1" x14ac:dyDescent="0.35">
      <c r="A423" s="201" t="s">
        <v>442</v>
      </c>
      <c r="B423" s="31">
        <v>2154.66</v>
      </c>
      <c r="C423" s="31"/>
      <c r="D423" s="31"/>
      <c r="E423" s="31"/>
      <c r="F423" s="61"/>
    </row>
    <row r="424" spans="1:6" hidden="1" x14ac:dyDescent="0.35">
      <c r="A424" s="201" t="s">
        <v>443</v>
      </c>
      <c r="B424" s="31">
        <v>2154.66</v>
      </c>
      <c r="C424" s="31"/>
      <c r="D424" s="31"/>
      <c r="E424" s="31"/>
      <c r="F424" s="61"/>
    </row>
    <row r="425" spans="1:6" hidden="1" x14ac:dyDescent="0.35">
      <c r="A425" s="201" t="s">
        <v>444</v>
      </c>
      <c r="B425" s="31">
        <v>2154.66</v>
      </c>
      <c r="C425" s="31"/>
      <c r="D425" s="31"/>
      <c r="E425" s="31"/>
      <c r="F425" s="61"/>
    </row>
    <row r="426" spans="1:6" hidden="1" x14ac:dyDescent="0.35">
      <c r="A426" s="201" t="s">
        <v>445</v>
      </c>
      <c r="B426" s="31">
        <v>2154.66</v>
      </c>
      <c r="C426" s="31"/>
      <c r="D426" s="31"/>
      <c r="E426" s="31"/>
      <c r="F426" s="61"/>
    </row>
    <row r="427" spans="1:6" hidden="1" x14ac:dyDescent="0.35">
      <c r="A427" s="201" t="s">
        <v>446</v>
      </c>
      <c r="B427" s="31">
        <v>2154.66</v>
      </c>
      <c r="C427" s="31"/>
      <c r="D427" s="31"/>
      <c r="E427" s="31"/>
      <c r="F427" s="61"/>
    </row>
    <row r="428" spans="1:6" hidden="1" x14ac:dyDescent="0.35">
      <c r="A428" s="201" t="s">
        <v>447</v>
      </c>
      <c r="B428" s="31">
        <v>2154.66</v>
      </c>
      <c r="C428" s="31"/>
      <c r="D428" s="31"/>
      <c r="E428" s="31"/>
      <c r="F428" s="61"/>
    </row>
    <row r="429" spans="1:6" hidden="1" x14ac:dyDescent="0.35">
      <c r="A429" s="201" t="s">
        <v>448</v>
      </c>
      <c r="B429" s="31">
        <v>2154.66</v>
      </c>
      <c r="C429" s="31"/>
      <c r="D429" s="31"/>
      <c r="E429" s="31"/>
      <c r="F429" s="61"/>
    </row>
    <row r="430" spans="1:6" hidden="1" x14ac:dyDescent="0.35">
      <c r="A430" s="201" t="s">
        <v>449</v>
      </c>
      <c r="B430" s="31">
        <v>2154.66</v>
      </c>
      <c r="C430" s="31"/>
      <c r="D430" s="31"/>
      <c r="E430" s="31"/>
      <c r="F430" s="61"/>
    </row>
    <row r="431" spans="1:6" hidden="1" x14ac:dyDescent="0.35">
      <c r="A431" s="201" t="s">
        <v>450</v>
      </c>
      <c r="B431" s="31">
        <v>2154.66</v>
      </c>
      <c r="C431" s="31"/>
      <c r="D431" s="31"/>
      <c r="E431" s="31"/>
      <c r="F431" s="61"/>
    </row>
    <row r="432" spans="1:6" hidden="1" x14ac:dyDescent="0.35">
      <c r="A432" s="201" t="s">
        <v>451</v>
      </c>
      <c r="B432" s="31">
        <v>2154.66</v>
      </c>
      <c r="C432" s="31"/>
      <c r="D432" s="31"/>
      <c r="E432" s="31"/>
      <c r="F432" s="61"/>
    </row>
    <row r="433" spans="1:6" hidden="1" x14ac:dyDescent="0.35">
      <c r="A433" s="201" t="s">
        <v>452</v>
      </c>
      <c r="B433" s="31">
        <v>2154.66</v>
      </c>
      <c r="C433" s="31"/>
      <c r="D433" s="31"/>
      <c r="E433" s="31"/>
      <c r="F433" s="61"/>
    </row>
    <row r="434" spans="1:6" hidden="1" x14ac:dyDescent="0.35">
      <c r="A434" s="201" t="s">
        <v>453</v>
      </c>
      <c r="B434" s="31">
        <v>2154.66</v>
      </c>
      <c r="C434" s="31"/>
      <c r="D434" s="31"/>
      <c r="E434" s="31"/>
      <c r="F434" s="61"/>
    </row>
    <row r="435" spans="1:6" hidden="1" x14ac:dyDescent="0.35">
      <c r="A435" s="201" t="s">
        <v>454</v>
      </c>
      <c r="B435" s="31">
        <v>2154.66</v>
      </c>
      <c r="C435" s="31"/>
      <c r="D435" s="31"/>
      <c r="E435" s="31"/>
      <c r="F435" s="61"/>
    </row>
    <row r="436" spans="1:6" hidden="1" x14ac:dyDescent="0.35">
      <c r="A436" s="201" t="s">
        <v>455</v>
      </c>
      <c r="B436" s="31">
        <v>2154.66</v>
      </c>
      <c r="C436" s="31"/>
      <c r="D436" s="31"/>
      <c r="E436" s="31"/>
      <c r="F436" s="61"/>
    </row>
    <row r="437" spans="1:6" hidden="1" x14ac:dyDescent="0.35">
      <c r="A437" s="201" t="s">
        <v>456</v>
      </c>
      <c r="B437" s="31">
        <v>2154.66</v>
      </c>
      <c r="C437" s="31"/>
      <c r="D437" s="31"/>
      <c r="E437" s="31"/>
      <c r="F437" s="61"/>
    </row>
    <row r="438" spans="1:6" hidden="1" x14ac:dyDescent="0.35">
      <c r="A438" s="201" t="s">
        <v>457</v>
      </c>
      <c r="B438" s="31">
        <v>2154.66</v>
      </c>
      <c r="C438" s="31"/>
      <c r="D438" s="31"/>
      <c r="E438" s="31"/>
      <c r="F438" s="61"/>
    </row>
    <row r="439" spans="1:6" hidden="1" x14ac:dyDescent="0.35">
      <c r="A439" s="201" t="s">
        <v>458</v>
      </c>
      <c r="B439" s="31">
        <v>2154.66</v>
      </c>
      <c r="C439" s="31"/>
      <c r="D439" s="31"/>
      <c r="E439" s="31"/>
      <c r="F439" s="61"/>
    </row>
    <row r="440" spans="1:6" hidden="1" x14ac:dyDescent="0.35">
      <c r="A440" s="201" t="s">
        <v>459</v>
      </c>
      <c r="B440" s="31">
        <v>2154.66</v>
      </c>
      <c r="C440" s="31"/>
      <c r="D440" s="31"/>
      <c r="E440" s="31"/>
      <c r="F440" s="61"/>
    </row>
    <row r="441" spans="1:6" hidden="1" x14ac:dyDescent="0.35">
      <c r="A441" s="201" t="s">
        <v>460</v>
      </c>
      <c r="B441" s="31">
        <v>2154.66</v>
      </c>
      <c r="C441" s="31"/>
      <c r="D441" s="31"/>
      <c r="E441" s="31"/>
      <c r="F441" s="61"/>
    </row>
    <row r="442" spans="1:6" hidden="1" x14ac:dyDescent="0.35">
      <c r="A442" s="201" t="s">
        <v>461</v>
      </c>
      <c r="B442" s="31">
        <v>2154.66</v>
      </c>
      <c r="C442" s="31"/>
      <c r="D442" s="31"/>
      <c r="E442" s="31"/>
      <c r="F442" s="61"/>
    </row>
    <row r="443" spans="1:6" hidden="1" x14ac:dyDescent="0.35">
      <c r="A443" s="201" t="s">
        <v>462</v>
      </c>
      <c r="B443" s="31">
        <v>2154.66</v>
      </c>
      <c r="C443" s="31"/>
      <c r="D443" s="31"/>
      <c r="E443" s="31"/>
      <c r="F443" s="61"/>
    </row>
    <row r="444" spans="1:6" hidden="1" x14ac:dyDescent="0.35">
      <c r="A444" s="201" t="s">
        <v>464</v>
      </c>
      <c r="B444" s="31">
        <v>2154.66</v>
      </c>
      <c r="C444" s="31"/>
      <c r="D444" s="31"/>
      <c r="E444" s="31"/>
      <c r="F444" s="61"/>
    </row>
    <row r="445" spans="1:6" hidden="1" x14ac:dyDescent="0.35">
      <c r="A445" s="201" t="s">
        <v>661</v>
      </c>
      <c r="B445" s="31">
        <v>2154.8200000000002</v>
      </c>
      <c r="C445" s="31"/>
      <c r="D445" s="31"/>
      <c r="E445" s="31"/>
      <c r="F445" s="61"/>
    </row>
    <row r="446" spans="1:6" hidden="1" x14ac:dyDescent="0.35">
      <c r="A446" s="201" t="s">
        <v>464</v>
      </c>
      <c r="B446" s="31">
        <v>2154.8200000000002</v>
      </c>
      <c r="C446" s="31"/>
      <c r="D446" s="31"/>
      <c r="E446" s="31"/>
      <c r="F446" s="61"/>
    </row>
    <row r="447" spans="1:6" hidden="1" x14ac:dyDescent="0.35">
      <c r="A447" s="201" t="s">
        <v>465</v>
      </c>
      <c r="B447" s="31">
        <v>2154.5500000000002</v>
      </c>
      <c r="C447" s="31"/>
      <c r="D447" s="31"/>
      <c r="E447" s="31"/>
      <c r="F447" s="61"/>
    </row>
    <row r="448" spans="1:6" hidden="1" x14ac:dyDescent="0.35">
      <c r="A448" s="201" t="s">
        <v>662</v>
      </c>
      <c r="B448" s="31">
        <v>2139.58</v>
      </c>
      <c r="C448" s="31"/>
      <c r="D448" s="31"/>
      <c r="E448" s="31"/>
      <c r="F448" s="61"/>
    </row>
    <row r="449" spans="1:6" hidden="1" x14ac:dyDescent="0.35">
      <c r="A449" s="201" t="s">
        <v>663</v>
      </c>
      <c r="B449" s="31">
        <v>2089.62</v>
      </c>
      <c r="C449" s="31"/>
      <c r="D449" s="31"/>
      <c r="E449" s="31"/>
      <c r="F449" s="61"/>
    </row>
    <row r="450" spans="1:6" hidden="1" x14ac:dyDescent="0.35">
      <c r="A450" s="201" t="s">
        <v>664</v>
      </c>
      <c r="B450" s="31">
        <v>2130.54</v>
      </c>
      <c r="C450" s="31"/>
      <c r="D450" s="31"/>
      <c r="E450" s="31"/>
      <c r="F450" s="61"/>
    </row>
    <row r="451" spans="1:6" hidden="1" x14ac:dyDescent="0.35">
      <c r="A451" s="201" t="s">
        <v>665</v>
      </c>
      <c r="B451" s="31">
        <v>2146.34</v>
      </c>
      <c r="C451" s="31"/>
      <c r="D451" s="31"/>
      <c r="E451" s="31"/>
      <c r="F451" s="61"/>
    </row>
    <row r="452" spans="1:6" hidden="1" x14ac:dyDescent="0.35">
      <c r="A452" s="201" t="s">
        <v>666</v>
      </c>
      <c r="B452" s="31">
        <v>2142</v>
      </c>
      <c r="C452" s="31"/>
      <c r="D452" s="31"/>
      <c r="E452" s="31"/>
      <c r="F452" s="61"/>
    </row>
    <row r="453" spans="1:6" hidden="1" x14ac:dyDescent="0.35">
      <c r="A453" s="201" t="s">
        <v>667</v>
      </c>
      <c r="B453" s="31">
        <v>2105</v>
      </c>
      <c r="C453" s="31"/>
      <c r="D453" s="31"/>
      <c r="E453" s="31"/>
      <c r="F453" s="61"/>
    </row>
    <row r="454" spans="1:6" hidden="1" x14ac:dyDescent="0.35">
      <c r="A454" s="201" t="s">
        <v>668</v>
      </c>
      <c r="B454" s="31">
        <v>2134</v>
      </c>
      <c r="C454" s="31"/>
      <c r="D454" s="31"/>
      <c r="E454" s="31"/>
      <c r="F454" s="61"/>
    </row>
    <row r="455" spans="1:6" hidden="1" x14ac:dyDescent="0.35">
      <c r="A455" s="201" t="s">
        <v>669</v>
      </c>
      <c r="B455" s="31">
        <v>2129.7800000000002</v>
      </c>
      <c r="C455" s="31"/>
      <c r="D455" s="31"/>
      <c r="E455" s="31"/>
      <c r="F455" s="61"/>
    </row>
    <row r="456" spans="1:6" hidden="1" x14ac:dyDescent="0.35">
      <c r="A456" s="201" t="s">
        <v>670</v>
      </c>
      <c r="B456" s="31">
        <v>2121.71</v>
      </c>
      <c r="C456" s="31"/>
      <c r="D456" s="31"/>
      <c r="E456" s="31"/>
      <c r="F456" s="61"/>
    </row>
    <row r="457" spans="1:6" hidden="1" x14ac:dyDescent="0.35">
      <c r="A457" s="201" t="s">
        <v>671</v>
      </c>
      <c r="B457" s="31">
        <v>2065.0889999999999</v>
      </c>
      <c r="C457" s="31"/>
      <c r="D457" s="31"/>
      <c r="E457" s="31"/>
      <c r="F457" s="61"/>
    </row>
    <row r="458" spans="1:6" hidden="1" x14ac:dyDescent="0.35">
      <c r="A458" s="201" t="s">
        <v>672</v>
      </c>
      <c r="B458" s="31">
        <v>2075.85</v>
      </c>
      <c r="C458" s="31"/>
      <c r="D458" s="31"/>
      <c r="E458" s="31"/>
      <c r="F458" s="61"/>
    </row>
    <row r="459" spans="1:6" hidden="1" x14ac:dyDescent="0.35">
      <c r="A459" s="201" t="s">
        <v>673</v>
      </c>
      <c r="B459" s="31">
        <v>2088.0340000000001</v>
      </c>
      <c r="C459" s="31"/>
      <c r="D459" s="31"/>
      <c r="E459" s="31"/>
      <c r="F459" s="61"/>
    </row>
    <row r="460" spans="1:6" hidden="1" x14ac:dyDescent="0.35">
      <c r="A460" s="201" t="s">
        <v>674</v>
      </c>
      <c r="B460" s="31">
        <v>2078.069</v>
      </c>
      <c r="C460" s="31"/>
      <c r="D460" s="31"/>
      <c r="E460" s="31"/>
      <c r="F460" s="61"/>
    </row>
    <row r="461" spans="1:6" hidden="1" x14ac:dyDescent="0.35">
      <c r="A461" s="201" t="s">
        <v>675</v>
      </c>
      <c r="B461" s="31">
        <v>2067.15</v>
      </c>
      <c r="C461" s="31"/>
      <c r="D461" s="31"/>
      <c r="E461" s="31"/>
      <c r="F461" s="61"/>
    </row>
    <row r="462" spans="1:6" hidden="1" x14ac:dyDescent="0.35">
      <c r="A462" s="201" t="s">
        <v>676</v>
      </c>
      <c r="B462" s="31">
        <v>2067.15</v>
      </c>
      <c r="C462" s="31"/>
      <c r="D462" s="31"/>
      <c r="E462" s="31"/>
      <c r="F462" s="61"/>
    </row>
    <row r="463" spans="1:6" hidden="1" x14ac:dyDescent="0.35">
      <c r="A463" s="201" t="s">
        <v>677</v>
      </c>
      <c r="B463" s="31">
        <v>2066.08</v>
      </c>
      <c r="C463" s="31"/>
      <c r="D463" s="31"/>
      <c r="E463" s="31"/>
      <c r="F463" s="61"/>
    </row>
    <row r="464" spans="1:6" hidden="1" x14ac:dyDescent="0.35">
      <c r="A464" s="201" t="s">
        <v>678</v>
      </c>
      <c r="B464" s="31">
        <v>2075.29</v>
      </c>
      <c r="C464" s="31"/>
      <c r="D464" s="31"/>
      <c r="E464" s="31"/>
      <c r="F464" s="61"/>
    </row>
    <row r="465" spans="1:6" hidden="1" x14ac:dyDescent="0.35">
      <c r="A465" s="201" t="s">
        <v>679</v>
      </c>
      <c r="B465" s="31">
        <v>2091.9499999999998</v>
      </c>
      <c r="C465" s="31"/>
      <c r="D465" s="31"/>
      <c r="E465" s="31"/>
      <c r="F465" s="61"/>
    </row>
    <row r="466" spans="1:6" hidden="1" x14ac:dyDescent="0.35">
      <c r="A466" s="201" t="s">
        <v>680</v>
      </c>
      <c r="B466" s="31">
        <v>2092.6799999999998</v>
      </c>
      <c r="C466" s="31"/>
      <c r="D466" s="31"/>
      <c r="E466" s="31"/>
      <c r="F466" s="61"/>
    </row>
    <row r="467" spans="1:6" hidden="1" x14ac:dyDescent="0.35">
      <c r="A467" s="201" t="s">
        <v>681</v>
      </c>
      <c r="B467" s="31">
        <v>2095.0500000000002</v>
      </c>
      <c r="C467" s="31"/>
      <c r="D467" s="31"/>
      <c r="E467" s="31"/>
      <c r="F467" s="61"/>
    </row>
    <row r="468" spans="1:6" hidden="1" x14ac:dyDescent="0.35">
      <c r="A468" s="201" t="s">
        <v>682</v>
      </c>
      <c r="B468" s="31">
        <v>2097.41</v>
      </c>
      <c r="C468" s="31"/>
      <c r="D468" s="31"/>
      <c r="E468" s="31"/>
      <c r="F468" s="61"/>
    </row>
    <row r="469" spans="1:6" hidden="1" x14ac:dyDescent="0.35">
      <c r="A469" s="201" t="s">
        <v>683</v>
      </c>
      <c r="B469" s="31">
        <v>2104.33</v>
      </c>
      <c r="C469" s="31"/>
      <c r="D469" s="31"/>
      <c r="E469" s="31"/>
      <c r="F469" s="61"/>
    </row>
    <row r="470" spans="1:6" hidden="1" x14ac:dyDescent="0.35">
      <c r="A470" s="201" t="s">
        <v>684</v>
      </c>
      <c r="B470" s="31">
        <v>2096.13</v>
      </c>
      <c r="C470" s="31"/>
      <c r="D470" s="31"/>
      <c r="E470" s="31"/>
      <c r="F470" s="61"/>
    </row>
    <row r="471" spans="1:6" hidden="1" x14ac:dyDescent="0.35">
      <c r="A471" s="201" t="s">
        <v>685</v>
      </c>
      <c r="B471" s="31">
        <v>2103.8000000000002</v>
      </c>
      <c r="C471" s="31"/>
      <c r="D471" s="31"/>
      <c r="E471" s="31"/>
      <c r="F471" s="61"/>
    </row>
    <row r="472" spans="1:6" hidden="1" x14ac:dyDescent="0.35">
      <c r="A472" s="201" t="s">
        <v>686</v>
      </c>
      <c r="B472" s="31">
        <v>2098.44</v>
      </c>
      <c r="C472" s="31"/>
      <c r="D472" s="31"/>
      <c r="E472" s="31"/>
      <c r="F472" s="61"/>
    </row>
    <row r="473" spans="1:6" hidden="1" x14ac:dyDescent="0.35">
      <c r="A473" s="201" t="s">
        <v>687</v>
      </c>
      <c r="B473" s="31">
        <v>2106.3000000000002</v>
      </c>
      <c r="C473" s="31"/>
      <c r="D473" s="31"/>
      <c r="E473" s="31"/>
      <c r="F473" s="61"/>
    </row>
    <row r="474" spans="1:6" hidden="1" x14ac:dyDescent="0.35">
      <c r="A474" s="201" t="s">
        <v>688</v>
      </c>
      <c r="B474" s="31">
        <v>2099.42</v>
      </c>
      <c r="C474" s="31"/>
      <c r="D474" s="31"/>
      <c r="E474" s="31"/>
      <c r="F474" s="61"/>
    </row>
    <row r="475" spans="1:6" hidden="1" x14ac:dyDescent="0.35">
      <c r="A475" s="201" t="s">
        <v>689</v>
      </c>
      <c r="B475" s="31">
        <v>2096.23</v>
      </c>
      <c r="C475" s="31"/>
      <c r="D475" s="31"/>
      <c r="E475" s="31"/>
      <c r="F475" s="61"/>
    </row>
    <row r="476" spans="1:6" hidden="1" x14ac:dyDescent="0.35">
      <c r="A476" s="201" t="s">
        <v>690</v>
      </c>
      <c r="B476" s="31">
        <v>2099.39</v>
      </c>
      <c r="C476" s="31"/>
      <c r="D476" s="31"/>
      <c r="E476" s="31"/>
      <c r="F476" s="61"/>
    </row>
    <row r="477" spans="1:6" hidden="1" x14ac:dyDescent="0.35">
      <c r="A477" s="201" t="s">
        <v>691</v>
      </c>
      <c r="B477" s="31">
        <v>2100.7399999999998</v>
      </c>
      <c r="C477" s="31"/>
      <c r="D477" s="31"/>
      <c r="E477" s="31"/>
      <c r="F477" s="61"/>
    </row>
    <row r="478" spans="1:6" hidden="1" x14ac:dyDescent="0.35">
      <c r="A478" s="201" t="s">
        <v>692</v>
      </c>
      <c r="B478" s="31">
        <v>2101.4299999999998</v>
      </c>
      <c r="C478" s="31"/>
      <c r="D478" s="31"/>
      <c r="E478" s="31"/>
      <c r="F478" s="61"/>
    </row>
    <row r="479" spans="1:6" hidden="1" x14ac:dyDescent="0.35">
      <c r="A479" s="201" t="s">
        <v>693</v>
      </c>
      <c r="B479" s="31">
        <v>2084.25</v>
      </c>
      <c r="C479" s="31"/>
      <c r="D479" s="31"/>
      <c r="E479" s="31"/>
      <c r="F479" s="61"/>
    </row>
    <row r="480" spans="1:6" hidden="1" x14ac:dyDescent="0.35">
      <c r="A480" s="201" t="s">
        <v>694</v>
      </c>
      <c r="B480" s="31">
        <v>2083.0070000000001</v>
      </c>
      <c r="C480" s="31"/>
      <c r="D480" s="31"/>
      <c r="E480" s="31"/>
      <c r="F480" s="61"/>
    </row>
    <row r="481" spans="1:6" hidden="1" x14ac:dyDescent="0.35">
      <c r="A481" s="201" t="s">
        <v>695</v>
      </c>
      <c r="B481" s="31">
        <v>2088.61</v>
      </c>
      <c r="C481" s="31"/>
      <c r="D481" s="31"/>
      <c r="E481" s="31"/>
      <c r="F481" s="61"/>
    </row>
    <row r="482" spans="1:6" hidden="1" x14ac:dyDescent="0.35">
      <c r="A482" s="201" t="s">
        <v>696</v>
      </c>
      <c r="B482" s="31">
        <v>2097.85</v>
      </c>
      <c r="C482" s="31"/>
      <c r="D482" s="31"/>
      <c r="E482" s="31"/>
      <c r="F482" s="61"/>
    </row>
    <row r="483" spans="1:6" hidden="1" x14ac:dyDescent="0.35">
      <c r="A483" s="201" t="s">
        <v>697</v>
      </c>
      <c r="B483" s="31">
        <v>2096.0300000000002</v>
      </c>
      <c r="C483" s="31"/>
      <c r="D483" s="31"/>
      <c r="E483" s="31"/>
      <c r="F483" s="61"/>
    </row>
    <row r="484" spans="1:6" hidden="1" x14ac:dyDescent="0.35">
      <c r="A484" s="201" t="s">
        <v>698</v>
      </c>
      <c r="B484" s="31">
        <v>2089.8000000000002</v>
      </c>
      <c r="C484" s="31"/>
      <c r="D484" s="31"/>
      <c r="E484" s="31"/>
      <c r="F484" s="61"/>
    </row>
    <row r="485" spans="1:6" hidden="1" x14ac:dyDescent="0.35">
      <c r="A485" s="201" t="s">
        <v>699</v>
      </c>
      <c r="B485" s="31">
        <v>2104.6999999999998</v>
      </c>
      <c r="C485" s="31"/>
      <c r="D485" s="31"/>
      <c r="E485" s="31"/>
      <c r="F485" s="61"/>
    </row>
    <row r="486" spans="1:6" hidden="1" x14ac:dyDescent="0.35">
      <c r="A486" s="201" t="s">
        <v>505</v>
      </c>
      <c r="B486" s="31">
        <v>2116.48</v>
      </c>
      <c r="C486" s="31"/>
      <c r="D486" s="31"/>
      <c r="E486" s="31"/>
      <c r="F486" s="61"/>
    </row>
    <row r="487" spans="1:6" hidden="1" x14ac:dyDescent="0.35">
      <c r="A487" s="201" t="s">
        <v>506</v>
      </c>
      <c r="B487" s="31">
        <v>2139.04</v>
      </c>
      <c r="C487" s="31"/>
      <c r="D487" s="31"/>
      <c r="E487" s="31"/>
      <c r="F487" s="61"/>
    </row>
    <row r="488" spans="1:6" hidden="1" x14ac:dyDescent="0.35">
      <c r="A488" s="201" t="s">
        <v>507</v>
      </c>
      <c r="B488" s="31">
        <v>2134.79</v>
      </c>
      <c r="C488" s="31"/>
      <c r="D488" s="31"/>
      <c r="E488" s="31"/>
      <c r="F488" s="61"/>
    </row>
    <row r="489" spans="1:6" hidden="1" x14ac:dyDescent="0.35">
      <c r="A489" s="201" t="s">
        <v>508</v>
      </c>
      <c r="B489" s="31">
        <v>2130.9299999999998</v>
      </c>
      <c r="C489" s="31"/>
      <c r="D489" s="31"/>
      <c r="E489" s="31"/>
      <c r="F489" s="61"/>
    </row>
    <row r="490" spans="1:6" hidden="1" x14ac:dyDescent="0.35">
      <c r="A490" s="201" t="s">
        <v>509</v>
      </c>
      <c r="B490" s="31">
        <v>2119.0700000000002</v>
      </c>
      <c r="C490" s="31"/>
      <c r="D490" s="31"/>
      <c r="E490" s="31"/>
      <c r="F490" s="61"/>
    </row>
    <row r="491" spans="1:6" hidden="1" x14ac:dyDescent="0.35">
      <c r="A491" s="201" t="s">
        <v>510</v>
      </c>
      <c r="B491" s="31">
        <v>2117.91</v>
      </c>
      <c r="C491" s="31"/>
      <c r="D491" s="31"/>
      <c r="E491" s="31"/>
      <c r="F491" s="61"/>
    </row>
    <row r="492" spans="1:6" hidden="1" x14ac:dyDescent="0.35">
      <c r="A492" s="201" t="s">
        <v>511</v>
      </c>
      <c r="B492" s="31">
        <v>2120.2399999999998</v>
      </c>
      <c r="C492" s="31"/>
      <c r="D492" s="31"/>
      <c r="E492" s="31"/>
      <c r="F492" s="61"/>
    </row>
    <row r="493" spans="1:6" hidden="1" x14ac:dyDescent="0.35">
      <c r="A493" s="201" t="s">
        <v>512</v>
      </c>
      <c r="B493" s="31">
        <v>2102.8200000000002</v>
      </c>
      <c r="C493" s="31"/>
      <c r="D493" s="31"/>
      <c r="E493" s="31"/>
      <c r="F493" s="61"/>
    </row>
    <row r="494" spans="1:6" hidden="1" x14ac:dyDescent="0.35">
      <c r="A494" s="204" t="s">
        <v>513</v>
      </c>
      <c r="B494" s="31">
        <v>2088.5500000000002</v>
      </c>
      <c r="C494" s="31"/>
      <c r="D494" s="31"/>
      <c r="E494" s="31"/>
      <c r="F494" s="61"/>
    </row>
    <row r="495" spans="1:6" hidden="1" x14ac:dyDescent="0.35">
      <c r="A495" s="204" t="s">
        <v>514</v>
      </c>
      <c r="B495" s="31">
        <v>2087.4</v>
      </c>
      <c r="C495" s="31"/>
      <c r="D495" s="31"/>
      <c r="E495" s="31"/>
      <c r="F495" s="61"/>
    </row>
    <row r="496" spans="1:6" hidden="1" x14ac:dyDescent="0.35">
      <c r="A496" s="204" t="s">
        <v>515</v>
      </c>
      <c r="B496" s="31">
        <v>2087.107</v>
      </c>
      <c r="C496" s="31"/>
      <c r="D496" s="31"/>
      <c r="E496" s="31"/>
      <c r="F496" s="61"/>
    </row>
    <row r="497" spans="1:6" hidden="1" x14ac:dyDescent="0.35">
      <c r="A497" s="204" t="s">
        <v>516</v>
      </c>
      <c r="B497" s="31">
        <v>2081.0050000000001</v>
      </c>
      <c r="C497" s="31"/>
      <c r="D497" s="31"/>
      <c r="E497" s="31"/>
      <c r="F497" s="61"/>
    </row>
    <row r="498" spans="1:6" hidden="1" x14ac:dyDescent="0.35">
      <c r="A498" s="204" t="s">
        <v>517</v>
      </c>
      <c r="B498" s="31">
        <v>2067.54</v>
      </c>
      <c r="C498" s="31"/>
      <c r="D498" s="31"/>
      <c r="E498" s="31"/>
      <c r="F498" s="61"/>
    </row>
    <row r="499" spans="1:6" hidden="1" x14ac:dyDescent="0.35">
      <c r="A499" s="204" t="s">
        <v>518</v>
      </c>
      <c r="B499" s="31">
        <v>2063.3200000000002</v>
      </c>
      <c r="C499" s="31"/>
      <c r="D499" s="31"/>
      <c r="E499" s="31"/>
      <c r="F499" s="61"/>
    </row>
    <row r="500" spans="1:6" hidden="1" x14ac:dyDescent="0.35">
      <c r="A500" s="204" t="s">
        <v>519</v>
      </c>
      <c r="B500" s="31">
        <v>2055.48</v>
      </c>
      <c r="C500" s="31"/>
      <c r="D500" s="31"/>
      <c r="E500" s="31"/>
      <c r="F500" s="61"/>
    </row>
    <row r="501" spans="1:6" hidden="1" x14ac:dyDescent="0.35">
      <c r="A501" s="204" t="s">
        <v>520</v>
      </c>
      <c r="B501" s="31">
        <v>2039.22</v>
      </c>
      <c r="C501" s="31"/>
      <c r="D501" s="31"/>
      <c r="E501" s="31"/>
      <c r="F501" s="61"/>
    </row>
    <row r="502" spans="1:6" hidden="1" x14ac:dyDescent="0.35">
      <c r="A502" s="204" t="s">
        <v>521</v>
      </c>
      <c r="B502" s="31">
        <v>2038.03</v>
      </c>
      <c r="C502" s="31"/>
      <c r="D502" s="31"/>
      <c r="E502" s="31"/>
      <c r="F502" s="61"/>
    </row>
    <row r="503" spans="1:6" hidden="1" x14ac:dyDescent="0.35">
      <c r="A503" s="204" t="s">
        <v>522</v>
      </c>
      <c r="B503" s="31">
        <v>2039.77</v>
      </c>
      <c r="C503" s="31"/>
      <c r="D503" s="31"/>
      <c r="E503" s="31"/>
      <c r="F503" s="61"/>
    </row>
    <row r="504" spans="1:6" hidden="1" x14ac:dyDescent="0.35">
      <c r="A504" s="204" t="s">
        <v>523</v>
      </c>
      <c r="B504" s="31">
        <v>2038.08</v>
      </c>
      <c r="C504" s="31"/>
      <c r="D504" s="31"/>
      <c r="E504" s="31"/>
      <c r="F504" s="61"/>
    </row>
    <row r="505" spans="1:6" hidden="1" x14ac:dyDescent="0.35">
      <c r="A505" s="204" t="s">
        <v>524</v>
      </c>
      <c r="B505" s="31">
        <v>2002.88</v>
      </c>
      <c r="C505" s="31"/>
      <c r="D505" s="31"/>
      <c r="E505" s="31"/>
      <c r="F505" s="61"/>
    </row>
    <row r="506" spans="1:6" hidden="1" x14ac:dyDescent="0.35">
      <c r="A506" s="204" t="s">
        <v>525</v>
      </c>
      <c r="B506" s="31">
        <v>1993.03</v>
      </c>
      <c r="C506" s="31"/>
      <c r="D506" s="31"/>
      <c r="E506" s="31"/>
      <c r="F506" s="61"/>
    </row>
    <row r="507" spans="1:6" hidden="1" x14ac:dyDescent="0.35">
      <c r="A507" s="204" t="s">
        <v>526</v>
      </c>
      <c r="B507" s="31">
        <v>1987.38</v>
      </c>
      <c r="C507" s="31"/>
      <c r="D507" s="31"/>
      <c r="E507" s="31"/>
      <c r="F507" s="61"/>
    </row>
    <row r="508" spans="1:6" hidden="1" x14ac:dyDescent="0.35">
      <c r="A508" s="204" t="s">
        <v>527</v>
      </c>
      <c r="B508" s="31">
        <v>1986.52</v>
      </c>
      <c r="C508" s="31"/>
      <c r="D508" s="31"/>
      <c r="E508" s="31"/>
      <c r="F508" s="61"/>
    </row>
    <row r="509" spans="1:6" hidden="1" x14ac:dyDescent="0.35">
      <c r="A509" s="204" t="s">
        <v>528</v>
      </c>
      <c r="B509" s="31">
        <v>1976.4079999999999</v>
      </c>
      <c r="C509" s="31"/>
      <c r="D509" s="31"/>
      <c r="E509" s="31"/>
      <c r="F509" s="61"/>
    </row>
    <row r="510" spans="1:6" hidden="1" x14ac:dyDescent="0.35">
      <c r="A510" s="204" t="s">
        <v>529</v>
      </c>
      <c r="B510" s="31">
        <v>1991.94</v>
      </c>
      <c r="C510" s="31"/>
      <c r="D510" s="31"/>
      <c r="E510" s="31"/>
      <c r="F510" s="61"/>
    </row>
    <row r="511" spans="1:6" hidden="1" x14ac:dyDescent="0.35">
      <c r="A511" s="204" t="s">
        <v>530</v>
      </c>
      <c r="B511" s="31">
        <v>2003.72</v>
      </c>
      <c r="C511" s="31"/>
      <c r="D511" s="31"/>
      <c r="E511" s="31"/>
      <c r="F511" s="61"/>
    </row>
    <row r="512" spans="1:6" hidden="1" x14ac:dyDescent="0.35">
      <c r="A512" s="204" t="s">
        <v>531</v>
      </c>
      <c r="B512" s="31">
        <v>2023.18</v>
      </c>
      <c r="C512" s="31"/>
      <c r="D512" s="31"/>
      <c r="E512" s="31"/>
      <c r="F512" s="61"/>
    </row>
    <row r="513" spans="1:6" hidden="1" x14ac:dyDescent="0.35">
      <c r="A513" s="204" t="s">
        <v>532</v>
      </c>
      <c r="B513" s="31">
        <v>2009.58</v>
      </c>
      <c r="C513" s="31"/>
      <c r="D513" s="31"/>
      <c r="E513" s="31"/>
      <c r="F513" s="61"/>
    </row>
    <row r="514" spans="1:6" hidden="1" x14ac:dyDescent="0.35">
      <c r="A514" s="204" t="s">
        <v>533</v>
      </c>
      <c r="B514" s="31">
        <v>2009.02</v>
      </c>
      <c r="C514" s="31"/>
      <c r="D514" s="31"/>
      <c r="E514" s="31"/>
      <c r="F514" s="61"/>
    </row>
    <row r="515" spans="1:6" hidden="1" x14ac:dyDescent="0.35">
      <c r="A515" s="204" t="s">
        <v>534</v>
      </c>
      <c r="B515" s="31">
        <v>2023.99</v>
      </c>
      <c r="C515" s="31"/>
      <c r="D515" s="31"/>
      <c r="E515" s="31"/>
      <c r="F515" s="61"/>
    </row>
    <row r="516" spans="1:6" hidden="1" x14ac:dyDescent="0.35">
      <c r="A516" s="204" t="s">
        <v>535</v>
      </c>
      <c r="B516" s="31">
        <v>2027.76</v>
      </c>
      <c r="C516" s="31"/>
      <c r="D516" s="31"/>
      <c r="E516" s="31"/>
      <c r="F516" s="61"/>
    </row>
    <row r="517" spans="1:6" hidden="1" x14ac:dyDescent="0.35">
      <c r="A517" s="204" t="s">
        <v>536</v>
      </c>
      <c r="B517" s="31">
        <v>2023.83</v>
      </c>
      <c r="C517" s="31"/>
      <c r="D517" s="31"/>
      <c r="E517" s="31"/>
      <c r="F517" s="61"/>
    </row>
    <row r="518" spans="1:6" hidden="1" x14ac:dyDescent="0.35">
      <c r="A518" s="204" t="s">
        <v>537</v>
      </c>
      <c r="B518" s="31">
        <v>2028.94</v>
      </c>
      <c r="C518" s="31"/>
      <c r="D518" s="31"/>
      <c r="E518" s="31"/>
      <c r="F518" s="61"/>
    </row>
    <row r="519" spans="1:6" hidden="1" x14ac:dyDescent="0.35">
      <c r="A519" s="204" t="s">
        <v>538</v>
      </c>
      <c r="B519" s="31">
        <v>2040.37</v>
      </c>
      <c r="C519" s="31"/>
      <c r="D519" s="31"/>
      <c r="E519" s="31"/>
      <c r="F519" s="61"/>
    </row>
    <row r="520" spans="1:6" hidden="1" x14ac:dyDescent="0.35">
      <c r="A520" s="204" t="s">
        <v>539</v>
      </c>
      <c r="B520" s="31">
        <v>2037.26</v>
      </c>
      <c r="C520" s="31"/>
      <c r="D520" s="31"/>
      <c r="E520" s="31"/>
      <c r="F520" s="61"/>
    </row>
    <row r="521" spans="1:6" hidden="1" x14ac:dyDescent="0.35">
      <c r="A521" s="204" t="s">
        <v>540</v>
      </c>
      <c r="B521" s="31">
        <v>2037.26</v>
      </c>
      <c r="C521" s="31"/>
      <c r="D521" s="31"/>
      <c r="E521" s="31"/>
      <c r="F521" s="61"/>
    </row>
    <row r="522" spans="1:6" hidden="1" x14ac:dyDescent="0.35">
      <c r="A522" s="204" t="s">
        <v>541</v>
      </c>
      <c r="B522" s="31">
        <v>2045.03</v>
      </c>
      <c r="C522" s="31"/>
      <c r="D522" s="31"/>
      <c r="E522" s="31"/>
      <c r="F522" s="61"/>
    </row>
    <row r="523" spans="1:6" hidden="1" x14ac:dyDescent="0.35">
      <c r="A523" s="204" t="s">
        <v>542</v>
      </c>
      <c r="B523" s="31">
        <v>2045.037</v>
      </c>
      <c r="C523" s="31"/>
      <c r="D523" s="31"/>
      <c r="E523" s="31"/>
      <c r="F523" s="61"/>
    </row>
    <row r="524" spans="1:6" hidden="1" x14ac:dyDescent="0.35">
      <c r="A524" s="204" t="s">
        <v>543</v>
      </c>
      <c r="B524" s="31">
        <v>2035.97</v>
      </c>
      <c r="C524" s="31"/>
      <c r="D524" s="31"/>
      <c r="E524" s="31"/>
      <c r="F524" s="61"/>
    </row>
    <row r="525" spans="1:6" hidden="1" x14ac:dyDescent="0.35">
      <c r="A525" s="204" t="s">
        <v>544</v>
      </c>
      <c r="B525" s="31">
        <v>2039.84</v>
      </c>
      <c r="C525" s="31"/>
      <c r="D525" s="31"/>
      <c r="E525" s="31"/>
      <c r="F525" s="61"/>
    </row>
    <row r="526" spans="1:6" hidden="1" x14ac:dyDescent="0.35">
      <c r="A526" s="204" t="s">
        <v>545</v>
      </c>
      <c r="B526" s="31">
        <v>2029.97</v>
      </c>
      <c r="C526" s="31"/>
      <c r="D526" s="31"/>
      <c r="E526" s="31"/>
      <c r="F526" s="61"/>
    </row>
    <row r="527" spans="1:6" hidden="1" x14ac:dyDescent="0.35">
      <c r="A527" s="204" t="s">
        <v>546</v>
      </c>
      <c r="B527" s="31">
        <v>2028.95</v>
      </c>
      <c r="C527" s="31"/>
      <c r="D527" s="31"/>
      <c r="E527" s="31"/>
      <c r="F527" s="61"/>
    </row>
    <row r="528" spans="1:6" hidden="1" x14ac:dyDescent="0.35">
      <c r="A528" s="204" t="s">
        <v>547</v>
      </c>
      <c r="B528" s="31">
        <v>2009.11</v>
      </c>
      <c r="C528" s="31"/>
      <c r="D528" s="31"/>
      <c r="E528" s="31"/>
      <c r="F528" s="61"/>
    </row>
    <row r="529" spans="1:6" hidden="1" x14ac:dyDescent="0.35">
      <c r="A529" s="204" t="s">
        <v>548</v>
      </c>
      <c r="B529" s="31">
        <v>2017.56</v>
      </c>
      <c r="C529" s="31"/>
      <c r="D529" s="31"/>
      <c r="E529" s="31"/>
      <c r="F529" s="61"/>
    </row>
    <row r="530" spans="1:6" hidden="1" x14ac:dyDescent="0.35">
      <c r="A530" s="204" t="s">
        <v>549</v>
      </c>
      <c r="B530" s="31">
        <v>2034.87</v>
      </c>
      <c r="C530" s="31"/>
      <c r="D530" s="31"/>
      <c r="E530" s="31"/>
      <c r="F530" s="61"/>
    </row>
    <row r="531" spans="1:6" hidden="1" x14ac:dyDescent="0.35">
      <c r="A531" s="204" t="s">
        <v>550</v>
      </c>
      <c r="B531" s="31"/>
      <c r="C531" s="31"/>
      <c r="D531" s="31"/>
      <c r="E531" s="31"/>
      <c r="F531" s="61"/>
    </row>
    <row r="532" spans="1:6" hidden="1" x14ac:dyDescent="0.35">
      <c r="A532" s="204" t="s">
        <v>551</v>
      </c>
      <c r="B532" s="31">
        <v>2038.45</v>
      </c>
      <c r="C532" s="31"/>
      <c r="D532" s="31"/>
      <c r="E532" s="31"/>
      <c r="F532" s="61"/>
    </row>
    <row r="533" spans="1:6" hidden="1" x14ac:dyDescent="0.35">
      <c r="A533" s="204" t="s">
        <v>552</v>
      </c>
      <c r="B533" s="31">
        <v>2025.81</v>
      </c>
      <c r="C533" s="31"/>
      <c r="D533" s="31"/>
      <c r="E533" s="31"/>
      <c r="F533" s="61"/>
    </row>
    <row r="534" spans="1:6" hidden="1" x14ac:dyDescent="0.35">
      <c r="A534" s="204" t="s">
        <v>553</v>
      </c>
      <c r="B534" s="31">
        <v>2023.64</v>
      </c>
      <c r="C534" s="31"/>
      <c r="D534" s="31"/>
      <c r="E534" s="31"/>
      <c r="F534" s="61"/>
    </row>
    <row r="535" spans="1:6" hidden="1" x14ac:dyDescent="0.35">
      <c r="A535" s="204" t="s">
        <v>554</v>
      </c>
      <c r="B535" s="31">
        <v>2034.0550000000001</v>
      </c>
      <c r="C535" s="31"/>
      <c r="D535" s="31"/>
      <c r="E535" s="31"/>
      <c r="F535" s="61"/>
    </row>
    <row r="536" spans="1:6" hidden="1" x14ac:dyDescent="0.35">
      <c r="A536" s="204" t="s">
        <v>555</v>
      </c>
      <c r="B536" s="31">
        <v>2023.67</v>
      </c>
      <c r="C536" s="31"/>
      <c r="D536" s="31"/>
      <c r="E536" s="31"/>
      <c r="F536" s="61"/>
    </row>
    <row r="537" spans="1:6" hidden="1" x14ac:dyDescent="0.35">
      <c r="A537" s="204" t="s">
        <v>556</v>
      </c>
      <c r="B537" s="31">
        <v>2024.34</v>
      </c>
      <c r="C537" s="31"/>
      <c r="D537" s="31"/>
      <c r="E537" s="31"/>
      <c r="F537" s="61"/>
    </row>
    <row r="538" spans="1:6" hidden="1" x14ac:dyDescent="0.35">
      <c r="A538" s="204" t="s">
        <v>557</v>
      </c>
      <c r="B538" s="31">
        <v>2012.32</v>
      </c>
      <c r="C538" s="31"/>
      <c r="D538" s="31"/>
      <c r="E538" s="31"/>
      <c r="F538" s="61"/>
    </row>
    <row r="539" spans="1:6" hidden="1" x14ac:dyDescent="0.35">
      <c r="A539" s="204" t="s">
        <v>558</v>
      </c>
      <c r="B539" s="31">
        <v>1990.46</v>
      </c>
      <c r="C539" s="31"/>
      <c r="D539" s="31"/>
      <c r="E539" s="31"/>
      <c r="F539" s="61"/>
    </row>
    <row r="540" spans="1:6" hidden="1" x14ac:dyDescent="0.35">
      <c r="A540" s="204" t="s">
        <v>559</v>
      </c>
      <c r="B540" s="31">
        <v>1980.25</v>
      </c>
      <c r="C540" s="31"/>
      <c r="D540" s="31"/>
      <c r="E540" s="31"/>
      <c r="F540" s="61"/>
    </row>
    <row r="541" spans="1:6" hidden="1" x14ac:dyDescent="0.35">
      <c r="A541" s="204" t="s">
        <v>560</v>
      </c>
      <c r="B541" s="31">
        <v>1978.35</v>
      </c>
      <c r="C541" s="31"/>
      <c r="D541" s="31"/>
      <c r="E541" s="31"/>
      <c r="F541" s="61"/>
    </row>
    <row r="542" spans="1:6" hidden="1" x14ac:dyDescent="0.35">
      <c r="A542" s="204" t="s">
        <v>561</v>
      </c>
      <c r="B542" s="31">
        <v>1970.06</v>
      </c>
      <c r="C542" s="31"/>
      <c r="D542" s="31"/>
      <c r="E542" s="31"/>
      <c r="F542" s="61"/>
    </row>
    <row r="543" spans="1:6" hidden="1" x14ac:dyDescent="0.35">
      <c r="A543" s="204" t="s">
        <v>562</v>
      </c>
      <c r="B543" s="31">
        <v>1900.405</v>
      </c>
      <c r="C543" s="31"/>
      <c r="D543" s="31"/>
      <c r="E543" s="31"/>
      <c r="F543" s="61"/>
    </row>
    <row r="544" spans="1:6" hidden="1" x14ac:dyDescent="0.35">
      <c r="A544" s="204" t="s">
        <v>563</v>
      </c>
      <c r="B544" s="31">
        <v>1980.85</v>
      </c>
      <c r="C544" s="31"/>
      <c r="D544" s="31"/>
      <c r="E544" s="31"/>
      <c r="F544" s="61"/>
    </row>
    <row r="545" spans="1:6" hidden="1" x14ac:dyDescent="0.35">
      <c r="A545" s="204" t="s">
        <v>564</v>
      </c>
      <c r="B545" s="31">
        <v>1981.3</v>
      </c>
      <c r="C545" s="31"/>
      <c r="D545" s="31"/>
      <c r="E545" s="31"/>
      <c r="F545" s="61"/>
    </row>
    <row r="546" spans="1:6" hidden="1" x14ac:dyDescent="0.35">
      <c r="A546" s="204" t="s">
        <v>565</v>
      </c>
      <c r="B546" s="31">
        <v>1987.34</v>
      </c>
      <c r="C546" s="31"/>
      <c r="D546" s="31"/>
      <c r="E546" s="31"/>
      <c r="F546" s="61"/>
    </row>
    <row r="547" spans="1:6" hidden="1" x14ac:dyDescent="0.35">
      <c r="A547" s="204" t="s">
        <v>566</v>
      </c>
      <c r="B547" s="31">
        <v>1991.14</v>
      </c>
      <c r="C547" s="31"/>
      <c r="D547" s="31"/>
      <c r="E547" s="31"/>
      <c r="F547" s="61"/>
    </row>
    <row r="548" spans="1:6" hidden="1" x14ac:dyDescent="0.35">
      <c r="A548" s="204" t="s">
        <v>567</v>
      </c>
      <c r="B548" s="31">
        <v>1994.84</v>
      </c>
      <c r="C548" s="31"/>
      <c r="D548" s="31"/>
      <c r="E548" s="31"/>
      <c r="F548" s="61"/>
    </row>
    <row r="549" spans="1:6" hidden="1" x14ac:dyDescent="0.35">
      <c r="A549" s="204" t="s">
        <v>568</v>
      </c>
      <c r="B549" s="31">
        <v>1994.84</v>
      </c>
      <c r="C549" s="31"/>
      <c r="D549" s="31"/>
      <c r="E549" s="31"/>
      <c r="F549" s="61"/>
    </row>
    <row r="550" spans="1:6" hidden="1" x14ac:dyDescent="0.35">
      <c r="A550" s="204" t="s">
        <v>569</v>
      </c>
      <c r="B550" s="31">
        <v>1994.93</v>
      </c>
      <c r="C550" s="31"/>
      <c r="D550" s="31"/>
      <c r="E550" s="31"/>
      <c r="F550" s="61"/>
    </row>
    <row r="551" spans="1:6" hidden="1" x14ac:dyDescent="0.35">
      <c r="A551" s="204" t="s">
        <v>570</v>
      </c>
      <c r="B551" s="31">
        <v>1994.69</v>
      </c>
      <c r="C551" s="31"/>
      <c r="D551" s="31"/>
      <c r="E551" s="31"/>
      <c r="F551" s="61"/>
    </row>
    <row r="552" spans="1:6" hidden="1" x14ac:dyDescent="0.35">
      <c r="A552" s="204" t="s">
        <v>571</v>
      </c>
      <c r="B552" s="31">
        <v>1998.63</v>
      </c>
      <c r="C552" s="31"/>
      <c r="D552" s="31"/>
      <c r="E552" s="31"/>
      <c r="F552" s="61"/>
    </row>
    <row r="553" spans="1:6" hidden="1" x14ac:dyDescent="0.35">
      <c r="A553" s="204" t="s">
        <v>572</v>
      </c>
      <c r="B553" s="31">
        <v>2028.82</v>
      </c>
      <c r="C553" s="31"/>
      <c r="D553" s="31"/>
      <c r="E553" s="31"/>
      <c r="F553" s="61"/>
    </row>
    <row r="554" spans="1:6" hidden="1" x14ac:dyDescent="0.35">
      <c r="A554" s="204" t="s">
        <v>573</v>
      </c>
      <c r="B554" s="31">
        <v>2033.23</v>
      </c>
      <c r="C554" s="31"/>
      <c r="D554" s="31"/>
      <c r="E554" s="31"/>
      <c r="F554" s="61"/>
    </row>
    <row r="555" spans="1:6" hidden="1" x14ac:dyDescent="0.35">
      <c r="A555" s="204" t="s">
        <v>574</v>
      </c>
      <c r="B555" s="31">
        <v>2049.6999999999998</v>
      </c>
      <c r="C555" s="31"/>
      <c r="D555" s="31"/>
      <c r="E555" s="31"/>
      <c r="F555" s="61"/>
    </row>
    <row r="556" spans="1:6" hidden="1" x14ac:dyDescent="0.35">
      <c r="A556" s="204" t="s">
        <v>575</v>
      </c>
      <c r="B556" s="31">
        <v>2078.52</v>
      </c>
      <c r="C556" s="31"/>
      <c r="D556" s="31"/>
      <c r="E556" s="31"/>
      <c r="F556" s="61"/>
    </row>
    <row r="557" spans="1:6" hidden="1" x14ac:dyDescent="0.35">
      <c r="A557" s="204" t="s">
        <v>576</v>
      </c>
      <c r="B557" s="31">
        <v>2108.65</v>
      </c>
      <c r="C557" s="31"/>
      <c r="D557" s="31"/>
      <c r="E557" s="31"/>
      <c r="F557" s="61"/>
    </row>
    <row r="558" spans="1:6" hidden="1" x14ac:dyDescent="0.35">
      <c r="A558" s="204" t="s">
        <v>577</v>
      </c>
      <c r="B558" s="31">
        <v>2108.4499999999998</v>
      </c>
      <c r="C558" s="31"/>
      <c r="D558" s="31"/>
      <c r="E558" s="31"/>
      <c r="F558" s="61"/>
    </row>
    <row r="559" spans="1:6" hidden="1" x14ac:dyDescent="0.35">
      <c r="A559" s="204" t="s">
        <v>578</v>
      </c>
      <c r="B559" s="31">
        <v>2124.9699999999998</v>
      </c>
      <c r="C559" s="31"/>
      <c r="D559" s="31"/>
      <c r="E559" s="31"/>
      <c r="F559" s="61"/>
    </row>
    <row r="560" spans="1:6" hidden="1" x14ac:dyDescent="0.35">
      <c r="A560" s="204" t="s">
        <v>579</v>
      </c>
      <c r="B560" s="31">
        <v>2134.19</v>
      </c>
      <c r="C560" s="31"/>
      <c r="D560" s="31"/>
      <c r="E560" s="31"/>
      <c r="F560" s="61"/>
    </row>
    <row r="561" spans="1:6" hidden="1" x14ac:dyDescent="0.35">
      <c r="A561" s="204" t="s">
        <v>580</v>
      </c>
      <c r="B561" s="31">
        <v>2122.6999999999998</v>
      </c>
      <c r="C561" s="31"/>
      <c r="D561" s="31"/>
      <c r="E561" s="31"/>
      <c r="F561" s="61"/>
    </row>
    <row r="562" spans="1:6" hidden="1" x14ac:dyDescent="0.35">
      <c r="A562" s="204" t="s">
        <v>581</v>
      </c>
      <c r="B562" s="31">
        <v>2113.58</v>
      </c>
      <c r="C562" s="31"/>
      <c r="D562" s="31"/>
      <c r="E562" s="31"/>
      <c r="F562" s="61"/>
    </row>
    <row r="563" spans="1:6" hidden="1" x14ac:dyDescent="0.35">
      <c r="A563" s="204" t="s">
        <v>582</v>
      </c>
      <c r="B563" s="31">
        <v>2112.61</v>
      </c>
      <c r="C563" s="31"/>
      <c r="D563" s="31"/>
      <c r="E563" s="31"/>
      <c r="F563" s="61"/>
    </row>
    <row r="564" spans="1:6" hidden="1" x14ac:dyDescent="0.35">
      <c r="A564" s="204" t="s">
        <v>583</v>
      </c>
      <c r="B564" s="31">
        <v>2128.1799999999998</v>
      </c>
      <c r="C564" s="31"/>
      <c r="D564" s="31"/>
      <c r="E564" s="31"/>
      <c r="F564" s="61"/>
    </row>
    <row r="565" spans="1:6" hidden="1" x14ac:dyDescent="0.35">
      <c r="A565" s="204" t="s">
        <v>584</v>
      </c>
      <c r="B565" s="31">
        <v>2113.42</v>
      </c>
      <c r="C565" s="31"/>
      <c r="D565" s="31"/>
      <c r="E565" s="31"/>
      <c r="F565" s="61"/>
    </row>
    <row r="566" spans="1:6" hidden="1" x14ac:dyDescent="0.35">
      <c r="A566" s="204" t="s">
        <v>585</v>
      </c>
      <c r="B566" s="31">
        <v>2108.89</v>
      </c>
      <c r="C566" s="31"/>
      <c r="D566" s="31"/>
      <c r="E566" s="31"/>
      <c r="F566" s="61"/>
    </row>
    <row r="567" spans="1:6" hidden="1" x14ac:dyDescent="0.35">
      <c r="A567" s="204" t="s">
        <v>586</v>
      </c>
      <c r="B567" s="31">
        <v>2112.13</v>
      </c>
      <c r="C567" s="31"/>
      <c r="D567" s="31"/>
      <c r="E567" s="31"/>
      <c r="F567" s="61"/>
    </row>
    <row r="568" spans="1:6" hidden="1" x14ac:dyDescent="0.35">
      <c r="A568" s="204" t="s">
        <v>587</v>
      </c>
      <c r="B568" s="31">
        <v>2103.63</v>
      </c>
      <c r="C568" s="31"/>
      <c r="D568" s="31"/>
      <c r="E568" s="31"/>
      <c r="F568" s="61"/>
    </row>
    <row r="569" spans="1:6" hidden="1" x14ac:dyDescent="0.35">
      <c r="A569" s="204" t="s">
        <v>589</v>
      </c>
      <c r="B569" s="31">
        <v>2098.0189999999998</v>
      </c>
      <c r="C569" s="31"/>
      <c r="D569" s="31"/>
      <c r="E569" s="31"/>
      <c r="F569" s="61"/>
    </row>
    <row r="570" spans="1:6" hidden="1" x14ac:dyDescent="0.35">
      <c r="A570" s="204" t="s">
        <v>590</v>
      </c>
      <c r="B570" s="31">
        <v>2109.2199999999998</v>
      </c>
      <c r="C570" s="31"/>
      <c r="D570" s="31"/>
      <c r="E570" s="31"/>
      <c r="F570" s="61"/>
    </row>
    <row r="571" spans="1:6" hidden="1" x14ac:dyDescent="0.35">
      <c r="A571" s="204" t="s">
        <v>591</v>
      </c>
      <c r="B571" s="31">
        <v>2118.67</v>
      </c>
      <c r="C571" s="31"/>
      <c r="D571" s="31"/>
      <c r="E571" s="31"/>
      <c r="F571" s="61"/>
    </row>
    <row r="572" spans="1:6" hidden="1" x14ac:dyDescent="0.35">
      <c r="A572" s="204" t="s">
        <v>592</v>
      </c>
      <c r="B572" s="31">
        <v>2116.8200000000002</v>
      </c>
      <c r="C572" s="31"/>
      <c r="D572" s="31"/>
      <c r="E572" s="31"/>
      <c r="F572" s="61"/>
    </row>
    <row r="573" spans="1:6" hidden="1" x14ac:dyDescent="0.35">
      <c r="A573" s="204" t="s">
        <v>593</v>
      </c>
      <c r="B573" s="31">
        <v>2087.5100000000002</v>
      </c>
      <c r="C573" s="31"/>
      <c r="D573" s="31"/>
      <c r="E573" s="31"/>
      <c r="F573" s="61"/>
    </row>
    <row r="574" spans="1:6" hidden="1" x14ac:dyDescent="0.35">
      <c r="A574" s="204" t="s">
        <v>594</v>
      </c>
      <c r="B574" s="31">
        <v>2087.25</v>
      </c>
      <c r="C574" s="31"/>
      <c r="D574" s="31"/>
      <c r="E574" s="31"/>
      <c r="F574" s="61"/>
    </row>
    <row r="575" spans="1:6" hidden="1" x14ac:dyDescent="0.35">
      <c r="A575" s="204" t="s">
        <v>595</v>
      </c>
      <c r="B575" s="31">
        <v>2093.89</v>
      </c>
      <c r="C575" s="31"/>
      <c r="D575" s="31"/>
      <c r="E575" s="31"/>
      <c r="F575" s="61"/>
    </row>
    <row r="576" spans="1:6" hidden="1" x14ac:dyDescent="0.35">
      <c r="A576" s="204" t="s">
        <v>700</v>
      </c>
      <c r="B576" s="31">
        <v>2098.19</v>
      </c>
      <c r="C576" s="31"/>
      <c r="D576" s="31"/>
      <c r="E576" s="31"/>
      <c r="F576" s="61"/>
    </row>
    <row r="577" spans="1:6" hidden="1" x14ac:dyDescent="0.35">
      <c r="A577" s="204" t="s">
        <v>701</v>
      </c>
      <c r="B577" s="31">
        <v>2089.98</v>
      </c>
      <c r="C577" s="31"/>
      <c r="D577" s="31"/>
      <c r="E577" s="31"/>
      <c r="F577" s="61"/>
    </row>
    <row r="578" spans="1:6" hidden="1" x14ac:dyDescent="0.35">
      <c r="A578" s="204" t="s">
        <v>702</v>
      </c>
      <c r="B578" s="31">
        <v>2078.23</v>
      </c>
      <c r="C578" s="31"/>
      <c r="D578" s="31"/>
      <c r="E578" s="31"/>
      <c r="F578" s="61"/>
    </row>
    <row r="579" spans="1:6" hidden="1" x14ac:dyDescent="0.35">
      <c r="A579" s="204" t="s">
        <v>703</v>
      </c>
      <c r="B579" s="31">
        <v>2088.54</v>
      </c>
      <c r="C579" s="31"/>
      <c r="D579" s="31"/>
      <c r="E579" s="31"/>
      <c r="F579" s="61"/>
    </row>
    <row r="580" spans="1:6" hidden="1" x14ac:dyDescent="0.35">
      <c r="A580" s="204" t="s">
        <v>704</v>
      </c>
      <c r="B580" s="31">
        <v>2107.3200000000002</v>
      </c>
      <c r="C580" s="31"/>
      <c r="D580" s="31"/>
      <c r="E580" s="31"/>
      <c r="F580" s="61"/>
    </row>
    <row r="581" spans="1:6" hidden="1" x14ac:dyDescent="0.35">
      <c r="A581" s="204" t="s">
        <v>601</v>
      </c>
      <c r="B581" s="31">
        <v>2101.09</v>
      </c>
      <c r="C581" s="31"/>
      <c r="D581" s="31"/>
      <c r="E581" s="31"/>
      <c r="F581" s="61"/>
    </row>
    <row r="582" spans="1:6" hidden="1" x14ac:dyDescent="0.35">
      <c r="A582" s="204" t="s">
        <v>602</v>
      </c>
      <c r="B582" s="31">
        <v>2094.4699999999998</v>
      </c>
      <c r="C582" s="31"/>
      <c r="D582" s="31"/>
      <c r="E582" s="31"/>
      <c r="F582" s="61"/>
    </row>
    <row r="583" spans="1:6" hidden="1" x14ac:dyDescent="0.35">
      <c r="A583" s="204" t="s">
        <v>603</v>
      </c>
      <c r="B583" s="31">
        <v>2095.7600000000002</v>
      </c>
      <c r="C583" s="31"/>
      <c r="D583" s="31"/>
      <c r="E583" s="31"/>
      <c r="F583" s="61"/>
    </row>
    <row r="584" spans="1:6" hidden="1" x14ac:dyDescent="0.35">
      <c r="A584" s="204" t="s">
        <v>604</v>
      </c>
      <c r="B584" s="31">
        <v>2081.19</v>
      </c>
      <c r="C584" s="31"/>
      <c r="D584" s="31"/>
      <c r="E584" s="31"/>
      <c r="F584" s="61"/>
    </row>
    <row r="585" spans="1:6" hidden="1" x14ac:dyDescent="0.35">
      <c r="A585" s="204" t="s">
        <v>605</v>
      </c>
      <c r="B585" s="31">
        <v>2078.89</v>
      </c>
      <c r="C585" s="31"/>
      <c r="D585" s="47"/>
      <c r="E585" s="47"/>
      <c r="F585" s="62"/>
    </row>
    <row r="586" spans="1:6" hidden="1" x14ac:dyDescent="0.35">
      <c r="A586" s="204" t="s">
        <v>606</v>
      </c>
      <c r="B586" s="31">
        <v>2083.52</v>
      </c>
      <c r="C586" s="31"/>
      <c r="D586" s="47"/>
      <c r="E586" s="47"/>
      <c r="F586" s="62"/>
    </row>
    <row r="587" spans="1:6" hidden="1" x14ac:dyDescent="0.35">
      <c r="A587" s="204" t="s">
        <v>607</v>
      </c>
      <c r="B587" s="31">
        <v>2085.31</v>
      </c>
      <c r="C587" s="31"/>
      <c r="D587" s="47"/>
      <c r="E587" s="47"/>
      <c r="F587" s="62"/>
    </row>
    <row r="588" spans="1:6" hidden="1" x14ac:dyDescent="0.35">
      <c r="A588" s="204" t="s">
        <v>608</v>
      </c>
      <c r="B588" s="31">
        <v>2089.39</v>
      </c>
      <c r="C588" s="31"/>
      <c r="D588" s="47"/>
      <c r="E588" s="47"/>
      <c r="F588" s="62"/>
    </row>
    <row r="589" spans="1:6" hidden="1" x14ac:dyDescent="0.35">
      <c r="A589" s="204" t="s">
        <v>609</v>
      </c>
      <c r="B589" s="31">
        <v>2073.0059999999999</v>
      </c>
      <c r="C589" s="31"/>
      <c r="D589" s="47"/>
      <c r="E589" s="47"/>
      <c r="F589" s="62"/>
    </row>
    <row r="590" spans="1:6" hidden="1" x14ac:dyDescent="0.35">
      <c r="A590" s="204" t="s">
        <v>610</v>
      </c>
      <c r="B590" s="31">
        <v>2072.6799999999998</v>
      </c>
      <c r="C590" s="31"/>
      <c r="D590" s="47"/>
      <c r="E590" s="47"/>
      <c r="F590" s="62"/>
    </row>
    <row r="591" spans="1:6" hidden="1" x14ac:dyDescent="0.35">
      <c r="A591" s="204" t="s">
        <v>611</v>
      </c>
      <c r="B591" s="31">
        <v>2071.0880000000002</v>
      </c>
      <c r="C591" s="31"/>
      <c r="D591" s="47"/>
      <c r="E591" s="47"/>
      <c r="F591" s="62"/>
    </row>
    <row r="592" spans="1:6" hidden="1" x14ac:dyDescent="0.35">
      <c r="A592" s="204" t="s">
        <v>612</v>
      </c>
      <c r="B592" s="31">
        <v>2064.84</v>
      </c>
      <c r="C592" s="31"/>
      <c r="D592" s="47"/>
      <c r="E592" s="47"/>
      <c r="F592" s="62"/>
    </row>
    <row r="593" spans="1:6" hidden="1" x14ac:dyDescent="0.35">
      <c r="A593" s="204" t="s">
        <v>613</v>
      </c>
      <c r="B593" s="31">
        <v>2065.38</v>
      </c>
      <c r="C593" s="31"/>
      <c r="D593" s="47"/>
      <c r="E593" s="47"/>
      <c r="F593" s="62"/>
    </row>
    <row r="594" spans="1:6" hidden="1" x14ac:dyDescent="0.35">
      <c r="A594" s="204" t="s">
        <v>614</v>
      </c>
      <c r="B594" s="31">
        <v>2049.7399999999998</v>
      </c>
      <c r="C594" s="31"/>
      <c r="D594" s="47"/>
      <c r="E594" s="47"/>
      <c r="F594" s="62"/>
    </row>
    <row r="595" spans="1:6" hidden="1" x14ac:dyDescent="0.35">
      <c r="A595" s="204" t="s">
        <v>615</v>
      </c>
      <c r="B595" s="31">
        <v>2049.52</v>
      </c>
      <c r="C595" s="31"/>
      <c r="D595" s="47"/>
      <c r="E595" s="47"/>
      <c r="F595" s="62"/>
    </row>
    <row r="596" spans="1:6" hidden="1" x14ac:dyDescent="0.35">
      <c r="A596" s="204" t="s">
        <v>616</v>
      </c>
      <c r="B596" s="31">
        <v>2045.1</v>
      </c>
      <c r="C596" s="31"/>
      <c r="D596" s="47"/>
      <c r="E596" s="47"/>
      <c r="F596" s="62"/>
    </row>
    <row r="597" spans="1:6" hidden="1" x14ac:dyDescent="0.35">
      <c r="A597" s="204" t="s">
        <v>617</v>
      </c>
      <c r="B597" s="31">
        <v>2065.1260000000002</v>
      </c>
      <c r="C597" s="31"/>
      <c r="D597" s="47"/>
      <c r="E597" s="47"/>
      <c r="F597" s="62"/>
    </row>
    <row r="598" spans="1:6" hidden="1" x14ac:dyDescent="0.35">
      <c r="A598" s="204" t="s">
        <v>618</v>
      </c>
      <c r="B598" s="31">
        <v>2059.6799999999998</v>
      </c>
      <c r="C598" s="31"/>
      <c r="D598" s="47"/>
      <c r="E598" s="47"/>
      <c r="F598" s="62"/>
    </row>
    <row r="599" spans="1:6" hidden="1" x14ac:dyDescent="0.35">
      <c r="A599" s="204" t="s">
        <v>619</v>
      </c>
      <c r="B599" s="31">
        <v>2053.9699999999998</v>
      </c>
      <c r="C599" s="31"/>
      <c r="D599" s="47"/>
      <c r="E599" s="47"/>
      <c r="F599" s="62"/>
    </row>
    <row r="600" spans="1:6" hidden="1" x14ac:dyDescent="0.35">
      <c r="A600" s="204" t="s">
        <v>620</v>
      </c>
      <c r="B600" s="31">
        <v>2054.39</v>
      </c>
      <c r="C600" s="31"/>
      <c r="D600" s="47"/>
      <c r="E600" s="47"/>
      <c r="F600" s="62"/>
    </row>
    <row r="601" spans="1:6" hidden="1" x14ac:dyDescent="0.35">
      <c r="A601" s="204" t="s">
        <v>621</v>
      </c>
      <c r="B601" s="31">
        <v>2065.42</v>
      </c>
      <c r="C601" s="31"/>
      <c r="D601" s="47"/>
      <c r="E601" s="47"/>
      <c r="F601" s="62"/>
    </row>
    <row r="602" spans="1:6" hidden="1" x14ac:dyDescent="0.35">
      <c r="A602" s="204" t="s">
        <v>622</v>
      </c>
      <c r="B602" s="31">
        <v>2064.87</v>
      </c>
      <c r="C602" s="31"/>
      <c r="D602" s="47"/>
      <c r="E602" s="47"/>
      <c r="F602" s="62"/>
    </row>
    <row r="603" spans="1:6" hidden="1" x14ac:dyDescent="0.35">
      <c r="A603" s="204" t="s">
        <v>623</v>
      </c>
      <c r="B603" s="31">
        <v>2056.0279999999998</v>
      </c>
      <c r="C603" s="31"/>
      <c r="D603" s="47"/>
      <c r="E603" s="47"/>
      <c r="F603" s="62"/>
    </row>
    <row r="604" spans="1:6" hidden="1" x14ac:dyDescent="0.35">
      <c r="A604" s="204" t="s">
        <v>624</v>
      </c>
      <c r="B604" s="31">
        <v>2044.74</v>
      </c>
      <c r="C604" s="31"/>
      <c r="D604" s="47"/>
      <c r="E604" s="47"/>
      <c r="F604" s="62"/>
    </row>
    <row r="605" spans="1:6" hidden="1" x14ac:dyDescent="0.35">
      <c r="A605" s="204" t="s">
        <v>625</v>
      </c>
      <c r="B605" s="31">
        <v>2040.92</v>
      </c>
      <c r="C605" s="31"/>
      <c r="D605" s="47"/>
      <c r="E605" s="47"/>
      <c r="F605" s="62"/>
    </row>
    <row r="606" spans="1:6" hidden="1" x14ac:dyDescent="0.35">
      <c r="A606" s="204" t="s">
        <v>626</v>
      </c>
      <c r="B606" s="31">
        <v>2030.23</v>
      </c>
      <c r="C606" s="31"/>
      <c r="D606" s="47"/>
      <c r="E606" s="47"/>
      <c r="F606" s="62"/>
    </row>
    <row r="607" spans="1:6" hidden="1" x14ac:dyDescent="0.35">
      <c r="A607" s="204" t="s">
        <v>627</v>
      </c>
      <c r="B607" s="31">
        <v>2022.81</v>
      </c>
      <c r="C607" s="31"/>
      <c r="D607" s="47"/>
      <c r="E607" s="47"/>
      <c r="F607" s="62"/>
    </row>
    <row r="608" spans="1:6" hidden="1" x14ac:dyDescent="0.35">
      <c r="A608" s="204" t="s">
        <v>628</v>
      </c>
      <c r="B608" s="31">
        <v>2031.26</v>
      </c>
      <c r="C608" s="31"/>
      <c r="D608" s="47"/>
      <c r="E608" s="47"/>
      <c r="F608" s="62"/>
    </row>
    <row r="609" spans="1:6" hidden="1" x14ac:dyDescent="0.35">
      <c r="A609" s="204" t="s">
        <v>629</v>
      </c>
      <c r="B609" s="31">
        <v>2016.22</v>
      </c>
      <c r="C609" s="31"/>
      <c r="D609" s="47"/>
      <c r="E609" s="47"/>
      <c r="F609" s="62"/>
    </row>
    <row r="610" spans="1:6" hidden="1" x14ac:dyDescent="0.35">
      <c r="A610" s="204" t="s">
        <v>630</v>
      </c>
      <c r="B610" s="31">
        <v>2010.374</v>
      </c>
      <c r="C610" s="31"/>
      <c r="D610" s="47"/>
      <c r="E610" s="47"/>
      <c r="F610" s="62"/>
    </row>
    <row r="611" spans="1:6" hidden="1" x14ac:dyDescent="0.35">
      <c r="A611" s="204" t="s">
        <v>631</v>
      </c>
      <c r="B611" s="31">
        <v>1983.51</v>
      </c>
      <c r="C611" s="31"/>
      <c r="D611" s="47"/>
      <c r="E611" s="47"/>
      <c r="F611" s="62"/>
    </row>
    <row r="612" spans="1:6" hidden="1" x14ac:dyDescent="0.35">
      <c r="A612" s="204" t="s">
        <v>632</v>
      </c>
      <c r="B612" s="31">
        <v>1978.29</v>
      </c>
      <c r="C612" s="31"/>
      <c r="D612" s="47"/>
      <c r="E612" s="47"/>
      <c r="F612" s="62"/>
    </row>
    <row r="613" spans="1:6" hidden="1" x14ac:dyDescent="0.35">
      <c r="A613" s="204" t="s">
        <v>633</v>
      </c>
      <c r="B613" s="31">
        <v>1988.902</v>
      </c>
      <c r="C613" s="31"/>
      <c r="D613" s="47"/>
      <c r="E613" s="47"/>
      <c r="F613" s="62"/>
    </row>
    <row r="614" spans="1:6" hidden="1" x14ac:dyDescent="0.35">
      <c r="A614" s="204" t="s">
        <v>634</v>
      </c>
      <c r="B614" s="31">
        <v>1995.79</v>
      </c>
      <c r="C614" s="31"/>
      <c r="D614" s="47"/>
      <c r="E614" s="47"/>
      <c r="F614" s="62"/>
    </row>
    <row r="615" spans="1:6" hidden="1" x14ac:dyDescent="0.35">
      <c r="A615" s="204" t="s">
        <v>635</v>
      </c>
      <c r="B615" s="31">
        <v>1968.5029999999999</v>
      </c>
      <c r="C615" s="31"/>
      <c r="D615" s="47"/>
      <c r="E615" s="47"/>
      <c r="F615" s="62"/>
    </row>
    <row r="616" spans="1:6" hidden="1" x14ac:dyDescent="0.35">
      <c r="A616" s="204" t="s">
        <v>636</v>
      </c>
      <c r="B616" s="31">
        <v>1970.82</v>
      </c>
      <c r="C616" s="31"/>
      <c r="D616" s="47"/>
      <c r="E616" s="47"/>
      <c r="F616" s="62"/>
    </row>
    <row r="617" spans="1:6" hidden="1" x14ac:dyDescent="0.35">
      <c r="A617" s="204" t="s">
        <v>637</v>
      </c>
      <c r="B617" s="31">
        <v>1962.52</v>
      </c>
      <c r="C617" s="31"/>
      <c r="D617" s="47"/>
      <c r="E617" s="47"/>
      <c r="F617" s="62"/>
    </row>
    <row r="618" spans="1:6" hidden="1" x14ac:dyDescent="0.35">
      <c r="A618" s="204" t="s">
        <v>638</v>
      </c>
      <c r="B618" s="31">
        <v>1952.61</v>
      </c>
      <c r="C618" s="31"/>
      <c r="D618" s="47"/>
      <c r="E618" s="47"/>
      <c r="F618" s="62"/>
    </row>
    <row r="619" spans="1:6" hidden="1" x14ac:dyDescent="0.35">
      <c r="A619" s="204" t="s">
        <v>639</v>
      </c>
      <c r="B619" s="31">
        <v>1948.0319999999999</v>
      </c>
      <c r="C619" s="31"/>
      <c r="D619" s="47"/>
      <c r="E619" s="47"/>
      <c r="F619" s="62"/>
    </row>
    <row r="620" spans="1:6" hidden="1" x14ac:dyDescent="0.35">
      <c r="A620" s="204" t="s">
        <v>640</v>
      </c>
      <c r="B620" s="31">
        <v>1947.913</v>
      </c>
      <c r="C620" s="31"/>
      <c r="D620" s="47"/>
      <c r="E620" s="47"/>
      <c r="F620" s="62"/>
    </row>
    <row r="621" spans="1:6" hidden="1" x14ac:dyDescent="0.35">
      <c r="A621" s="204" t="s">
        <v>641</v>
      </c>
      <c r="B621" s="31">
        <v>1937.92</v>
      </c>
      <c r="C621" s="31"/>
      <c r="D621" s="47"/>
      <c r="E621" s="47"/>
      <c r="F621" s="62"/>
    </row>
    <row r="622" spans="1:6" hidden="1" x14ac:dyDescent="0.35">
      <c r="A622" s="204" t="s">
        <v>642</v>
      </c>
      <c r="B622" s="31">
        <v>1934.95</v>
      </c>
      <c r="C622" s="31"/>
      <c r="D622" s="47"/>
      <c r="E622" s="47"/>
      <c r="F622" s="62"/>
    </row>
    <row r="623" spans="1:6" hidden="1" x14ac:dyDescent="0.35">
      <c r="A623" s="204" t="s">
        <v>643</v>
      </c>
      <c r="B623" s="31">
        <v>1936.74</v>
      </c>
      <c r="C623" s="31"/>
      <c r="D623" s="47"/>
      <c r="E623" s="47"/>
      <c r="F623" s="62"/>
    </row>
    <row r="624" spans="1:6" hidden="1" x14ac:dyDescent="0.35">
      <c r="A624" s="204" t="s">
        <v>644</v>
      </c>
      <c r="B624" s="31">
        <v>1936.15</v>
      </c>
      <c r="C624" s="31"/>
      <c r="D624" s="47"/>
      <c r="E624" s="47"/>
      <c r="F624" s="62"/>
    </row>
    <row r="625" spans="1:6" hidden="1" x14ac:dyDescent="0.35">
      <c r="A625" s="204" t="s">
        <v>645</v>
      </c>
      <c r="B625" s="31">
        <v>1937.42</v>
      </c>
      <c r="C625" s="31"/>
      <c r="D625" s="47"/>
      <c r="E625" s="47"/>
      <c r="F625" s="62"/>
    </row>
    <row r="626" spans="1:6" hidden="1" x14ac:dyDescent="0.35">
      <c r="A626" s="204" t="s">
        <v>647</v>
      </c>
      <c r="B626" s="31">
        <v>1923.3</v>
      </c>
      <c r="C626" s="31"/>
      <c r="D626" s="47"/>
      <c r="E626" s="47"/>
      <c r="F626" s="62"/>
    </row>
    <row r="627" spans="1:6" hidden="1" x14ac:dyDescent="0.35">
      <c r="A627" s="204" t="s">
        <v>648</v>
      </c>
      <c r="B627" s="31">
        <v>1934.37</v>
      </c>
      <c r="C627" s="31"/>
      <c r="D627" s="47"/>
      <c r="E627" s="47"/>
      <c r="F627" s="62"/>
    </row>
    <row r="628" spans="1:6" hidden="1" x14ac:dyDescent="0.35">
      <c r="A628" s="204" t="s">
        <v>649</v>
      </c>
      <c r="B628" s="31">
        <v>1932.52</v>
      </c>
      <c r="C628" s="31"/>
      <c r="D628" s="47"/>
      <c r="E628" s="47"/>
      <c r="F628" s="62"/>
    </row>
    <row r="629" spans="1:6" hidden="1" x14ac:dyDescent="0.35">
      <c r="A629" s="204" t="s">
        <v>650</v>
      </c>
      <c r="B629" s="31">
        <v>1938.57</v>
      </c>
      <c r="C629" s="31"/>
      <c r="D629" s="47"/>
      <c r="E629" s="47"/>
      <c r="F629" s="62"/>
    </row>
    <row r="630" spans="1:6" hidden="1" x14ac:dyDescent="0.35">
      <c r="A630" s="204" t="s">
        <v>651</v>
      </c>
      <c r="B630" s="31">
        <v>1932.77</v>
      </c>
      <c r="C630" s="31"/>
      <c r="D630" s="47"/>
      <c r="E630" s="47"/>
      <c r="F630" s="62"/>
    </row>
    <row r="631" spans="1:6" hidden="1" x14ac:dyDescent="0.35">
      <c r="A631" s="204" t="s">
        <v>652</v>
      </c>
      <c r="B631" s="31">
        <v>1933.44</v>
      </c>
      <c r="C631" s="31"/>
      <c r="D631" s="47"/>
      <c r="E631" s="47"/>
      <c r="F631" s="62"/>
    </row>
    <row r="632" spans="1:6" hidden="1" x14ac:dyDescent="0.35">
      <c r="A632" s="204" t="s">
        <v>653</v>
      </c>
      <c r="B632" s="31">
        <v>1931.75</v>
      </c>
      <c r="C632" s="31"/>
      <c r="D632" s="47"/>
      <c r="E632" s="47"/>
      <c r="F632" s="62"/>
    </row>
    <row r="633" spans="1:6" hidden="1" x14ac:dyDescent="0.35">
      <c r="A633" s="204" t="s">
        <v>654</v>
      </c>
      <c r="B633" s="31">
        <v>1928.001</v>
      </c>
      <c r="C633" s="31"/>
      <c r="D633" s="47"/>
      <c r="E633" s="47"/>
      <c r="F633" s="62"/>
    </row>
    <row r="634" spans="1:6" hidden="1" x14ac:dyDescent="0.35">
      <c r="A634" s="204" t="s">
        <v>655</v>
      </c>
      <c r="B634" s="31">
        <v>1925.57</v>
      </c>
      <c r="C634" s="31"/>
      <c r="D634" s="47"/>
      <c r="E634" s="47"/>
      <c r="F634" s="62"/>
    </row>
    <row r="635" spans="1:6" hidden="1" x14ac:dyDescent="0.35">
      <c r="A635" s="204" t="s">
        <v>757</v>
      </c>
      <c r="B635" s="15">
        <v>1929.89</v>
      </c>
      <c r="C635" s="15"/>
      <c r="D635" s="47"/>
      <c r="E635" s="47"/>
      <c r="F635" s="62"/>
    </row>
    <row r="636" spans="1:6" hidden="1" x14ac:dyDescent="0.35">
      <c r="A636" s="204" t="s">
        <v>777</v>
      </c>
      <c r="B636" s="15">
        <v>1927.92</v>
      </c>
      <c r="C636" s="15"/>
      <c r="D636" s="47"/>
      <c r="E636" s="47"/>
      <c r="F636" s="62"/>
    </row>
    <row r="637" spans="1:6" hidden="1" x14ac:dyDescent="0.35">
      <c r="A637" s="204" t="s">
        <v>779</v>
      </c>
      <c r="B637" s="15">
        <v>1927.91</v>
      </c>
      <c r="C637" s="15"/>
      <c r="D637" s="47"/>
      <c r="E637" s="47"/>
      <c r="F637" s="62"/>
    </row>
    <row r="638" spans="1:6" hidden="1" x14ac:dyDescent="0.35">
      <c r="A638" s="204" t="s">
        <v>781</v>
      </c>
      <c r="B638" s="15">
        <v>1935.24</v>
      </c>
      <c r="C638" s="15"/>
      <c r="D638" s="47"/>
      <c r="E638" s="47"/>
      <c r="F638" s="62"/>
    </row>
    <row r="639" spans="1:6" hidden="1" x14ac:dyDescent="0.35">
      <c r="A639" s="204" t="s">
        <v>783</v>
      </c>
      <c r="B639" s="15">
        <v>1932.6</v>
      </c>
      <c r="C639" s="15"/>
      <c r="D639" s="47"/>
      <c r="E639" s="47"/>
      <c r="F639" s="62"/>
    </row>
    <row r="640" spans="1:6" hidden="1" x14ac:dyDescent="0.35">
      <c r="A640" s="204" t="s">
        <v>785</v>
      </c>
      <c r="B640" s="15">
        <v>1931.45</v>
      </c>
      <c r="C640" s="15"/>
      <c r="D640" s="47"/>
      <c r="E640" s="47"/>
      <c r="F640" s="62"/>
    </row>
    <row r="641" spans="1:6" hidden="1" x14ac:dyDescent="0.35">
      <c r="A641" s="204" t="s">
        <v>786</v>
      </c>
      <c r="B641" s="15">
        <v>1920.63</v>
      </c>
      <c r="C641" s="15"/>
      <c r="D641" s="47"/>
      <c r="E641" s="47"/>
      <c r="F641" s="62"/>
    </row>
    <row r="642" spans="1:6" hidden="1" x14ac:dyDescent="0.35">
      <c r="A642" s="204" t="s">
        <v>788</v>
      </c>
      <c r="B642" s="47">
        <v>1911.81</v>
      </c>
      <c r="C642" s="47"/>
      <c r="D642" s="47"/>
      <c r="E642" s="47"/>
      <c r="F642" s="62"/>
    </row>
    <row r="643" spans="1:6" hidden="1" x14ac:dyDescent="0.35">
      <c r="A643" s="204" t="s">
        <v>789</v>
      </c>
      <c r="B643" s="15">
        <v>1911.8</v>
      </c>
      <c r="C643" s="15"/>
      <c r="D643" s="47"/>
      <c r="E643" s="47"/>
      <c r="F643" s="62"/>
    </row>
    <row r="644" spans="1:6" hidden="1" x14ac:dyDescent="0.35">
      <c r="A644" s="204" t="s">
        <v>791</v>
      </c>
      <c r="B644" s="47">
        <v>1916.87</v>
      </c>
      <c r="C644" s="47"/>
      <c r="D644" s="47"/>
      <c r="E644" s="47"/>
      <c r="F644" s="62"/>
    </row>
    <row r="645" spans="1:6" hidden="1" x14ac:dyDescent="0.35">
      <c r="A645" s="204" t="s">
        <v>792</v>
      </c>
      <c r="B645" s="15">
        <v>1922.99</v>
      </c>
      <c r="C645" s="15"/>
      <c r="D645" s="47"/>
      <c r="E645" s="47"/>
      <c r="F645" s="62"/>
    </row>
    <row r="646" spans="1:6" hidden="1" x14ac:dyDescent="0.35">
      <c r="A646" s="204" t="s">
        <v>793</v>
      </c>
      <c r="B646" s="47">
        <v>1931.44</v>
      </c>
      <c r="C646" s="47"/>
      <c r="D646" s="47"/>
      <c r="E646" s="47"/>
      <c r="F646" s="62"/>
    </row>
    <row r="647" spans="1:6" hidden="1" x14ac:dyDescent="0.35">
      <c r="A647" s="204" t="s">
        <v>795</v>
      </c>
      <c r="B647" s="49">
        <v>1958.65</v>
      </c>
      <c r="C647" s="49"/>
      <c r="D647" s="47"/>
      <c r="E647" s="47"/>
      <c r="F647" s="62"/>
    </row>
    <row r="648" spans="1:6" hidden="1" x14ac:dyDescent="0.35">
      <c r="A648" s="204" t="s">
        <v>796</v>
      </c>
      <c r="B648" s="47">
        <v>1930.42</v>
      </c>
      <c r="C648" s="47"/>
      <c r="D648" s="47"/>
      <c r="E648" s="47"/>
      <c r="F648" s="62"/>
    </row>
    <row r="649" spans="1:6" hidden="1" x14ac:dyDescent="0.35">
      <c r="A649" s="204" t="s">
        <v>797</v>
      </c>
      <c r="B649" s="49">
        <v>1912.3</v>
      </c>
      <c r="C649" s="49"/>
      <c r="D649" s="47"/>
      <c r="E649" s="47"/>
      <c r="F649" s="62"/>
    </row>
    <row r="650" spans="1:6" hidden="1" x14ac:dyDescent="0.35">
      <c r="A650" s="204" t="s">
        <v>798</v>
      </c>
      <c r="B650" s="49">
        <v>1918.68</v>
      </c>
      <c r="C650" s="49"/>
      <c r="D650" s="47"/>
      <c r="E650" s="47"/>
      <c r="F650" s="62"/>
    </row>
    <row r="651" spans="1:6" hidden="1" x14ac:dyDescent="0.35">
      <c r="A651" s="204" t="s">
        <v>799</v>
      </c>
      <c r="B651" s="47">
        <v>1921.84</v>
      </c>
      <c r="C651" s="47"/>
      <c r="D651" s="47"/>
      <c r="E651" s="47"/>
      <c r="F651" s="62"/>
    </row>
    <row r="652" spans="1:6" hidden="1" x14ac:dyDescent="0.35">
      <c r="A652" s="204" t="s">
        <v>800</v>
      </c>
      <c r="B652" s="47">
        <v>1917.74</v>
      </c>
      <c r="C652" s="47"/>
      <c r="D652" s="47"/>
      <c r="E652" s="47"/>
      <c r="F652" s="62"/>
    </row>
    <row r="653" spans="1:6" hidden="1" x14ac:dyDescent="0.35">
      <c r="A653" s="204" t="s">
        <v>801</v>
      </c>
      <c r="B653" s="50">
        <v>1921.18</v>
      </c>
      <c r="C653" s="50"/>
      <c r="D653" s="47"/>
      <c r="E653" s="47"/>
      <c r="F653" s="62"/>
    </row>
    <row r="654" spans="1:6" hidden="1" x14ac:dyDescent="0.35">
      <c r="A654" s="204" t="s">
        <v>802</v>
      </c>
      <c r="B654" s="47">
        <v>1941.17</v>
      </c>
      <c r="C654" s="47"/>
      <c r="D654" s="47"/>
      <c r="E654" s="47"/>
      <c r="F654" s="62"/>
    </row>
    <row r="655" spans="1:6" hidden="1" x14ac:dyDescent="0.35">
      <c r="A655" s="204" t="s">
        <v>803</v>
      </c>
      <c r="B655" s="49">
        <v>1932.55</v>
      </c>
      <c r="C655" s="49"/>
      <c r="D655" s="47"/>
      <c r="E655" s="47"/>
      <c r="F655" s="62"/>
    </row>
    <row r="656" spans="1:6" hidden="1" x14ac:dyDescent="0.35">
      <c r="A656" s="204" t="s">
        <v>804</v>
      </c>
      <c r="B656" s="49">
        <v>1944.96</v>
      </c>
      <c r="C656" s="49"/>
      <c r="D656" s="47"/>
      <c r="E656" s="47"/>
      <c r="F656" s="62"/>
    </row>
    <row r="657" spans="1:6" hidden="1" x14ac:dyDescent="0.35">
      <c r="A657" s="204" t="s">
        <v>805</v>
      </c>
      <c r="B657" s="47">
        <v>1929.29</v>
      </c>
      <c r="C657" s="47"/>
      <c r="D657" s="47"/>
      <c r="E657" s="47"/>
      <c r="F657" s="62"/>
    </row>
    <row r="658" spans="1:6" hidden="1" x14ac:dyDescent="0.35">
      <c r="A658" s="204" t="s">
        <v>806</v>
      </c>
      <c r="B658" s="47">
        <v>1933.02</v>
      </c>
      <c r="C658" s="47"/>
      <c r="D658" s="47"/>
      <c r="E658" s="47"/>
      <c r="F658" s="62"/>
    </row>
    <row r="659" spans="1:6" hidden="1" x14ac:dyDescent="0.35">
      <c r="A659" s="204" t="s">
        <v>807</v>
      </c>
      <c r="B659" s="47">
        <v>1936.25</v>
      </c>
      <c r="C659" s="47"/>
      <c r="D659" s="47"/>
      <c r="E659" s="47"/>
      <c r="F659" s="62"/>
    </row>
    <row r="660" spans="1:6" hidden="1" x14ac:dyDescent="0.35">
      <c r="A660" s="204" t="s">
        <v>808</v>
      </c>
      <c r="B660" s="47">
        <v>1943.05</v>
      </c>
      <c r="C660" s="47"/>
      <c r="D660" s="47"/>
      <c r="E660" s="47"/>
      <c r="F660" s="62"/>
    </row>
    <row r="661" spans="1:6" hidden="1" x14ac:dyDescent="0.35">
      <c r="A661" s="204" t="s">
        <v>809</v>
      </c>
      <c r="B661" s="47">
        <v>1963.94</v>
      </c>
      <c r="C661" s="47"/>
      <c r="D661" s="47"/>
      <c r="E661" s="47"/>
      <c r="F661" s="62"/>
    </row>
    <row r="662" spans="1:6" hidden="1" x14ac:dyDescent="0.35">
      <c r="A662" s="204" t="s">
        <v>810</v>
      </c>
      <c r="B662" s="47">
        <v>1963.94</v>
      </c>
      <c r="C662" s="47"/>
      <c r="D662" s="47"/>
      <c r="E662" s="47"/>
      <c r="F662" s="62"/>
    </row>
    <row r="663" spans="1:6" hidden="1" x14ac:dyDescent="0.35">
      <c r="A663" s="204" t="s">
        <v>811</v>
      </c>
      <c r="B663" s="47">
        <v>1982.64</v>
      </c>
      <c r="C663" s="47"/>
      <c r="D663" s="47"/>
      <c r="E663" s="47"/>
      <c r="F663" s="62"/>
    </row>
    <row r="664" spans="1:6" hidden="1" x14ac:dyDescent="0.35">
      <c r="A664" s="204" t="s">
        <v>812</v>
      </c>
      <c r="B664" s="47">
        <v>2004.64</v>
      </c>
      <c r="C664" s="47"/>
      <c r="D664" s="47"/>
      <c r="E664" s="47"/>
      <c r="F664" s="62"/>
    </row>
    <row r="665" spans="1:6" hidden="1" x14ac:dyDescent="0.35">
      <c r="A665" s="204" t="s">
        <v>813</v>
      </c>
      <c r="B665" s="47">
        <v>2007.46</v>
      </c>
      <c r="C665" s="47"/>
      <c r="D665" s="47"/>
      <c r="E665" s="47"/>
      <c r="F665" s="62"/>
    </row>
    <row r="666" spans="1:6" hidden="1" x14ac:dyDescent="0.35">
      <c r="A666" s="204" t="s">
        <v>814</v>
      </c>
      <c r="B666" s="47">
        <v>2020.45</v>
      </c>
      <c r="C666" s="47"/>
      <c r="D666" s="47"/>
      <c r="E666" s="47"/>
      <c r="F666" s="62"/>
    </row>
    <row r="667" spans="1:6" hidden="1" x14ac:dyDescent="0.35">
      <c r="A667" s="201" t="s">
        <v>815</v>
      </c>
      <c r="B667" s="47">
        <v>2049.4299999999998</v>
      </c>
      <c r="C667" s="47"/>
      <c r="D667" s="47"/>
      <c r="E667" s="47"/>
      <c r="F667" s="62"/>
    </row>
    <row r="668" spans="1:6" hidden="1" x14ac:dyDescent="0.35">
      <c r="A668" s="201" t="s">
        <v>816</v>
      </c>
      <c r="B668" s="47">
        <v>2067.64</v>
      </c>
      <c r="C668" s="47"/>
      <c r="D668" s="47"/>
      <c r="E668" s="47"/>
      <c r="F668" s="62"/>
    </row>
    <row r="669" spans="1:6" hidden="1" x14ac:dyDescent="0.35">
      <c r="A669" s="201" t="s">
        <v>817</v>
      </c>
      <c r="B669" s="47">
        <v>2074.58</v>
      </c>
      <c r="C669" s="47"/>
      <c r="D669" s="47"/>
      <c r="E669" s="47"/>
      <c r="F669" s="62"/>
    </row>
    <row r="670" spans="1:6" hidden="1" x14ac:dyDescent="0.35">
      <c r="A670" s="201" t="s">
        <v>818</v>
      </c>
      <c r="B670" s="47">
        <v>2070.81</v>
      </c>
      <c r="C670" s="47"/>
      <c r="D670" s="47"/>
      <c r="E670" s="47"/>
      <c r="F670" s="62"/>
    </row>
    <row r="671" spans="1:6" hidden="1" x14ac:dyDescent="0.35">
      <c r="A671" s="201" t="s">
        <v>819</v>
      </c>
      <c r="B671" s="47">
        <v>2059.02</v>
      </c>
      <c r="C671" s="47"/>
      <c r="D671" s="47"/>
      <c r="E671" s="47"/>
      <c r="F671" s="62"/>
    </row>
    <row r="672" spans="1:6" hidden="1" x14ac:dyDescent="0.35">
      <c r="A672" s="201" t="s">
        <v>820</v>
      </c>
      <c r="B672" s="47">
        <v>2063.83</v>
      </c>
      <c r="C672" s="47"/>
      <c r="D672" s="47"/>
      <c r="E672" s="47"/>
      <c r="F672" s="62"/>
    </row>
    <row r="673" spans="1:6" hidden="1" x14ac:dyDescent="0.35">
      <c r="A673" s="201" t="s">
        <v>821</v>
      </c>
      <c r="B673" s="47">
        <v>2063.33</v>
      </c>
      <c r="C673" s="47"/>
      <c r="D673" s="47"/>
      <c r="E673" s="47"/>
      <c r="F673" s="62"/>
    </row>
    <row r="674" spans="1:6" hidden="1" x14ac:dyDescent="0.35">
      <c r="A674" s="201" t="s">
        <v>822</v>
      </c>
      <c r="B674" s="47">
        <v>2068.23</v>
      </c>
      <c r="C674" s="47"/>
      <c r="D674" s="47"/>
      <c r="E674" s="47"/>
      <c r="F674" s="62"/>
    </row>
    <row r="675" spans="1:6" hidden="1" x14ac:dyDescent="0.35">
      <c r="A675" s="201" t="s">
        <v>823</v>
      </c>
      <c r="B675" s="47">
        <v>2071.27</v>
      </c>
      <c r="C675" s="47"/>
      <c r="D675" s="47"/>
      <c r="E675" s="47"/>
      <c r="F675" s="62"/>
    </row>
    <row r="676" spans="1:6" hidden="1" x14ac:dyDescent="0.35">
      <c r="A676" s="201" t="s">
        <v>824</v>
      </c>
      <c r="B676" s="47">
        <v>2072.29</v>
      </c>
      <c r="C676" s="47"/>
      <c r="D676" s="47"/>
      <c r="E676" s="47"/>
      <c r="F676" s="62"/>
    </row>
    <row r="677" spans="1:6" hidden="1" x14ac:dyDescent="0.35">
      <c r="A677" s="201" t="s">
        <v>825</v>
      </c>
      <c r="B677" s="47">
        <v>2068.54</v>
      </c>
      <c r="C677" s="47"/>
      <c r="D677" s="47"/>
      <c r="E677" s="47"/>
      <c r="F677" s="62"/>
    </row>
    <row r="678" spans="1:6" hidden="1" x14ac:dyDescent="0.35">
      <c r="A678" s="201" t="s">
        <v>826</v>
      </c>
      <c r="B678" s="47">
        <v>2057.27</v>
      </c>
      <c r="C678" s="47"/>
      <c r="D678" s="47"/>
      <c r="E678" s="47"/>
      <c r="F678" s="62"/>
    </row>
    <row r="679" spans="1:6" hidden="1" x14ac:dyDescent="0.35">
      <c r="A679" s="201" t="s">
        <v>827</v>
      </c>
      <c r="B679" s="47">
        <v>2057.27</v>
      </c>
      <c r="C679" s="47"/>
      <c r="D679" s="47"/>
      <c r="E679" s="47"/>
      <c r="F679" s="62"/>
    </row>
    <row r="680" spans="1:6" hidden="1" x14ac:dyDescent="0.35">
      <c r="A680" s="201" t="s">
        <v>828</v>
      </c>
      <c r="B680" s="47">
        <v>2075.0500000000002</v>
      </c>
      <c r="C680" s="47"/>
      <c r="D680" s="47"/>
      <c r="E680" s="47"/>
      <c r="F680" s="62"/>
    </row>
    <row r="681" spans="1:6" hidden="1" x14ac:dyDescent="0.35">
      <c r="A681" s="201" t="s">
        <v>829</v>
      </c>
      <c r="B681" s="47">
        <v>2080.67</v>
      </c>
      <c r="C681" s="47"/>
      <c r="D681" s="47"/>
      <c r="E681" s="47"/>
      <c r="F681" s="62"/>
    </row>
    <row r="682" spans="1:6" hidden="1" x14ac:dyDescent="0.35">
      <c r="A682" s="201" t="s">
        <v>830</v>
      </c>
      <c r="B682" s="47">
        <v>2081.2399999999998</v>
      </c>
      <c r="C682" s="47"/>
      <c r="D682" s="47"/>
      <c r="E682" s="47"/>
      <c r="F682" s="62"/>
    </row>
    <row r="683" spans="1:6" hidden="1" x14ac:dyDescent="0.35">
      <c r="A683" s="201" t="s">
        <v>831</v>
      </c>
      <c r="B683" s="47">
        <v>2087.1799999999998</v>
      </c>
      <c r="C683" s="47"/>
      <c r="D683" s="47"/>
      <c r="E683" s="47"/>
      <c r="F683" s="62"/>
    </row>
    <row r="684" spans="1:6" hidden="1" x14ac:dyDescent="0.35">
      <c r="A684" s="201" t="s">
        <v>832</v>
      </c>
      <c r="B684" s="47">
        <v>2088.1799999999998</v>
      </c>
      <c r="C684" s="47"/>
      <c r="D684" s="47"/>
      <c r="E684" s="47"/>
      <c r="F684" s="62"/>
    </row>
    <row r="685" spans="1:6" hidden="1" x14ac:dyDescent="0.35">
      <c r="A685" s="201" t="s">
        <v>833</v>
      </c>
      <c r="B685" s="47">
        <v>2083.8000000000002</v>
      </c>
      <c r="C685" s="47"/>
      <c r="D685" s="47"/>
      <c r="E685" s="47"/>
      <c r="F685" s="62"/>
    </row>
    <row r="686" spans="1:6" hidden="1" x14ac:dyDescent="0.35">
      <c r="A686" s="201" t="s">
        <v>834</v>
      </c>
      <c r="B686" s="47">
        <v>2085.3000000000002</v>
      </c>
      <c r="C686" s="47"/>
      <c r="D686" s="47"/>
      <c r="E686" s="47"/>
      <c r="F686" s="62"/>
    </row>
    <row r="687" spans="1:6" hidden="1" x14ac:dyDescent="0.35">
      <c r="A687" s="201" t="s">
        <v>835</v>
      </c>
      <c r="B687" s="47">
        <v>2078.19</v>
      </c>
      <c r="C687" s="47"/>
      <c r="D687" s="47"/>
      <c r="E687" s="47"/>
      <c r="F687" s="62"/>
    </row>
    <row r="688" spans="1:6" hidden="1" x14ac:dyDescent="0.35">
      <c r="A688" s="201" t="s">
        <v>836</v>
      </c>
      <c r="B688" s="47">
        <v>2073.6799999999998</v>
      </c>
      <c r="C688" s="47"/>
      <c r="D688" s="47"/>
      <c r="E688" s="47"/>
      <c r="F688" s="62"/>
    </row>
    <row r="689" spans="1:6" hidden="1" x14ac:dyDescent="0.35">
      <c r="A689" s="201" t="s">
        <v>837</v>
      </c>
      <c r="B689" s="15">
        <v>2077.3200000000002</v>
      </c>
      <c r="C689" s="15"/>
      <c r="D689" s="47"/>
      <c r="E689" s="47"/>
      <c r="F689" s="62"/>
    </row>
    <row r="690" spans="1:6" hidden="1" x14ac:dyDescent="0.35">
      <c r="A690" s="201" t="s">
        <v>838</v>
      </c>
      <c r="B690" s="47">
        <v>2084.27</v>
      </c>
      <c r="C690" s="47"/>
      <c r="D690" s="47"/>
      <c r="E690" s="47"/>
      <c r="F690" s="62"/>
    </row>
    <row r="691" spans="1:6" hidden="1" x14ac:dyDescent="0.35">
      <c r="A691" s="201" t="s">
        <v>839</v>
      </c>
      <c r="B691" s="47">
        <v>2144.38</v>
      </c>
      <c r="C691" s="47"/>
      <c r="D691" s="47"/>
      <c r="E691" s="47"/>
      <c r="F691" s="62"/>
    </row>
    <row r="692" spans="1:6" hidden="1" x14ac:dyDescent="0.35">
      <c r="A692" s="201" t="s">
        <v>840</v>
      </c>
      <c r="B692" s="47">
        <v>2143.81</v>
      </c>
      <c r="C692" s="47"/>
      <c r="D692" s="47"/>
      <c r="E692" s="47"/>
      <c r="F692" s="62"/>
    </row>
    <row r="693" spans="1:6" hidden="1" x14ac:dyDescent="0.35">
      <c r="A693" s="201" t="s">
        <v>841</v>
      </c>
      <c r="B693" s="47">
        <v>2122.16</v>
      </c>
      <c r="C693" s="47"/>
      <c r="D693" s="47"/>
      <c r="E693" s="47"/>
      <c r="F693" s="62"/>
    </row>
    <row r="694" spans="1:6" hidden="1" x14ac:dyDescent="0.35">
      <c r="A694" s="201" t="s">
        <v>842</v>
      </c>
      <c r="B694" s="47">
        <v>2122.7600000000002</v>
      </c>
      <c r="C694" s="47"/>
      <c r="D694" s="47"/>
      <c r="E694" s="47"/>
      <c r="F694" s="62"/>
    </row>
    <row r="695" spans="1:6" hidden="1" x14ac:dyDescent="0.35">
      <c r="A695" s="201" t="s">
        <v>843</v>
      </c>
      <c r="B695" s="47">
        <v>2103.4499999999998</v>
      </c>
      <c r="C695" s="47"/>
      <c r="D695" s="47"/>
      <c r="E695" s="47"/>
      <c r="F695" s="62"/>
    </row>
    <row r="696" spans="1:6" hidden="1" x14ac:dyDescent="0.35">
      <c r="A696" s="201" t="s">
        <v>844</v>
      </c>
      <c r="B696" s="47">
        <v>2110.94</v>
      </c>
      <c r="C696" s="47"/>
      <c r="D696" s="47"/>
      <c r="E696" s="47"/>
      <c r="F696" s="62"/>
    </row>
    <row r="697" spans="1:6" hidden="1" x14ac:dyDescent="0.35">
      <c r="A697" s="201" t="s">
        <v>845</v>
      </c>
      <c r="B697" s="47">
        <v>2109.67</v>
      </c>
      <c r="C697" s="47"/>
      <c r="D697" s="47"/>
      <c r="E697" s="47"/>
      <c r="F697" s="62"/>
    </row>
    <row r="698" spans="1:6" hidden="1" x14ac:dyDescent="0.35">
      <c r="A698" s="201" t="s">
        <v>846</v>
      </c>
      <c r="B698" s="47">
        <v>2147.59</v>
      </c>
      <c r="C698" s="47"/>
      <c r="D698" s="47"/>
      <c r="E698" s="47"/>
      <c r="F698" s="62"/>
    </row>
    <row r="699" spans="1:6" hidden="1" x14ac:dyDescent="0.35">
      <c r="A699" s="201" t="s">
        <v>847</v>
      </c>
      <c r="B699" s="47">
        <v>2169.1</v>
      </c>
      <c r="C699" s="47"/>
      <c r="D699" s="47"/>
      <c r="E699" s="47"/>
      <c r="F699" s="62"/>
    </row>
    <row r="700" spans="1:6" hidden="1" x14ac:dyDescent="0.35">
      <c r="A700" s="201" t="s">
        <v>848</v>
      </c>
      <c r="B700" s="47">
        <v>2169.7800000000002</v>
      </c>
      <c r="C700" s="47"/>
      <c r="D700" s="47"/>
      <c r="E700" s="47"/>
      <c r="F700" s="62"/>
    </row>
    <row r="701" spans="1:6" hidden="1" x14ac:dyDescent="0.35">
      <c r="A701" s="201" t="s">
        <v>849</v>
      </c>
      <c r="B701" s="47">
        <v>2169.1999999999998</v>
      </c>
      <c r="C701" s="47"/>
      <c r="D701" s="47"/>
      <c r="E701" s="47"/>
      <c r="F701" s="62"/>
    </row>
    <row r="702" spans="1:6" hidden="1" x14ac:dyDescent="0.35">
      <c r="A702" s="201" t="s">
        <v>850</v>
      </c>
      <c r="B702" s="47">
        <v>2158.3000000000002</v>
      </c>
      <c r="C702" s="47"/>
      <c r="D702" s="47"/>
      <c r="E702" s="47"/>
      <c r="F702" s="62"/>
    </row>
    <row r="703" spans="1:6" hidden="1" x14ac:dyDescent="0.35">
      <c r="A703" s="201" t="s">
        <v>851</v>
      </c>
      <c r="B703" s="47">
        <v>2169.75</v>
      </c>
      <c r="C703" s="47"/>
      <c r="D703" s="47"/>
      <c r="E703" s="47"/>
      <c r="F703" s="62"/>
    </row>
    <row r="704" spans="1:6" hidden="1" x14ac:dyDescent="0.35">
      <c r="A704" s="201" t="s">
        <v>852</v>
      </c>
      <c r="B704" s="47">
        <v>2173.4299999999998</v>
      </c>
      <c r="C704" s="47"/>
      <c r="D704" s="47"/>
      <c r="E704" s="47"/>
      <c r="F704" s="62"/>
    </row>
    <row r="705" spans="1:6" hidden="1" x14ac:dyDescent="0.35">
      <c r="A705" s="201" t="s">
        <v>853</v>
      </c>
      <c r="B705" s="47">
        <v>2173.33</v>
      </c>
      <c r="C705" s="47"/>
      <c r="D705" s="47"/>
      <c r="E705" s="47"/>
      <c r="F705" s="62"/>
    </row>
    <row r="706" spans="1:6" hidden="1" x14ac:dyDescent="0.35">
      <c r="A706" s="201" t="s">
        <v>854</v>
      </c>
      <c r="B706" s="47">
        <v>2263.04</v>
      </c>
      <c r="C706" s="47"/>
      <c r="D706" s="47"/>
      <c r="E706" s="47"/>
      <c r="F706" s="62"/>
    </row>
    <row r="707" spans="1:6" hidden="1" x14ac:dyDescent="0.35">
      <c r="A707" s="201" t="s">
        <v>855</v>
      </c>
      <c r="B707" s="47">
        <v>2322.69</v>
      </c>
      <c r="C707" s="47"/>
      <c r="D707" s="47"/>
      <c r="E707" s="47"/>
      <c r="F707" s="62"/>
    </row>
    <row r="708" spans="1:6" hidden="1" x14ac:dyDescent="0.35">
      <c r="A708" s="201" t="s">
        <v>856</v>
      </c>
      <c r="B708" s="47">
        <v>2320.4899999999998</v>
      </c>
      <c r="C708" s="47"/>
      <c r="D708" s="47"/>
      <c r="E708" s="47"/>
      <c r="F708" s="62"/>
    </row>
    <row r="709" spans="1:6" hidden="1" x14ac:dyDescent="0.35">
      <c r="A709" s="201" t="s">
        <v>857</v>
      </c>
      <c r="B709" s="47">
        <v>2303.96</v>
      </c>
      <c r="C709" s="47"/>
      <c r="D709" s="47"/>
      <c r="E709" s="47"/>
      <c r="F709" s="62"/>
    </row>
    <row r="710" spans="1:6" hidden="1" x14ac:dyDescent="0.35">
      <c r="A710" s="201" t="s">
        <v>858</v>
      </c>
      <c r="B710" s="47">
        <v>2296.37</v>
      </c>
      <c r="C710" s="47"/>
      <c r="D710" s="47"/>
      <c r="E710" s="47"/>
      <c r="F710" s="62"/>
    </row>
    <row r="711" spans="1:6" hidden="1" x14ac:dyDescent="0.35">
      <c r="A711" s="201" t="s">
        <v>859</v>
      </c>
      <c r="B711" s="47">
        <v>2298.77</v>
      </c>
      <c r="C711" s="47"/>
      <c r="D711" s="47"/>
      <c r="E711" s="47"/>
      <c r="F711" s="62"/>
    </row>
    <row r="712" spans="1:6" hidden="1" x14ac:dyDescent="0.35">
      <c r="A712" s="201" t="s">
        <v>860</v>
      </c>
      <c r="B712" s="47">
        <v>2298.6</v>
      </c>
      <c r="C712" s="47"/>
      <c r="D712" s="47"/>
      <c r="E712" s="47"/>
      <c r="F712" s="62"/>
    </row>
    <row r="713" spans="1:6" hidden="1" x14ac:dyDescent="0.35">
      <c r="A713" s="201" t="s">
        <v>861</v>
      </c>
      <c r="B713" s="47">
        <v>2298.7399999999998</v>
      </c>
      <c r="C713" s="47"/>
      <c r="D713" s="47"/>
      <c r="E713" s="47"/>
      <c r="F713" s="62"/>
    </row>
    <row r="714" spans="1:6" hidden="1" x14ac:dyDescent="0.35">
      <c r="A714" s="201" t="s">
        <v>862</v>
      </c>
      <c r="B714" s="47">
        <v>2315.4</v>
      </c>
      <c r="C714" s="47"/>
      <c r="D714" s="47"/>
      <c r="E714" s="47"/>
      <c r="F714" s="62"/>
    </row>
    <row r="715" spans="1:6" hidden="1" x14ac:dyDescent="0.35">
      <c r="A715" s="201" t="s">
        <v>863</v>
      </c>
      <c r="B715" s="47">
        <v>2316.4899999999998</v>
      </c>
      <c r="C715" s="47"/>
      <c r="D715" s="47"/>
      <c r="E715" s="47"/>
      <c r="F715" s="62"/>
    </row>
    <row r="716" spans="1:6" hidden="1" x14ac:dyDescent="0.35">
      <c r="A716" s="201" t="s">
        <v>864</v>
      </c>
      <c r="B716" s="47">
        <v>2374.64</v>
      </c>
      <c r="C716" s="47"/>
      <c r="D716" s="47"/>
      <c r="E716" s="47"/>
      <c r="F716" s="62"/>
    </row>
    <row r="717" spans="1:6" hidden="1" x14ac:dyDescent="0.35">
      <c r="A717" s="201" t="s">
        <v>865</v>
      </c>
      <c r="B717" s="47">
        <v>2376.7399999999998</v>
      </c>
      <c r="C717" s="47"/>
      <c r="D717" s="47"/>
      <c r="E717" s="47"/>
      <c r="F717" s="62"/>
    </row>
    <row r="718" spans="1:6" hidden="1" x14ac:dyDescent="0.35">
      <c r="A718" s="201" t="s">
        <v>866</v>
      </c>
      <c r="B718" s="47">
        <v>2417.27</v>
      </c>
      <c r="C718" s="47"/>
      <c r="D718" s="47"/>
      <c r="E718" s="47"/>
      <c r="F718" s="62"/>
    </row>
    <row r="719" spans="1:6" hidden="1" x14ac:dyDescent="0.35">
      <c r="A719" s="201" t="s">
        <v>867</v>
      </c>
      <c r="B719" s="47">
        <v>2419.16</v>
      </c>
      <c r="C719" s="47"/>
      <c r="D719" s="47"/>
      <c r="E719" s="47"/>
      <c r="F719" s="62"/>
    </row>
    <row r="720" spans="1:6" hidden="1" x14ac:dyDescent="0.35">
      <c r="A720" s="201" t="s">
        <v>868</v>
      </c>
      <c r="B720" s="47">
        <v>2417.62</v>
      </c>
      <c r="C720" s="47"/>
      <c r="D720" s="47"/>
      <c r="E720" s="47"/>
      <c r="F720" s="62"/>
    </row>
    <row r="721" spans="1:10" hidden="1" x14ac:dyDescent="0.35">
      <c r="A721" s="201" t="s">
        <v>869</v>
      </c>
      <c r="B721" s="47">
        <v>2427.9</v>
      </c>
      <c r="C721" s="47"/>
      <c r="D721" s="47"/>
      <c r="E721" s="47"/>
      <c r="F721" s="62"/>
    </row>
    <row r="722" spans="1:10" hidden="1" x14ac:dyDescent="0.35">
      <c r="A722" s="201" t="s">
        <v>870</v>
      </c>
      <c r="B722" s="47">
        <v>2444.9499999999998</v>
      </c>
      <c r="C722" s="47"/>
      <c r="D722" s="47"/>
      <c r="E722" s="47"/>
      <c r="F722" s="62"/>
    </row>
    <row r="723" spans="1:10" hidden="1" x14ac:dyDescent="0.35">
      <c r="A723" s="201" t="s">
        <v>871</v>
      </c>
      <c r="B723" s="47">
        <v>2444.9499999999998</v>
      </c>
      <c r="C723" s="47"/>
      <c r="D723" s="47"/>
      <c r="E723" s="47"/>
      <c r="F723" s="62"/>
    </row>
    <row r="724" spans="1:10" hidden="1" x14ac:dyDescent="0.35">
      <c r="A724" s="201" t="s">
        <v>872</v>
      </c>
      <c r="B724" s="47">
        <v>2445.67</v>
      </c>
      <c r="C724" s="47"/>
      <c r="D724" s="47"/>
      <c r="E724" s="47"/>
      <c r="F724" s="62"/>
    </row>
    <row r="725" spans="1:10" hidden="1" x14ac:dyDescent="0.35">
      <c r="A725" s="201" t="s">
        <v>874</v>
      </c>
      <c r="B725" s="47">
        <v>2493.96</v>
      </c>
      <c r="C725" s="47"/>
      <c r="D725" s="47"/>
      <c r="E725" s="47"/>
      <c r="F725" s="62"/>
    </row>
    <row r="726" spans="1:10" hidden="1" x14ac:dyDescent="0.35">
      <c r="A726" s="201" t="s">
        <v>875</v>
      </c>
      <c r="B726" s="47">
        <v>2500.48</v>
      </c>
      <c r="C726" s="47"/>
      <c r="D726" s="47"/>
      <c r="E726" s="47"/>
      <c r="F726" s="62"/>
    </row>
    <row r="727" spans="1:10" hidden="1" x14ac:dyDescent="0.35">
      <c r="A727" s="201" t="s">
        <v>876</v>
      </c>
      <c r="B727" s="47">
        <v>2618.6</v>
      </c>
      <c r="C727" s="47"/>
      <c r="D727" s="47"/>
      <c r="E727" s="47"/>
      <c r="F727" s="62"/>
    </row>
    <row r="728" spans="1:10" hidden="1" x14ac:dyDescent="0.35">
      <c r="A728" s="201" t="s">
        <v>877</v>
      </c>
      <c r="B728" s="47">
        <v>2622.9</v>
      </c>
      <c r="C728" s="47"/>
      <c r="D728" s="47"/>
      <c r="E728" s="47"/>
      <c r="F728" s="62"/>
    </row>
    <row r="729" spans="1:10" hidden="1" x14ac:dyDescent="0.35">
      <c r="A729" s="201" t="s">
        <v>878</v>
      </c>
      <c r="B729" s="47">
        <v>2607.7600000000002</v>
      </c>
      <c r="C729" s="47"/>
      <c r="D729" s="47"/>
      <c r="E729" s="47"/>
      <c r="F729" s="62"/>
    </row>
    <row r="730" spans="1:10" hidden="1" x14ac:dyDescent="0.35">
      <c r="A730" s="201" t="s">
        <v>879</v>
      </c>
      <c r="B730" s="47">
        <v>2581.46</v>
      </c>
      <c r="C730" s="47"/>
      <c r="D730" s="47"/>
      <c r="E730" s="47"/>
      <c r="F730" s="62"/>
    </row>
    <row r="731" spans="1:10" hidden="1" x14ac:dyDescent="0.35">
      <c r="A731" s="201" t="s">
        <v>880</v>
      </c>
      <c r="B731" s="47">
        <v>2604.5100000000002</v>
      </c>
      <c r="C731" s="47"/>
      <c r="D731" s="47"/>
      <c r="E731" s="47"/>
      <c r="F731" s="62"/>
      <c r="I731" s="63"/>
    </row>
    <row r="732" spans="1:10" hidden="1" x14ac:dyDescent="0.35">
      <c r="A732" s="201" t="s">
        <v>881</v>
      </c>
      <c r="B732" s="47">
        <v>2679.14</v>
      </c>
      <c r="C732" s="47"/>
      <c r="D732" s="47"/>
      <c r="E732" s="47"/>
      <c r="F732" s="62"/>
    </row>
    <row r="733" spans="1:10" hidden="1" x14ac:dyDescent="0.35">
      <c r="A733" s="201" t="s">
        <v>882</v>
      </c>
      <c r="B733" s="47">
        <v>2721.8</v>
      </c>
      <c r="C733" s="47"/>
      <c r="D733" s="47"/>
      <c r="E733" s="47"/>
      <c r="F733" s="62"/>
    </row>
    <row r="734" spans="1:10" hidden="1" x14ac:dyDescent="0.35">
      <c r="A734" s="201" t="s">
        <v>883</v>
      </c>
      <c r="B734" s="47">
        <v>2855.37</v>
      </c>
      <c r="C734" s="47"/>
      <c r="D734" s="47"/>
      <c r="E734" s="47"/>
      <c r="F734" s="62"/>
      <c r="J734" s="64"/>
    </row>
    <row r="735" spans="1:10" hidden="1" x14ac:dyDescent="0.35">
      <c r="A735" s="201" t="s">
        <v>884</v>
      </c>
      <c r="B735" s="47">
        <v>2875.47</v>
      </c>
      <c r="C735" s="47"/>
      <c r="D735" s="47"/>
      <c r="E735" s="47"/>
      <c r="F735" s="62"/>
    </row>
    <row r="736" spans="1:10" hidden="1" x14ac:dyDescent="0.35">
      <c r="A736" s="201" t="s">
        <v>885</v>
      </c>
      <c r="B736" s="47">
        <v>3053.8</v>
      </c>
      <c r="C736" s="47"/>
      <c r="D736" s="47"/>
      <c r="E736" s="47"/>
      <c r="F736" s="62"/>
    </row>
    <row r="737" spans="1:6" hidden="1" x14ac:dyDescent="0.35">
      <c r="A737" s="201" t="s">
        <v>887</v>
      </c>
      <c r="B737" s="47">
        <v>3158.88</v>
      </c>
      <c r="C737" s="47"/>
      <c r="D737" s="47"/>
      <c r="E737" s="47"/>
      <c r="F737" s="62"/>
    </row>
    <row r="738" spans="1:6" hidden="1" x14ac:dyDescent="0.35">
      <c r="A738" s="201" t="s">
        <v>888</v>
      </c>
      <c r="B738" s="47">
        <v>3090.45</v>
      </c>
      <c r="C738" s="47"/>
      <c r="D738" s="47"/>
      <c r="E738" s="47"/>
      <c r="F738" s="62"/>
    </row>
    <row r="739" spans="1:6" hidden="1" x14ac:dyDescent="0.35">
      <c r="A739" s="201" t="s">
        <v>889</v>
      </c>
      <c r="B739" s="47">
        <v>3049.22</v>
      </c>
      <c r="C739" s="47"/>
      <c r="D739" s="47"/>
      <c r="E739" s="47"/>
      <c r="F739" s="62"/>
    </row>
    <row r="740" spans="1:6" hidden="1" x14ac:dyDescent="0.35">
      <c r="A740" s="201" t="s">
        <v>890</v>
      </c>
      <c r="B740" s="47">
        <v>3017.63</v>
      </c>
      <c r="C740" s="47"/>
      <c r="D740" s="47"/>
      <c r="E740" s="47"/>
      <c r="F740" s="62"/>
    </row>
    <row r="741" spans="1:6" hidden="1" x14ac:dyDescent="0.35">
      <c r="A741" s="201" t="s">
        <v>891</v>
      </c>
      <c r="B741" s="47">
        <v>2957.53</v>
      </c>
      <c r="C741" s="47"/>
      <c r="D741" s="47"/>
      <c r="E741" s="47"/>
      <c r="F741" s="62"/>
    </row>
    <row r="742" spans="1:6" hidden="1" x14ac:dyDescent="0.35">
      <c r="A742" s="201" t="s">
        <v>892</v>
      </c>
      <c r="B742" s="15">
        <v>2967.46</v>
      </c>
      <c r="C742" s="15"/>
      <c r="D742" s="15">
        <v>2536.29</v>
      </c>
      <c r="E742" s="321">
        <v>2285</v>
      </c>
      <c r="F742" s="62">
        <v>6.883</v>
      </c>
    </row>
    <row r="743" spans="1:6" hidden="1" x14ac:dyDescent="0.35">
      <c r="A743" s="201" t="s">
        <v>893</v>
      </c>
      <c r="B743" s="15">
        <v>2992.21</v>
      </c>
      <c r="C743" s="15"/>
      <c r="D743" s="15">
        <v>2557.4499999999998</v>
      </c>
      <c r="E743" s="321">
        <v>2307</v>
      </c>
      <c r="F743" s="62">
        <v>6.9096000000000002</v>
      </c>
    </row>
    <row r="744" spans="1:6" hidden="1" x14ac:dyDescent="0.35">
      <c r="A744" s="201" t="s">
        <v>894</v>
      </c>
      <c r="B744" s="15">
        <v>3012.14</v>
      </c>
      <c r="C744" s="15"/>
      <c r="D744" s="15">
        <v>2574.4699999999998</v>
      </c>
      <c r="E744" s="321">
        <v>2369</v>
      </c>
      <c r="F744" s="65">
        <v>6.8971</v>
      </c>
    </row>
    <row r="745" spans="1:6" hidden="1" x14ac:dyDescent="0.35">
      <c r="A745" s="201" t="s">
        <v>896</v>
      </c>
      <c r="B745" s="15">
        <v>3010.88</v>
      </c>
      <c r="C745" s="15"/>
      <c r="D745" s="15">
        <v>2573.4</v>
      </c>
      <c r="E745" s="321">
        <v>2310</v>
      </c>
      <c r="F745" s="62">
        <v>6.9332000000000003</v>
      </c>
    </row>
    <row r="746" spans="1:6" hidden="1" x14ac:dyDescent="0.35">
      <c r="A746" s="201" t="s">
        <v>897</v>
      </c>
      <c r="B746" s="15">
        <v>3002.78</v>
      </c>
      <c r="C746" s="15"/>
      <c r="D746" s="15">
        <v>2566.4699999999998</v>
      </c>
      <c r="E746" s="321">
        <v>2310</v>
      </c>
      <c r="F746" s="65">
        <v>6.9185999999999996</v>
      </c>
    </row>
    <row r="747" spans="1:6" hidden="1" x14ac:dyDescent="0.35">
      <c r="A747" s="201" t="s">
        <v>898</v>
      </c>
      <c r="B747" s="15">
        <v>2979.37</v>
      </c>
      <c r="C747" s="15"/>
      <c r="D747" s="15">
        <v>2546.4699999999998</v>
      </c>
      <c r="E747" s="321">
        <v>2377</v>
      </c>
      <c r="F747" s="65">
        <v>6.9226000000000001</v>
      </c>
    </row>
    <row r="748" spans="1:6" hidden="1" x14ac:dyDescent="0.35">
      <c r="A748" s="201" t="s">
        <v>899</v>
      </c>
      <c r="B748" s="15">
        <v>2993.82</v>
      </c>
      <c r="C748" s="15"/>
      <c r="D748" s="15">
        <v>2558.8200000000002</v>
      </c>
      <c r="E748" s="321">
        <v>2342</v>
      </c>
      <c r="F748" s="65">
        <v>6.9226000000000001</v>
      </c>
    </row>
    <row r="749" spans="1:6" hidden="1" x14ac:dyDescent="0.35">
      <c r="A749" s="201" t="s">
        <v>900</v>
      </c>
      <c r="B749" s="15">
        <v>2929.27</v>
      </c>
      <c r="C749" s="15"/>
      <c r="D749" s="15">
        <v>2503.65</v>
      </c>
      <c r="E749" s="321">
        <v>2314</v>
      </c>
      <c r="F749" s="65">
        <v>6.9641999999999999</v>
      </c>
    </row>
    <row r="750" spans="1:6" hidden="1" x14ac:dyDescent="0.35">
      <c r="A750" s="201" t="s">
        <v>901</v>
      </c>
      <c r="B750" s="15">
        <v>2785.28</v>
      </c>
      <c r="C750" s="15"/>
      <c r="D750" s="15">
        <v>2380.58</v>
      </c>
      <c r="E750" s="321">
        <v>2263</v>
      </c>
      <c r="F750" s="65">
        <v>6.9652000000000003</v>
      </c>
    </row>
    <row r="751" spans="1:6" hidden="1" x14ac:dyDescent="0.35">
      <c r="A751" s="201" t="s">
        <v>902</v>
      </c>
      <c r="B751" s="15">
        <v>2668.12</v>
      </c>
      <c r="C751" s="15"/>
      <c r="D751" s="15">
        <v>2280.44</v>
      </c>
      <c r="E751" s="321">
        <v>2185</v>
      </c>
      <c r="F751" s="65">
        <v>6.9711999999999996</v>
      </c>
    </row>
    <row r="752" spans="1:6" hidden="1" x14ac:dyDescent="0.35">
      <c r="A752" s="201" t="s">
        <v>903</v>
      </c>
      <c r="B752" s="15">
        <v>2668.5</v>
      </c>
      <c r="C752" s="15"/>
      <c r="D752" s="15">
        <v>2280.77</v>
      </c>
      <c r="E752" s="321">
        <v>2183</v>
      </c>
      <c r="F752" s="65">
        <v>6.9702000000000002</v>
      </c>
    </row>
    <row r="753" spans="1:6" hidden="1" x14ac:dyDescent="0.35">
      <c r="A753" s="201" t="s">
        <v>904</v>
      </c>
      <c r="B753" s="15">
        <v>2639.81</v>
      </c>
      <c r="C753" s="15"/>
      <c r="D753" s="15">
        <v>2256.25</v>
      </c>
      <c r="E753" s="321">
        <v>2168</v>
      </c>
      <c r="F753" s="65">
        <v>6.9702000000000002</v>
      </c>
    </row>
    <row r="754" spans="1:6" hidden="1" x14ac:dyDescent="0.35">
      <c r="A754" s="201" t="s">
        <v>905</v>
      </c>
      <c r="B754" s="15">
        <v>2525.4</v>
      </c>
      <c r="C754" s="15"/>
      <c r="D754" s="15">
        <v>2158.46</v>
      </c>
      <c r="E754" s="321">
        <v>2263</v>
      </c>
      <c r="F754" s="65">
        <v>6.9691999999999998</v>
      </c>
    </row>
    <row r="755" spans="1:6" hidden="1" x14ac:dyDescent="0.35">
      <c r="A755" s="201" t="s">
        <v>906</v>
      </c>
      <c r="B755" s="15">
        <v>2525.11</v>
      </c>
      <c r="C755" s="15"/>
      <c r="D755" s="15">
        <v>2158.21</v>
      </c>
      <c r="E755" s="321">
        <v>2087</v>
      </c>
      <c r="F755" s="65">
        <v>6.97</v>
      </c>
    </row>
    <row r="756" spans="1:6" hidden="1" x14ac:dyDescent="0.35">
      <c r="A756" s="201" t="s">
        <v>907</v>
      </c>
      <c r="B756" s="15">
        <v>2569.8200000000002</v>
      </c>
      <c r="C756" s="15"/>
      <c r="D756" s="15">
        <v>2196.4299999999998</v>
      </c>
      <c r="E756" s="321">
        <v>2087</v>
      </c>
      <c r="F756" s="65">
        <v>6.9752000000000001</v>
      </c>
    </row>
    <row r="757" spans="1:6" hidden="1" x14ac:dyDescent="0.35">
      <c r="A757" s="201" t="s">
        <v>908</v>
      </c>
      <c r="B757" s="15">
        <v>2555.08</v>
      </c>
      <c r="C757" s="15"/>
      <c r="D757" s="15">
        <v>2183.83</v>
      </c>
      <c r="E757" s="321">
        <v>2087</v>
      </c>
      <c r="F757" s="65">
        <v>6.9763000000000002</v>
      </c>
    </row>
    <row r="758" spans="1:6" hidden="1" x14ac:dyDescent="0.35">
      <c r="A758" s="201" t="s">
        <v>909</v>
      </c>
      <c r="B758" s="15">
        <v>2547.29</v>
      </c>
      <c r="C758" s="15"/>
      <c r="D758" s="15">
        <v>2177.17</v>
      </c>
      <c r="E758" s="321">
        <v>1991</v>
      </c>
      <c r="F758" s="65">
        <v>6.9682000000000004</v>
      </c>
    </row>
    <row r="759" spans="1:6" hidden="1" x14ac:dyDescent="0.35">
      <c r="A759" s="201">
        <v>42738</v>
      </c>
      <c r="B759" s="15">
        <v>2544.73</v>
      </c>
      <c r="C759" s="15"/>
      <c r="D759" s="15">
        <v>2174.98</v>
      </c>
      <c r="E759" s="321">
        <v>1985</v>
      </c>
      <c r="F759" s="65">
        <v>6.9752000000000001</v>
      </c>
    </row>
    <row r="760" spans="1:6" hidden="1" x14ac:dyDescent="0.35">
      <c r="A760" s="201">
        <v>42739</v>
      </c>
      <c r="B760" s="15">
        <v>2529.9899999999998</v>
      </c>
      <c r="C760" s="15"/>
      <c r="D760" s="15">
        <v>2162.39</v>
      </c>
      <c r="E760" s="321">
        <v>2007</v>
      </c>
      <c r="F760" s="65">
        <v>6.9763000000000002</v>
      </c>
    </row>
    <row r="761" spans="1:6" hidden="1" x14ac:dyDescent="0.35">
      <c r="A761" s="201">
        <v>42740</v>
      </c>
      <c r="B761" s="15">
        <v>2561.4499999999998</v>
      </c>
      <c r="C761" s="15"/>
      <c r="D761" s="15">
        <v>2189.27</v>
      </c>
      <c r="E761" s="321">
        <v>2027</v>
      </c>
      <c r="F761" s="65">
        <v>6.9492000000000003</v>
      </c>
    </row>
    <row r="762" spans="1:6" hidden="1" x14ac:dyDescent="0.35">
      <c r="A762" s="201">
        <v>42741</v>
      </c>
      <c r="B762" s="15">
        <v>2568.64</v>
      </c>
      <c r="C762" s="15"/>
      <c r="D762" s="15">
        <v>2195.42</v>
      </c>
      <c r="E762" s="321">
        <v>2056</v>
      </c>
      <c r="F762" s="65">
        <v>6.9183000000000003</v>
      </c>
    </row>
    <row r="763" spans="1:6" hidden="1" x14ac:dyDescent="0.35">
      <c r="A763" s="201">
        <v>42745</v>
      </c>
      <c r="B763" s="15">
        <v>2634.72</v>
      </c>
      <c r="C763" s="15"/>
      <c r="D763" s="15">
        <v>2251.9</v>
      </c>
      <c r="E763" s="321">
        <v>2060</v>
      </c>
      <c r="F763" s="65">
        <v>6.9457000000000004</v>
      </c>
    </row>
    <row r="764" spans="1:6" hidden="1" x14ac:dyDescent="0.35">
      <c r="A764" s="201">
        <v>42746</v>
      </c>
      <c r="B764" s="15">
        <v>2664.09</v>
      </c>
      <c r="C764" s="15"/>
      <c r="D764" s="15">
        <v>2277</v>
      </c>
      <c r="E764" s="321">
        <v>2144</v>
      </c>
      <c r="F764" s="65">
        <v>6.9442000000000004</v>
      </c>
    </row>
    <row r="765" spans="1:6" hidden="1" x14ac:dyDescent="0.35">
      <c r="A765" s="201">
        <v>42747</v>
      </c>
      <c r="B765" s="15">
        <v>2653.29</v>
      </c>
      <c r="C765" s="15"/>
      <c r="D765" s="15">
        <v>2267.77</v>
      </c>
      <c r="E765" s="321" t="s">
        <v>794</v>
      </c>
      <c r="F765" s="65">
        <v>6.9302999999999999</v>
      </c>
    </row>
    <row r="766" spans="1:6" hidden="1" x14ac:dyDescent="0.35">
      <c r="A766" s="201">
        <v>42748</v>
      </c>
      <c r="B766" s="15">
        <v>2670.72</v>
      </c>
      <c r="C766" s="15"/>
      <c r="D766" s="15">
        <v>2282.67</v>
      </c>
      <c r="E766" s="15">
        <v>2190</v>
      </c>
      <c r="F766" s="65">
        <v>6.9176000000000002</v>
      </c>
    </row>
    <row r="767" spans="1:6" hidden="1" x14ac:dyDescent="0.35">
      <c r="A767" s="201">
        <v>42751</v>
      </c>
      <c r="B767" s="15">
        <v>2701.59</v>
      </c>
      <c r="C767" s="15"/>
      <c r="D767" s="15">
        <v>2309.0500000000002</v>
      </c>
      <c r="E767" s="15">
        <v>2221</v>
      </c>
      <c r="F767" s="65">
        <v>6.9126000000000003</v>
      </c>
    </row>
    <row r="768" spans="1:6" hidden="1" x14ac:dyDescent="0.35">
      <c r="A768" s="201">
        <v>42752</v>
      </c>
      <c r="B768" s="15">
        <v>2671.61</v>
      </c>
      <c r="C768" s="15"/>
      <c r="D768" s="15">
        <v>2283.4299999999998</v>
      </c>
      <c r="E768" s="15">
        <v>2316</v>
      </c>
      <c r="F768" s="65">
        <v>6.9153000000000002</v>
      </c>
    </row>
    <row r="769" spans="1:6" hidden="1" x14ac:dyDescent="0.35">
      <c r="A769" s="201">
        <v>42753</v>
      </c>
      <c r="B769" s="15">
        <v>2686.1</v>
      </c>
      <c r="C769" s="15"/>
      <c r="D769" s="15">
        <v>2295.81</v>
      </c>
      <c r="E769" s="15">
        <v>2268</v>
      </c>
      <c r="F769" s="65">
        <v>6.8780000000000001</v>
      </c>
    </row>
    <row r="770" spans="1:6" hidden="1" x14ac:dyDescent="0.35">
      <c r="A770" s="201">
        <v>42754</v>
      </c>
      <c r="B770" s="15">
        <v>2676.17</v>
      </c>
      <c r="C770" s="15"/>
      <c r="D770" s="15">
        <v>2287.3200000000002</v>
      </c>
      <c r="E770" s="15">
        <v>2304</v>
      </c>
      <c r="F770" s="65">
        <v>6.8754999999999997</v>
      </c>
    </row>
    <row r="771" spans="1:6" hidden="1" x14ac:dyDescent="0.35">
      <c r="A771" s="201">
        <v>42755</v>
      </c>
      <c r="B771" s="15">
        <v>2676.17</v>
      </c>
      <c r="C771" s="15"/>
      <c r="D771" s="15">
        <v>2287.3200000000002</v>
      </c>
      <c r="E771" s="15">
        <v>2315</v>
      </c>
      <c r="F771" s="65">
        <v>6.8754999999999997</v>
      </c>
    </row>
    <row r="772" spans="1:6" hidden="1" x14ac:dyDescent="0.35">
      <c r="A772" s="201">
        <v>42758</v>
      </c>
      <c r="B772" s="15">
        <v>2697.58</v>
      </c>
      <c r="C772" s="15"/>
      <c r="D772" s="15">
        <v>2305.62</v>
      </c>
      <c r="E772" s="15">
        <v>2309</v>
      </c>
      <c r="F772" s="65">
        <v>6.8579999999999997</v>
      </c>
    </row>
    <row r="773" spans="1:6" hidden="1" x14ac:dyDescent="0.35">
      <c r="A773" s="201">
        <v>42759</v>
      </c>
      <c r="B773" s="15">
        <v>2697.29</v>
      </c>
      <c r="C773" s="15"/>
      <c r="D773" s="15">
        <v>2305.38</v>
      </c>
      <c r="E773" s="15">
        <v>2351</v>
      </c>
      <c r="F773" s="65">
        <v>6.8680000000000003</v>
      </c>
    </row>
    <row r="774" spans="1:6" hidden="1" x14ac:dyDescent="0.35">
      <c r="A774" s="201">
        <v>42760</v>
      </c>
      <c r="B774" s="15">
        <v>2700.64</v>
      </c>
      <c r="C774" s="15"/>
      <c r="D774" s="15">
        <v>2308.2399999999998</v>
      </c>
      <c r="E774" s="15">
        <v>2294</v>
      </c>
      <c r="F774" s="65">
        <v>6.8780000000000001</v>
      </c>
    </row>
    <row r="775" spans="1:6" hidden="1" x14ac:dyDescent="0.35">
      <c r="A775" s="201">
        <v>42773</v>
      </c>
      <c r="B775" s="15">
        <v>2706.53</v>
      </c>
      <c r="C775" s="15"/>
      <c r="D775" s="15">
        <v>2313.2800000000002</v>
      </c>
      <c r="E775" s="15">
        <v>2326</v>
      </c>
      <c r="F775" s="65">
        <v>6.8815</v>
      </c>
    </row>
    <row r="776" spans="1:6" hidden="1" x14ac:dyDescent="0.35">
      <c r="A776" s="201">
        <v>42774</v>
      </c>
      <c r="B776" s="15">
        <v>2743.11</v>
      </c>
      <c r="C776" s="15"/>
      <c r="D776" s="15">
        <v>2344.54</v>
      </c>
      <c r="E776" s="15">
        <v>2329</v>
      </c>
      <c r="F776" s="65">
        <v>6.8990999999999998</v>
      </c>
    </row>
    <row r="777" spans="1:6" hidden="1" x14ac:dyDescent="0.35">
      <c r="A777" s="201">
        <v>42775</v>
      </c>
      <c r="B777" s="15">
        <v>2763.25</v>
      </c>
      <c r="C777" s="15"/>
      <c r="D777" s="15">
        <v>2361.7600000000002</v>
      </c>
      <c r="E777" s="15">
        <v>2380</v>
      </c>
      <c r="F777" s="65">
        <v>6.8849999999999998</v>
      </c>
    </row>
    <row r="778" spans="1:6" hidden="1" x14ac:dyDescent="0.35">
      <c r="A778" s="201">
        <v>42779</v>
      </c>
      <c r="B778" s="15">
        <v>2822.63</v>
      </c>
      <c r="C778" s="15"/>
      <c r="D778" s="15">
        <v>2412.5</v>
      </c>
      <c r="E778" s="15">
        <v>2406</v>
      </c>
      <c r="F778" s="65">
        <v>6.8996000000000004</v>
      </c>
    </row>
    <row r="779" spans="1:6" hidden="1" x14ac:dyDescent="0.35">
      <c r="A779" s="201">
        <v>42780</v>
      </c>
      <c r="B779" s="15">
        <v>2802.11</v>
      </c>
      <c r="C779" s="15"/>
      <c r="D779" s="15">
        <v>2394.96</v>
      </c>
      <c r="E779" s="15">
        <v>2442</v>
      </c>
      <c r="F779" s="65">
        <v>6.8966000000000003</v>
      </c>
    </row>
    <row r="780" spans="1:6" hidden="1" x14ac:dyDescent="0.35">
      <c r="A780" s="201">
        <v>42781</v>
      </c>
      <c r="B780" s="15">
        <v>2802.11</v>
      </c>
      <c r="C780" s="15"/>
      <c r="D780" s="15">
        <v>2394.96</v>
      </c>
      <c r="E780" s="15">
        <v>2415</v>
      </c>
      <c r="F780" s="65">
        <v>6.8789999999999996</v>
      </c>
    </row>
    <row r="781" spans="1:6" hidden="1" x14ac:dyDescent="0.35">
      <c r="A781" s="201">
        <v>42782</v>
      </c>
      <c r="B781" s="15">
        <v>2789.5</v>
      </c>
      <c r="C781" s="15"/>
      <c r="D781" s="15">
        <v>2384.19</v>
      </c>
      <c r="E781" s="15">
        <v>2338</v>
      </c>
      <c r="F781" s="62">
        <v>6.8739999999999997</v>
      </c>
    </row>
    <row r="782" spans="1:6" hidden="1" x14ac:dyDescent="0.35">
      <c r="A782" s="201">
        <v>42783</v>
      </c>
      <c r="B782" s="15">
        <v>2744.46</v>
      </c>
      <c r="C782" s="15"/>
      <c r="D782" s="15">
        <v>2345.69</v>
      </c>
      <c r="E782" s="15">
        <v>2273</v>
      </c>
      <c r="F782" s="65">
        <v>6.8775000000000004</v>
      </c>
    </row>
    <row r="783" spans="1:6" hidden="1" x14ac:dyDescent="0.35">
      <c r="A783" s="201">
        <v>42786</v>
      </c>
      <c r="B783" s="15">
        <v>2740.82</v>
      </c>
      <c r="C783" s="15"/>
      <c r="D783" s="15">
        <v>2342.58</v>
      </c>
      <c r="E783" s="15">
        <v>2269</v>
      </c>
      <c r="F783" s="65">
        <v>6.883</v>
      </c>
    </row>
    <row r="784" spans="1:6" hidden="1" x14ac:dyDescent="0.35">
      <c r="A784" s="201">
        <v>42787</v>
      </c>
      <c r="B784" s="15">
        <v>2768.28</v>
      </c>
      <c r="C784" s="15"/>
      <c r="D784" s="15">
        <v>2366.0500000000002</v>
      </c>
      <c r="E784" s="15">
        <v>2275</v>
      </c>
      <c r="F784" s="65">
        <v>6.8996000000000004</v>
      </c>
    </row>
    <row r="785" spans="1:6" hidden="1" x14ac:dyDescent="0.35">
      <c r="A785" s="201">
        <v>42788</v>
      </c>
      <c r="B785" s="15">
        <v>2747.93</v>
      </c>
      <c r="C785" s="15"/>
      <c r="D785" s="15">
        <v>2348.66</v>
      </c>
      <c r="E785" s="15">
        <v>2284</v>
      </c>
      <c r="F785" s="65">
        <v>6.8960999999999997</v>
      </c>
    </row>
    <row r="786" spans="1:6" hidden="1" x14ac:dyDescent="0.35">
      <c r="A786" s="201">
        <v>42789</v>
      </c>
      <c r="B786" s="15">
        <v>2748.61</v>
      </c>
      <c r="C786" s="15"/>
      <c r="D786" s="15">
        <v>2349.2399999999998</v>
      </c>
      <c r="E786" s="15">
        <v>2290</v>
      </c>
      <c r="F786" s="65">
        <v>6.8944000000000001</v>
      </c>
    </row>
    <row r="787" spans="1:6" hidden="1" x14ac:dyDescent="0.35">
      <c r="A787" s="201">
        <v>42790</v>
      </c>
      <c r="B787" s="15">
        <v>2722.8</v>
      </c>
      <c r="C787" s="15"/>
      <c r="D787" s="15">
        <v>2327.1799999999998</v>
      </c>
      <c r="E787" s="15">
        <v>2270</v>
      </c>
      <c r="F787" s="65">
        <v>6.8863000000000003</v>
      </c>
    </row>
    <row r="788" spans="1:6" hidden="1" x14ac:dyDescent="0.35">
      <c r="A788" s="201">
        <v>42793</v>
      </c>
      <c r="B788" s="15">
        <v>2735.41</v>
      </c>
      <c r="C788" s="15"/>
      <c r="D788" s="15">
        <v>2337.96</v>
      </c>
      <c r="E788" s="15">
        <v>2231</v>
      </c>
      <c r="F788" s="65">
        <v>6.8910999999999998</v>
      </c>
    </row>
    <row r="789" spans="1:6" hidden="1" x14ac:dyDescent="0.35">
      <c r="A789" s="201">
        <v>42794</v>
      </c>
      <c r="B789" s="15">
        <v>2709.38</v>
      </c>
      <c r="C789" s="15"/>
      <c r="D789" s="15">
        <v>2315.71</v>
      </c>
      <c r="E789" s="15">
        <v>2257</v>
      </c>
      <c r="F789" s="65">
        <v>6.8834999999999997</v>
      </c>
    </row>
    <row r="790" spans="1:6" hidden="1" x14ac:dyDescent="0.35">
      <c r="A790" s="201">
        <v>42795</v>
      </c>
      <c r="B790" s="15">
        <v>2699.53</v>
      </c>
      <c r="C790" s="15"/>
      <c r="D790" s="15">
        <v>2307.29</v>
      </c>
      <c r="E790" s="15">
        <v>2272</v>
      </c>
      <c r="F790" s="65">
        <v>6.8901000000000003</v>
      </c>
    </row>
    <row r="791" spans="1:6" hidden="1" x14ac:dyDescent="0.35">
      <c r="A791" s="201">
        <v>42796</v>
      </c>
      <c r="B791" s="15">
        <v>2731.84</v>
      </c>
      <c r="C791" s="15"/>
      <c r="D791" s="15">
        <v>2334.91</v>
      </c>
      <c r="E791" s="15">
        <v>2287</v>
      </c>
      <c r="F791" s="65">
        <v>6.9001000000000001</v>
      </c>
    </row>
    <row r="792" spans="1:6" hidden="1" x14ac:dyDescent="0.35">
      <c r="A792" s="201">
        <v>42797</v>
      </c>
      <c r="B792" s="15">
        <v>2688.99</v>
      </c>
      <c r="C792" s="15"/>
      <c r="D792" s="15">
        <v>2298.2800000000002</v>
      </c>
      <c r="E792" s="15">
        <v>2273</v>
      </c>
      <c r="F792" s="65">
        <v>6.9170999999999996</v>
      </c>
    </row>
    <row r="793" spans="1:6" hidden="1" x14ac:dyDescent="0.35">
      <c r="A793" s="201">
        <v>42800</v>
      </c>
      <c r="B793" s="15">
        <v>2670.2</v>
      </c>
      <c r="C793" s="15"/>
      <c r="D793" s="15">
        <v>2282.2199999999998</v>
      </c>
      <c r="E793" s="15">
        <v>2248</v>
      </c>
      <c r="F793" s="65">
        <v>6.9096000000000002</v>
      </c>
    </row>
    <row r="794" spans="1:6" hidden="1" x14ac:dyDescent="0.35">
      <c r="A794" s="201">
        <v>42801</v>
      </c>
      <c r="B794" s="15">
        <v>2637.82</v>
      </c>
      <c r="C794" s="15"/>
      <c r="D794" s="15">
        <v>2254.54</v>
      </c>
      <c r="E794" s="15">
        <v>2223</v>
      </c>
      <c r="F794" s="65">
        <v>6.9185999999999996</v>
      </c>
    </row>
    <row r="795" spans="1:6" hidden="1" x14ac:dyDescent="0.35">
      <c r="A795" s="201">
        <v>42802</v>
      </c>
      <c r="B795" s="15">
        <v>2608.91</v>
      </c>
      <c r="C795" s="15"/>
      <c r="D795" s="15">
        <v>2229.84</v>
      </c>
      <c r="E795" s="15">
        <v>2220</v>
      </c>
      <c r="F795" s="65">
        <v>6.9150999999999998</v>
      </c>
    </row>
    <row r="796" spans="1:6" hidden="1" x14ac:dyDescent="0.35">
      <c r="A796" s="201">
        <v>42810</v>
      </c>
      <c r="B796" s="15">
        <v>2616.14</v>
      </c>
      <c r="C796" s="15"/>
      <c r="D796" s="15">
        <v>2236.0100000000002</v>
      </c>
      <c r="E796" s="15">
        <v>2217</v>
      </c>
      <c r="F796" s="65">
        <v>6.9085999999999999</v>
      </c>
    </row>
    <row r="797" spans="1:6" hidden="1" x14ac:dyDescent="0.35">
      <c r="A797" s="201">
        <v>42811</v>
      </c>
      <c r="B797" s="15">
        <v>2634.4</v>
      </c>
      <c r="C797" s="15"/>
      <c r="D797" s="15">
        <v>2251.62</v>
      </c>
      <c r="E797" s="15">
        <v>2267</v>
      </c>
      <c r="F797" s="65">
        <v>6.9085999999999999</v>
      </c>
    </row>
    <row r="798" spans="1:6" hidden="1" x14ac:dyDescent="0.35">
      <c r="A798" s="201">
        <v>42814</v>
      </c>
      <c r="B798" s="15">
        <v>2634.4</v>
      </c>
      <c r="C798" s="15"/>
      <c r="D798" s="15">
        <v>2251.62</v>
      </c>
      <c r="E798" s="15">
        <v>2260</v>
      </c>
      <c r="F798" s="65">
        <v>6.9085999999999999</v>
      </c>
    </row>
    <row r="799" spans="1:6" hidden="1" x14ac:dyDescent="0.35">
      <c r="A799" s="201">
        <v>42815</v>
      </c>
      <c r="B799" s="15">
        <v>2619.92</v>
      </c>
      <c r="C799" s="15"/>
      <c r="D799" s="15">
        <v>2239.25</v>
      </c>
      <c r="E799" s="15">
        <v>2281</v>
      </c>
      <c r="F799" s="65">
        <v>6.9085999999999999</v>
      </c>
    </row>
    <row r="800" spans="1:6" hidden="1" x14ac:dyDescent="0.35">
      <c r="A800" s="201">
        <v>42816</v>
      </c>
      <c r="B800" s="15">
        <v>2590.9699999999998</v>
      </c>
      <c r="C800" s="15"/>
      <c r="D800" s="15">
        <v>2214.5100000000002</v>
      </c>
      <c r="E800" s="15">
        <v>2284</v>
      </c>
      <c r="F800" s="65">
        <v>6.9085999999999999</v>
      </c>
    </row>
    <row r="801" spans="1:6" hidden="1" x14ac:dyDescent="0.35">
      <c r="A801" s="201">
        <v>42817</v>
      </c>
      <c r="B801" s="15">
        <v>2641.64</v>
      </c>
      <c r="C801" s="15"/>
      <c r="D801" s="15">
        <v>2257.81</v>
      </c>
      <c r="E801" s="15">
        <v>2319</v>
      </c>
      <c r="F801" s="65">
        <v>6.9085999999999999</v>
      </c>
    </row>
    <row r="802" spans="1:6" hidden="1" x14ac:dyDescent="0.35">
      <c r="A802" s="201">
        <v>42818</v>
      </c>
      <c r="B802" s="15">
        <v>2612.69</v>
      </c>
      <c r="C802" s="15"/>
      <c r="D802" s="15">
        <v>2233.06</v>
      </c>
      <c r="E802" s="15">
        <v>2363</v>
      </c>
      <c r="F802" s="65">
        <v>6.9085999999999999</v>
      </c>
    </row>
    <row r="803" spans="1:6" hidden="1" x14ac:dyDescent="0.35">
      <c r="A803" s="201">
        <v>42821</v>
      </c>
      <c r="B803" s="15">
        <v>2590.9699999999998</v>
      </c>
      <c r="C803" s="15"/>
      <c r="D803" s="15">
        <v>2214.5100000000002</v>
      </c>
      <c r="E803" s="15">
        <v>2346</v>
      </c>
      <c r="F803" s="65">
        <v>6.9085999999999999</v>
      </c>
    </row>
    <row r="804" spans="1:6" hidden="1" x14ac:dyDescent="0.35">
      <c r="A804" s="201">
        <v>42822</v>
      </c>
      <c r="B804" s="15">
        <v>2540.31</v>
      </c>
      <c r="C804" s="15"/>
      <c r="D804" s="15">
        <v>2171.21</v>
      </c>
      <c r="E804" s="15">
        <v>2305</v>
      </c>
      <c r="F804" s="65">
        <v>6.9085999999999999</v>
      </c>
    </row>
    <row r="805" spans="1:6" hidden="1" x14ac:dyDescent="0.35">
      <c r="A805" s="201">
        <v>42823</v>
      </c>
      <c r="B805" s="15">
        <v>2540.31</v>
      </c>
      <c r="C805" s="15"/>
      <c r="D805" s="15">
        <v>2171.21</v>
      </c>
      <c r="E805" s="15">
        <v>2308</v>
      </c>
      <c r="F805" s="65">
        <v>6.9085999999999999</v>
      </c>
    </row>
    <row r="806" spans="1:6" hidden="1" x14ac:dyDescent="0.35">
      <c r="A806" s="201">
        <v>42824</v>
      </c>
      <c r="B806" s="15">
        <v>2525.84</v>
      </c>
      <c r="C806" s="15"/>
      <c r="D806" s="15">
        <v>2158.84</v>
      </c>
      <c r="E806" s="15">
        <v>2308</v>
      </c>
      <c r="F806" s="65">
        <v>6.9085999999999999</v>
      </c>
    </row>
    <row r="807" spans="1:6" hidden="1" x14ac:dyDescent="0.35">
      <c r="A807" s="201">
        <v>42825</v>
      </c>
      <c r="B807" s="15">
        <v>2518.6</v>
      </c>
      <c r="C807" s="15"/>
      <c r="D807" s="15">
        <v>2152.65</v>
      </c>
      <c r="E807" s="15">
        <v>2340</v>
      </c>
      <c r="F807" s="65">
        <v>6.9085999999999999</v>
      </c>
    </row>
    <row r="808" spans="1:6" hidden="1" x14ac:dyDescent="0.35">
      <c r="A808" s="201">
        <v>42830</v>
      </c>
      <c r="B808" s="15">
        <v>2522.2199999999998</v>
      </c>
      <c r="C808" s="15"/>
      <c r="D808" s="15">
        <v>2155.7399999999998</v>
      </c>
      <c r="E808" s="15">
        <v>2275</v>
      </c>
      <c r="F808" s="65">
        <v>6.9085999999999999</v>
      </c>
    </row>
    <row r="809" spans="1:6" hidden="1" x14ac:dyDescent="0.35">
      <c r="A809" s="201">
        <v>42832</v>
      </c>
      <c r="B809" s="15">
        <v>2518.6</v>
      </c>
      <c r="C809" s="15"/>
      <c r="D809" s="15">
        <v>2152.65</v>
      </c>
      <c r="E809" s="15">
        <v>2328</v>
      </c>
      <c r="F809" s="65">
        <v>6.9085999999999999</v>
      </c>
    </row>
    <row r="810" spans="1:6" hidden="1" x14ac:dyDescent="0.35">
      <c r="A810" s="201">
        <v>42835</v>
      </c>
      <c r="B810" s="15">
        <v>2417.2800000000002</v>
      </c>
      <c r="C810" s="15"/>
      <c r="D810" s="15">
        <v>2066.0500000000002</v>
      </c>
      <c r="E810" s="15">
        <v>2260</v>
      </c>
      <c r="F810" s="65">
        <v>6.9085999999999999</v>
      </c>
    </row>
    <row r="811" spans="1:6" hidden="1" x14ac:dyDescent="0.35">
      <c r="A811" s="201">
        <v>42836</v>
      </c>
      <c r="B811" s="15">
        <v>2406.42</v>
      </c>
      <c r="C811" s="15"/>
      <c r="D811" s="15">
        <v>2056.77</v>
      </c>
      <c r="E811" s="15">
        <v>2260</v>
      </c>
      <c r="F811" s="65">
        <v>6.9085999999999999</v>
      </c>
    </row>
    <row r="812" spans="1:6" hidden="1" x14ac:dyDescent="0.35">
      <c r="A812" s="201">
        <v>42837</v>
      </c>
      <c r="B812" s="15">
        <v>2402.8000000000002</v>
      </c>
      <c r="C812" s="15"/>
      <c r="D812" s="15">
        <v>2053.6799999999998</v>
      </c>
      <c r="E812" s="15">
        <v>2261</v>
      </c>
      <c r="F812" s="65">
        <v>6.9085999999999999</v>
      </c>
    </row>
    <row r="813" spans="1:6" hidden="1" x14ac:dyDescent="0.35">
      <c r="A813" s="201">
        <v>42838</v>
      </c>
      <c r="B813" s="15">
        <v>2406.42</v>
      </c>
      <c r="C813" s="15"/>
      <c r="D813" s="15">
        <v>2056.77</v>
      </c>
      <c r="E813" s="15">
        <v>2251</v>
      </c>
      <c r="F813" s="65">
        <v>6.9085999999999999</v>
      </c>
    </row>
    <row r="814" spans="1:6" hidden="1" x14ac:dyDescent="0.35">
      <c r="A814" s="201">
        <v>42842</v>
      </c>
      <c r="B814" s="15">
        <v>2406.42</v>
      </c>
      <c r="C814" s="15"/>
      <c r="D814" s="15">
        <v>2056.77</v>
      </c>
      <c r="E814" s="15">
        <v>2256</v>
      </c>
      <c r="F814" s="65">
        <v>6.9085999999999999</v>
      </c>
    </row>
    <row r="815" spans="1:6" hidden="1" x14ac:dyDescent="0.35">
      <c r="A815" s="201">
        <v>42843</v>
      </c>
      <c r="B815" s="15">
        <v>2391.9499999999998</v>
      </c>
      <c r="C815" s="15"/>
      <c r="D815" s="15">
        <v>2044.4</v>
      </c>
      <c r="E815" s="15">
        <v>2256</v>
      </c>
      <c r="F815" s="65">
        <v>6.9085999999999999</v>
      </c>
    </row>
    <row r="816" spans="1:6" hidden="1" x14ac:dyDescent="0.35">
      <c r="A816" s="201">
        <v>42844</v>
      </c>
      <c r="B816" s="15">
        <v>2337.67</v>
      </c>
      <c r="C816" s="15"/>
      <c r="D816" s="15">
        <v>1998.01</v>
      </c>
      <c r="E816" s="15">
        <v>2185</v>
      </c>
      <c r="F816" s="65">
        <v>6.9085999999999999</v>
      </c>
    </row>
    <row r="817" spans="1:10" hidden="1" x14ac:dyDescent="0.35">
      <c r="A817" s="201">
        <v>42845</v>
      </c>
      <c r="B817" s="15">
        <v>2341.2800000000002</v>
      </c>
      <c r="C817" s="15"/>
      <c r="D817" s="15">
        <v>2001.1</v>
      </c>
      <c r="E817" s="15">
        <v>2148</v>
      </c>
      <c r="F817" s="65">
        <v>6.9085999999999999</v>
      </c>
    </row>
    <row r="818" spans="1:10" hidden="1" x14ac:dyDescent="0.35">
      <c r="A818" s="201">
        <v>42846</v>
      </c>
      <c r="B818" s="15">
        <v>2341.2800000000002</v>
      </c>
      <c r="C818" s="15"/>
      <c r="D818" s="15">
        <v>2001.1</v>
      </c>
      <c r="E818" s="15">
        <v>2161</v>
      </c>
      <c r="F818" s="65">
        <v>6.9085999999999999</v>
      </c>
    </row>
    <row r="819" spans="1:10" hidden="1" x14ac:dyDescent="0.35">
      <c r="A819" s="201">
        <v>42849</v>
      </c>
      <c r="B819" s="15">
        <v>2315.9499999999998</v>
      </c>
      <c r="C819" s="15"/>
      <c r="D819" s="15">
        <v>1979.45</v>
      </c>
      <c r="E819" s="15">
        <v>2142</v>
      </c>
      <c r="F819" s="65">
        <v>6.9085999999999999</v>
      </c>
    </row>
    <row r="820" spans="1:10" hidden="1" x14ac:dyDescent="0.35">
      <c r="A820" s="201">
        <v>42851</v>
      </c>
      <c r="B820" s="15">
        <v>2330.4299999999998</v>
      </c>
      <c r="C820" s="15"/>
      <c r="D820" s="15">
        <v>1991.82</v>
      </c>
      <c r="E820" s="15">
        <v>2173</v>
      </c>
      <c r="F820" s="65">
        <v>6.9085999999999999</v>
      </c>
    </row>
    <row r="821" spans="1:10" hidden="1" x14ac:dyDescent="0.35">
      <c r="A821" s="201">
        <v>42852</v>
      </c>
      <c r="B821" s="15">
        <v>2341.2800000000002</v>
      </c>
      <c r="C821" s="15"/>
      <c r="D821" s="15">
        <v>2001.1</v>
      </c>
      <c r="E821" s="15">
        <v>2191</v>
      </c>
      <c r="F821" s="62"/>
      <c r="H821" s="66"/>
      <c r="I821" s="67"/>
      <c r="J821" s="68"/>
    </row>
    <row r="822" spans="1:10" hidden="1" x14ac:dyDescent="0.35">
      <c r="A822" s="201">
        <v>42853</v>
      </c>
      <c r="B822" s="15">
        <v>2344.9</v>
      </c>
      <c r="C822" s="15"/>
      <c r="D822" s="15">
        <v>2004.19</v>
      </c>
      <c r="E822" s="15">
        <v>2237</v>
      </c>
      <c r="F822" s="62"/>
    </row>
    <row r="823" spans="1:10" hidden="1" x14ac:dyDescent="0.35">
      <c r="A823" s="201">
        <v>42858</v>
      </c>
      <c r="B823" s="15">
        <v>2348.52</v>
      </c>
      <c r="C823" s="15"/>
      <c r="D823" s="15">
        <v>2007.28</v>
      </c>
      <c r="E823" s="15">
        <v>2250</v>
      </c>
      <c r="F823" s="62"/>
    </row>
    <row r="824" spans="1:10" hidden="1" x14ac:dyDescent="0.35">
      <c r="A824" s="201">
        <v>42859</v>
      </c>
      <c r="B824" s="15">
        <v>2326.81</v>
      </c>
      <c r="C824" s="15"/>
      <c r="D824" s="15">
        <v>1988.73</v>
      </c>
      <c r="E824" s="15">
        <v>2225</v>
      </c>
      <c r="F824" s="62"/>
    </row>
    <row r="825" spans="1:10" hidden="1" x14ac:dyDescent="0.35">
      <c r="A825" s="201">
        <v>42860</v>
      </c>
      <c r="B825" s="15">
        <v>2330.4299999999998</v>
      </c>
      <c r="C825" s="15"/>
      <c r="D825" s="15">
        <v>1991.82</v>
      </c>
      <c r="E825" s="15">
        <v>2177</v>
      </c>
      <c r="F825" s="62"/>
    </row>
    <row r="826" spans="1:10" hidden="1" x14ac:dyDescent="0.35">
      <c r="A826" s="201">
        <v>42863</v>
      </c>
      <c r="B826" s="15">
        <v>2308.7199999999998</v>
      </c>
      <c r="C826" s="15"/>
      <c r="D826" s="15">
        <v>1973.26</v>
      </c>
      <c r="E826" s="15">
        <v>2190</v>
      </c>
      <c r="F826" s="62"/>
    </row>
    <row r="827" spans="1:10" hidden="1" x14ac:dyDescent="0.35">
      <c r="A827" s="201">
        <v>42864</v>
      </c>
      <c r="B827" s="15">
        <v>2312.34</v>
      </c>
      <c r="C827" s="15"/>
      <c r="D827" s="15">
        <v>1976.36</v>
      </c>
      <c r="E827" s="15">
        <v>2160</v>
      </c>
      <c r="F827" s="62"/>
    </row>
    <row r="828" spans="1:10" hidden="1" x14ac:dyDescent="0.35">
      <c r="A828" s="201">
        <v>42865</v>
      </c>
      <c r="B828" s="15">
        <v>2334.0500000000002</v>
      </c>
      <c r="C828" s="15"/>
      <c r="D828" s="15">
        <v>1994.91</v>
      </c>
      <c r="E828" s="15">
        <v>2182</v>
      </c>
      <c r="F828" s="62"/>
    </row>
    <row r="829" spans="1:10" hidden="1" x14ac:dyDescent="0.35">
      <c r="A829" s="201">
        <v>42866</v>
      </c>
      <c r="B829" s="15">
        <v>2334.0500000000002</v>
      </c>
      <c r="C829" s="15"/>
      <c r="D829" s="15">
        <v>1994.91</v>
      </c>
      <c r="E829" s="15">
        <v>2175</v>
      </c>
      <c r="F829" s="62"/>
    </row>
    <row r="830" spans="1:10" hidden="1" x14ac:dyDescent="0.35">
      <c r="A830" s="201">
        <v>42870</v>
      </c>
      <c r="B830" s="15">
        <v>2308.7199999999998</v>
      </c>
      <c r="C830" s="15"/>
      <c r="D830" s="15">
        <v>1973.26</v>
      </c>
      <c r="E830" s="15">
        <v>2166</v>
      </c>
      <c r="F830" s="62"/>
    </row>
    <row r="831" spans="1:10" hidden="1" x14ac:dyDescent="0.35">
      <c r="A831" s="201">
        <v>42871</v>
      </c>
      <c r="B831" s="15">
        <v>2276.15</v>
      </c>
      <c r="C831" s="15"/>
      <c r="D831" s="15">
        <v>1945.43</v>
      </c>
      <c r="E831" s="15">
        <v>2132</v>
      </c>
      <c r="F831" s="62"/>
    </row>
    <row r="832" spans="1:10" hidden="1" x14ac:dyDescent="0.35">
      <c r="A832" s="201">
        <v>42872</v>
      </c>
      <c r="B832" s="15">
        <v>2279.77</v>
      </c>
      <c r="C832" s="15"/>
      <c r="D832" s="15">
        <v>1948.52</v>
      </c>
      <c r="E832" s="15">
        <v>2084</v>
      </c>
      <c r="F832" s="62"/>
    </row>
    <row r="833" spans="1:6" hidden="1" x14ac:dyDescent="0.35">
      <c r="A833" s="201">
        <v>42873</v>
      </c>
      <c r="B833" s="15">
        <v>2265.29</v>
      </c>
      <c r="C833" s="15"/>
      <c r="D833" s="15">
        <v>1936.15</v>
      </c>
      <c r="E833" s="15">
        <v>2102</v>
      </c>
      <c r="F833" s="62"/>
    </row>
    <row r="834" spans="1:6" hidden="1" x14ac:dyDescent="0.35">
      <c r="A834" s="201">
        <v>42874</v>
      </c>
      <c r="B834" s="15">
        <v>2250.8200000000002</v>
      </c>
      <c r="C834" s="15"/>
      <c r="D834" s="15">
        <v>1923.78</v>
      </c>
      <c r="E834" s="15">
        <v>2052</v>
      </c>
      <c r="F834" s="62"/>
    </row>
    <row r="835" spans="1:6" hidden="1" x14ac:dyDescent="0.35">
      <c r="A835" s="201">
        <v>42877</v>
      </c>
      <c r="B835" s="15">
        <v>2283.39</v>
      </c>
      <c r="C835" s="15"/>
      <c r="D835" s="15">
        <v>1951.61</v>
      </c>
      <c r="E835" s="15">
        <v>2088</v>
      </c>
      <c r="F835" s="62"/>
    </row>
    <row r="836" spans="1:6" hidden="1" x14ac:dyDescent="0.35">
      <c r="A836" s="201">
        <v>42878</v>
      </c>
      <c r="B836" s="15">
        <v>2283.39</v>
      </c>
      <c r="C836" s="15"/>
      <c r="D836" s="15">
        <v>1951.61</v>
      </c>
      <c r="E836" s="15">
        <v>2102</v>
      </c>
      <c r="F836" s="62"/>
    </row>
    <row r="837" spans="1:6" hidden="1" x14ac:dyDescent="0.35">
      <c r="A837" s="201">
        <v>42879</v>
      </c>
      <c r="B837" s="15">
        <v>2276.15</v>
      </c>
      <c r="C837" s="15"/>
      <c r="D837" s="15">
        <v>1945.43</v>
      </c>
      <c r="E837" s="15">
        <v>2088</v>
      </c>
      <c r="F837" s="62"/>
    </row>
    <row r="838" spans="1:6" hidden="1" x14ac:dyDescent="0.35">
      <c r="A838" s="201">
        <v>42880</v>
      </c>
      <c r="B838" s="15">
        <v>2287</v>
      </c>
      <c r="C838" s="15"/>
      <c r="D838" s="15">
        <v>1954.7</v>
      </c>
      <c r="E838" s="15">
        <v>2072</v>
      </c>
      <c r="F838" s="62"/>
    </row>
    <row r="839" spans="1:6" hidden="1" x14ac:dyDescent="0.35">
      <c r="A839" s="201">
        <v>42881</v>
      </c>
      <c r="B839" s="15">
        <v>2301.48</v>
      </c>
      <c r="C839" s="15"/>
      <c r="D839" s="15">
        <v>1967.08</v>
      </c>
      <c r="E839" s="15">
        <v>2059</v>
      </c>
      <c r="F839" s="62"/>
    </row>
    <row r="840" spans="1:6" hidden="1" x14ac:dyDescent="0.35">
      <c r="A840" s="201">
        <v>42887</v>
      </c>
      <c r="B840" s="15">
        <v>2315.9499999999998</v>
      </c>
      <c r="C840" s="15"/>
      <c r="D840" s="15">
        <v>1979.45</v>
      </c>
      <c r="E840" s="15">
        <v>2075</v>
      </c>
      <c r="F840" s="62"/>
    </row>
    <row r="841" spans="1:6" hidden="1" x14ac:dyDescent="0.35">
      <c r="A841" s="201">
        <v>42888</v>
      </c>
      <c r="B841" s="15">
        <v>2323.19</v>
      </c>
      <c r="C841" s="15"/>
      <c r="D841" s="15">
        <v>1985.63</v>
      </c>
      <c r="E841" s="15">
        <v>2084</v>
      </c>
      <c r="F841" s="62"/>
    </row>
    <row r="842" spans="1:6" hidden="1" x14ac:dyDescent="0.35">
      <c r="A842" s="201">
        <v>42891</v>
      </c>
      <c r="B842" s="15">
        <v>2352.14</v>
      </c>
      <c r="C842" s="15"/>
      <c r="D842" s="15">
        <v>2010.38</v>
      </c>
      <c r="E842" s="15">
        <v>2072</v>
      </c>
      <c r="F842" s="62"/>
    </row>
    <row r="843" spans="1:6" hidden="1" x14ac:dyDescent="0.35">
      <c r="A843" s="201">
        <v>42892</v>
      </c>
      <c r="B843" s="15">
        <v>2373.85</v>
      </c>
      <c r="C843" s="15"/>
      <c r="D843" s="15">
        <v>2028.93</v>
      </c>
      <c r="E843" s="15">
        <v>2068</v>
      </c>
      <c r="F843" s="62"/>
    </row>
    <row r="844" spans="1:6" hidden="1" x14ac:dyDescent="0.35">
      <c r="A844" s="201">
        <v>42893</v>
      </c>
      <c r="B844" s="15">
        <v>2366.62</v>
      </c>
      <c r="C844" s="15"/>
      <c r="D844" s="15">
        <v>2022.75</v>
      </c>
      <c r="E844" s="15">
        <v>2080</v>
      </c>
      <c r="F844" s="62"/>
    </row>
    <row r="845" spans="1:6" hidden="1" x14ac:dyDescent="0.35">
      <c r="A845" s="201">
        <v>42894</v>
      </c>
      <c r="B845" s="15">
        <v>2377.4699999999998</v>
      </c>
      <c r="C845" s="15"/>
      <c r="D845" s="15">
        <v>2032.03</v>
      </c>
      <c r="E845" s="15">
        <v>2055</v>
      </c>
      <c r="F845" s="62"/>
    </row>
    <row r="846" spans="1:6" hidden="1" x14ac:dyDescent="0.35">
      <c r="A846" s="201">
        <v>42895</v>
      </c>
      <c r="B846" s="15">
        <v>2391.9499999999998</v>
      </c>
      <c r="C846" s="15"/>
      <c r="D846" s="15">
        <v>2044.4</v>
      </c>
      <c r="E846" s="15">
        <v>2066</v>
      </c>
      <c r="F846" s="62"/>
    </row>
    <row r="847" spans="1:6" hidden="1" x14ac:dyDescent="0.35">
      <c r="A847" s="201">
        <v>42898</v>
      </c>
      <c r="B847" s="15">
        <v>2442.61</v>
      </c>
      <c r="C847" s="15"/>
      <c r="D847" s="15">
        <v>2087.6999999999998</v>
      </c>
      <c r="E847" s="15">
        <v>2097</v>
      </c>
      <c r="F847" s="62"/>
    </row>
    <row r="848" spans="1:6" hidden="1" x14ac:dyDescent="0.35">
      <c r="A848" s="201">
        <v>42899</v>
      </c>
      <c r="B848" s="15">
        <v>2435.37</v>
      </c>
      <c r="C848" s="15"/>
      <c r="D848" s="15">
        <v>2081.5100000000002</v>
      </c>
      <c r="E848" s="15">
        <v>2077</v>
      </c>
      <c r="F848" s="62"/>
    </row>
    <row r="849" spans="1:6" hidden="1" x14ac:dyDescent="0.35">
      <c r="A849" s="201">
        <v>42900</v>
      </c>
      <c r="B849" s="15">
        <v>2428.13</v>
      </c>
      <c r="C849" s="15"/>
      <c r="D849" s="15">
        <v>2075.33</v>
      </c>
      <c r="E849" s="15">
        <v>2036</v>
      </c>
      <c r="F849" s="62"/>
    </row>
    <row r="850" spans="1:6" hidden="1" x14ac:dyDescent="0.35">
      <c r="A850" s="201">
        <v>42902</v>
      </c>
      <c r="B850" s="15">
        <v>2489.65</v>
      </c>
      <c r="C850" s="15"/>
      <c r="D850" s="15">
        <v>2127.91</v>
      </c>
      <c r="E850" s="15">
        <v>2079</v>
      </c>
      <c r="F850" s="62"/>
    </row>
    <row r="851" spans="1:6" hidden="1" x14ac:dyDescent="0.35">
      <c r="A851" s="201">
        <v>42905</v>
      </c>
      <c r="B851" s="15">
        <v>2525.84</v>
      </c>
      <c r="C851" s="15"/>
      <c r="D851" s="15">
        <v>2158.84</v>
      </c>
      <c r="E851" s="15">
        <v>2084</v>
      </c>
      <c r="F851" s="62"/>
    </row>
    <row r="852" spans="1:6" hidden="1" x14ac:dyDescent="0.35">
      <c r="A852" s="201">
        <v>42906</v>
      </c>
      <c r="B852" s="15">
        <v>2551.17</v>
      </c>
      <c r="C852" s="15"/>
      <c r="D852" s="15">
        <v>2180.4899999999998</v>
      </c>
      <c r="E852" s="15">
        <v>2113</v>
      </c>
      <c r="F852" s="62"/>
    </row>
    <row r="853" spans="1:6" hidden="1" x14ac:dyDescent="0.35">
      <c r="A853" s="201">
        <v>42907</v>
      </c>
      <c r="B853" s="15">
        <v>2565.64</v>
      </c>
      <c r="C853" s="15"/>
      <c r="D853" s="15">
        <v>2192.86</v>
      </c>
      <c r="E853" s="15">
        <v>2118</v>
      </c>
      <c r="F853" s="62"/>
    </row>
    <row r="854" spans="1:6" hidden="1" x14ac:dyDescent="0.35">
      <c r="A854" s="201">
        <v>42908</v>
      </c>
      <c r="B854" s="15">
        <v>2565.64</v>
      </c>
      <c r="C854" s="15"/>
      <c r="D854" s="15">
        <v>2192.86</v>
      </c>
      <c r="E854" s="15">
        <v>2121</v>
      </c>
      <c r="F854" s="62"/>
    </row>
    <row r="855" spans="1:6" hidden="1" x14ac:dyDescent="0.35">
      <c r="A855" s="201">
        <v>42909</v>
      </c>
      <c r="B855" s="15">
        <v>2569.2600000000002</v>
      </c>
      <c r="C855" s="15"/>
      <c r="D855" s="15">
        <v>2195.9499999999998</v>
      </c>
      <c r="E855" s="15">
        <v>2181</v>
      </c>
      <c r="F855" s="62"/>
    </row>
    <row r="856" spans="1:6" hidden="1" x14ac:dyDescent="0.35">
      <c r="A856" s="201">
        <v>42912</v>
      </c>
      <c r="B856" s="15">
        <v>2522.2199999999998</v>
      </c>
      <c r="C856" s="15"/>
      <c r="D856" s="15">
        <v>2155.7399999999998</v>
      </c>
      <c r="E856" s="15">
        <v>2187</v>
      </c>
      <c r="F856" s="62"/>
    </row>
    <row r="857" spans="1:6" hidden="1" x14ac:dyDescent="0.35">
      <c r="A857" s="201">
        <v>42913</v>
      </c>
      <c r="B857" s="15">
        <v>2522.2199999999998</v>
      </c>
      <c r="C857" s="15"/>
      <c r="D857" s="15">
        <v>2155.7399999999998</v>
      </c>
      <c r="E857" s="15">
        <v>2237</v>
      </c>
      <c r="F857" s="46"/>
    </row>
    <row r="858" spans="1:6" hidden="1" x14ac:dyDescent="0.35">
      <c r="A858" s="201">
        <v>42914</v>
      </c>
      <c r="B858" s="15">
        <v>2569.2600000000002</v>
      </c>
      <c r="C858" s="15"/>
      <c r="D858" s="15">
        <v>2195.9499999999998</v>
      </c>
      <c r="E858" s="15">
        <v>2248</v>
      </c>
      <c r="F858" s="62"/>
    </row>
    <row r="859" spans="1:6" hidden="1" x14ac:dyDescent="0.35">
      <c r="A859" s="201">
        <v>42915</v>
      </c>
      <c r="B859" s="15">
        <v>2572.88</v>
      </c>
      <c r="C859" s="15"/>
      <c r="D859" s="15">
        <v>2199.04</v>
      </c>
      <c r="E859" s="15">
        <v>2265</v>
      </c>
      <c r="F859" s="62"/>
    </row>
    <row r="860" spans="1:6" hidden="1" x14ac:dyDescent="0.35">
      <c r="A860" s="201">
        <v>42916</v>
      </c>
      <c r="B860" s="15">
        <v>2562.02</v>
      </c>
      <c r="C860" s="15"/>
      <c r="D860" s="15">
        <v>2189.7600000000002</v>
      </c>
      <c r="E860" s="15">
        <v>2292</v>
      </c>
      <c r="F860" s="62"/>
    </row>
    <row r="861" spans="1:6" hidden="1" x14ac:dyDescent="0.35">
      <c r="A861" s="201">
        <v>42919</v>
      </c>
      <c r="B861" s="15">
        <v>2583.7399999999998</v>
      </c>
      <c r="C861" s="15"/>
      <c r="D861" s="15">
        <v>2208.3200000000002</v>
      </c>
      <c r="E861" s="15">
        <v>2274</v>
      </c>
      <c r="F861" s="62"/>
    </row>
    <row r="862" spans="1:6" hidden="1" x14ac:dyDescent="0.35">
      <c r="A862" s="201">
        <v>42920</v>
      </c>
      <c r="B862" s="15">
        <v>2583.7399999999998</v>
      </c>
      <c r="C862" s="15"/>
      <c r="D862" s="15">
        <v>2208.3200000000002</v>
      </c>
      <c r="E862" s="15">
        <v>2284</v>
      </c>
      <c r="F862" s="62"/>
    </row>
    <row r="863" spans="1:6" hidden="1" x14ac:dyDescent="0.35">
      <c r="A863" s="201">
        <v>42921</v>
      </c>
      <c r="B863" s="15">
        <v>2554.79</v>
      </c>
      <c r="C863" s="15"/>
      <c r="D863" s="15">
        <v>2183.58</v>
      </c>
      <c r="E863" s="15">
        <v>2272</v>
      </c>
      <c r="F863" s="62"/>
    </row>
    <row r="864" spans="1:6" hidden="1" x14ac:dyDescent="0.35">
      <c r="A864" s="201">
        <v>42922</v>
      </c>
      <c r="B864" s="15">
        <v>2543.9299999999998</v>
      </c>
      <c r="C864" s="15"/>
      <c r="D864" s="15">
        <v>2174.3000000000002</v>
      </c>
      <c r="E864" s="15">
        <v>2245</v>
      </c>
      <c r="F864" s="62"/>
    </row>
    <row r="865" spans="1:7" hidden="1" x14ac:dyDescent="0.35">
      <c r="A865" s="201">
        <v>42923</v>
      </c>
      <c r="B865" s="15">
        <v>2551.17</v>
      </c>
      <c r="C865" s="15"/>
      <c r="D865" s="15">
        <v>2180.4899999999998</v>
      </c>
      <c r="E865" s="15">
        <v>2266</v>
      </c>
      <c r="F865" s="62"/>
    </row>
    <row r="866" spans="1:7" hidden="1" x14ac:dyDescent="0.35">
      <c r="A866" s="201">
        <v>42926</v>
      </c>
      <c r="B866" s="15">
        <v>2569.2600000000002</v>
      </c>
      <c r="C866" s="15"/>
      <c r="D866" s="15">
        <v>2195.9499999999998</v>
      </c>
      <c r="E866" s="15">
        <v>2270</v>
      </c>
      <c r="F866" s="62"/>
    </row>
    <row r="867" spans="1:7" hidden="1" x14ac:dyDescent="0.35">
      <c r="A867" s="201">
        <v>42927</v>
      </c>
      <c r="B867" s="15">
        <v>2565.64</v>
      </c>
      <c r="C867" s="15"/>
      <c r="D867" s="15">
        <v>2192.86</v>
      </c>
      <c r="E867" s="15">
        <v>2268</v>
      </c>
      <c r="F867" s="62"/>
    </row>
    <row r="868" spans="1:7" hidden="1" x14ac:dyDescent="0.35">
      <c r="A868" s="201">
        <v>42928</v>
      </c>
      <c r="B868" s="15">
        <v>2580.12</v>
      </c>
      <c r="C868" s="15"/>
      <c r="D868" s="15">
        <v>2205.23</v>
      </c>
      <c r="E868" s="15">
        <v>2292</v>
      </c>
      <c r="F868" s="170">
        <v>6.9085999999999999</v>
      </c>
    </row>
    <row r="869" spans="1:7" hidden="1" x14ac:dyDescent="0.35">
      <c r="A869" s="201">
        <v>42929</v>
      </c>
      <c r="B869" s="15">
        <v>2580.12</v>
      </c>
      <c r="C869" s="15"/>
      <c r="D869" s="15">
        <v>2205.23</v>
      </c>
      <c r="E869" s="15">
        <v>2310</v>
      </c>
      <c r="F869" s="170">
        <v>6.9085999999999999</v>
      </c>
    </row>
    <row r="870" spans="1:7" hidden="1" x14ac:dyDescent="0.35">
      <c r="A870" s="201">
        <v>42930</v>
      </c>
      <c r="B870" s="15">
        <v>2551.17</v>
      </c>
      <c r="C870" s="15"/>
      <c r="D870" s="15">
        <v>2180.4899999999998</v>
      </c>
      <c r="E870" s="15">
        <v>2294</v>
      </c>
      <c r="F870" s="170">
        <v>6.9085999999999999</v>
      </c>
    </row>
    <row r="871" spans="1:7" hidden="1" x14ac:dyDescent="0.35">
      <c r="A871" s="201">
        <v>42933</v>
      </c>
      <c r="B871" s="15">
        <v>2573</v>
      </c>
      <c r="C871" s="15"/>
      <c r="D871" s="15">
        <f>+B871/1.17</f>
        <v>2199.1452991452993</v>
      </c>
      <c r="E871" s="15">
        <v>2264</v>
      </c>
      <c r="F871" s="170">
        <v>6.9085999999999999</v>
      </c>
    </row>
    <row r="872" spans="1:7" hidden="1" x14ac:dyDescent="0.35">
      <c r="A872" s="201">
        <v>42934</v>
      </c>
      <c r="B872" s="15">
        <v>2573</v>
      </c>
      <c r="C872" s="15"/>
      <c r="D872" s="15">
        <f>+B872/1.17</f>
        <v>2199.1452991452993</v>
      </c>
      <c r="E872" s="15">
        <v>2302</v>
      </c>
      <c r="F872" s="170">
        <v>6.9085999999999999</v>
      </c>
    </row>
    <row r="873" spans="1:7" hidden="1" x14ac:dyDescent="0.35">
      <c r="A873" s="201">
        <v>42935</v>
      </c>
      <c r="B873" s="15">
        <v>2543.9307529745533</v>
      </c>
      <c r="D873" s="15">
        <v>2174.2997888671398</v>
      </c>
      <c r="E873" s="15">
        <v>2245.5</v>
      </c>
      <c r="F873" s="170">
        <v>6.9085999999999999</v>
      </c>
    </row>
    <row r="874" spans="1:7" hidden="1" x14ac:dyDescent="0.35">
      <c r="A874" s="201">
        <v>42937</v>
      </c>
      <c r="B874" s="15">
        <f>+IF(F874=0,"",C874/F874)</f>
        <v>2518.600005789885</v>
      </c>
      <c r="C874" s="15">
        <v>17400</v>
      </c>
      <c r="D874" s="15">
        <f t="shared" ref="D874:D882" si="0">+B874/1.17</f>
        <v>2152.6495775981925</v>
      </c>
      <c r="E874" s="15">
        <v>2200</v>
      </c>
      <c r="F874" s="170">
        <v>6.9085999999999999</v>
      </c>
      <c r="G874" s="162">
        <f>+C874-C873</f>
        <v>17400</v>
      </c>
    </row>
    <row r="875" spans="1:7" hidden="1" x14ac:dyDescent="0.35">
      <c r="A875" s="201">
        <v>42940</v>
      </c>
      <c r="B875" s="15">
        <f t="shared" ref="B875:B939" si="1">+IF(F875=0,"",C875/F875)</f>
        <v>2533.0747184668385</v>
      </c>
      <c r="C875" s="15">
        <v>17500</v>
      </c>
      <c r="D875" s="15">
        <f t="shared" si="0"/>
        <v>2165.0211268947337</v>
      </c>
      <c r="E875" s="15">
        <v>2212</v>
      </c>
      <c r="F875" s="170">
        <v>6.9085999999999999</v>
      </c>
      <c r="G875" s="162">
        <f t="shared" ref="G875:G943" si="2">+C875-C874</f>
        <v>100</v>
      </c>
    </row>
    <row r="876" spans="1:7" hidden="1" x14ac:dyDescent="0.35">
      <c r="A876" s="201">
        <v>42941</v>
      </c>
      <c r="B876" s="15">
        <f t="shared" si="1"/>
        <v>2525.8373621283617</v>
      </c>
      <c r="C876" s="15">
        <v>17450</v>
      </c>
      <c r="D876" s="15">
        <f t="shared" si="0"/>
        <v>2158.8353522464631</v>
      </c>
      <c r="E876" s="15">
        <v>2221</v>
      </c>
      <c r="F876" s="170">
        <v>6.9085999999999999</v>
      </c>
      <c r="G876" s="162">
        <f t="shared" si="2"/>
        <v>-50</v>
      </c>
    </row>
    <row r="877" spans="1:7" hidden="1" x14ac:dyDescent="0.35">
      <c r="A877" s="201">
        <v>42942</v>
      </c>
      <c r="B877" s="322">
        <f t="shared" si="1"/>
        <v>2554.7867874822687</v>
      </c>
      <c r="C877" s="322">
        <v>17650</v>
      </c>
      <c r="D877" s="322">
        <f t="shared" si="0"/>
        <v>2183.5784508395459</v>
      </c>
      <c r="E877" s="322">
        <v>2226</v>
      </c>
      <c r="F877" s="187">
        <v>6.9085999999999999</v>
      </c>
      <c r="G877" s="162">
        <f t="shared" si="2"/>
        <v>200</v>
      </c>
    </row>
    <row r="878" spans="1:7" hidden="1" x14ac:dyDescent="0.35">
      <c r="A878" s="201">
        <v>42943</v>
      </c>
      <c r="B878" s="15">
        <f>+IF(F878=0,"",C878/F878)</f>
        <v>2594.5922473438904</v>
      </c>
      <c r="C878" s="15">
        <v>17925</v>
      </c>
      <c r="D878" s="15">
        <f t="shared" si="0"/>
        <v>2217.6002114050348</v>
      </c>
      <c r="E878" s="15">
        <v>2284</v>
      </c>
      <c r="F878" s="170">
        <v>6.9085999999999999</v>
      </c>
      <c r="G878" s="162">
        <f t="shared" si="2"/>
        <v>275</v>
      </c>
    </row>
    <row r="879" spans="1:7" hidden="1" x14ac:dyDescent="0.35">
      <c r="A879" s="201">
        <v>42944</v>
      </c>
      <c r="B879" s="15">
        <f>+IF(F879=0,"",C879/F879)</f>
        <v>2609.0669600208435</v>
      </c>
      <c r="C879" s="15">
        <v>18025</v>
      </c>
      <c r="D879" s="15">
        <f t="shared" si="0"/>
        <v>2229.9717607015759</v>
      </c>
      <c r="E879" s="15">
        <v>2296.5</v>
      </c>
      <c r="F879" s="170">
        <v>6.9085999999999999</v>
      </c>
      <c r="G879" s="162">
        <f t="shared" si="2"/>
        <v>100</v>
      </c>
    </row>
    <row r="880" spans="1:7" hidden="1" x14ac:dyDescent="0.35">
      <c r="A880" s="201">
        <v>42947</v>
      </c>
      <c r="B880" s="15">
        <f t="shared" si="1"/>
        <v>2630.7790290362736</v>
      </c>
      <c r="C880" s="15">
        <v>18175</v>
      </c>
      <c r="D880" s="15">
        <f t="shared" si="0"/>
        <v>2248.5290846463877</v>
      </c>
      <c r="E880" s="15">
        <v>2281</v>
      </c>
      <c r="F880" s="170">
        <v>6.9085999999999999</v>
      </c>
      <c r="G880" s="162">
        <f t="shared" si="2"/>
        <v>150</v>
      </c>
    </row>
    <row r="881" spans="1:7" hidden="1" x14ac:dyDescent="0.35">
      <c r="A881" s="201">
        <v>42948</v>
      </c>
      <c r="B881" s="15">
        <f t="shared" si="1"/>
        <v>2623.5416726977969</v>
      </c>
      <c r="C881" s="15">
        <v>18125</v>
      </c>
      <c r="D881" s="15">
        <f t="shared" si="0"/>
        <v>2242.3433099981171</v>
      </c>
      <c r="E881" s="15">
        <v>2312</v>
      </c>
      <c r="F881" s="170">
        <v>6.9085999999999999</v>
      </c>
      <c r="G881" s="162">
        <f t="shared" si="2"/>
        <v>-50</v>
      </c>
    </row>
    <row r="882" spans="1:7" hidden="1" x14ac:dyDescent="0.35">
      <c r="A882" s="201">
        <v>42949</v>
      </c>
      <c r="B882" s="15">
        <f t="shared" si="1"/>
        <v>2630.7790290362736</v>
      </c>
      <c r="C882" s="15">
        <v>18175</v>
      </c>
      <c r="D882" s="15">
        <f t="shared" si="0"/>
        <v>2248.5290846463877</v>
      </c>
      <c r="E882" s="15">
        <v>2299</v>
      </c>
      <c r="F882" s="170">
        <v>6.9085999999999999</v>
      </c>
      <c r="G882" s="162">
        <f t="shared" si="2"/>
        <v>50</v>
      </c>
    </row>
    <row r="883" spans="1:7" hidden="1" x14ac:dyDescent="0.35">
      <c r="A883" s="201">
        <v>42950</v>
      </c>
      <c r="B883" s="15">
        <f t="shared" si="1"/>
        <v>2685.0592015748489</v>
      </c>
      <c r="C883" s="47">
        <v>18550</v>
      </c>
      <c r="D883" s="47">
        <f t="shared" ref="D883:D895" si="3">+B883/1.17</f>
        <v>2294.9223945084182</v>
      </c>
      <c r="E883" s="47">
        <v>2315</v>
      </c>
      <c r="F883" s="170">
        <v>6.9085999999999999</v>
      </c>
      <c r="G883" s="162">
        <f t="shared" si="2"/>
        <v>375</v>
      </c>
    </row>
    <row r="884" spans="1:7" hidden="1" x14ac:dyDescent="0.35">
      <c r="A884" s="201">
        <v>42951</v>
      </c>
      <c r="B884" s="47">
        <f t="shared" si="1"/>
        <v>2688.677879744087</v>
      </c>
      <c r="C884" s="47">
        <v>18575</v>
      </c>
      <c r="D884" s="47">
        <f t="shared" si="3"/>
        <v>2298.0152818325532</v>
      </c>
      <c r="E884" s="47">
        <v>2342</v>
      </c>
      <c r="F884" s="170">
        <v>6.9085999999999999</v>
      </c>
      <c r="G884" s="162">
        <f t="shared" si="2"/>
        <v>25</v>
      </c>
    </row>
    <row r="885" spans="1:7" hidden="1" x14ac:dyDescent="0.35">
      <c r="A885" s="201">
        <v>42954</v>
      </c>
      <c r="B885" s="47">
        <f t="shared" si="1"/>
        <v>2703.1525924210405</v>
      </c>
      <c r="C885" s="47">
        <v>18675</v>
      </c>
      <c r="D885" s="47">
        <f t="shared" si="3"/>
        <v>2310.3868311290944</v>
      </c>
      <c r="E885" s="47">
        <v>2349</v>
      </c>
      <c r="F885" s="170">
        <v>6.9085999999999999</v>
      </c>
      <c r="G885" s="162">
        <f t="shared" si="2"/>
        <v>100</v>
      </c>
    </row>
    <row r="886" spans="1:7" hidden="1" x14ac:dyDescent="0.35">
      <c r="A886" s="201">
        <v>42955</v>
      </c>
      <c r="B886" s="47">
        <f t="shared" si="1"/>
        <v>2735.7206959441855</v>
      </c>
      <c r="C886" s="47">
        <v>18900</v>
      </c>
      <c r="D886" s="47">
        <f t="shared" si="3"/>
        <v>2338.2228170463127</v>
      </c>
      <c r="E886" s="47">
        <v>2355</v>
      </c>
      <c r="F886" s="170">
        <v>6.9085999999999999</v>
      </c>
      <c r="G886" s="162">
        <f t="shared" si="2"/>
        <v>225</v>
      </c>
    </row>
    <row r="887" spans="1:7" hidden="1" x14ac:dyDescent="0.35">
      <c r="A887" s="201">
        <v>42956</v>
      </c>
      <c r="B887" s="47">
        <f t="shared" si="1"/>
        <v>2782.7635121442841</v>
      </c>
      <c r="C887" s="47">
        <v>19225</v>
      </c>
      <c r="D887" s="47">
        <f t="shared" si="3"/>
        <v>2378.4303522600721</v>
      </c>
      <c r="E887" s="47">
        <v>2349</v>
      </c>
      <c r="F887" s="170">
        <v>6.9085999999999999</v>
      </c>
      <c r="G887" s="162">
        <f t="shared" si="2"/>
        <v>325</v>
      </c>
    </row>
    <row r="888" spans="1:7" hidden="1" x14ac:dyDescent="0.35">
      <c r="A888" s="201">
        <v>42957</v>
      </c>
      <c r="B888" s="47">
        <f t="shared" si="1"/>
        <v>2786.3821903135222</v>
      </c>
      <c r="C888" s="47">
        <v>19250</v>
      </c>
      <c r="D888" s="47">
        <f>+B888/1.17</f>
        <v>2381.5232395842072</v>
      </c>
      <c r="E888" s="323">
        <v>2367.5</v>
      </c>
      <c r="F888" s="170">
        <v>6.9085999999999999</v>
      </c>
      <c r="G888" s="162">
        <f t="shared" si="2"/>
        <v>25</v>
      </c>
    </row>
    <row r="889" spans="1:7" hidden="1" x14ac:dyDescent="0.35">
      <c r="A889" s="201">
        <v>42958</v>
      </c>
      <c r="B889" s="47">
        <f t="shared" si="1"/>
        <v>2761.0514431288539</v>
      </c>
      <c r="C889" s="47">
        <v>19075</v>
      </c>
      <c r="D889" s="47">
        <f t="shared" si="3"/>
        <v>2359.8730283152599</v>
      </c>
      <c r="E889" s="323">
        <v>2358</v>
      </c>
      <c r="F889" s="170">
        <v>6.9085999999999999</v>
      </c>
      <c r="G889" s="162">
        <f t="shared" si="2"/>
        <v>-175</v>
      </c>
    </row>
    <row r="890" spans="1:7" hidden="1" x14ac:dyDescent="0.35">
      <c r="A890" s="201">
        <v>42961</v>
      </c>
      <c r="B890" s="47">
        <f t="shared" si="1"/>
        <v>2750.195408621139</v>
      </c>
      <c r="C890" s="47">
        <v>19000</v>
      </c>
      <c r="D890" s="47">
        <f t="shared" si="3"/>
        <v>2350.5943663428538</v>
      </c>
      <c r="E890" s="323">
        <v>2322.5</v>
      </c>
      <c r="F890" s="170">
        <v>6.9085999999999999</v>
      </c>
      <c r="G890" s="162">
        <f t="shared" si="2"/>
        <v>-75</v>
      </c>
    </row>
    <row r="891" spans="1:7" hidden="1" x14ac:dyDescent="0.35">
      <c r="A891" s="201">
        <v>42962</v>
      </c>
      <c r="B891" s="47">
        <f t="shared" si="1"/>
        <v>2771.9074776365692</v>
      </c>
      <c r="C891" s="47">
        <v>19150</v>
      </c>
      <c r="D891" s="47">
        <f t="shared" si="3"/>
        <v>2369.151690287666</v>
      </c>
      <c r="E891" s="323">
        <v>2317</v>
      </c>
      <c r="F891" s="170">
        <v>6.9085999999999999</v>
      </c>
      <c r="G891" s="162">
        <f t="shared" si="2"/>
        <v>150</v>
      </c>
    </row>
    <row r="892" spans="1:7" hidden="1" x14ac:dyDescent="0.35">
      <c r="A892" s="201">
        <v>42963</v>
      </c>
      <c r="B892" s="47">
        <f t="shared" si="1"/>
        <v>2800.8569029904756</v>
      </c>
      <c r="C892" s="47">
        <v>19350</v>
      </c>
      <c r="D892" s="47">
        <f t="shared" si="3"/>
        <v>2393.8947888807484</v>
      </c>
      <c r="E892" s="47">
        <v>2370</v>
      </c>
      <c r="F892" s="170">
        <v>6.9085999999999999</v>
      </c>
      <c r="G892" s="162">
        <f t="shared" si="2"/>
        <v>200</v>
      </c>
    </row>
    <row r="893" spans="1:7" hidden="1" x14ac:dyDescent="0.35">
      <c r="A893" s="201">
        <v>42964</v>
      </c>
      <c r="B893" s="47">
        <f t="shared" si="1"/>
        <v>2916.6546044061024</v>
      </c>
      <c r="C893" s="47">
        <v>20150</v>
      </c>
      <c r="D893" s="47">
        <f>+B893/1.17</f>
        <v>2492.867183253079</v>
      </c>
      <c r="E893" s="47">
        <v>2395</v>
      </c>
      <c r="F893" s="170">
        <v>6.9085999999999999</v>
      </c>
      <c r="G893" s="162">
        <f t="shared" si="2"/>
        <v>800</v>
      </c>
    </row>
    <row r="894" spans="1:7" hidden="1" x14ac:dyDescent="0.35">
      <c r="A894" s="201">
        <v>42965</v>
      </c>
      <c r="B894" s="47">
        <f t="shared" si="1"/>
        <v>2847.8997191905742</v>
      </c>
      <c r="C894" s="47">
        <v>19675</v>
      </c>
      <c r="D894" s="47">
        <f t="shared" si="3"/>
        <v>2434.1023240945078</v>
      </c>
      <c r="E894" s="47">
        <v>2457</v>
      </c>
      <c r="F894" s="170">
        <v>6.9085999999999999</v>
      </c>
      <c r="G894" s="162">
        <f t="shared" si="2"/>
        <v>-475</v>
      </c>
    </row>
    <row r="895" spans="1:7" hidden="1" x14ac:dyDescent="0.35">
      <c r="A895" s="201">
        <v>42968</v>
      </c>
      <c r="B895" s="47">
        <f t="shared" si="1"/>
        <v>2840.6623628520974</v>
      </c>
      <c r="C895" s="47">
        <v>19625</v>
      </c>
      <c r="D895" s="47">
        <f t="shared" si="3"/>
        <v>2427.9165494462372</v>
      </c>
      <c r="E895" s="47">
        <v>2389</v>
      </c>
      <c r="F895" s="170">
        <v>6.9085999999999999</v>
      </c>
      <c r="G895" s="162">
        <f t="shared" si="2"/>
        <v>-50</v>
      </c>
    </row>
    <row r="896" spans="1:7" hidden="1" x14ac:dyDescent="0.35">
      <c r="A896" s="201">
        <v>42969</v>
      </c>
      <c r="B896" s="47">
        <f t="shared" si="1"/>
        <v>2800.8569029904756</v>
      </c>
      <c r="C896" s="47">
        <v>19350</v>
      </c>
      <c r="D896" s="47">
        <f t="shared" ref="D896:D925" si="4">+B896/1.17</f>
        <v>2393.8947888807484</v>
      </c>
      <c r="E896" s="47">
        <v>2360</v>
      </c>
      <c r="F896" s="170">
        <v>6.9085999999999999</v>
      </c>
      <c r="G896" s="162">
        <f t="shared" si="2"/>
        <v>-275</v>
      </c>
    </row>
    <row r="897" spans="1:7" hidden="1" x14ac:dyDescent="0.35">
      <c r="A897" s="201">
        <v>42970</v>
      </c>
      <c r="B897" s="47">
        <f t="shared" si="1"/>
        <v>2844.2810410213356</v>
      </c>
      <c r="C897" s="47">
        <v>19650</v>
      </c>
      <c r="D897" s="47">
        <f t="shared" si="4"/>
        <v>2431.0094367703723</v>
      </c>
      <c r="E897" s="47">
        <v>2346</v>
      </c>
      <c r="F897" s="170">
        <v>6.9085999999999999</v>
      </c>
      <c r="G897" s="162">
        <f t="shared" si="2"/>
        <v>300</v>
      </c>
    </row>
    <row r="898" spans="1:7" hidden="1" x14ac:dyDescent="0.35">
      <c r="A898" s="201">
        <v>42971</v>
      </c>
      <c r="B898" s="47">
        <f t="shared" si="1"/>
        <v>2840.6623628520974</v>
      </c>
      <c r="C898" s="47">
        <v>19625</v>
      </c>
      <c r="D898" s="47">
        <f t="shared" si="4"/>
        <v>2427.9165494462372</v>
      </c>
      <c r="E898" s="47">
        <v>2393</v>
      </c>
      <c r="F898" s="170">
        <v>6.9085999999999999</v>
      </c>
      <c r="G898" s="162">
        <f t="shared" si="2"/>
        <v>-25</v>
      </c>
    </row>
    <row r="899" spans="1:7" hidden="1" x14ac:dyDescent="0.35">
      <c r="A899" s="201">
        <v>42972</v>
      </c>
      <c r="B899" s="47">
        <f t="shared" si="1"/>
        <v>2818.9502938366672</v>
      </c>
      <c r="C899" s="47">
        <v>19475</v>
      </c>
      <c r="D899" s="47">
        <f t="shared" si="4"/>
        <v>2409.359225501425</v>
      </c>
      <c r="E899" s="47">
        <v>2330</v>
      </c>
      <c r="F899" s="170">
        <v>6.9085999999999999</v>
      </c>
      <c r="G899" s="162">
        <f t="shared" si="2"/>
        <v>-150</v>
      </c>
    </row>
    <row r="900" spans="1:7" hidden="1" x14ac:dyDescent="0.35">
      <c r="A900" s="201">
        <v>42975</v>
      </c>
      <c r="B900" s="47">
        <f t="shared" si="1"/>
        <v>2775.5261558058073</v>
      </c>
      <c r="C900" s="47">
        <v>19175</v>
      </c>
      <c r="D900" s="47">
        <f t="shared" si="4"/>
        <v>2372.2445776118011</v>
      </c>
      <c r="E900" s="47">
        <v>2342</v>
      </c>
      <c r="F900" s="170">
        <v>6.9085999999999999</v>
      </c>
      <c r="G900" s="162">
        <f t="shared" si="2"/>
        <v>-300</v>
      </c>
    </row>
    <row r="901" spans="1:7" hidden="1" x14ac:dyDescent="0.35">
      <c r="A901" s="201">
        <v>42976</v>
      </c>
      <c r="B901" s="47">
        <f t="shared" si="1"/>
        <v>2790.0008684827608</v>
      </c>
      <c r="C901" s="47">
        <v>19275</v>
      </c>
      <c r="D901" s="47">
        <f t="shared" si="4"/>
        <v>2384.6161269083427</v>
      </c>
      <c r="E901" s="47">
        <v>2342</v>
      </c>
      <c r="F901" s="170">
        <v>6.9085999999999999</v>
      </c>
      <c r="G901" s="162">
        <f t="shared" si="2"/>
        <v>100</v>
      </c>
    </row>
    <row r="902" spans="1:7" hidden="1" x14ac:dyDescent="0.35">
      <c r="A902" s="201">
        <v>42977</v>
      </c>
      <c r="B902" s="47">
        <f t="shared" si="1"/>
        <v>2840.6623628520974</v>
      </c>
      <c r="C902" s="47">
        <v>19625</v>
      </c>
      <c r="D902" s="47">
        <f t="shared" si="4"/>
        <v>2427.9165494462372</v>
      </c>
      <c r="E902" s="47">
        <v>2370</v>
      </c>
      <c r="F902" s="170">
        <v>6.9085999999999999</v>
      </c>
      <c r="G902" s="162">
        <f t="shared" si="2"/>
        <v>350</v>
      </c>
    </row>
    <row r="903" spans="1:7" hidden="1" x14ac:dyDescent="0.35">
      <c r="A903" s="201">
        <v>42978</v>
      </c>
      <c r="B903" s="47">
        <f t="shared" si="1"/>
        <v>2840.6623628520974</v>
      </c>
      <c r="C903" s="47">
        <v>19625</v>
      </c>
      <c r="D903" s="47">
        <f t="shared" si="4"/>
        <v>2427.9165494462372</v>
      </c>
      <c r="E903" s="47">
        <v>2362</v>
      </c>
      <c r="F903" s="170">
        <v>6.9085999999999999</v>
      </c>
      <c r="G903" s="162">
        <f t="shared" si="2"/>
        <v>0</v>
      </c>
    </row>
    <row r="904" spans="1:7" hidden="1" x14ac:dyDescent="0.35">
      <c r="A904" s="201">
        <v>42979</v>
      </c>
      <c r="B904" s="47">
        <f t="shared" si="1"/>
        <v>2840.6623628520974</v>
      </c>
      <c r="C904" s="47">
        <v>19625</v>
      </c>
      <c r="D904" s="47">
        <f t="shared" si="4"/>
        <v>2427.9165494462372</v>
      </c>
      <c r="E904" s="47">
        <v>2373</v>
      </c>
      <c r="F904" s="170">
        <v>6.9085999999999999</v>
      </c>
      <c r="G904" s="162">
        <f t="shared" si="2"/>
        <v>0</v>
      </c>
    </row>
    <row r="905" spans="1:7" hidden="1" x14ac:dyDescent="0.35">
      <c r="A905" s="201">
        <v>42983</v>
      </c>
      <c r="B905" s="47">
        <f t="shared" si="1"/>
        <v>2880.4678227137192</v>
      </c>
      <c r="C905" s="47">
        <v>19900</v>
      </c>
      <c r="D905" s="47">
        <f t="shared" si="4"/>
        <v>2461.9383100117261</v>
      </c>
      <c r="E905" s="47">
        <v>2364</v>
      </c>
      <c r="F905" s="170">
        <v>6.9085999999999999</v>
      </c>
      <c r="G905" s="162">
        <v>-25</v>
      </c>
    </row>
    <row r="906" spans="1:7" hidden="1" x14ac:dyDescent="0.35">
      <c r="A906" s="201">
        <v>42984</v>
      </c>
      <c r="B906" s="47">
        <f t="shared" si="1"/>
        <v>2822.5689720059058</v>
      </c>
      <c r="C906" s="47">
        <v>19500</v>
      </c>
      <c r="D906" s="47">
        <f t="shared" si="4"/>
        <v>2412.4521128255606</v>
      </c>
      <c r="E906" s="47">
        <v>2350</v>
      </c>
      <c r="F906" s="170">
        <v>6.9085999999999999</v>
      </c>
      <c r="G906" s="162">
        <f t="shared" si="2"/>
        <v>-400</v>
      </c>
    </row>
    <row r="907" spans="1:7" hidden="1" x14ac:dyDescent="0.35">
      <c r="A907" s="201">
        <v>42985</v>
      </c>
      <c r="B907" s="47">
        <f t="shared" si="1"/>
        <v>2822.5689720059058</v>
      </c>
      <c r="C907" s="47">
        <v>19500</v>
      </c>
      <c r="D907" s="47">
        <f t="shared" si="4"/>
        <v>2412.4521128255606</v>
      </c>
      <c r="E907" s="47">
        <v>2320.5</v>
      </c>
      <c r="F907" s="170">
        <v>6.9085999999999999</v>
      </c>
      <c r="G907" s="162">
        <f t="shared" si="2"/>
        <v>0</v>
      </c>
    </row>
    <row r="908" spans="1:7" hidden="1" x14ac:dyDescent="0.35">
      <c r="A908" s="201">
        <v>42986</v>
      </c>
      <c r="B908" s="47">
        <f t="shared" si="1"/>
        <v>2822.5689720059058</v>
      </c>
      <c r="C908" s="47">
        <v>19500</v>
      </c>
      <c r="D908" s="47">
        <f t="shared" si="4"/>
        <v>2412.4521128255606</v>
      </c>
      <c r="E908" s="47">
        <v>2307.5</v>
      </c>
      <c r="F908" s="170">
        <v>6.9085999999999999</v>
      </c>
      <c r="G908" s="162">
        <f t="shared" si="2"/>
        <v>0</v>
      </c>
    </row>
    <row r="909" spans="1:7" hidden="1" x14ac:dyDescent="0.35">
      <c r="A909" s="201">
        <v>42990</v>
      </c>
      <c r="B909" s="47">
        <f t="shared" si="1"/>
        <v>2779.1448339750455</v>
      </c>
      <c r="C909" s="47">
        <v>19200</v>
      </c>
      <c r="D909" s="47">
        <f t="shared" si="4"/>
        <v>2375.3374649359366</v>
      </c>
      <c r="E909" s="47">
        <v>2260</v>
      </c>
      <c r="F909" s="170">
        <v>6.9085999999999999</v>
      </c>
      <c r="G909" s="162">
        <f t="shared" si="2"/>
        <v>-300</v>
      </c>
    </row>
    <row r="910" spans="1:7" hidden="1" x14ac:dyDescent="0.35">
      <c r="A910" s="201">
        <v>42991</v>
      </c>
      <c r="B910" s="47">
        <f t="shared" si="1"/>
        <v>2858.755753698289</v>
      </c>
      <c r="C910" s="47">
        <v>19750</v>
      </c>
      <c r="D910" s="47">
        <f t="shared" si="4"/>
        <v>2443.3809860669139</v>
      </c>
      <c r="E910" s="47">
        <v>2233</v>
      </c>
      <c r="F910" s="170">
        <v>6.9085999999999999</v>
      </c>
      <c r="G910" s="162">
        <f t="shared" si="2"/>
        <v>550</v>
      </c>
    </row>
    <row r="911" spans="1:7" hidden="1" x14ac:dyDescent="0.35">
      <c r="A911" s="201">
        <v>42992</v>
      </c>
      <c r="B911" s="47">
        <f t="shared" si="1"/>
        <v>2894.9425353906727</v>
      </c>
      <c r="C911" s="47">
        <v>20000</v>
      </c>
      <c r="D911" s="47">
        <f t="shared" si="4"/>
        <v>2474.3098593082673</v>
      </c>
      <c r="E911" s="47">
        <v>2274</v>
      </c>
      <c r="F911" s="170">
        <v>6.9085999999999999</v>
      </c>
      <c r="G911" s="162">
        <f t="shared" si="2"/>
        <v>250</v>
      </c>
    </row>
    <row r="912" spans="1:7" hidden="1" x14ac:dyDescent="0.35">
      <c r="A912" s="201">
        <v>42993</v>
      </c>
      <c r="B912" s="47">
        <f t="shared" si="1"/>
        <v>2905.7985698983875</v>
      </c>
      <c r="C912" s="47">
        <v>20075</v>
      </c>
      <c r="D912" s="47">
        <f t="shared" si="4"/>
        <v>2483.5885212806734</v>
      </c>
      <c r="E912" s="324">
        <v>2266.5</v>
      </c>
      <c r="F912" s="170">
        <v>6.9085999999999999</v>
      </c>
      <c r="G912" s="162">
        <f t="shared" si="2"/>
        <v>75</v>
      </c>
    </row>
    <row r="913" spans="1:7" hidden="1" x14ac:dyDescent="0.35">
      <c r="A913" s="201">
        <v>42996</v>
      </c>
      <c r="B913" s="47">
        <f t="shared" si="1"/>
        <v>2952.8413860984861</v>
      </c>
      <c r="C913" s="47">
        <v>20400</v>
      </c>
      <c r="D913" s="47">
        <f t="shared" si="4"/>
        <v>2523.7960564944328</v>
      </c>
      <c r="E913" s="47">
        <v>2317</v>
      </c>
      <c r="F913" s="170">
        <v>6.9085999999999999</v>
      </c>
      <c r="G913" s="162">
        <f t="shared" si="2"/>
        <v>325</v>
      </c>
    </row>
    <row r="914" spans="1:7" hidden="1" x14ac:dyDescent="0.35">
      <c r="A914" s="201">
        <v>42997</v>
      </c>
      <c r="B914" s="47">
        <f t="shared" si="1"/>
        <v>2974.5534551139162</v>
      </c>
      <c r="C914" s="48">
        <v>20550</v>
      </c>
      <c r="D914" s="47">
        <f t="shared" si="4"/>
        <v>2542.353380439245</v>
      </c>
      <c r="E914" s="47">
        <v>2369</v>
      </c>
      <c r="F914" s="170">
        <v>6.9085999999999999</v>
      </c>
      <c r="G914" s="162">
        <f t="shared" si="2"/>
        <v>150</v>
      </c>
    </row>
    <row r="915" spans="1:7" hidden="1" x14ac:dyDescent="0.35">
      <c r="A915" s="201">
        <v>42998</v>
      </c>
      <c r="B915" s="47">
        <f t="shared" si="1"/>
        <v>3003.5028804678227</v>
      </c>
      <c r="C915" s="47">
        <v>20750</v>
      </c>
      <c r="D915" s="47">
        <f t="shared" si="4"/>
        <v>2567.0964790323274</v>
      </c>
      <c r="E915" s="47">
        <v>2381</v>
      </c>
      <c r="F915" s="170">
        <v>6.9085999999999999</v>
      </c>
      <c r="G915" s="162">
        <f t="shared" si="2"/>
        <v>200</v>
      </c>
    </row>
    <row r="916" spans="1:7" hidden="1" x14ac:dyDescent="0.35">
      <c r="A916" s="201">
        <v>42999</v>
      </c>
      <c r="B916" s="47">
        <f t="shared" si="1"/>
        <v>3083.1138001910663</v>
      </c>
      <c r="C916" s="47">
        <v>21300</v>
      </c>
      <c r="D916" s="47">
        <f t="shared" si="4"/>
        <v>2635.1400001633046</v>
      </c>
      <c r="E916" s="47">
        <v>2443</v>
      </c>
      <c r="F916" s="170">
        <v>6.9085999999999999</v>
      </c>
      <c r="G916" s="162">
        <f t="shared" si="2"/>
        <v>550</v>
      </c>
    </row>
    <row r="917" spans="1:7" hidden="1" x14ac:dyDescent="0.35">
      <c r="A917" s="201">
        <v>43000</v>
      </c>
      <c r="B917" s="47">
        <f t="shared" si="1"/>
        <v>3039.6896621602064</v>
      </c>
      <c r="C917" s="47">
        <v>21000</v>
      </c>
      <c r="D917" s="47">
        <f t="shared" si="4"/>
        <v>2598.0253522736807</v>
      </c>
      <c r="E917" s="47">
        <v>2472</v>
      </c>
      <c r="F917" s="170">
        <v>6.9085999999999999</v>
      </c>
      <c r="G917" s="162">
        <f t="shared" si="2"/>
        <v>-300</v>
      </c>
    </row>
    <row r="918" spans="1:7" hidden="1" x14ac:dyDescent="0.35">
      <c r="A918" s="201">
        <v>43003</v>
      </c>
      <c r="B918" s="47">
        <f t="shared" si="1"/>
        <v>3104.8258692064965</v>
      </c>
      <c r="C918" s="47">
        <v>21450</v>
      </c>
      <c r="D918" s="47">
        <f t="shared" si="4"/>
        <v>2653.6973241081168</v>
      </c>
      <c r="E918" s="47">
        <v>2477.5</v>
      </c>
      <c r="F918" s="170">
        <v>6.9085999999999999</v>
      </c>
      <c r="G918" s="162">
        <f t="shared" si="2"/>
        <v>450</v>
      </c>
    </row>
    <row r="919" spans="1:7" hidden="1" x14ac:dyDescent="0.35">
      <c r="A919" s="201">
        <v>43004</v>
      </c>
      <c r="B919" s="47">
        <f t="shared" si="1"/>
        <v>3104.8258692064965</v>
      </c>
      <c r="C919" s="47">
        <v>21450</v>
      </c>
      <c r="D919" s="47">
        <f t="shared" si="4"/>
        <v>2653.6973241081168</v>
      </c>
      <c r="E919" s="47">
        <v>2513</v>
      </c>
      <c r="F919" s="170">
        <v>6.9085999999999999</v>
      </c>
      <c r="G919" s="162">
        <f t="shared" si="2"/>
        <v>0</v>
      </c>
    </row>
    <row r="920" spans="1:7" hidden="1" x14ac:dyDescent="0.35">
      <c r="A920" s="201">
        <v>43005</v>
      </c>
      <c r="B920" s="47">
        <f t="shared" si="1"/>
        <v>3104.8258692064965</v>
      </c>
      <c r="C920" s="47">
        <v>21450</v>
      </c>
      <c r="D920" s="47">
        <f t="shared" si="4"/>
        <v>2653.6973241081168</v>
      </c>
      <c r="E920" s="47">
        <v>2490</v>
      </c>
      <c r="F920" s="170">
        <v>6.9085999999999999</v>
      </c>
      <c r="G920" s="162">
        <f t="shared" si="2"/>
        <v>0</v>
      </c>
    </row>
    <row r="921" spans="1:7" hidden="1" x14ac:dyDescent="0.35">
      <c r="A921" s="201">
        <v>43006</v>
      </c>
      <c r="B921" s="47">
        <f t="shared" si="1"/>
        <v>3104.8258692064965</v>
      </c>
      <c r="C921" s="47">
        <v>21450</v>
      </c>
      <c r="D921" s="47">
        <f t="shared" si="4"/>
        <v>2653.6973241081168</v>
      </c>
      <c r="E921" s="47">
        <v>2458</v>
      </c>
      <c r="F921" s="170">
        <v>6.9085999999999999</v>
      </c>
      <c r="G921" s="162">
        <f t="shared" si="2"/>
        <v>0</v>
      </c>
    </row>
    <row r="922" spans="1:7" hidden="1" x14ac:dyDescent="0.35">
      <c r="A922" s="201">
        <v>43007</v>
      </c>
      <c r="B922" s="47">
        <f t="shared" si="1"/>
        <v>3119.3005818834495</v>
      </c>
      <c r="C922" s="47">
        <v>21550</v>
      </c>
      <c r="D922" s="47">
        <f t="shared" si="4"/>
        <v>2666.068873404658</v>
      </c>
      <c r="E922" s="47">
        <v>2467</v>
      </c>
      <c r="F922" s="170">
        <v>6.9085999999999999</v>
      </c>
      <c r="G922" s="162">
        <f t="shared" si="2"/>
        <v>100</v>
      </c>
    </row>
    <row r="923" spans="1:7" hidden="1" x14ac:dyDescent="0.35">
      <c r="A923" s="201">
        <v>43010</v>
      </c>
      <c r="B923" s="47">
        <f t="shared" si="1"/>
        <v>3119.3005818834495</v>
      </c>
      <c r="C923" s="47">
        <v>21550</v>
      </c>
      <c r="D923" s="47">
        <f t="shared" si="4"/>
        <v>2666.068873404658</v>
      </c>
      <c r="E923" s="47">
        <v>2519</v>
      </c>
      <c r="F923" s="170">
        <v>6.9085999999999999</v>
      </c>
      <c r="G923" s="162">
        <f t="shared" si="2"/>
        <v>0</v>
      </c>
    </row>
    <row r="924" spans="1:7" hidden="1" x14ac:dyDescent="0.35">
      <c r="A924" s="201">
        <v>43011</v>
      </c>
      <c r="B924" s="47">
        <f t="shared" si="1"/>
        <v>3119.3005818834495</v>
      </c>
      <c r="C924" s="47">
        <v>21550</v>
      </c>
      <c r="D924" s="47">
        <f t="shared" si="4"/>
        <v>2666.068873404658</v>
      </c>
      <c r="E924" s="47">
        <v>2538</v>
      </c>
      <c r="F924" s="170">
        <v>6.9085999999999999</v>
      </c>
      <c r="G924" s="162">
        <f t="shared" si="2"/>
        <v>0</v>
      </c>
    </row>
    <row r="925" spans="1:7" hidden="1" x14ac:dyDescent="0.35">
      <c r="A925" s="201">
        <v>43012</v>
      </c>
      <c r="B925" s="47">
        <f t="shared" si="1"/>
        <v>3119.3005818834495</v>
      </c>
      <c r="C925" s="47">
        <v>21550</v>
      </c>
      <c r="D925" s="47">
        <f t="shared" si="4"/>
        <v>2666.068873404658</v>
      </c>
      <c r="E925" s="47">
        <v>2501</v>
      </c>
      <c r="F925" s="170">
        <v>6.9085999999999999</v>
      </c>
      <c r="G925" s="162">
        <f t="shared" si="2"/>
        <v>0</v>
      </c>
    </row>
    <row r="926" spans="1:7" hidden="1" x14ac:dyDescent="0.35">
      <c r="A926" s="201">
        <v>43013</v>
      </c>
      <c r="B926" s="47">
        <f t="shared" si="1"/>
        <v>3119.3005818834495</v>
      </c>
      <c r="C926" s="47">
        <v>21550</v>
      </c>
      <c r="D926" s="47">
        <f t="shared" ref="D926:D1029" si="5">+B926/1.17</f>
        <v>2666.068873404658</v>
      </c>
      <c r="E926" s="47">
        <v>2585</v>
      </c>
      <c r="F926" s="170">
        <v>6.9085999999999999</v>
      </c>
      <c r="G926" s="162">
        <f t="shared" si="2"/>
        <v>0</v>
      </c>
    </row>
    <row r="927" spans="1:7" hidden="1" x14ac:dyDescent="0.35">
      <c r="A927" s="201">
        <v>43014</v>
      </c>
      <c r="B927" s="47">
        <f t="shared" si="1"/>
        <v>3119.3005818834495</v>
      </c>
      <c r="C927" s="47">
        <v>21550</v>
      </c>
      <c r="D927" s="47">
        <f t="shared" si="5"/>
        <v>2666.068873404658</v>
      </c>
      <c r="E927" s="47">
        <v>2548</v>
      </c>
      <c r="F927" s="170">
        <v>6.9085999999999999</v>
      </c>
      <c r="G927" s="162">
        <f t="shared" si="2"/>
        <v>0</v>
      </c>
    </row>
    <row r="928" spans="1:7" hidden="1" x14ac:dyDescent="0.35">
      <c r="A928" s="201">
        <v>43017</v>
      </c>
      <c r="B928" s="47">
        <f t="shared" si="1"/>
        <v>3162.7247199143098</v>
      </c>
      <c r="C928" s="47">
        <v>21850</v>
      </c>
      <c r="D928" s="47">
        <f t="shared" si="5"/>
        <v>2703.1835212942819</v>
      </c>
      <c r="E928" s="47">
        <v>2539.5</v>
      </c>
      <c r="F928" s="170">
        <v>6.9085999999999999</v>
      </c>
      <c r="G928" s="162">
        <f t="shared" si="2"/>
        <v>300</v>
      </c>
    </row>
    <row r="929" spans="1:10" hidden="1" x14ac:dyDescent="0.35">
      <c r="A929" s="201">
        <v>43018</v>
      </c>
      <c r="B929" s="47">
        <f t="shared" si="1"/>
        <v>3144.6313290681182</v>
      </c>
      <c r="C929" s="47">
        <v>21725</v>
      </c>
      <c r="D929" s="47">
        <f t="shared" si="5"/>
        <v>2687.7190846736057</v>
      </c>
      <c r="E929" s="47">
        <v>2515</v>
      </c>
      <c r="F929" s="170">
        <v>6.9085999999999999</v>
      </c>
      <c r="G929" s="162">
        <f t="shared" si="2"/>
        <v>-125</v>
      </c>
    </row>
    <row r="930" spans="1:10" hidden="1" x14ac:dyDescent="0.35">
      <c r="A930" s="201">
        <v>43019</v>
      </c>
      <c r="B930" s="47">
        <f t="shared" si="1"/>
        <v>3144.6313290681182</v>
      </c>
      <c r="C930" s="47">
        <v>21725</v>
      </c>
      <c r="D930" s="47">
        <f t="shared" si="5"/>
        <v>2687.7190846736057</v>
      </c>
      <c r="E930" s="47">
        <v>2509</v>
      </c>
      <c r="F930" s="170">
        <v>6.9085999999999999</v>
      </c>
      <c r="G930" s="162">
        <f t="shared" si="2"/>
        <v>0</v>
      </c>
    </row>
    <row r="931" spans="1:10" hidden="1" x14ac:dyDescent="0.35">
      <c r="A931" s="201">
        <v>43020</v>
      </c>
      <c r="B931" s="47">
        <f t="shared" si="1"/>
        <v>3086.7324783603044</v>
      </c>
      <c r="C931" s="47">
        <v>21325</v>
      </c>
      <c r="D931" s="47">
        <f t="shared" si="5"/>
        <v>2638.2328874874397</v>
      </c>
      <c r="E931" s="47">
        <v>2525</v>
      </c>
      <c r="F931" s="170">
        <v>6.9085999999999999</v>
      </c>
      <c r="G931" s="162">
        <f t="shared" si="2"/>
        <v>-400</v>
      </c>
    </row>
    <row r="932" spans="1:10" hidden="1" x14ac:dyDescent="0.25">
      <c r="A932" s="201">
        <v>43021</v>
      </c>
      <c r="B932" s="47">
        <f t="shared" si="1"/>
        <v>3072.2577656833514</v>
      </c>
      <c r="C932" s="47">
        <v>21225</v>
      </c>
      <c r="D932" s="47">
        <f t="shared" si="5"/>
        <v>2625.861338190899</v>
      </c>
      <c r="E932" s="47">
        <v>2568.5</v>
      </c>
      <c r="F932" s="170">
        <v>6.9085999999999999</v>
      </c>
      <c r="G932" s="162">
        <f t="shared" si="2"/>
        <v>-100</v>
      </c>
      <c r="J932" s="312"/>
    </row>
    <row r="933" spans="1:10" hidden="1" x14ac:dyDescent="0.35">
      <c r="A933" s="201">
        <v>43024</v>
      </c>
      <c r="B933" s="47">
        <f t="shared" si="1"/>
        <v>3043.3083403294445</v>
      </c>
      <c r="C933" s="47">
        <v>21025</v>
      </c>
      <c r="D933" s="47">
        <f t="shared" si="5"/>
        <v>2601.1182395978158</v>
      </c>
      <c r="E933" s="47">
        <v>2542</v>
      </c>
      <c r="F933" s="170">
        <v>6.9085999999999999</v>
      </c>
      <c r="G933" s="162">
        <f t="shared" si="2"/>
        <v>-200</v>
      </c>
    </row>
    <row r="934" spans="1:10" hidden="1" x14ac:dyDescent="0.35">
      <c r="A934" s="201">
        <v>43025</v>
      </c>
      <c r="B934" s="47">
        <f t="shared" si="1"/>
        <v>3021.5962713140143</v>
      </c>
      <c r="C934" s="47">
        <v>20875</v>
      </c>
      <c r="D934" s="47">
        <f t="shared" si="5"/>
        <v>2582.560915653004</v>
      </c>
      <c r="E934" s="47">
        <v>2566</v>
      </c>
      <c r="F934" s="170">
        <v>6.9085999999999999</v>
      </c>
      <c r="G934" s="162">
        <f t="shared" si="2"/>
        <v>-150</v>
      </c>
    </row>
    <row r="935" spans="1:10" hidden="1" x14ac:dyDescent="0.35">
      <c r="A935" s="201">
        <v>43026</v>
      </c>
      <c r="B935" s="47">
        <f t="shared" si="1"/>
        <v>2956.4600642677242</v>
      </c>
      <c r="C935" s="47">
        <v>20425</v>
      </c>
      <c r="D935" s="47">
        <f t="shared" si="5"/>
        <v>2526.8889438185679</v>
      </c>
      <c r="E935" s="47">
        <v>2496</v>
      </c>
      <c r="F935" s="170">
        <v>6.9085999999999999</v>
      </c>
      <c r="G935" s="162">
        <f t="shared" si="2"/>
        <v>-450</v>
      </c>
    </row>
    <row r="936" spans="1:10" hidden="1" x14ac:dyDescent="0.35">
      <c r="A936" s="201">
        <v>43027</v>
      </c>
      <c r="B936" s="47">
        <f t="shared" si="1"/>
        <v>2916.6546044061024</v>
      </c>
      <c r="C936" s="47">
        <v>20150</v>
      </c>
      <c r="D936" s="47">
        <f t="shared" si="5"/>
        <v>2492.867183253079</v>
      </c>
      <c r="E936" s="47">
        <v>2493</v>
      </c>
      <c r="F936" s="170">
        <v>6.9085999999999999</v>
      </c>
      <c r="G936" s="162">
        <f t="shared" si="2"/>
        <v>-275</v>
      </c>
    </row>
    <row r="937" spans="1:10" hidden="1" x14ac:dyDescent="0.35">
      <c r="A937" s="201">
        <v>43028</v>
      </c>
      <c r="B937" s="47">
        <f t="shared" si="1"/>
        <v>2844.2810410213356</v>
      </c>
      <c r="C937" s="47">
        <v>19650</v>
      </c>
      <c r="D937" s="47">
        <f t="shared" si="5"/>
        <v>2431.0094367703723</v>
      </c>
      <c r="E937" s="47">
        <v>2491</v>
      </c>
      <c r="F937" s="170">
        <v>6.9085999999999999</v>
      </c>
      <c r="G937" s="162">
        <f t="shared" si="2"/>
        <v>-500</v>
      </c>
    </row>
    <row r="938" spans="1:10" hidden="1" x14ac:dyDescent="0.35">
      <c r="A938" s="201">
        <v>43031</v>
      </c>
      <c r="B938" s="47">
        <f t="shared" si="1"/>
        <v>2844.2810410213356</v>
      </c>
      <c r="C938" s="47">
        <v>19650</v>
      </c>
      <c r="D938" s="47">
        <f t="shared" si="5"/>
        <v>2431.0094367703723</v>
      </c>
      <c r="E938" s="47">
        <v>2502</v>
      </c>
      <c r="F938" s="170">
        <v>6.9085999999999999</v>
      </c>
      <c r="G938" s="162">
        <f t="shared" si="2"/>
        <v>0</v>
      </c>
    </row>
    <row r="939" spans="1:10" hidden="1" x14ac:dyDescent="0.35">
      <c r="A939" s="201">
        <v>43032</v>
      </c>
      <c r="B939" s="47">
        <f t="shared" si="1"/>
        <v>2865.9931100367658</v>
      </c>
      <c r="C939" s="47">
        <v>19800</v>
      </c>
      <c r="D939" s="47">
        <f t="shared" si="5"/>
        <v>2449.5667607151845</v>
      </c>
      <c r="E939" s="47">
        <v>2472</v>
      </c>
      <c r="F939" s="170">
        <v>6.9085999999999999</v>
      </c>
      <c r="G939" s="162">
        <f t="shared" si="2"/>
        <v>150</v>
      </c>
    </row>
    <row r="940" spans="1:10" hidden="1" x14ac:dyDescent="0.35">
      <c r="A940" s="201">
        <v>43033</v>
      </c>
      <c r="B940" s="47">
        <f t="shared" ref="B940:B1027" si="6">+IF(F940=0,"",C940/F940)</f>
        <v>2847.8997191905742</v>
      </c>
      <c r="C940" s="47">
        <v>19675</v>
      </c>
      <c r="D940" s="47">
        <f t="shared" si="5"/>
        <v>2434.1023240945078</v>
      </c>
      <c r="E940" s="47">
        <v>2504</v>
      </c>
      <c r="F940" s="170">
        <v>6.9085999999999999</v>
      </c>
      <c r="G940" s="162">
        <f>+C940-C939</f>
        <v>-125</v>
      </c>
    </row>
    <row r="941" spans="1:10" hidden="1" x14ac:dyDescent="0.35">
      <c r="A941" s="201">
        <v>43034</v>
      </c>
      <c r="B941" s="47">
        <f t="shared" si="6"/>
        <v>2840.6623628520974</v>
      </c>
      <c r="C941" s="47">
        <v>19625</v>
      </c>
      <c r="D941" s="47">
        <f t="shared" si="5"/>
        <v>2427.9165494462372</v>
      </c>
      <c r="E941" s="47">
        <v>2485.5</v>
      </c>
      <c r="F941" s="170">
        <v>6.9085999999999999</v>
      </c>
      <c r="G941" s="162">
        <f t="shared" si="2"/>
        <v>-50</v>
      </c>
    </row>
    <row r="942" spans="1:10" hidden="1" x14ac:dyDescent="0.35">
      <c r="A942" s="201">
        <v>43035</v>
      </c>
      <c r="B942" s="47">
        <f t="shared" si="6"/>
        <v>2775.5261558058073</v>
      </c>
      <c r="C942" s="47">
        <v>19175</v>
      </c>
      <c r="D942" s="47">
        <f t="shared" si="5"/>
        <v>2372.2445776118011</v>
      </c>
      <c r="E942" s="47">
        <v>2492</v>
      </c>
      <c r="F942" s="170">
        <v>6.9085999999999999</v>
      </c>
      <c r="G942" s="162">
        <f>+C942-C941</f>
        <v>-450</v>
      </c>
    </row>
    <row r="943" spans="1:10" hidden="1" x14ac:dyDescent="0.35">
      <c r="A943" s="201">
        <v>43038</v>
      </c>
      <c r="B943" s="47">
        <f t="shared" si="6"/>
        <v>2717.6273050979939</v>
      </c>
      <c r="C943" s="47">
        <v>18775</v>
      </c>
      <c r="D943" s="47">
        <f t="shared" si="5"/>
        <v>2322.758380425636</v>
      </c>
      <c r="E943" s="47">
        <v>2431</v>
      </c>
      <c r="F943" s="170">
        <v>6.9085999999999999</v>
      </c>
      <c r="G943" s="162">
        <f t="shared" si="2"/>
        <v>-400</v>
      </c>
    </row>
    <row r="944" spans="1:10" hidden="1" x14ac:dyDescent="0.35">
      <c r="A944" s="201">
        <v>43039</v>
      </c>
      <c r="B944" s="47">
        <f t="shared" si="6"/>
        <v>2695.9152360825638</v>
      </c>
      <c r="C944" s="47">
        <v>18625</v>
      </c>
      <c r="D944" s="47">
        <f t="shared" si="5"/>
        <v>2304.2010564808238</v>
      </c>
      <c r="E944" s="47">
        <v>2414</v>
      </c>
      <c r="F944" s="170">
        <v>6.9085999999999999</v>
      </c>
      <c r="G944" s="162">
        <f t="shared" ref="G944:G1012" si="7">+C944-C943</f>
        <v>-150</v>
      </c>
    </row>
    <row r="945" spans="1:7" hidden="1" x14ac:dyDescent="0.35">
      <c r="A945" s="201">
        <v>43040</v>
      </c>
      <c r="B945" s="47">
        <f t="shared" si="6"/>
        <v>2732.1020177749474</v>
      </c>
      <c r="C945" s="47">
        <v>18875</v>
      </c>
      <c r="D945" s="47">
        <f t="shared" si="5"/>
        <v>2335.1299297221776</v>
      </c>
      <c r="E945" s="47">
        <v>2421</v>
      </c>
      <c r="F945" s="170">
        <v>6.9085999999999999</v>
      </c>
      <c r="G945" s="162">
        <f t="shared" si="7"/>
        <v>250</v>
      </c>
    </row>
    <row r="946" spans="1:7" hidden="1" x14ac:dyDescent="0.35">
      <c r="A946" s="201">
        <v>43041</v>
      </c>
      <c r="B946" s="47">
        <f t="shared" si="6"/>
        <v>2710.3899487595172</v>
      </c>
      <c r="C946" s="47">
        <v>18725</v>
      </c>
      <c r="D946" s="47">
        <f t="shared" si="5"/>
        <v>2316.5726057773654</v>
      </c>
      <c r="E946" s="47">
        <v>2452</v>
      </c>
      <c r="F946" s="170">
        <v>6.9085999999999999</v>
      </c>
      <c r="G946" s="162">
        <f t="shared" si="7"/>
        <v>-150</v>
      </c>
    </row>
    <row r="947" spans="1:7" hidden="1" x14ac:dyDescent="0.35">
      <c r="A947" s="201">
        <v>43042</v>
      </c>
      <c r="B947" s="47">
        <f t="shared" si="6"/>
        <v>2699.5339142518023</v>
      </c>
      <c r="C947" s="47">
        <v>18650</v>
      </c>
      <c r="D947" s="47">
        <f t="shared" si="5"/>
        <v>2307.2939438049593</v>
      </c>
      <c r="E947" s="47">
        <v>2466</v>
      </c>
      <c r="F947" s="170">
        <v>6.9085999999999999</v>
      </c>
      <c r="G947" s="162">
        <f t="shared" si="7"/>
        <v>-75</v>
      </c>
    </row>
    <row r="948" spans="1:7" hidden="1" x14ac:dyDescent="0.35">
      <c r="A948" s="201">
        <v>43045</v>
      </c>
      <c r="B948" s="47">
        <f t="shared" si="6"/>
        <v>2699.5339142518023</v>
      </c>
      <c r="C948" s="47">
        <v>18650</v>
      </c>
      <c r="D948" s="47">
        <f t="shared" si="5"/>
        <v>2307.2939438049593</v>
      </c>
      <c r="E948" s="47">
        <v>2475</v>
      </c>
      <c r="F948" s="170">
        <v>6.9085999999999999</v>
      </c>
      <c r="G948" s="162">
        <f t="shared" si="7"/>
        <v>0</v>
      </c>
    </row>
    <row r="949" spans="1:7" hidden="1" x14ac:dyDescent="0.35">
      <c r="A949" s="201">
        <v>43046</v>
      </c>
      <c r="B949" s="47">
        <f t="shared" si="6"/>
        <v>2721.2459832672321</v>
      </c>
      <c r="C949" s="47">
        <v>18800</v>
      </c>
      <c r="D949" s="47">
        <f t="shared" si="5"/>
        <v>2325.8512677497711</v>
      </c>
      <c r="E949" s="47">
        <v>2490</v>
      </c>
      <c r="F949" s="170">
        <v>6.9085999999999999</v>
      </c>
      <c r="G949" s="162">
        <f t="shared" si="7"/>
        <v>150</v>
      </c>
    </row>
    <row r="950" spans="1:7" hidden="1" x14ac:dyDescent="0.35">
      <c r="A950" s="201">
        <v>43047</v>
      </c>
      <c r="B950" s="47">
        <f t="shared" si="6"/>
        <v>2721.2459832672321</v>
      </c>
      <c r="C950" s="47">
        <v>18800</v>
      </c>
      <c r="D950" s="47">
        <f t="shared" si="5"/>
        <v>2325.8512677497711</v>
      </c>
      <c r="E950" s="47">
        <v>2483</v>
      </c>
      <c r="F950" s="170">
        <v>6.9085999999999999</v>
      </c>
      <c r="G950" s="162">
        <f t="shared" si="7"/>
        <v>0</v>
      </c>
    </row>
    <row r="951" spans="1:7" hidden="1" x14ac:dyDescent="0.35">
      <c r="A951" s="201">
        <v>43048</v>
      </c>
      <c r="B951" s="47">
        <f t="shared" si="6"/>
        <v>2728.4833396057088</v>
      </c>
      <c r="C951" s="47">
        <v>18850</v>
      </c>
      <c r="D951" s="47">
        <f t="shared" si="5"/>
        <v>2332.0370423980416</v>
      </c>
      <c r="E951" s="47">
        <v>2499</v>
      </c>
      <c r="F951" s="170">
        <v>6.9085999999999999</v>
      </c>
      <c r="G951" s="162">
        <f t="shared" si="7"/>
        <v>50</v>
      </c>
    </row>
    <row r="952" spans="1:7" hidden="1" x14ac:dyDescent="0.35">
      <c r="A952" s="201">
        <v>43049</v>
      </c>
      <c r="B952" s="47">
        <f t="shared" si="6"/>
        <v>2768.2887994673306</v>
      </c>
      <c r="C952" s="47">
        <v>19125</v>
      </c>
      <c r="D952" s="47">
        <f t="shared" si="5"/>
        <v>2366.0588029635305</v>
      </c>
      <c r="E952" s="47">
        <v>2504</v>
      </c>
      <c r="F952" s="170">
        <v>6.9085999999999999</v>
      </c>
      <c r="G952" s="162">
        <f t="shared" si="7"/>
        <v>275</v>
      </c>
    </row>
    <row r="953" spans="1:7" hidden="1" x14ac:dyDescent="0.35">
      <c r="A953" s="201">
        <v>43052</v>
      </c>
      <c r="B953" s="47">
        <f t="shared" si="6"/>
        <v>2782.7635121442841</v>
      </c>
      <c r="C953" s="47">
        <v>19225</v>
      </c>
      <c r="D953" s="47">
        <f t="shared" si="5"/>
        <v>2378.4303522600721</v>
      </c>
      <c r="E953" s="47">
        <v>2547</v>
      </c>
      <c r="F953" s="170">
        <v>6.9085999999999999</v>
      </c>
      <c r="G953" s="162">
        <f t="shared" si="7"/>
        <v>100</v>
      </c>
    </row>
    <row r="954" spans="1:7" hidden="1" x14ac:dyDescent="0.35">
      <c r="A954" s="201">
        <v>43053</v>
      </c>
      <c r="B954" s="47">
        <f t="shared" si="6"/>
        <v>2768.2887994673306</v>
      </c>
      <c r="C954" s="47">
        <v>19125</v>
      </c>
      <c r="D954" s="47">
        <f t="shared" si="5"/>
        <v>2366.0588029635305</v>
      </c>
      <c r="E954" s="47">
        <v>2502</v>
      </c>
      <c r="F954" s="170">
        <v>6.9085999999999999</v>
      </c>
      <c r="G954" s="162">
        <f t="shared" si="7"/>
        <v>-100</v>
      </c>
    </row>
    <row r="955" spans="1:7" hidden="1" x14ac:dyDescent="0.35">
      <c r="A955" s="201">
        <v>43054</v>
      </c>
      <c r="B955" s="47">
        <f t="shared" si="6"/>
        <v>2703.1525924210405</v>
      </c>
      <c r="C955" s="47">
        <v>18675</v>
      </c>
      <c r="D955" s="47">
        <f t="shared" si="5"/>
        <v>2310.3868311290944</v>
      </c>
      <c r="E955" s="47">
        <v>2477</v>
      </c>
      <c r="F955" s="170">
        <v>6.9085999999999999</v>
      </c>
      <c r="G955" s="162">
        <f t="shared" si="7"/>
        <v>-450</v>
      </c>
    </row>
    <row r="956" spans="1:7" hidden="1" x14ac:dyDescent="0.35">
      <c r="A956" s="201">
        <v>43055</v>
      </c>
      <c r="B956" s="47">
        <f t="shared" si="6"/>
        <v>2670.5844888978954</v>
      </c>
      <c r="C956" s="47">
        <v>18450</v>
      </c>
      <c r="D956" s="47">
        <f t="shared" si="5"/>
        <v>2282.5508452118765</v>
      </c>
      <c r="E956" s="47">
        <v>2420</v>
      </c>
      <c r="F956" s="170">
        <v>6.9085999999999999</v>
      </c>
      <c r="G956" s="162">
        <f t="shared" si="7"/>
        <v>-225</v>
      </c>
    </row>
    <row r="957" spans="1:7" hidden="1" x14ac:dyDescent="0.35">
      <c r="A957" s="201">
        <v>43056</v>
      </c>
      <c r="B957" s="47">
        <f t="shared" si="6"/>
        <v>2663.3471325594187</v>
      </c>
      <c r="C957" s="47">
        <v>18400</v>
      </c>
      <c r="D957" s="47">
        <f t="shared" si="5"/>
        <v>2276.365070563606</v>
      </c>
      <c r="E957" s="47">
        <v>2424</v>
      </c>
      <c r="F957" s="170">
        <v>6.9085999999999999</v>
      </c>
      <c r="G957" s="162">
        <f t="shared" si="7"/>
        <v>-50</v>
      </c>
    </row>
    <row r="958" spans="1:7" hidden="1" x14ac:dyDescent="0.35">
      <c r="A958" s="201">
        <v>43059</v>
      </c>
      <c r="B958" s="47">
        <f t="shared" si="6"/>
        <v>2692.2965579133256</v>
      </c>
      <c r="C958" s="47">
        <v>18600</v>
      </c>
      <c r="D958" s="47">
        <f t="shared" si="5"/>
        <v>2301.1081691566887</v>
      </c>
      <c r="E958" s="47">
        <v>2409</v>
      </c>
      <c r="F958" s="170">
        <v>6.9085999999999999</v>
      </c>
      <c r="G958" s="162">
        <f t="shared" si="7"/>
        <v>200</v>
      </c>
    </row>
    <row r="959" spans="1:7" hidden="1" x14ac:dyDescent="0.35">
      <c r="A959" s="201">
        <v>43060</v>
      </c>
      <c r="B959" s="47">
        <f t="shared" si="6"/>
        <v>2692.2965579133256</v>
      </c>
      <c r="C959" s="47">
        <v>18600</v>
      </c>
      <c r="D959" s="47">
        <f t="shared" si="5"/>
        <v>2301.1081691566887</v>
      </c>
      <c r="E959" s="47">
        <v>2429.5</v>
      </c>
      <c r="F959" s="170">
        <v>6.9085999999999999</v>
      </c>
      <c r="G959" s="162">
        <f t="shared" si="7"/>
        <v>0</v>
      </c>
    </row>
    <row r="960" spans="1:7" hidden="1" x14ac:dyDescent="0.35">
      <c r="A960" s="201">
        <v>43061</v>
      </c>
      <c r="B960" s="47">
        <f t="shared" si="6"/>
        <v>2721.2459832672321</v>
      </c>
      <c r="C960" s="47">
        <v>18800</v>
      </c>
      <c r="D960" s="47">
        <f t="shared" si="5"/>
        <v>2325.8512677497711</v>
      </c>
      <c r="E960" s="47">
        <v>2460.5</v>
      </c>
      <c r="F960" s="170">
        <v>6.9085999999999999</v>
      </c>
      <c r="G960" s="162">
        <f t="shared" si="7"/>
        <v>200</v>
      </c>
    </row>
    <row r="961" spans="1:7" hidden="1" x14ac:dyDescent="0.35">
      <c r="A961" s="201">
        <v>43062</v>
      </c>
      <c r="B961" s="47">
        <f t="shared" si="6"/>
        <v>2685.0592015748489</v>
      </c>
      <c r="C961" s="47">
        <v>18550</v>
      </c>
      <c r="D961" s="47">
        <f t="shared" si="5"/>
        <v>2294.9223945084182</v>
      </c>
      <c r="E961" s="47">
        <v>2459.5</v>
      </c>
      <c r="F961" s="170">
        <v>6.9085999999999999</v>
      </c>
      <c r="G961" s="162">
        <f t="shared" si="7"/>
        <v>-250</v>
      </c>
    </row>
    <row r="962" spans="1:7" hidden="1" x14ac:dyDescent="0.35">
      <c r="A962" s="201">
        <v>43063</v>
      </c>
      <c r="B962" s="47">
        <f t="shared" si="6"/>
        <v>2674.2031670671336</v>
      </c>
      <c r="C962" s="47">
        <v>18475</v>
      </c>
      <c r="D962" s="47">
        <f t="shared" si="5"/>
        <v>2285.6437325360116</v>
      </c>
      <c r="E962" s="47">
        <v>2437</v>
      </c>
      <c r="F962" s="170">
        <v>6.9085999999999999</v>
      </c>
      <c r="G962" s="162">
        <f t="shared" si="7"/>
        <v>-75</v>
      </c>
    </row>
    <row r="963" spans="1:7" hidden="1" x14ac:dyDescent="0.35">
      <c r="A963" s="201">
        <v>43066</v>
      </c>
      <c r="B963" s="47">
        <f t="shared" si="6"/>
        <v>2688.677879744087</v>
      </c>
      <c r="C963" s="47">
        <v>18575</v>
      </c>
      <c r="D963" s="47">
        <f t="shared" si="5"/>
        <v>2298.0152818325532</v>
      </c>
      <c r="E963" s="47">
        <v>2480.5</v>
      </c>
      <c r="F963" s="170">
        <v>6.9085999999999999</v>
      </c>
      <c r="G963" s="162">
        <f t="shared" si="7"/>
        <v>100</v>
      </c>
    </row>
    <row r="964" spans="1:7" hidden="1" x14ac:dyDescent="0.35">
      <c r="A964" s="201">
        <v>43067</v>
      </c>
      <c r="B964" s="47">
        <f t="shared" si="6"/>
        <v>2645.2537417132271</v>
      </c>
      <c r="C964" s="47">
        <v>18275</v>
      </c>
      <c r="D964" s="47">
        <f t="shared" si="5"/>
        <v>2260.9006339429293</v>
      </c>
      <c r="E964" s="47">
        <v>2452</v>
      </c>
      <c r="F964" s="170">
        <v>6.9085999999999999</v>
      </c>
      <c r="G964" s="162">
        <f t="shared" si="7"/>
        <v>-300</v>
      </c>
    </row>
    <row r="965" spans="1:7" hidden="1" x14ac:dyDescent="0.35">
      <c r="A965" s="201">
        <v>43068</v>
      </c>
      <c r="B965" s="47">
        <f t="shared" si="6"/>
        <v>2645.2537417132271</v>
      </c>
      <c r="C965" s="47">
        <v>18275</v>
      </c>
      <c r="D965" s="47">
        <f t="shared" si="5"/>
        <v>2260.9006339429293</v>
      </c>
      <c r="E965" s="47">
        <v>2445</v>
      </c>
      <c r="F965" s="170">
        <v>6.9085999999999999</v>
      </c>
      <c r="G965" s="162">
        <f t="shared" si="7"/>
        <v>0</v>
      </c>
    </row>
    <row r="966" spans="1:7" hidden="1" x14ac:dyDescent="0.35">
      <c r="A966" s="201">
        <v>43069</v>
      </c>
      <c r="B966" s="47">
        <f t="shared" si="6"/>
        <v>2638.0163853747504</v>
      </c>
      <c r="C966" s="47">
        <v>18225</v>
      </c>
      <c r="D966" s="47">
        <f t="shared" si="5"/>
        <v>2254.7148592946587</v>
      </c>
      <c r="E966" s="47">
        <v>2431</v>
      </c>
      <c r="F966" s="170">
        <v>6.9085999999999999</v>
      </c>
      <c r="G966" s="162">
        <f t="shared" si="7"/>
        <v>-50</v>
      </c>
    </row>
    <row r="967" spans="1:7" hidden="1" x14ac:dyDescent="0.35">
      <c r="A967" s="201">
        <v>43070</v>
      </c>
      <c r="B967" s="47">
        <f t="shared" si="6"/>
        <v>2670.5844888978954</v>
      </c>
      <c r="C967" s="47">
        <v>18450</v>
      </c>
      <c r="D967" s="47">
        <f t="shared" si="5"/>
        <v>2282.5508452118765</v>
      </c>
      <c r="E967" s="47">
        <v>2474</v>
      </c>
      <c r="F967" s="170">
        <v>6.9085999999999999</v>
      </c>
      <c r="G967" s="162">
        <f t="shared" si="7"/>
        <v>225</v>
      </c>
    </row>
    <row r="968" spans="1:7" hidden="1" x14ac:dyDescent="0.35">
      <c r="A968" s="201">
        <v>43073</v>
      </c>
      <c r="B968" s="47">
        <f t="shared" si="6"/>
        <v>2750.195408621139</v>
      </c>
      <c r="C968" s="47">
        <v>19000</v>
      </c>
      <c r="D968" s="47">
        <f t="shared" si="5"/>
        <v>2350.5943663428538</v>
      </c>
      <c r="E968" s="47">
        <v>2505</v>
      </c>
      <c r="F968" s="170">
        <v>6.9085999999999999</v>
      </c>
      <c r="G968" s="162">
        <f t="shared" si="7"/>
        <v>550</v>
      </c>
    </row>
    <row r="969" spans="1:7" hidden="1" x14ac:dyDescent="0.35">
      <c r="A969" s="201">
        <v>43074</v>
      </c>
      <c r="B969" s="47">
        <f t="shared" si="6"/>
        <v>2742.9580522826623</v>
      </c>
      <c r="C969" s="47">
        <v>18950</v>
      </c>
      <c r="D969" s="47">
        <f t="shared" si="5"/>
        <v>2344.4085916945833</v>
      </c>
      <c r="E969" s="47">
        <v>2552</v>
      </c>
      <c r="F969" s="170">
        <v>6.9085999999999999</v>
      </c>
      <c r="G969" s="162">
        <f t="shared" si="7"/>
        <v>-50</v>
      </c>
    </row>
    <row r="970" spans="1:7" hidden="1" x14ac:dyDescent="0.35">
      <c r="A970" s="201">
        <v>43075</v>
      </c>
      <c r="B970" s="47">
        <f t="shared" si="6"/>
        <v>2692.2965579133256</v>
      </c>
      <c r="C970" s="47">
        <v>18600</v>
      </c>
      <c r="D970" s="47">
        <f t="shared" si="5"/>
        <v>2301.1081691566887</v>
      </c>
      <c r="E970" s="47">
        <v>2512</v>
      </c>
      <c r="F970" s="170">
        <v>6.9085999999999999</v>
      </c>
      <c r="G970" s="162">
        <f t="shared" si="7"/>
        <v>-350</v>
      </c>
    </row>
    <row r="971" spans="1:7" hidden="1" x14ac:dyDescent="0.35">
      <c r="A971" s="201">
        <v>43076</v>
      </c>
      <c r="B971" s="47">
        <f t="shared" si="6"/>
        <v>2706.7712705902786</v>
      </c>
      <c r="C971" s="47">
        <v>18700</v>
      </c>
      <c r="D971" s="47">
        <f t="shared" si="5"/>
        <v>2313.4797184532299</v>
      </c>
      <c r="E971" s="47">
        <v>2500</v>
      </c>
      <c r="F971" s="170">
        <v>6.9085999999999999</v>
      </c>
      <c r="G971" s="162">
        <f t="shared" si="7"/>
        <v>100</v>
      </c>
    </row>
    <row r="972" spans="1:7" hidden="1" x14ac:dyDescent="0.35">
      <c r="A972" s="201">
        <v>43077</v>
      </c>
      <c r="B972" s="47">
        <f t="shared" si="6"/>
        <v>2677.8218452363722</v>
      </c>
      <c r="C972" s="47">
        <v>18500</v>
      </c>
      <c r="D972" s="47">
        <f t="shared" si="5"/>
        <v>2288.7366198601471</v>
      </c>
      <c r="E972" s="47">
        <v>2506</v>
      </c>
      <c r="F972" s="170">
        <v>6.9085999999999999</v>
      </c>
      <c r="G972" s="162">
        <f t="shared" si="7"/>
        <v>-200</v>
      </c>
    </row>
    <row r="973" spans="1:7" hidden="1" x14ac:dyDescent="0.35">
      <c r="A973" s="201">
        <v>43080</v>
      </c>
      <c r="B973" s="47">
        <f t="shared" si="6"/>
        <v>2677.8218452363722</v>
      </c>
      <c r="C973" s="47">
        <v>18500</v>
      </c>
      <c r="D973" s="47">
        <f t="shared" si="5"/>
        <v>2288.7366198601471</v>
      </c>
      <c r="E973" s="47">
        <v>2428</v>
      </c>
      <c r="F973" s="170">
        <v>6.9085999999999999</v>
      </c>
      <c r="G973" s="162">
        <f t="shared" si="7"/>
        <v>0</v>
      </c>
    </row>
    <row r="974" spans="1:7" hidden="1" x14ac:dyDescent="0.35">
      <c r="A974" s="201">
        <v>43081</v>
      </c>
      <c r="B974" s="47">
        <f t="shared" si="6"/>
        <v>2724.8646614364707</v>
      </c>
      <c r="C974" s="47">
        <v>18825</v>
      </c>
      <c r="D974" s="47">
        <f t="shared" si="5"/>
        <v>2328.9441550739066</v>
      </c>
      <c r="E974" s="47">
        <v>2495</v>
      </c>
      <c r="F974" s="170">
        <v>6.9085999999999999</v>
      </c>
      <c r="G974" s="162">
        <f t="shared" si="7"/>
        <v>325</v>
      </c>
    </row>
    <row r="975" spans="1:7" hidden="1" x14ac:dyDescent="0.35">
      <c r="A975" s="201">
        <v>43082</v>
      </c>
      <c r="B975" s="47">
        <f t="shared" si="6"/>
        <v>2764.6701212980925</v>
      </c>
      <c r="C975" s="47">
        <v>19100</v>
      </c>
      <c r="D975" s="47">
        <f t="shared" si="5"/>
        <v>2362.9659156393955</v>
      </c>
      <c r="E975" s="47">
        <v>2518</v>
      </c>
      <c r="F975" s="170">
        <v>6.9085999999999999</v>
      </c>
      <c r="G975" s="162">
        <f t="shared" si="7"/>
        <v>275</v>
      </c>
    </row>
    <row r="976" spans="1:7" hidden="1" x14ac:dyDescent="0.35">
      <c r="A976" s="201">
        <v>43083</v>
      </c>
      <c r="B976" s="47">
        <f t="shared" si="6"/>
        <v>2764.6701212980925</v>
      </c>
      <c r="C976" s="47">
        <v>19100</v>
      </c>
      <c r="D976" s="47">
        <f t="shared" si="5"/>
        <v>2362.9659156393955</v>
      </c>
      <c r="E976" s="47">
        <v>2515</v>
      </c>
      <c r="F976" s="170">
        <v>6.9085999999999999</v>
      </c>
      <c r="G976" s="162">
        <f t="shared" si="7"/>
        <v>0</v>
      </c>
    </row>
    <row r="977" spans="1:7" hidden="1" x14ac:dyDescent="0.35">
      <c r="A977" s="201">
        <v>43084</v>
      </c>
      <c r="B977" s="47">
        <f t="shared" si="6"/>
        <v>2750.195408621139</v>
      </c>
      <c r="C977" s="47">
        <v>19000</v>
      </c>
      <c r="D977" s="47">
        <f t="shared" si="5"/>
        <v>2350.5943663428538</v>
      </c>
      <c r="E977" s="47">
        <v>2473</v>
      </c>
      <c r="F977" s="170">
        <v>6.9085999999999999</v>
      </c>
      <c r="G977" s="162">
        <f t="shared" si="7"/>
        <v>-100</v>
      </c>
    </row>
    <row r="978" spans="1:7" hidden="1" x14ac:dyDescent="0.35">
      <c r="A978" s="201">
        <v>43087</v>
      </c>
      <c r="B978" s="47">
        <f t="shared" si="6"/>
        <v>2793.6195466519989</v>
      </c>
      <c r="C978" s="47">
        <v>19300</v>
      </c>
      <c r="D978" s="47">
        <f t="shared" si="5"/>
        <v>2387.7090142324778</v>
      </c>
      <c r="E978" s="47">
        <v>2511</v>
      </c>
      <c r="F978" s="170">
        <v>6.9085999999999999</v>
      </c>
      <c r="G978" s="162">
        <f t="shared" si="7"/>
        <v>300</v>
      </c>
    </row>
    <row r="979" spans="1:7" hidden="1" x14ac:dyDescent="0.35">
      <c r="A979" s="201">
        <v>43088</v>
      </c>
      <c r="B979" s="47">
        <f t="shared" si="6"/>
        <v>2800.8569029904756</v>
      </c>
      <c r="C979" s="47">
        <v>19350</v>
      </c>
      <c r="D979" s="47">
        <f t="shared" si="5"/>
        <v>2393.8947888807484</v>
      </c>
      <c r="E979" s="47">
        <v>2586.5</v>
      </c>
      <c r="F979" s="170">
        <v>6.9085999999999999</v>
      </c>
      <c r="G979" s="162">
        <f t="shared" si="7"/>
        <v>50</v>
      </c>
    </row>
    <row r="980" spans="1:7" hidden="1" x14ac:dyDescent="0.35">
      <c r="A980" s="201">
        <v>43089</v>
      </c>
      <c r="B980" s="47">
        <f t="shared" si="6"/>
        <v>2793.6195466519989</v>
      </c>
      <c r="C980" s="47">
        <v>19300</v>
      </c>
      <c r="D980" s="47">
        <f t="shared" si="5"/>
        <v>2387.7090142324778</v>
      </c>
      <c r="E980" s="47">
        <v>2559</v>
      </c>
      <c r="F980" s="170">
        <v>6.9085999999999999</v>
      </c>
      <c r="G980" s="162">
        <f t="shared" si="7"/>
        <v>-50</v>
      </c>
    </row>
    <row r="981" spans="1:7" hidden="1" x14ac:dyDescent="0.35">
      <c r="A981" s="201">
        <v>43090</v>
      </c>
      <c r="B981" s="47">
        <f t="shared" si="6"/>
        <v>2764.6701212980925</v>
      </c>
      <c r="C981" s="47">
        <v>19100</v>
      </c>
      <c r="D981" s="47">
        <f t="shared" si="5"/>
        <v>2362.9659156393955</v>
      </c>
      <c r="E981" s="47">
        <v>2542.5</v>
      </c>
      <c r="F981" s="170">
        <v>6.9085999999999999</v>
      </c>
      <c r="G981" s="162">
        <f t="shared" si="7"/>
        <v>-200</v>
      </c>
    </row>
    <row r="982" spans="1:7" hidden="1" x14ac:dyDescent="0.35">
      <c r="A982" s="201">
        <v>43091</v>
      </c>
      <c r="B982" s="47">
        <f t="shared" si="6"/>
        <v>2757.4327649596157</v>
      </c>
      <c r="C982" s="47">
        <v>19050</v>
      </c>
      <c r="D982" s="47">
        <f t="shared" si="5"/>
        <v>2356.7801409911249</v>
      </c>
      <c r="E982" s="47">
        <v>2491</v>
      </c>
      <c r="F982" s="170">
        <v>6.9085999999999999</v>
      </c>
      <c r="G982" s="162">
        <f t="shared" si="7"/>
        <v>-50</v>
      </c>
    </row>
    <row r="983" spans="1:7" hidden="1" x14ac:dyDescent="0.35">
      <c r="A983" s="201">
        <v>43094</v>
      </c>
      <c r="B983" s="47">
        <f t="shared" si="6"/>
        <v>2771.9074776365692</v>
      </c>
      <c r="C983" s="47">
        <v>19150</v>
      </c>
      <c r="D983" s="47">
        <f t="shared" si="5"/>
        <v>2369.151690287666</v>
      </c>
      <c r="E983" s="47">
        <v>2473</v>
      </c>
      <c r="F983" s="170">
        <v>6.9085999999999999</v>
      </c>
      <c r="G983" s="162">
        <f t="shared" si="7"/>
        <v>100</v>
      </c>
    </row>
    <row r="984" spans="1:7" hidden="1" x14ac:dyDescent="0.35">
      <c r="A984" s="201">
        <v>43095</v>
      </c>
      <c r="B984" s="47">
        <f t="shared" si="6"/>
        <v>2757.4327649596157</v>
      </c>
      <c r="C984" s="47">
        <v>19050</v>
      </c>
      <c r="D984" s="47">
        <f t="shared" si="5"/>
        <v>2356.7801409911249</v>
      </c>
      <c r="E984" s="47">
        <v>2473</v>
      </c>
      <c r="F984" s="170">
        <v>6.9085999999999999</v>
      </c>
      <c r="G984" s="162">
        <f t="shared" si="7"/>
        <v>-100</v>
      </c>
    </row>
    <row r="985" spans="1:7" hidden="1" x14ac:dyDescent="0.35">
      <c r="A985" s="201">
        <v>43096</v>
      </c>
      <c r="B985" s="47">
        <f t="shared" si="6"/>
        <v>2757.4327649596157</v>
      </c>
      <c r="C985" s="47">
        <v>19050</v>
      </c>
      <c r="D985" s="47">
        <f t="shared" si="5"/>
        <v>2356.7801409911249</v>
      </c>
      <c r="E985" s="47">
        <v>2473</v>
      </c>
      <c r="F985" s="170">
        <v>6.9085999999999999</v>
      </c>
      <c r="G985" s="162">
        <f t="shared" si="7"/>
        <v>0</v>
      </c>
    </row>
    <row r="986" spans="1:7" hidden="1" x14ac:dyDescent="0.35">
      <c r="A986" s="201">
        <v>43097</v>
      </c>
      <c r="B986" s="47">
        <f t="shared" si="6"/>
        <v>2775.5261558058073</v>
      </c>
      <c r="C986" s="47">
        <v>19175</v>
      </c>
      <c r="D986" s="47">
        <f t="shared" si="5"/>
        <v>2372.2445776118011</v>
      </c>
      <c r="E986" s="47">
        <v>2494</v>
      </c>
      <c r="F986" s="170">
        <v>6.9085999999999999</v>
      </c>
      <c r="G986" s="162">
        <f t="shared" si="7"/>
        <v>125</v>
      </c>
    </row>
    <row r="987" spans="1:7" hidden="1" x14ac:dyDescent="0.35">
      <c r="A987" s="201">
        <v>43098</v>
      </c>
      <c r="B987" s="47">
        <f t="shared" si="6"/>
        <v>2775.5261558058073</v>
      </c>
      <c r="C987" s="47">
        <v>19175</v>
      </c>
      <c r="D987" s="47">
        <f t="shared" si="5"/>
        <v>2372.2445776118011</v>
      </c>
      <c r="E987" s="47">
        <v>2511.5</v>
      </c>
      <c r="F987" s="170">
        <v>6.9085999999999999</v>
      </c>
      <c r="G987" s="162">
        <f t="shared" si="7"/>
        <v>0</v>
      </c>
    </row>
    <row r="988" spans="1:7" x14ac:dyDescent="0.35">
      <c r="A988" s="201">
        <v>43102</v>
      </c>
      <c r="B988" s="47">
        <f t="shared" si="6"/>
        <v>2750.195408621139</v>
      </c>
      <c r="C988" s="47">
        <v>19000</v>
      </c>
      <c r="D988" s="47">
        <f t="shared" si="5"/>
        <v>2350.5943663428538</v>
      </c>
      <c r="E988" s="47">
        <v>2495</v>
      </c>
      <c r="F988" s="170">
        <v>6.9085999999999999</v>
      </c>
      <c r="G988" s="162">
        <f t="shared" si="7"/>
        <v>-175</v>
      </c>
    </row>
    <row r="989" spans="1:7" x14ac:dyDescent="0.35">
      <c r="A989" s="201">
        <v>43103</v>
      </c>
      <c r="B989" s="47">
        <f t="shared" si="6"/>
        <v>2790.0008684827608</v>
      </c>
      <c r="C989" s="47">
        <v>19275</v>
      </c>
      <c r="D989" s="47">
        <f t="shared" si="5"/>
        <v>2384.6161269083427</v>
      </c>
      <c r="E989" s="47">
        <v>2544</v>
      </c>
      <c r="F989" s="170">
        <v>6.9085999999999999</v>
      </c>
      <c r="G989" s="162">
        <f t="shared" si="7"/>
        <v>275</v>
      </c>
    </row>
    <row r="990" spans="1:7" x14ac:dyDescent="0.35">
      <c r="A990" s="201">
        <v>43104</v>
      </c>
      <c r="B990" s="47">
        <f t="shared" si="6"/>
        <v>2782.7635121442841</v>
      </c>
      <c r="C990" s="47">
        <v>19225</v>
      </c>
      <c r="D990" s="47">
        <f t="shared" si="5"/>
        <v>2378.4303522600721</v>
      </c>
      <c r="E990" s="47">
        <v>2580</v>
      </c>
      <c r="F990" s="170">
        <v>6.9085999999999999</v>
      </c>
      <c r="G990" s="162">
        <f t="shared" si="7"/>
        <v>-50</v>
      </c>
    </row>
    <row r="991" spans="1:7" x14ac:dyDescent="0.35">
      <c r="A991" s="201">
        <v>43105</v>
      </c>
      <c r="B991" s="47">
        <f t="shared" si="6"/>
        <v>2793.6195466519989</v>
      </c>
      <c r="C991" s="47">
        <v>19300</v>
      </c>
      <c r="D991" s="47">
        <f t="shared" si="5"/>
        <v>2387.7090142324778</v>
      </c>
      <c r="E991" s="47">
        <v>2573</v>
      </c>
      <c r="F991" s="170">
        <v>6.9085999999999999</v>
      </c>
      <c r="G991" s="162">
        <f t="shared" si="7"/>
        <v>75</v>
      </c>
    </row>
    <row r="992" spans="1:7" x14ac:dyDescent="0.35">
      <c r="A992" s="201">
        <v>43108</v>
      </c>
      <c r="B992" s="47">
        <f t="shared" si="6"/>
        <v>2793.6195466519989</v>
      </c>
      <c r="C992" s="47">
        <v>19300</v>
      </c>
      <c r="D992" s="47">
        <f t="shared" si="5"/>
        <v>2387.7090142324778</v>
      </c>
      <c r="E992" s="47">
        <v>2590</v>
      </c>
      <c r="F992" s="170">
        <v>6.9085999999999999</v>
      </c>
      <c r="G992" s="162">
        <f t="shared" si="7"/>
        <v>0</v>
      </c>
    </row>
    <row r="993" spans="1:7" x14ac:dyDescent="0.35">
      <c r="A993" s="201">
        <v>43109</v>
      </c>
      <c r="B993" s="47">
        <f t="shared" si="6"/>
        <v>2815.3316156674291</v>
      </c>
      <c r="C993" s="47">
        <v>19450</v>
      </c>
      <c r="D993" s="47">
        <f t="shared" si="5"/>
        <v>2406.26633817729</v>
      </c>
      <c r="E993" s="47">
        <v>2566</v>
      </c>
      <c r="F993" s="170">
        <v>6.9085999999999999</v>
      </c>
      <c r="G993" s="162">
        <f t="shared" si="7"/>
        <v>150</v>
      </c>
    </row>
    <row r="994" spans="1:7" x14ac:dyDescent="0.35">
      <c r="A994" s="201">
        <v>43110</v>
      </c>
      <c r="B994" s="47">
        <f t="shared" si="6"/>
        <v>2804.4755811597142</v>
      </c>
      <c r="C994" s="47">
        <v>19375</v>
      </c>
      <c r="D994" s="47">
        <f t="shared" si="5"/>
        <v>2396.9876762048839</v>
      </c>
      <c r="E994" s="47">
        <v>2608</v>
      </c>
      <c r="F994" s="170">
        <v>6.9085999999999999</v>
      </c>
      <c r="G994" s="162">
        <f t="shared" si="7"/>
        <v>-75</v>
      </c>
    </row>
    <row r="995" spans="1:7" x14ac:dyDescent="0.35">
      <c r="A995" s="201">
        <v>43111</v>
      </c>
      <c r="B995" s="47">
        <f t="shared" si="6"/>
        <v>2800.8569029904756</v>
      </c>
      <c r="C995" s="47">
        <v>19350</v>
      </c>
      <c r="D995" s="47">
        <f t="shared" si="5"/>
        <v>2393.8947888807484</v>
      </c>
      <c r="E995" s="47">
        <v>2596</v>
      </c>
      <c r="F995" s="170">
        <v>6.9085999999999999</v>
      </c>
      <c r="G995" s="162">
        <f t="shared" si="7"/>
        <v>-25</v>
      </c>
    </row>
    <row r="996" spans="1:7" x14ac:dyDescent="0.35">
      <c r="A996" s="201">
        <v>43112</v>
      </c>
      <c r="B996" s="47">
        <f t="shared" si="6"/>
        <v>2782.7635121442841</v>
      </c>
      <c r="C996" s="47">
        <v>19225</v>
      </c>
      <c r="D996" s="47">
        <f t="shared" si="5"/>
        <v>2378.4303522600721</v>
      </c>
      <c r="E996" s="47">
        <v>2572</v>
      </c>
      <c r="F996" s="170">
        <v>6.9085999999999999</v>
      </c>
      <c r="G996" s="162">
        <f t="shared" si="7"/>
        <v>-125</v>
      </c>
    </row>
    <row r="997" spans="1:7" x14ac:dyDescent="0.35">
      <c r="A997" s="201">
        <v>43115</v>
      </c>
      <c r="B997" s="47">
        <f t="shared" si="6"/>
        <v>2764.6701212980925</v>
      </c>
      <c r="C997" s="47">
        <v>19100</v>
      </c>
      <c r="D997" s="47">
        <f t="shared" si="5"/>
        <v>2362.9659156393955</v>
      </c>
      <c r="E997" s="47">
        <v>2536</v>
      </c>
      <c r="F997" s="170">
        <v>6.9085999999999999</v>
      </c>
      <c r="G997" s="162">
        <f t="shared" si="7"/>
        <v>-125</v>
      </c>
    </row>
    <row r="998" spans="1:7" x14ac:dyDescent="0.35">
      <c r="A998" s="201">
        <v>43116</v>
      </c>
      <c r="B998" s="47">
        <f t="shared" si="6"/>
        <v>2761.0514431288539</v>
      </c>
      <c r="C998" s="47">
        <v>19075</v>
      </c>
      <c r="D998" s="47">
        <f t="shared" si="5"/>
        <v>2359.8730283152599</v>
      </c>
      <c r="E998" s="47">
        <v>2582</v>
      </c>
      <c r="F998" s="170">
        <v>6.9085999999999999</v>
      </c>
      <c r="G998" s="162">
        <f t="shared" si="7"/>
        <v>-25</v>
      </c>
    </row>
    <row r="999" spans="1:7" x14ac:dyDescent="0.35">
      <c r="A999" s="201">
        <v>43117</v>
      </c>
      <c r="B999" s="47">
        <f t="shared" si="6"/>
        <v>2764.6701212980925</v>
      </c>
      <c r="C999" s="47">
        <v>19100</v>
      </c>
      <c r="D999" s="47">
        <f t="shared" si="5"/>
        <v>2362.9659156393955</v>
      </c>
      <c r="E999" s="47">
        <v>2542.5</v>
      </c>
      <c r="F999" s="170">
        <v>6.9085999999999999</v>
      </c>
      <c r="G999" s="162">
        <f t="shared" si="7"/>
        <v>25</v>
      </c>
    </row>
    <row r="1000" spans="1:7" x14ac:dyDescent="0.35">
      <c r="A1000" s="201">
        <v>43118</v>
      </c>
      <c r="B1000" s="47">
        <f t="shared" si="6"/>
        <v>2771.9074776365692</v>
      </c>
      <c r="C1000" s="47">
        <v>19150</v>
      </c>
      <c r="D1000" s="47">
        <f t="shared" si="5"/>
        <v>2369.151690287666</v>
      </c>
      <c r="E1000" s="47">
        <v>2555</v>
      </c>
      <c r="F1000" s="170">
        <v>6.9085999999999999</v>
      </c>
      <c r="G1000" s="162">
        <f t="shared" si="7"/>
        <v>50</v>
      </c>
    </row>
    <row r="1001" spans="1:7" x14ac:dyDescent="0.35">
      <c r="A1001" s="201">
        <v>43119</v>
      </c>
      <c r="B1001" s="47">
        <f t="shared" si="6"/>
        <v>2804.4755811597142</v>
      </c>
      <c r="C1001" s="47">
        <v>19375</v>
      </c>
      <c r="D1001" s="47">
        <f t="shared" si="5"/>
        <v>2396.9876762048839</v>
      </c>
      <c r="E1001" s="47">
        <v>2581</v>
      </c>
      <c r="F1001" s="170">
        <v>6.9085999999999999</v>
      </c>
      <c r="G1001" s="162">
        <f t="shared" si="7"/>
        <v>225</v>
      </c>
    </row>
    <row r="1002" spans="1:7" x14ac:dyDescent="0.35">
      <c r="A1002" s="201">
        <v>43122</v>
      </c>
      <c r="B1002" s="47">
        <f t="shared" si="6"/>
        <v>2797.2382248212375</v>
      </c>
      <c r="C1002" s="47">
        <v>19325</v>
      </c>
      <c r="D1002" s="47">
        <f t="shared" si="5"/>
        <v>2390.8019015566133</v>
      </c>
      <c r="E1002" s="47">
        <v>2608</v>
      </c>
      <c r="F1002" s="170">
        <v>6.9085999999999999</v>
      </c>
      <c r="G1002" s="162">
        <f t="shared" si="7"/>
        <v>-50</v>
      </c>
    </row>
    <row r="1003" spans="1:7" x14ac:dyDescent="0.35">
      <c r="A1003" s="201">
        <v>43123</v>
      </c>
      <c r="B1003" s="47">
        <f t="shared" si="6"/>
        <v>2815.3316156674291</v>
      </c>
      <c r="C1003" s="47">
        <v>19450</v>
      </c>
      <c r="D1003" s="47">
        <f t="shared" si="5"/>
        <v>2406.26633817729</v>
      </c>
      <c r="E1003" s="47">
        <v>2607</v>
      </c>
      <c r="F1003" s="170">
        <v>6.9085999999999999</v>
      </c>
      <c r="G1003" s="162">
        <f t="shared" si="7"/>
        <v>125</v>
      </c>
    </row>
    <row r="1004" spans="1:7" x14ac:dyDescent="0.35">
      <c r="A1004" s="201">
        <v>43124</v>
      </c>
      <c r="B1004" s="47">
        <f t="shared" si="6"/>
        <v>2844.2810410213356</v>
      </c>
      <c r="C1004" s="47">
        <v>19650</v>
      </c>
      <c r="D1004" s="47">
        <f t="shared" si="5"/>
        <v>2431.0094367703723</v>
      </c>
      <c r="E1004" s="47">
        <v>2610</v>
      </c>
      <c r="F1004" s="170">
        <v>6.9085999999999999</v>
      </c>
      <c r="G1004" s="162">
        <f t="shared" si="7"/>
        <v>200</v>
      </c>
    </row>
    <row r="1005" spans="1:7" x14ac:dyDescent="0.35">
      <c r="A1005" s="201">
        <v>43125</v>
      </c>
      <c r="B1005" s="47">
        <f t="shared" si="6"/>
        <v>2833.4250065136207</v>
      </c>
      <c r="C1005" s="47">
        <v>19575</v>
      </c>
      <c r="D1005" s="47">
        <f t="shared" si="5"/>
        <v>2421.7307747979667</v>
      </c>
      <c r="E1005" s="47">
        <v>2612</v>
      </c>
      <c r="F1005" s="170">
        <v>6.9085999999999999</v>
      </c>
      <c r="G1005" s="162">
        <f t="shared" si="7"/>
        <v>-75</v>
      </c>
    </row>
    <row r="1006" spans="1:7" x14ac:dyDescent="0.35">
      <c r="A1006" s="201">
        <v>43126</v>
      </c>
      <c r="B1006" s="47">
        <f t="shared" si="6"/>
        <v>2811.7129374981905</v>
      </c>
      <c r="C1006" s="47">
        <v>19425</v>
      </c>
      <c r="D1006" s="47">
        <f t="shared" si="5"/>
        <v>2403.1734508531545</v>
      </c>
      <c r="E1006" s="47">
        <v>2621</v>
      </c>
      <c r="F1006" s="170">
        <v>6.9085999999999999</v>
      </c>
      <c r="G1006" s="162">
        <f t="shared" si="7"/>
        <v>-150</v>
      </c>
    </row>
    <row r="1007" spans="1:7" x14ac:dyDescent="0.35">
      <c r="A1007" s="201">
        <v>43129</v>
      </c>
      <c r="B1007" s="47">
        <f t="shared" si="6"/>
        <v>2844.2810410213356</v>
      </c>
      <c r="C1007" s="47">
        <v>19650</v>
      </c>
      <c r="D1007" s="47">
        <f t="shared" si="5"/>
        <v>2431.0094367703723</v>
      </c>
      <c r="E1007" s="47">
        <v>2604</v>
      </c>
      <c r="F1007" s="170">
        <v>6.9085999999999999</v>
      </c>
      <c r="G1007" s="162">
        <f t="shared" si="7"/>
        <v>225</v>
      </c>
    </row>
    <row r="1008" spans="1:7" x14ac:dyDescent="0.35">
      <c r="A1008" s="201">
        <v>43130</v>
      </c>
      <c r="B1008" s="47">
        <f t="shared" si="6"/>
        <v>2840.6623628520974</v>
      </c>
      <c r="C1008" s="47">
        <v>19625</v>
      </c>
      <c r="D1008" s="47">
        <f t="shared" si="5"/>
        <v>2427.9165494462372</v>
      </c>
      <c r="E1008" s="47">
        <v>2643</v>
      </c>
      <c r="F1008" s="170">
        <v>6.9085999999999999</v>
      </c>
      <c r="G1008" s="162">
        <f>+C1008-C1007</f>
        <v>-25</v>
      </c>
    </row>
    <row r="1009" spans="1:7" x14ac:dyDescent="0.35">
      <c r="A1009" s="201">
        <v>43131</v>
      </c>
      <c r="B1009" s="47">
        <f t="shared" si="6"/>
        <v>2815.3316156674291</v>
      </c>
      <c r="C1009" s="47">
        <v>19450</v>
      </c>
      <c r="D1009" s="47">
        <f t="shared" si="5"/>
        <v>2406.26633817729</v>
      </c>
      <c r="E1009" s="47">
        <v>2620.5</v>
      </c>
      <c r="F1009" s="170">
        <v>6.9085999999999999</v>
      </c>
      <c r="G1009" s="162">
        <f t="shared" si="7"/>
        <v>-175</v>
      </c>
    </row>
    <row r="1010" spans="1:7" x14ac:dyDescent="0.35">
      <c r="A1010" s="201">
        <v>43132</v>
      </c>
      <c r="B1010" s="47">
        <f t="shared" si="6"/>
        <v>2818.9502938366672</v>
      </c>
      <c r="C1010" s="47">
        <v>19475</v>
      </c>
      <c r="D1010" s="47">
        <f t="shared" si="5"/>
        <v>2409.359225501425</v>
      </c>
      <c r="E1010" s="47">
        <v>2624</v>
      </c>
      <c r="F1010" s="170">
        <v>6.9085999999999999</v>
      </c>
      <c r="G1010" s="162">
        <f t="shared" si="7"/>
        <v>25</v>
      </c>
    </row>
    <row r="1011" spans="1:7" x14ac:dyDescent="0.35">
      <c r="A1011" s="201">
        <v>43133</v>
      </c>
      <c r="B1011" s="47">
        <f t="shared" si="6"/>
        <v>2833.4250065136207</v>
      </c>
      <c r="C1011" s="47">
        <v>19575</v>
      </c>
      <c r="D1011" s="47">
        <f t="shared" si="5"/>
        <v>2421.7307747979667</v>
      </c>
      <c r="E1011" s="47">
        <v>2670</v>
      </c>
      <c r="F1011" s="170">
        <v>6.9085999999999999</v>
      </c>
      <c r="G1011" s="162">
        <f>+C1011-C1010</f>
        <v>100</v>
      </c>
    </row>
    <row r="1012" spans="1:7" x14ac:dyDescent="0.35">
      <c r="A1012" s="201">
        <v>43136</v>
      </c>
      <c r="B1012" s="47">
        <f t="shared" si="6"/>
        <v>2833.4250065136207</v>
      </c>
      <c r="C1012" s="47">
        <v>19575</v>
      </c>
      <c r="D1012" s="47">
        <f t="shared" si="5"/>
        <v>2421.7307747979667</v>
      </c>
      <c r="E1012" s="47">
        <v>2683</v>
      </c>
      <c r="F1012" s="170">
        <v>6.9085999999999999</v>
      </c>
      <c r="G1012" s="162">
        <f t="shared" si="7"/>
        <v>0</v>
      </c>
    </row>
    <row r="1013" spans="1:7" x14ac:dyDescent="0.35">
      <c r="A1013" s="201">
        <v>43137</v>
      </c>
      <c r="B1013" s="47">
        <f t="shared" si="6"/>
        <v>2815.3316156674291</v>
      </c>
      <c r="C1013" s="47">
        <v>19450</v>
      </c>
      <c r="D1013" s="47">
        <f t="shared" si="5"/>
        <v>2406.26633817729</v>
      </c>
      <c r="E1013" s="47">
        <v>2646</v>
      </c>
      <c r="F1013" s="170">
        <v>6.9085999999999999</v>
      </c>
      <c r="G1013" s="162">
        <f t="shared" ref="G1013:G1081" si="8">+C1013-C1012</f>
        <v>-125</v>
      </c>
    </row>
    <row r="1014" spans="1:7" x14ac:dyDescent="0.35">
      <c r="A1014" s="201">
        <v>43138</v>
      </c>
      <c r="B1014" s="47">
        <f t="shared" si="6"/>
        <v>2797.2382248212375</v>
      </c>
      <c r="C1014" s="47">
        <v>19325</v>
      </c>
      <c r="D1014" s="47">
        <f t="shared" si="5"/>
        <v>2390.8019015566133</v>
      </c>
      <c r="E1014" s="47">
        <v>2592</v>
      </c>
      <c r="F1014" s="170">
        <v>6.9085999999999999</v>
      </c>
      <c r="G1014" s="162">
        <f t="shared" si="8"/>
        <v>-125</v>
      </c>
    </row>
    <row r="1015" spans="1:7" x14ac:dyDescent="0.35">
      <c r="A1015" s="201">
        <v>43139</v>
      </c>
      <c r="B1015" s="47">
        <f t="shared" si="6"/>
        <v>2768.2887994673306</v>
      </c>
      <c r="C1015" s="47">
        <v>19125</v>
      </c>
      <c r="D1015" s="47">
        <f t="shared" si="5"/>
        <v>2366.0588029635305</v>
      </c>
      <c r="E1015" s="47">
        <v>2593</v>
      </c>
      <c r="F1015" s="170">
        <v>6.9085999999999999</v>
      </c>
      <c r="G1015" s="162">
        <f t="shared" si="8"/>
        <v>-200</v>
      </c>
    </row>
    <row r="1016" spans="1:7" x14ac:dyDescent="0.35">
      <c r="A1016" s="201">
        <v>43140</v>
      </c>
      <c r="B1016" s="47">
        <f t="shared" si="6"/>
        <v>2768.2887994673306</v>
      </c>
      <c r="C1016" s="47">
        <v>19125</v>
      </c>
      <c r="D1016" s="47">
        <f t="shared" si="5"/>
        <v>2366.0588029635305</v>
      </c>
      <c r="E1016" s="47">
        <v>2540</v>
      </c>
      <c r="F1016" s="170">
        <v>6.9085999999999999</v>
      </c>
      <c r="G1016" s="162">
        <f t="shared" si="8"/>
        <v>0</v>
      </c>
    </row>
    <row r="1017" spans="1:7" x14ac:dyDescent="0.35">
      <c r="A1017" s="201">
        <v>43153</v>
      </c>
      <c r="B1017" s="47">
        <f t="shared" si="6"/>
        <v>2779.1448339750455</v>
      </c>
      <c r="C1017" s="47">
        <v>19200</v>
      </c>
      <c r="D1017" s="47">
        <f t="shared" si="5"/>
        <v>2375.3374649359366</v>
      </c>
      <c r="E1017" s="47">
        <v>2561</v>
      </c>
      <c r="F1017" s="170">
        <v>6.9085999999999999</v>
      </c>
      <c r="G1017" s="162">
        <f t="shared" si="8"/>
        <v>75</v>
      </c>
    </row>
    <row r="1018" spans="1:7" x14ac:dyDescent="0.35">
      <c r="A1018" s="201">
        <v>43158</v>
      </c>
      <c r="B1018" s="47">
        <f t="shared" si="6"/>
        <v>2822.5689720059058</v>
      </c>
      <c r="C1018" s="47">
        <v>19500</v>
      </c>
      <c r="D1018" s="47">
        <f t="shared" si="5"/>
        <v>2412.4521128255606</v>
      </c>
      <c r="E1018" s="47">
        <v>2598.5</v>
      </c>
      <c r="F1018" s="170">
        <v>6.9085999999999999</v>
      </c>
      <c r="G1018" s="162">
        <f t="shared" si="8"/>
        <v>300</v>
      </c>
    </row>
    <row r="1019" spans="1:7" x14ac:dyDescent="0.35">
      <c r="A1019" s="201">
        <v>43159</v>
      </c>
      <c r="B1019" s="47">
        <f t="shared" si="6"/>
        <v>2786.3821903135222</v>
      </c>
      <c r="C1019" s="47">
        <v>19250</v>
      </c>
      <c r="D1019" s="47">
        <f t="shared" si="5"/>
        <v>2381.5232395842072</v>
      </c>
      <c r="E1019" s="47">
        <v>2578.5</v>
      </c>
      <c r="F1019" s="170">
        <v>6.9085999999999999</v>
      </c>
      <c r="G1019" s="162">
        <f t="shared" si="8"/>
        <v>-250</v>
      </c>
    </row>
    <row r="1020" spans="1:7" x14ac:dyDescent="0.35">
      <c r="A1020" s="201">
        <v>43160</v>
      </c>
      <c r="B1020" s="47">
        <f t="shared" si="6"/>
        <v>2771.9074776365692</v>
      </c>
      <c r="C1020" s="47">
        <v>19150</v>
      </c>
      <c r="D1020" s="47">
        <f t="shared" si="5"/>
        <v>2369.151690287666</v>
      </c>
      <c r="E1020" s="47">
        <v>2530.5</v>
      </c>
      <c r="F1020" s="170">
        <v>6.9085999999999999</v>
      </c>
      <c r="G1020" s="162">
        <f t="shared" si="8"/>
        <v>-100</v>
      </c>
    </row>
    <row r="1021" spans="1:7" x14ac:dyDescent="0.35">
      <c r="A1021" s="201">
        <v>43161</v>
      </c>
      <c r="B1021" s="47">
        <f t="shared" si="6"/>
        <v>2742.9580522826623</v>
      </c>
      <c r="C1021" s="47">
        <v>18950</v>
      </c>
      <c r="D1021" s="47">
        <f t="shared" si="5"/>
        <v>2344.4085916945833</v>
      </c>
      <c r="E1021" s="47">
        <v>2458</v>
      </c>
      <c r="F1021" s="170">
        <v>6.9085999999999999</v>
      </c>
      <c r="G1021" s="162">
        <f t="shared" si="8"/>
        <v>-200</v>
      </c>
    </row>
    <row r="1022" spans="1:7" x14ac:dyDescent="0.35">
      <c r="A1022" s="201">
        <v>43164</v>
      </c>
      <c r="B1022" s="47">
        <f t="shared" si="6"/>
        <v>2732.1020177749474</v>
      </c>
      <c r="C1022" s="47">
        <v>18875</v>
      </c>
      <c r="D1022" s="47">
        <f t="shared" si="5"/>
        <v>2335.1299297221776</v>
      </c>
      <c r="E1022" s="47">
        <v>2454.5</v>
      </c>
      <c r="F1022" s="170">
        <v>6.9085999999999999</v>
      </c>
      <c r="G1022" s="162">
        <f t="shared" si="8"/>
        <v>-75</v>
      </c>
    </row>
    <row r="1023" spans="1:7" x14ac:dyDescent="0.35">
      <c r="A1023" s="201">
        <v>43165</v>
      </c>
      <c r="B1023" s="47">
        <f t="shared" si="6"/>
        <v>2695.9152360825638</v>
      </c>
      <c r="C1023" s="47">
        <v>18625</v>
      </c>
      <c r="D1023" s="47">
        <f t="shared" si="5"/>
        <v>2304.2010564808238</v>
      </c>
      <c r="E1023" s="47">
        <v>2432</v>
      </c>
      <c r="F1023" s="170">
        <v>6.9085999999999999</v>
      </c>
      <c r="G1023" s="162">
        <f t="shared" si="8"/>
        <v>-250</v>
      </c>
    </row>
    <row r="1024" spans="1:7" x14ac:dyDescent="0.35">
      <c r="A1024" s="201">
        <v>43166</v>
      </c>
      <c r="B1024" s="47">
        <f t="shared" si="6"/>
        <v>2714.0086269287553</v>
      </c>
      <c r="C1024" s="47">
        <v>18750</v>
      </c>
      <c r="D1024" s="47">
        <f t="shared" si="5"/>
        <v>2319.6654931015005</v>
      </c>
      <c r="E1024" s="47">
        <v>2436</v>
      </c>
      <c r="F1024" s="170">
        <v>6.9085999999999999</v>
      </c>
      <c r="G1024" s="162">
        <f t="shared" si="8"/>
        <v>125</v>
      </c>
    </row>
    <row r="1025" spans="1:7" x14ac:dyDescent="0.35">
      <c r="A1025" s="201">
        <v>43167</v>
      </c>
      <c r="B1025" s="47">
        <f t="shared" si="6"/>
        <v>2695.9152360825638</v>
      </c>
      <c r="C1025" s="47">
        <v>18625</v>
      </c>
      <c r="D1025" s="47">
        <f t="shared" si="5"/>
        <v>2304.2010564808238</v>
      </c>
      <c r="E1025" s="47">
        <v>2419.5</v>
      </c>
      <c r="F1025" s="170">
        <v>6.9085999999999999</v>
      </c>
      <c r="G1025" s="162">
        <f t="shared" si="8"/>
        <v>-125</v>
      </c>
    </row>
    <row r="1026" spans="1:7" x14ac:dyDescent="0.35">
      <c r="A1026" s="201">
        <v>43168</v>
      </c>
      <c r="B1026" s="47">
        <f t="shared" si="6"/>
        <v>2685.0592015748489</v>
      </c>
      <c r="C1026" s="47">
        <v>18550</v>
      </c>
      <c r="D1026" s="47">
        <f t="shared" si="5"/>
        <v>2294.9223945084182</v>
      </c>
      <c r="E1026" s="47">
        <v>2372</v>
      </c>
      <c r="F1026" s="170">
        <v>6.9085999999999999</v>
      </c>
      <c r="G1026" s="162">
        <f t="shared" si="8"/>
        <v>-75</v>
      </c>
    </row>
    <row r="1027" spans="1:7" x14ac:dyDescent="0.35">
      <c r="A1027" s="201">
        <v>43171</v>
      </c>
      <c r="B1027" s="47">
        <f t="shared" si="6"/>
        <v>2685.0592015748489</v>
      </c>
      <c r="C1027" s="47">
        <v>18550</v>
      </c>
      <c r="D1027" s="47">
        <f t="shared" si="5"/>
        <v>2294.9223945084182</v>
      </c>
      <c r="E1027" s="47">
        <v>2352</v>
      </c>
      <c r="F1027" s="170">
        <v>6.9085999999999999</v>
      </c>
      <c r="G1027" s="162">
        <f t="shared" si="8"/>
        <v>0</v>
      </c>
    </row>
    <row r="1028" spans="1:7" x14ac:dyDescent="0.35">
      <c r="A1028" s="201">
        <v>43172</v>
      </c>
      <c r="B1028" s="47">
        <f t="shared" ref="B1028:B1093" si="9">+IF(F1028=0,"",C1028/F1028)</f>
        <v>2648.8724198824652</v>
      </c>
      <c r="C1028" s="47">
        <v>18300</v>
      </c>
      <c r="D1028" s="47">
        <f>+B1028/1.17</f>
        <v>2263.9935212670644</v>
      </c>
      <c r="E1028" s="47">
        <v>2347</v>
      </c>
      <c r="F1028" s="170">
        <v>6.9085999999999999</v>
      </c>
      <c r="G1028" s="162">
        <f t="shared" si="8"/>
        <v>-250</v>
      </c>
    </row>
    <row r="1029" spans="1:7" x14ac:dyDescent="0.35">
      <c r="A1029" s="201">
        <v>43173</v>
      </c>
      <c r="B1029" s="47">
        <f t="shared" si="9"/>
        <v>2670.5844888978954</v>
      </c>
      <c r="C1029" s="47">
        <v>18450</v>
      </c>
      <c r="D1029" s="47">
        <f t="shared" si="5"/>
        <v>2282.5508452118765</v>
      </c>
      <c r="E1029" s="47">
        <v>2404</v>
      </c>
      <c r="F1029" s="170">
        <v>6.9085999999999999</v>
      </c>
      <c r="G1029" s="162">
        <f t="shared" si="8"/>
        <v>150</v>
      </c>
    </row>
    <row r="1030" spans="1:7" x14ac:dyDescent="0.35">
      <c r="A1030" s="201">
        <v>43174</v>
      </c>
      <c r="B1030" s="47">
        <f t="shared" si="9"/>
        <v>2695.9152360825638</v>
      </c>
      <c r="C1030" s="47">
        <v>18625</v>
      </c>
      <c r="D1030" s="47">
        <f>+B1030/1.17</f>
        <v>2304.2010564808238</v>
      </c>
      <c r="E1030" s="47">
        <v>2453.5</v>
      </c>
      <c r="F1030" s="170">
        <v>6.9085999999999999</v>
      </c>
      <c r="G1030" s="162">
        <f t="shared" si="8"/>
        <v>175</v>
      </c>
    </row>
    <row r="1031" spans="1:7" x14ac:dyDescent="0.35">
      <c r="A1031" s="201">
        <v>43175</v>
      </c>
      <c r="B1031" s="47">
        <f t="shared" si="9"/>
        <v>2699.5339142518023</v>
      </c>
      <c r="C1031" s="47">
        <v>18650</v>
      </c>
      <c r="D1031" s="47">
        <f>+B1031/1.17</f>
        <v>2307.2939438049593</v>
      </c>
      <c r="E1031" s="47">
        <v>2395</v>
      </c>
      <c r="F1031" s="170">
        <v>6.9085999999999999</v>
      </c>
      <c r="G1031" s="162">
        <f t="shared" si="8"/>
        <v>25</v>
      </c>
    </row>
    <row r="1032" spans="1:7" x14ac:dyDescent="0.35">
      <c r="A1032" s="201">
        <v>43178</v>
      </c>
      <c r="B1032" s="47">
        <f t="shared" si="9"/>
        <v>2685.0592015748489</v>
      </c>
      <c r="C1032" s="47">
        <v>18550</v>
      </c>
      <c r="D1032" s="47">
        <v>2416</v>
      </c>
      <c r="E1032" s="47">
        <v>2336.5</v>
      </c>
      <c r="F1032" s="170">
        <v>6.9085999999999999</v>
      </c>
      <c r="G1032" s="162">
        <f t="shared" si="8"/>
        <v>-100</v>
      </c>
    </row>
    <row r="1033" spans="1:7" x14ac:dyDescent="0.35">
      <c r="A1033" s="201">
        <v>43179</v>
      </c>
      <c r="B1033" s="47">
        <f t="shared" si="9"/>
        <v>2670.5844888978954</v>
      </c>
      <c r="C1033" s="47">
        <v>18450</v>
      </c>
      <c r="D1033" s="47">
        <f>+B1033/1.17</f>
        <v>2282.5508452118765</v>
      </c>
      <c r="E1033" s="47">
        <v>2360</v>
      </c>
      <c r="F1033" s="170">
        <v>6.9085999999999999</v>
      </c>
      <c r="G1033" s="162">
        <f t="shared" si="8"/>
        <v>-100</v>
      </c>
    </row>
    <row r="1034" spans="1:7" x14ac:dyDescent="0.35">
      <c r="A1034" s="201">
        <v>43180</v>
      </c>
      <c r="B1034" s="47">
        <f t="shared" si="9"/>
        <v>2674.2031670671336</v>
      </c>
      <c r="C1034" s="47">
        <v>18475</v>
      </c>
      <c r="D1034" s="47">
        <f>+B1034/1.17</f>
        <v>2285.6437325360116</v>
      </c>
      <c r="E1034" s="47">
        <v>2345.5</v>
      </c>
      <c r="F1034" s="170">
        <v>6.9085999999999999</v>
      </c>
      <c r="G1034" s="162">
        <f t="shared" si="8"/>
        <v>25</v>
      </c>
    </row>
    <row r="1035" spans="1:7" x14ac:dyDescent="0.35">
      <c r="A1035" s="201">
        <v>43181</v>
      </c>
      <c r="B1035" s="47">
        <f t="shared" si="9"/>
        <v>2710.3899487595172</v>
      </c>
      <c r="C1035" s="47">
        <v>18725</v>
      </c>
      <c r="D1035" s="47">
        <f>+B1035/1.17</f>
        <v>2316.5726057773654</v>
      </c>
      <c r="E1035" s="47">
        <v>2377</v>
      </c>
      <c r="F1035" s="170">
        <v>6.9085999999999999</v>
      </c>
      <c r="G1035" s="162">
        <f t="shared" si="8"/>
        <v>250</v>
      </c>
    </row>
    <row r="1036" spans="1:7" x14ac:dyDescent="0.35">
      <c r="A1036" s="201">
        <v>43182</v>
      </c>
      <c r="B1036" s="47">
        <f t="shared" si="9"/>
        <v>2695.9152360825638</v>
      </c>
      <c r="C1036" s="47">
        <v>18625</v>
      </c>
      <c r="D1036" s="47">
        <f t="shared" ref="D1036:D1099" si="10">+B1036/1.17</f>
        <v>2304.2010564808238</v>
      </c>
      <c r="E1036" s="47">
        <v>2378</v>
      </c>
      <c r="F1036" s="170">
        <v>6.9085999999999999</v>
      </c>
      <c r="G1036" s="162">
        <f t="shared" si="8"/>
        <v>-100</v>
      </c>
    </row>
    <row r="1037" spans="1:7" x14ac:dyDescent="0.35">
      <c r="A1037" s="201">
        <v>43185</v>
      </c>
      <c r="B1037" s="47">
        <f t="shared" si="9"/>
        <v>2685.0592015748489</v>
      </c>
      <c r="C1037" s="47">
        <v>18550</v>
      </c>
      <c r="D1037" s="47">
        <f t="shared" si="10"/>
        <v>2294.9223945084182</v>
      </c>
      <c r="E1037" s="47">
        <v>2359.5</v>
      </c>
      <c r="F1037" s="170">
        <v>6.9085999999999999</v>
      </c>
      <c r="G1037" s="162">
        <f t="shared" si="8"/>
        <v>-75</v>
      </c>
    </row>
    <row r="1038" spans="1:7" x14ac:dyDescent="0.35">
      <c r="A1038" s="201">
        <v>43186</v>
      </c>
      <c r="B1038" s="47">
        <f t="shared" si="9"/>
        <v>2706.7712705902786</v>
      </c>
      <c r="C1038" s="47">
        <v>18700</v>
      </c>
      <c r="D1038" s="47">
        <f t="shared" si="10"/>
        <v>2313.4797184532299</v>
      </c>
      <c r="E1038" s="47">
        <v>2366.5</v>
      </c>
      <c r="F1038" s="170">
        <v>6.9085999999999999</v>
      </c>
      <c r="G1038" s="162">
        <f t="shared" si="8"/>
        <v>150</v>
      </c>
    </row>
    <row r="1039" spans="1:7" x14ac:dyDescent="0.35">
      <c r="A1039" s="201">
        <v>43187</v>
      </c>
      <c r="B1039" s="47">
        <f t="shared" si="9"/>
        <v>2717.6273050979939</v>
      </c>
      <c r="C1039" s="47">
        <v>18775</v>
      </c>
      <c r="D1039" s="47">
        <f t="shared" si="10"/>
        <v>2322.758380425636</v>
      </c>
      <c r="E1039" s="47">
        <v>2397</v>
      </c>
      <c r="F1039" s="170">
        <v>6.9085999999999999</v>
      </c>
      <c r="G1039" s="162">
        <f t="shared" si="8"/>
        <v>75</v>
      </c>
    </row>
    <row r="1040" spans="1:7" x14ac:dyDescent="0.35">
      <c r="A1040" s="201">
        <v>43188</v>
      </c>
      <c r="B1040" s="47">
        <f t="shared" si="9"/>
        <v>2717.6273050979939</v>
      </c>
      <c r="C1040" s="47">
        <v>18775</v>
      </c>
      <c r="D1040" s="47">
        <f t="shared" si="10"/>
        <v>2322.758380425636</v>
      </c>
      <c r="E1040" s="47">
        <v>2403</v>
      </c>
      <c r="F1040" s="170">
        <v>6.9085999999999999</v>
      </c>
      <c r="G1040" s="162">
        <f t="shared" si="8"/>
        <v>0</v>
      </c>
    </row>
    <row r="1041" spans="1:7" x14ac:dyDescent="0.35">
      <c r="A1041" s="201">
        <v>43189</v>
      </c>
      <c r="B1041" s="47">
        <f t="shared" si="9"/>
        <v>2717.6273050979939</v>
      </c>
      <c r="C1041" s="47">
        <v>18775</v>
      </c>
      <c r="D1041" s="47">
        <f t="shared" si="10"/>
        <v>2322.758380425636</v>
      </c>
      <c r="E1041" s="47">
        <v>2411</v>
      </c>
      <c r="F1041" s="170">
        <v>6.9085999999999999</v>
      </c>
      <c r="G1041" s="162">
        <f t="shared" si="8"/>
        <v>0</v>
      </c>
    </row>
    <row r="1042" spans="1:7" x14ac:dyDescent="0.35">
      <c r="A1042" s="225">
        <v>43192</v>
      </c>
      <c r="B1042" s="47">
        <f t="shared" si="9"/>
        <v>2742.9580522826623</v>
      </c>
      <c r="C1042" s="47">
        <v>18950</v>
      </c>
      <c r="D1042" s="47">
        <f t="shared" si="10"/>
        <v>2344.4085916945833</v>
      </c>
      <c r="E1042" s="47">
        <v>2411</v>
      </c>
      <c r="F1042" s="170">
        <v>6.9085999999999999</v>
      </c>
      <c r="G1042" s="162">
        <f t="shared" si="8"/>
        <v>175</v>
      </c>
    </row>
    <row r="1043" spans="1:7" x14ac:dyDescent="0.35">
      <c r="A1043" s="225">
        <v>43193</v>
      </c>
      <c r="B1043" s="47">
        <f t="shared" si="9"/>
        <v>2724.8646614364707</v>
      </c>
      <c r="C1043" s="47">
        <v>18825</v>
      </c>
      <c r="D1043" s="47">
        <f t="shared" si="10"/>
        <v>2328.9441550739066</v>
      </c>
      <c r="E1043" s="47">
        <v>2411</v>
      </c>
      <c r="F1043" s="170">
        <v>6.9085999999999999</v>
      </c>
      <c r="G1043" s="162">
        <f t="shared" si="8"/>
        <v>-125</v>
      </c>
    </row>
    <row r="1044" spans="1:7" x14ac:dyDescent="0.35">
      <c r="A1044" s="225">
        <v>43194</v>
      </c>
      <c r="B1044" s="47">
        <f t="shared" si="9"/>
        <v>2724.8646614364707</v>
      </c>
      <c r="C1044" s="47">
        <v>18825</v>
      </c>
      <c r="D1044" s="47">
        <f t="shared" si="10"/>
        <v>2328.9441550739066</v>
      </c>
      <c r="E1044" s="47">
        <v>2400</v>
      </c>
      <c r="F1044" s="170">
        <v>6.9085999999999999</v>
      </c>
      <c r="G1044" s="162">
        <f t="shared" si="8"/>
        <v>0</v>
      </c>
    </row>
    <row r="1045" spans="1:7" x14ac:dyDescent="0.35">
      <c r="A1045" s="225">
        <v>43195</v>
      </c>
      <c r="B1045" s="47">
        <f t="shared" si="9"/>
        <v>2710.3899487595172</v>
      </c>
      <c r="C1045" s="47">
        <v>18725</v>
      </c>
      <c r="D1045" s="47">
        <f t="shared" si="10"/>
        <v>2316.5726057773654</v>
      </c>
      <c r="E1045" s="47">
        <v>2380</v>
      </c>
      <c r="F1045" s="170">
        <v>6.9085999999999999</v>
      </c>
      <c r="G1045" s="162">
        <f t="shared" si="8"/>
        <v>-100</v>
      </c>
    </row>
    <row r="1046" spans="1:7" x14ac:dyDescent="0.35">
      <c r="A1046" s="225">
        <v>43196</v>
      </c>
      <c r="B1046" s="47">
        <f t="shared" si="9"/>
        <v>2710.3899487595172</v>
      </c>
      <c r="C1046" s="47">
        <v>18725</v>
      </c>
      <c r="D1046" s="47">
        <f t="shared" si="10"/>
        <v>2316.5726057773654</v>
      </c>
      <c r="E1046" s="47">
        <v>2383.5</v>
      </c>
      <c r="F1046" s="170">
        <v>6.9085999999999999</v>
      </c>
      <c r="G1046" s="162">
        <f t="shared" si="8"/>
        <v>0</v>
      </c>
    </row>
    <row r="1047" spans="1:7" x14ac:dyDescent="0.35">
      <c r="A1047" s="225">
        <v>43200</v>
      </c>
      <c r="B1047" s="47">
        <f t="shared" si="9"/>
        <v>2685.0592015748489</v>
      </c>
      <c r="C1047" s="47">
        <v>18550</v>
      </c>
      <c r="D1047" s="47">
        <f t="shared" si="10"/>
        <v>2294.9223945084182</v>
      </c>
      <c r="E1047" s="47">
        <v>2397</v>
      </c>
      <c r="F1047" s="170">
        <v>6.9085999999999999</v>
      </c>
      <c r="G1047" s="162">
        <f t="shared" si="8"/>
        <v>-175</v>
      </c>
    </row>
    <row r="1048" spans="1:7" x14ac:dyDescent="0.35">
      <c r="A1048" s="225">
        <v>43201</v>
      </c>
      <c r="B1048" s="47">
        <f t="shared" si="9"/>
        <v>2685.0592015748489</v>
      </c>
      <c r="C1048" s="47">
        <v>18550</v>
      </c>
      <c r="D1048" s="47">
        <f t="shared" si="10"/>
        <v>2294.9223945084182</v>
      </c>
      <c r="E1048" s="47">
        <v>2401</v>
      </c>
      <c r="F1048" s="170">
        <v>6.9085999999999999</v>
      </c>
      <c r="G1048" s="162">
        <f t="shared" si="8"/>
        <v>0</v>
      </c>
    </row>
    <row r="1049" spans="1:7" x14ac:dyDescent="0.35">
      <c r="A1049" s="225">
        <v>43202</v>
      </c>
      <c r="B1049" s="47">
        <f t="shared" si="9"/>
        <v>2685.0592015748489</v>
      </c>
      <c r="C1049" s="47">
        <v>18550</v>
      </c>
      <c r="D1049" s="47">
        <f t="shared" si="10"/>
        <v>2294.9223945084182</v>
      </c>
      <c r="E1049" s="47">
        <v>2388</v>
      </c>
      <c r="F1049" s="170">
        <v>6.9085999999999999</v>
      </c>
      <c r="G1049" s="162">
        <f t="shared" si="8"/>
        <v>0</v>
      </c>
    </row>
    <row r="1050" spans="1:7" x14ac:dyDescent="0.35">
      <c r="A1050" s="225">
        <v>43203</v>
      </c>
      <c r="B1050" s="47">
        <f t="shared" si="9"/>
        <v>2659.7284543901806</v>
      </c>
      <c r="C1050" s="47">
        <v>18375</v>
      </c>
      <c r="D1050" s="47">
        <f t="shared" si="10"/>
        <v>2273.2721832394709</v>
      </c>
      <c r="E1050" s="47">
        <v>2333</v>
      </c>
      <c r="F1050" s="170">
        <v>6.9085999999999999</v>
      </c>
      <c r="G1050" s="162">
        <f t="shared" si="8"/>
        <v>-175</v>
      </c>
    </row>
    <row r="1051" spans="1:7" x14ac:dyDescent="0.35">
      <c r="A1051" s="225">
        <v>43206</v>
      </c>
      <c r="B1051" s="47">
        <f t="shared" si="9"/>
        <v>2641.6350635439885</v>
      </c>
      <c r="C1051" s="47">
        <v>18250</v>
      </c>
      <c r="D1051" s="47">
        <f t="shared" si="10"/>
        <v>2257.8077466187938</v>
      </c>
      <c r="E1051" s="47">
        <v>2329</v>
      </c>
      <c r="F1051" s="170">
        <v>6.9085999999999999</v>
      </c>
      <c r="G1051" s="162">
        <f t="shared" si="8"/>
        <v>-125</v>
      </c>
    </row>
    <row r="1052" spans="1:7" x14ac:dyDescent="0.35">
      <c r="A1052" s="225">
        <v>43207</v>
      </c>
      <c r="B1052" s="47">
        <f t="shared" si="9"/>
        <v>2659.7284543901806</v>
      </c>
      <c r="C1052" s="47">
        <v>18375</v>
      </c>
      <c r="D1052" s="47">
        <f t="shared" si="10"/>
        <v>2273.2721832394709</v>
      </c>
      <c r="E1052" s="47">
        <v>2341.5</v>
      </c>
      <c r="F1052" s="170">
        <v>6.9085999999999999</v>
      </c>
      <c r="G1052" s="162">
        <f t="shared" si="8"/>
        <v>125</v>
      </c>
    </row>
    <row r="1053" spans="1:7" x14ac:dyDescent="0.35">
      <c r="A1053" s="225">
        <v>43208</v>
      </c>
      <c r="B1053" s="47">
        <f t="shared" si="9"/>
        <v>2648.8724198824652</v>
      </c>
      <c r="C1053" s="47">
        <v>18300</v>
      </c>
      <c r="D1053" s="47">
        <f t="shared" si="10"/>
        <v>2263.9935212670644</v>
      </c>
      <c r="E1053" s="47">
        <v>2342</v>
      </c>
      <c r="F1053" s="170">
        <v>6.9085999999999999</v>
      </c>
      <c r="G1053" s="162">
        <f t="shared" si="8"/>
        <v>-75</v>
      </c>
    </row>
    <row r="1054" spans="1:7" x14ac:dyDescent="0.35">
      <c r="A1054" s="225">
        <v>43209</v>
      </c>
      <c r="B1054" s="47">
        <f t="shared" si="9"/>
        <v>2677.8218452363722</v>
      </c>
      <c r="C1054" s="48">
        <v>18500</v>
      </c>
      <c r="D1054" s="47">
        <f t="shared" si="10"/>
        <v>2288.7366198601471</v>
      </c>
      <c r="E1054" s="47">
        <v>2378</v>
      </c>
      <c r="F1054" s="170">
        <v>6.9085999999999999</v>
      </c>
      <c r="G1054" s="162">
        <f t="shared" si="8"/>
        <v>200</v>
      </c>
    </row>
    <row r="1055" spans="1:7" x14ac:dyDescent="0.35">
      <c r="A1055" s="225">
        <v>43210</v>
      </c>
      <c r="B1055" s="47">
        <f t="shared" si="9"/>
        <v>2670.5844888978954</v>
      </c>
      <c r="C1055" s="47">
        <v>18450</v>
      </c>
      <c r="D1055" s="47">
        <f t="shared" si="10"/>
        <v>2282.5508452118765</v>
      </c>
      <c r="E1055" s="47">
        <v>2347</v>
      </c>
      <c r="F1055" s="170">
        <v>6.9085999999999999</v>
      </c>
      <c r="G1055" s="162">
        <f t="shared" si="8"/>
        <v>-50</v>
      </c>
    </row>
    <row r="1056" spans="1:7" x14ac:dyDescent="0.35">
      <c r="A1056" s="225">
        <v>43213</v>
      </c>
      <c r="B1056" s="47">
        <f t="shared" si="9"/>
        <v>2677.8218452363722</v>
      </c>
      <c r="C1056" s="47">
        <v>18500</v>
      </c>
      <c r="D1056" s="47">
        <f t="shared" si="10"/>
        <v>2288.7366198601471</v>
      </c>
      <c r="E1056" s="47">
        <v>2366</v>
      </c>
      <c r="F1056" s="170">
        <v>6.9085999999999999</v>
      </c>
      <c r="G1056" s="162">
        <f t="shared" si="8"/>
        <v>50</v>
      </c>
    </row>
    <row r="1057" spans="1:7" x14ac:dyDescent="0.35">
      <c r="A1057" s="225">
        <v>43214</v>
      </c>
      <c r="B1057" s="47">
        <f t="shared" si="9"/>
        <v>2677.8218452363722</v>
      </c>
      <c r="C1057" s="47">
        <v>18500</v>
      </c>
      <c r="D1057" s="47">
        <f t="shared" si="10"/>
        <v>2288.7366198601471</v>
      </c>
      <c r="E1057" s="47">
        <v>2348</v>
      </c>
      <c r="F1057" s="170">
        <v>6.9085999999999999</v>
      </c>
      <c r="G1057" s="162">
        <f t="shared" si="8"/>
        <v>0</v>
      </c>
    </row>
    <row r="1058" spans="1:7" x14ac:dyDescent="0.35">
      <c r="A1058" s="225">
        <v>43216</v>
      </c>
      <c r="B1058" s="47">
        <f t="shared" si="9"/>
        <v>2666.9658107286573</v>
      </c>
      <c r="C1058" s="47">
        <v>18425</v>
      </c>
      <c r="D1058" s="47">
        <f t="shared" si="10"/>
        <v>2279.4579578877415</v>
      </c>
      <c r="E1058" s="47">
        <v>2325</v>
      </c>
      <c r="F1058" s="170">
        <v>6.9085999999999999</v>
      </c>
      <c r="G1058" s="162">
        <f t="shared" si="8"/>
        <v>-75</v>
      </c>
    </row>
    <row r="1059" spans="1:7" x14ac:dyDescent="0.35">
      <c r="A1059" s="225">
        <v>43217</v>
      </c>
      <c r="B1059" s="47">
        <f t="shared" si="9"/>
        <v>2666.9658107286573</v>
      </c>
      <c r="C1059" s="47">
        <v>18425</v>
      </c>
      <c r="D1059" s="47">
        <f t="shared" si="10"/>
        <v>2279.4579578877415</v>
      </c>
      <c r="E1059" s="47">
        <v>2300.5</v>
      </c>
      <c r="F1059" s="170">
        <v>6.9085999999999999</v>
      </c>
      <c r="G1059" s="162">
        <f t="shared" si="8"/>
        <v>0</v>
      </c>
    </row>
    <row r="1060" spans="1:7" x14ac:dyDescent="0.35">
      <c r="A1060" s="225">
        <v>43222</v>
      </c>
      <c r="B1060" s="47">
        <f t="shared" si="9"/>
        <v>2677.8218452363722</v>
      </c>
      <c r="C1060" s="47">
        <v>18500</v>
      </c>
      <c r="D1060" s="47">
        <f t="shared" si="10"/>
        <v>2288.7366198601471</v>
      </c>
      <c r="E1060" s="47">
        <v>2336</v>
      </c>
      <c r="F1060" s="170">
        <v>6.9085999999999999</v>
      </c>
      <c r="G1060" s="162">
        <f t="shared" si="8"/>
        <v>75</v>
      </c>
    </row>
    <row r="1061" spans="1:7" x14ac:dyDescent="0.35">
      <c r="A1061" s="225">
        <v>43223</v>
      </c>
      <c r="B1061" s="47">
        <f t="shared" si="9"/>
        <v>2685.0592015748489</v>
      </c>
      <c r="C1061" s="47">
        <v>18550</v>
      </c>
      <c r="D1061" s="47">
        <f t="shared" si="10"/>
        <v>2294.9223945084182</v>
      </c>
      <c r="E1061" s="47">
        <v>2320</v>
      </c>
      <c r="F1061" s="170">
        <v>6.9085999999999999</v>
      </c>
      <c r="G1061" s="162">
        <f t="shared" si="8"/>
        <v>50</v>
      </c>
    </row>
    <row r="1062" spans="1:7" x14ac:dyDescent="0.35">
      <c r="A1062" s="225">
        <v>43224</v>
      </c>
      <c r="B1062" s="47">
        <f t="shared" si="9"/>
        <v>2692.2965579133256</v>
      </c>
      <c r="C1062" s="47">
        <v>18600</v>
      </c>
      <c r="D1062" s="47">
        <f t="shared" si="10"/>
        <v>2301.1081691566887</v>
      </c>
      <c r="E1062" s="47">
        <v>2279</v>
      </c>
      <c r="F1062" s="170">
        <v>6.9085999999999999</v>
      </c>
      <c r="G1062" s="162">
        <f t="shared" si="8"/>
        <v>50</v>
      </c>
    </row>
    <row r="1063" spans="1:7" x14ac:dyDescent="0.35">
      <c r="A1063" s="225">
        <v>43227</v>
      </c>
      <c r="B1063" s="47">
        <f t="shared" si="9"/>
        <v>2735.7206959441855</v>
      </c>
      <c r="C1063" s="47">
        <v>18900</v>
      </c>
      <c r="D1063" s="47">
        <f t="shared" si="10"/>
        <v>2338.2228170463127</v>
      </c>
      <c r="E1063" s="47">
        <v>2274</v>
      </c>
      <c r="F1063" s="170">
        <v>6.9085999999999999</v>
      </c>
      <c r="G1063" s="162">
        <f t="shared" si="8"/>
        <v>300</v>
      </c>
    </row>
    <row r="1064" spans="1:7" x14ac:dyDescent="0.35">
      <c r="A1064" s="225">
        <v>43228</v>
      </c>
      <c r="B1064" s="47">
        <f t="shared" si="9"/>
        <v>2742.9580522826623</v>
      </c>
      <c r="C1064" s="47">
        <v>18950</v>
      </c>
      <c r="D1064" s="47">
        <f t="shared" si="10"/>
        <v>2344.4085916945833</v>
      </c>
      <c r="E1064" s="47">
        <v>2274</v>
      </c>
      <c r="F1064" s="170">
        <v>6.9085999999999999</v>
      </c>
      <c r="G1064" s="162">
        <f t="shared" si="8"/>
        <v>50</v>
      </c>
    </row>
    <row r="1065" spans="1:7" x14ac:dyDescent="0.35">
      <c r="A1065" s="225">
        <v>43229</v>
      </c>
      <c r="B1065" s="47">
        <f t="shared" si="9"/>
        <v>2742.9580522826623</v>
      </c>
      <c r="C1065" s="47">
        <v>18950</v>
      </c>
      <c r="D1065" s="47">
        <f t="shared" si="10"/>
        <v>2344.4085916945833</v>
      </c>
      <c r="E1065" s="47">
        <v>2301.5</v>
      </c>
      <c r="F1065" s="170">
        <v>6.9085999999999999</v>
      </c>
      <c r="G1065" s="162">
        <f t="shared" si="8"/>
        <v>0</v>
      </c>
    </row>
    <row r="1066" spans="1:7" x14ac:dyDescent="0.35">
      <c r="A1066" s="225">
        <v>43230</v>
      </c>
      <c r="B1066" s="47">
        <f t="shared" si="9"/>
        <v>2742.9580522826623</v>
      </c>
      <c r="C1066" s="47">
        <v>18950</v>
      </c>
      <c r="D1066" s="47">
        <f t="shared" si="10"/>
        <v>2344.4085916945833</v>
      </c>
      <c r="E1066" s="47">
        <v>2291</v>
      </c>
      <c r="F1066" s="170">
        <v>6.9085999999999999</v>
      </c>
      <c r="G1066" s="162">
        <f t="shared" si="8"/>
        <v>0</v>
      </c>
    </row>
    <row r="1067" spans="1:7" x14ac:dyDescent="0.35">
      <c r="A1067" s="225">
        <v>43231</v>
      </c>
      <c r="B1067" s="47">
        <f t="shared" si="9"/>
        <v>2771.9074776365692</v>
      </c>
      <c r="C1067" s="47">
        <v>19150</v>
      </c>
      <c r="D1067" s="47">
        <f t="shared" si="10"/>
        <v>2369.151690287666</v>
      </c>
      <c r="E1067" s="47">
        <v>2300</v>
      </c>
      <c r="F1067" s="170">
        <v>6.9085999999999999</v>
      </c>
      <c r="G1067" s="162">
        <f t="shared" si="8"/>
        <v>200</v>
      </c>
    </row>
    <row r="1068" spans="1:7" x14ac:dyDescent="0.35">
      <c r="A1068" s="225">
        <v>43234</v>
      </c>
      <c r="B1068" s="47">
        <f t="shared" si="9"/>
        <v>2844.2810410213356</v>
      </c>
      <c r="C1068" s="47">
        <v>19650</v>
      </c>
      <c r="D1068" s="47">
        <f t="shared" si="10"/>
        <v>2431.0094367703723</v>
      </c>
      <c r="E1068" s="47">
        <v>2332</v>
      </c>
      <c r="F1068" s="170">
        <v>6.9085999999999999</v>
      </c>
      <c r="G1068" s="162">
        <f t="shared" si="8"/>
        <v>500</v>
      </c>
    </row>
    <row r="1069" spans="1:7" x14ac:dyDescent="0.35">
      <c r="A1069" s="225">
        <v>43235</v>
      </c>
      <c r="B1069" s="47">
        <f t="shared" si="9"/>
        <v>2815.3316156674291</v>
      </c>
      <c r="C1069" s="47">
        <v>19450</v>
      </c>
      <c r="D1069" s="47">
        <f t="shared" si="10"/>
        <v>2406.26633817729</v>
      </c>
      <c r="E1069" s="47">
        <v>2380</v>
      </c>
      <c r="F1069" s="170">
        <v>6.9085999999999999</v>
      </c>
      <c r="G1069" s="162">
        <f t="shared" si="8"/>
        <v>-200</v>
      </c>
    </row>
    <row r="1070" spans="1:7" x14ac:dyDescent="0.35">
      <c r="A1070" s="225">
        <v>43236</v>
      </c>
      <c r="B1070" s="47">
        <f t="shared" si="9"/>
        <v>2804.4755811597142</v>
      </c>
      <c r="C1070" s="47">
        <v>19375</v>
      </c>
      <c r="D1070" s="47">
        <f t="shared" si="10"/>
        <v>2396.9876762048839</v>
      </c>
      <c r="E1070" s="47">
        <v>2346</v>
      </c>
      <c r="F1070" s="170">
        <v>6.9085999999999999</v>
      </c>
      <c r="G1070" s="162">
        <f t="shared" si="8"/>
        <v>-75</v>
      </c>
    </row>
    <row r="1071" spans="1:7" x14ac:dyDescent="0.35">
      <c r="A1071" s="225">
        <v>43237</v>
      </c>
      <c r="B1071" s="47">
        <f t="shared" si="9"/>
        <v>2808.0942593289524</v>
      </c>
      <c r="C1071" s="47">
        <v>19400</v>
      </c>
      <c r="D1071" s="47">
        <f t="shared" si="10"/>
        <v>2400.0805635290194</v>
      </c>
      <c r="E1071" s="47">
        <v>2321</v>
      </c>
      <c r="F1071" s="170">
        <v>6.9085999999999999</v>
      </c>
      <c r="G1071" s="162">
        <f t="shared" si="8"/>
        <v>25</v>
      </c>
    </row>
    <row r="1072" spans="1:7" x14ac:dyDescent="0.35">
      <c r="A1072" s="225">
        <v>43238</v>
      </c>
      <c r="B1072" s="47">
        <f t="shared" si="9"/>
        <v>2826.187650175144</v>
      </c>
      <c r="C1072" s="47">
        <v>19525</v>
      </c>
      <c r="D1072" s="47">
        <f t="shared" si="10"/>
        <v>2415.5450001496956</v>
      </c>
      <c r="E1072" s="47">
        <v>2325</v>
      </c>
      <c r="F1072" s="170">
        <v>6.9085999999999999</v>
      </c>
      <c r="G1072" s="162">
        <f t="shared" si="8"/>
        <v>125</v>
      </c>
    </row>
    <row r="1073" spans="1:7" x14ac:dyDescent="0.35">
      <c r="A1073" s="225">
        <v>43241</v>
      </c>
      <c r="B1073" s="47">
        <f t="shared" si="9"/>
        <v>2858.755753698289</v>
      </c>
      <c r="C1073" s="47">
        <v>19750</v>
      </c>
      <c r="D1073" s="47">
        <f t="shared" si="10"/>
        <v>2443.3809860669139</v>
      </c>
      <c r="E1073" s="47">
        <v>2330.5</v>
      </c>
      <c r="F1073" s="170">
        <v>6.9085999999999999</v>
      </c>
      <c r="G1073" s="162">
        <f t="shared" si="8"/>
        <v>225</v>
      </c>
    </row>
    <row r="1074" spans="1:7" x14ac:dyDescent="0.35">
      <c r="A1074" s="225">
        <v>43242</v>
      </c>
      <c r="B1074" s="47">
        <f t="shared" si="9"/>
        <v>2916.6546044061024</v>
      </c>
      <c r="C1074" s="47">
        <v>20150</v>
      </c>
      <c r="D1074" s="47">
        <f t="shared" si="10"/>
        <v>2492.867183253079</v>
      </c>
      <c r="E1074" s="47">
        <v>2360</v>
      </c>
      <c r="F1074" s="170">
        <v>6.9085999999999999</v>
      </c>
      <c r="G1074" s="162">
        <f t="shared" si="8"/>
        <v>400</v>
      </c>
    </row>
    <row r="1075" spans="1:7" x14ac:dyDescent="0.35">
      <c r="A1075" s="225">
        <v>43243</v>
      </c>
      <c r="B1075" s="47">
        <f t="shared" si="9"/>
        <v>2902.1798917291494</v>
      </c>
      <c r="C1075" s="47">
        <v>20050</v>
      </c>
      <c r="D1075" s="47">
        <f t="shared" si="10"/>
        <v>2480.4956339565383</v>
      </c>
      <c r="E1075" s="47">
        <v>2448</v>
      </c>
      <c r="F1075" s="170">
        <v>6.9085999999999999</v>
      </c>
      <c r="G1075" s="162">
        <f t="shared" si="8"/>
        <v>-100</v>
      </c>
    </row>
    <row r="1076" spans="1:7" x14ac:dyDescent="0.35">
      <c r="A1076" s="225">
        <v>43244</v>
      </c>
      <c r="B1076" s="47">
        <f t="shared" si="9"/>
        <v>2952.8413860984861</v>
      </c>
      <c r="C1076" s="47">
        <v>20400</v>
      </c>
      <c r="D1076" s="47">
        <f t="shared" si="10"/>
        <v>2523.7960564944328</v>
      </c>
      <c r="E1076" s="47">
        <v>2441</v>
      </c>
      <c r="F1076" s="170">
        <v>6.9085999999999999</v>
      </c>
      <c r="G1076" s="162">
        <f t="shared" si="8"/>
        <v>350</v>
      </c>
    </row>
    <row r="1077" spans="1:7" x14ac:dyDescent="0.35">
      <c r="A1077" s="225">
        <v>43245</v>
      </c>
      <c r="B1077" s="47">
        <f t="shared" si="9"/>
        <v>2960.0787424369628</v>
      </c>
      <c r="C1077" s="47">
        <v>20450</v>
      </c>
      <c r="D1077" s="47">
        <f t="shared" si="10"/>
        <v>2529.9818311427034</v>
      </c>
      <c r="E1077" s="47">
        <v>2502</v>
      </c>
      <c r="F1077" s="170">
        <v>6.9085999999999999</v>
      </c>
      <c r="G1077" s="162">
        <f>+C1077-C1076</f>
        <v>50</v>
      </c>
    </row>
    <row r="1078" spans="1:7" x14ac:dyDescent="0.35">
      <c r="A1078" s="225">
        <v>43248</v>
      </c>
      <c r="B1078" s="47">
        <f t="shared" si="9"/>
        <v>2938.3666734215326</v>
      </c>
      <c r="C1078" s="47">
        <v>20300</v>
      </c>
      <c r="D1078" s="47">
        <f t="shared" si="10"/>
        <v>2511.4245071978912</v>
      </c>
      <c r="E1078" s="47">
        <v>2465</v>
      </c>
      <c r="F1078" s="170">
        <v>6.9085999999999999</v>
      </c>
      <c r="G1078" s="162">
        <f t="shared" si="8"/>
        <v>-150</v>
      </c>
    </row>
    <row r="1079" spans="1:7" x14ac:dyDescent="0.35">
      <c r="A1079" s="225">
        <v>43249</v>
      </c>
      <c r="B1079" s="47">
        <f t="shared" si="9"/>
        <v>2938.3666734215326</v>
      </c>
      <c r="C1079" s="47">
        <v>20300</v>
      </c>
      <c r="D1079" s="47">
        <f t="shared" si="10"/>
        <v>2511.4245071978912</v>
      </c>
      <c r="E1079" s="47">
        <v>2465</v>
      </c>
      <c r="F1079" s="170">
        <v>6.9085999999999999</v>
      </c>
      <c r="G1079" s="162">
        <f t="shared" si="8"/>
        <v>0</v>
      </c>
    </row>
    <row r="1080" spans="1:7" x14ac:dyDescent="0.35">
      <c r="A1080" s="225">
        <v>43250</v>
      </c>
      <c r="B1080" s="47">
        <f t="shared" si="9"/>
        <v>2923.8919607445791</v>
      </c>
      <c r="C1080" s="47">
        <v>20200</v>
      </c>
      <c r="D1080" s="47">
        <f t="shared" si="10"/>
        <v>2499.0529579013501</v>
      </c>
      <c r="E1080" s="47">
        <v>2423</v>
      </c>
      <c r="F1080" s="170">
        <v>6.9085999999999999</v>
      </c>
      <c r="G1080" s="162">
        <f>+C1080-C1079</f>
        <v>-100</v>
      </c>
    </row>
    <row r="1081" spans="1:7" x14ac:dyDescent="0.35">
      <c r="A1081" s="225">
        <v>43251</v>
      </c>
      <c r="B1081" s="47">
        <f t="shared" si="9"/>
        <v>2923.8919607445791</v>
      </c>
      <c r="C1081" s="47">
        <v>20200</v>
      </c>
      <c r="D1081" s="47">
        <f t="shared" si="10"/>
        <v>2499.0529579013501</v>
      </c>
      <c r="E1081" s="47">
        <v>2421</v>
      </c>
      <c r="F1081" s="170">
        <v>6.9085999999999999</v>
      </c>
      <c r="G1081" s="162">
        <f t="shared" si="8"/>
        <v>0</v>
      </c>
    </row>
    <row r="1082" spans="1:7" x14ac:dyDescent="0.35">
      <c r="A1082" s="225">
        <v>43252</v>
      </c>
      <c r="B1082" s="47">
        <f t="shared" si="9"/>
        <v>2923.8919607445791</v>
      </c>
      <c r="C1082" s="47">
        <v>20200</v>
      </c>
      <c r="D1082" s="47">
        <f t="shared" si="10"/>
        <v>2499.0529579013501</v>
      </c>
      <c r="E1082" s="47">
        <v>2445.5</v>
      </c>
      <c r="F1082" s="170">
        <v>6.9085999999999999</v>
      </c>
      <c r="G1082" s="162">
        <f t="shared" ref="G1082:G1145" si="11">+C1082-C1081</f>
        <v>0</v>
      </c>
    </row>
    <row r="1083" spans="1:7" x14ac:dyDescent="0.35">
      <c r="A1083" s="225">
        <v>43255</v>
      </c>
      <c r="B1083" s="47">
        <f t="shared" si="9"/>
        <v>2923.8919607445791</v>
      </c>
      <c r="C1083" s="47">
        <v>20200</v>
      </c>
      <c r="D1083" s="47">
        <f t="shared" si="10"/>
        <v>2499.0529579013501</v>
      </c>
      <c r="E1083" s="47">
        <v>2430</v>
      </c>
      <c r="F1083" s="170">
        <v>6.9085999999999999</v>
      </c>
      <c r="G1083" s="162">
        <f t="shared" si="11"/>
        <v>0</v>
      </c>
    </row>
    <row r="1084" spans="1:7" x14ac:dyDescent="0.35">
      <c r="A1084" s="225">
        <v>43256</v>
      </c>
      <c r="B1084" s="47">
        <f t="shared" si="9"/>
        <v>2974.5534551139162</v>
      </c>
      <c r="C1084" s="47">
        <v>20550</v>
      </c>
      <c r="D1084" s="47">
        <f t="shared" si="10"/>
        <v>2542.353380439245</v>
      </c>
      <c r="E1084" s="47">
        <v>2428</v>
      </c>
      <c r="F1084" s="170">
        <v>6.9085999999999999</v>
      </c>
      <c r="G1084" s="162">
        <f t="shared" si="11"/>
        <v>350</v>
      </c>
    </row>
    <row r="1085" spans="1:7" x14ac:dyDescent="0.35">
      <c r="A1085" s="225">
        <v>43257</v>
      </c>
      <c r="B1085" s="47">
        <f t="shared" si="9"/>
        <v>3007.1215586370613</v>
      </c>
      <c r="C1085" s="47">
        <v>20775</v>
      </c>
      <c r="D1085" s="47">
        <f t="shared" si="10"/>
        <v>2570.1893663564629</v>
      </c>
      <c r="E1085" s="47">
        <v>2504</v>
      </c>
      <c r="F1085" s="170">
        <v>6.9085999999999999</v>
      </c>
      <c r="G1085" s="162">
        <f t="shared" si="11"/>
        <v>225</v>
      </c>
    </row>
    <row r="1086" spans="1:7" x14ac:dyDescent="0.35">
      <c r="A1086" s="225">
        <v>43258</v>
      </c>
      <c r="B1086" s="47">
        <f t="shared" si="9"/>
        <v>3007.1215586370613</v>
      </c>
      <c r="C1086" s="47">
        <v>20775</v>
      </c>
      <c r="D1086" s="47">
        <f t="shared" si="10"/>
        <v>2570.1893663564629</v>
      </c>
      <c r="E1086" s="47">
        <v>2510.5</v>
      </c>
      <c r="F1086" s="170">
        <v>6.9085999999999999</v>
      </c>
      <c r="G1086" s="162">
        <f t="shared" si="11"/>
        <v>0</v>
      </c>
    </row>
    <row r="1087" spans="1:7" x14ac:dyDescent="0.35">
      <c r="A1087" s="225">
        <v>43259</v>
      </c>
      <c r="B1087" s="47">
        <f t="shared" si="9"/>
        <v>2985.4094896216311</v>
      </c>
      <c r="C1087" s="47">
        <v>20625</v>
      </c>
      <c r="D1087" s="47">
        <f t="shared" si="10"/>
        <v>2551.6320424116507</v>
      </c>
      <c r="E1087" s="47">
        <v>2545</v>
      </c>
      <c r="F1087" s="170">
        <v>6.9085999999999999</v>
      </c>
      <c r="G1087" s="162">
        <f t="shared" si="11"/>
        <v>-150</v>
      </c>
    </row>
    <row r="1088" spans="1:7" x14ac:dyDescent="0.35">
      <c r="A1088" s="225">
        <v>43262</v>
      </c>
      <c r="B1088" s="47">
        <f t="shared" si="9"/>
        <v>3003.5028804678227</v>
      </c>
      <c r="C1088" s="47">
        <v>20750</v>
      </c>
      <c r="D1088" s="47">
        <f t="shared" si="10"/>
        <v>2567.0964790323274</v>
      </c>
      <c r="E1088" s="47">
        <v>2468</v>
      </c>
      <c r="F1088" s="170">
        <v>6.9085999999999999</v>
      </c>
      <c r="G1088" s="162">
        <f t="shared" si="11"/>
        <v>125</v>
      </c>
    </row>
    <row r="1089" spans="1:7" x14ac:dyDescent="0.35">
      <c r="A1089" s="225">
        <v>43263</v>
      </c>
      <c r="B1089" s="47">
        <f t="shared" si="9"/>
        <v>2996.265524129346</v>
      </c>
      <c r="C1089" s="47">
        <v>20700</v>
      </c>
      <c r="D1089" s="47">
        <f t="shared" si="10"/>
        <v>2560.9107043840568</v>
      </c>
      <c r="E1089" s="47">
        <v>2480</v>
      </c>
      <c r="F1089" s="170">
        <v>6.9085999999999999</v>
      </c>
      <c r="G1089" s="162">
        <f t="shared" si="11"/>
        <v>-50</v>
      </c>
    </row>
    <row r="1090" spans="1:7" x14ac:dyDescent="0.35">
      <c r="A1090" s="225">
        <v>43264</v>
      </c>
      <c r="B1090" s="47">
        <f t="shared" si="9"/>
        <v>2989.0281677908692</v>
      </c>
      <c r="C1090" s="47">
        <v>20650</v>
      </c>
      <c r="D1090" s="47">
        <f t="shared" si="10"/>
        <v>2554.7249297357857</v>
      </c>
      <c r="E1090" s="47">
        <v>2458</v>
      </c>
      <c r="F1090" s="170">
        <v>6.9085999999999999</v>
      </c>
      <c r="G1090" s="162">
        <f t="shared" si="11"/>
        <v>-50</v>
      </c>
    </row>
    <row r="1091" spans="1:7" x14ac:dyDescent="0.35">
      <c r="A1091" s="225">
        <v>43265</v>
      </c>
      <c r="B1091" s="47">
        <f t="shared" si="9"/>
        <v>2981.7908114523925</v>
      </c>
      <c r="C1091" s="47">
        <v>20600</v>
      </c>
      <c r="D1091" s="47">
        <f t="shared" si="10"/>
        <v>2548.5391550875152</v>
      </c>
      <c r="E1091" s="47">
        <v>2461</v>
      </c>
      <c r="F1091" s="170">
        <v>6.9085999999999999</v>
      </c>
      <c r="G1091" s="162">
        <f t="shared" si="11"/>
        <v>-50</v>
      </c>
    </row>
    <row r="1092" spans="1:7" x14ac:dyDescent="0.35">
      <c r="A1092" s="225">
        <v>43266</v>
      </c>
      <c r="B1092" s="47">
        <f t="shared" si="9"/>
        <v>2952.8413860984861</v>
      </c>
      <c r="C1092" s="47">
        <v>20400</v>
      </c>
      <c r="D1092" s="47">
        <f t="shared" si="10"/>
        <v>2523.7960564944328</v>
      </c>
      <c r="E1092" s="47">
        <v>2464</v>
      </c>
      <c r="F1092" s="170">
        <v>6.9085999999999999</v>
      </c>
      <c r="G1092" s="162">
        <f t="shared" si="11"/>
        <v>-200</v>
      </c>
    </row>
    <row r="1093" spans="1:7" x14ac:dyDescent="0.35">
      <c r="A1093" s="201">
        <v>43269</v>
      </c>
      <c r="B1093" s="47">
        <f t="shared" si="9"/>
        <v>2952.8413860984861</v>
      </c>
      <c r="C1093" s="47">
        <v>20400</v>
      </c>
      <c r="D1093" s="47">
        <f t="shared" si="10"/>
        <v>2523.7960564944328</v>
      </c>
      <c r="E1093" s="47">
        <v>2431</v>
      </c>
      <c r="F1093" s="170">
        <v>6.9085999999999999</v>
      </c>
      <c r="G1093" s="162">
        <f t="shared" si="11"/>
        <v>0</v>
      </c>
    </row>
    <row r="1094" spans="1:7" x14ac:dyDescent="0.35">
      <c r="A1094" s="201">
        <v>43270</v>
      </c>
      <c r="B1094" s="47">
        <f t="shared" ref="B1094:B1121" si="12">+IF(F1094=0,"",C1094/F1094)</f>
        <v>2938.3666734215326</v>
      </c>
      <c r="C1094" s="47">
        <v>20300</v>
      </c>
      <c r="D1094" s="47">
        <f t="shared" si="10"/>
        <v>2511.4245071978912</v>
      </c>
      <c r="E1094" s="47">
        <v>2411.5</v>
      </c>
      <c r="F1094" s="170">
        <v>6.9085999999999999</v>
      </c>
      <c r="G1094" s="162">
        <f t="shared" si="11"/>
        <v>-100</v>
      </c>
    </row>
    <row r="1095" spans="1:7" x14ac:dyDescent="0.35">
      <c r="A1095" s="201">
        <v>43271</v>
      </c>
      <c r="B1095" s="47">
        <f t="shared" si="12"/>
        <v>2920.273282575341</v>
      </c>
      <c r="C1095" s="47">
        <v>20175</v>
      </c>
      <c r="D1095" s="47">
        <f t="shared" si="10"/>
        <v>2495.9600705772145</v>
      </c>
      <c r="E1095" s="47">
        <v>2402.5</v>
      </c>
      <c r="F1095" s="170">
        <v>6.9085999999999999</v>
      </c>
      <c r="G1095" s="162">
        <f t="shared" si="11"/>
        <v>-125</v>
      </c>
    </row>
    <row r="1096" spans="1:7" x14ac:dyDescent="0.35">
      <c r="A1096" s="201">
        <v>43272</v>
      </c>
      <c r="B1096" s="47">
        <f t="shared" si="12"/>
        <v>2920.273282575341</v>
      </c>
      <c r="C1096" s="47">
        <v>20175</v>
      </c>
      <c r="D1096" s="47">
        <f t="shared" si="10"/>
        <v>2495.9600705772145</v>
      </c>
      <c r="E1096" s="47">
        <v>2397</v>
      </c>
      <c r="F1096" s="170">
        <v>6.9085999999999999</v>
      </c>
      <c r="G1096" s="162">
        <f t="shared" si="11"/>
        <v>0</v>
      </c>
    </row>
    <row r="1097" spans="1:7" x14ac:dyDescent="0.35">
      <c r="A1097" s="201">
        <v>43273</v>
      </c>
      <c r="B1097" s="47">
        <f t="shared" si="12"/>
        <v>2894.9425353906727</v>
      </c>
      <c r="C1097" s="47">
        <v>20000</v>
      </c>
      <c r="D1097" s="47">
        <f t="shared" si="10"/>
        <v>2474.3098593082673</v>
      </c>
      <c r="E1097" s="47">
        <v>2385</v>
      </c>
      <c r="F1097" s="170">
        <v>6.9085999999999999</v>
      </c>
      <c r="G1097" s="162">
        <f t="shared" si="11"/>
        <v>-175</v>
      </c>
    </row>
    <row r="1098" spans="1:7" x14ac:dyDescent="0.35">
      <c r="A1098" s="201">
        <v>43276</v>
      </c>
      <c r="B1098" s="47">
        <f t="shared" si="12"/>
        <v>2913.0359262368643</v>
      </c>
      <c r="C1098" s="47">
        <v>20125</v>
      </c>
      <c r="D1098" s="47">
        <f t="shared" si="10"/>
        <v>2489.774295928944</v>
      </c>
      <c r="E1098" s="47">
        <v>2389</v>
      </c>
      <c r="F1098" s="170">
        <v>6.9085999999999999</v>
      </c>
      <c r="G1098" s="162">
        <f t="shared" si="11"/>
        <v>125</v>
      </c>
    </row>
    <row r="1099" spans="1:7" x14ac:dyDescent="0.35">
      <c r="A1099" s="201">
        <v>43277</v>
      </c>
      <c r="B1099" s="47">
        <f t="shared" si="12"/>
        <v>2938.3666734215326</v>
      </c>
      <c r="C1099" s="47">
        <v>20300</v>
      </c>
      <c r="D1099" s="47">
        <f t="shared" si="10"/>
        <v>2511.4245071978912</v>
      </c>
      <c r="E1099" s="47">
        <v>2414</v>
      </c>
      <c r="F1099" s="170">
        <v>6.9085999999999999</v>
      </c>
      <c r="G1099" s="162">
        <f t="shared" si="11"/>
        <v>175</v>
      </c>
    </row>
    <row r="1100" spans="1:7" x14ac:dyDescent="0.35">
      <c r="A1100" s="201">
        <v>43278</v>
      </c>
      <c r="B1100" s="47">
        <f t="shared" si="12"/>
        <v>2981.7908114523925</v>
      </c>
      <c r="C1100" s="47">
        <v>20600</v>
      </c>
      <c r="D1100" s="47">
        <f t="shared" ref="D1100:D1163" si="13">+B1100/1.17</f>
        <v>2548.5391550875152</v>
      </c>
      <c r="E1100" s="47">
        <v>2408</v>
      </c>
      <c r="F1100" s="170">
        <v>6.9085999999999999</v>
      </c>
      <c r="G1100" s="162">
        <f t="shared" si="11"/>
        <v>300</v>
      </c>
    </row>
    <row r="1101" spans="1:7" x14ac:dyDescent="0.35">
      <c r="A1101" s="201">
        <v>43279</v>
      </c>
      <c r="B1101" s="47">
        <f t="shared" si="12"/>
        <v>3065.0204093448747</v>
      </c>
      <c r="C1101" s="47">
        <v>21175</v>
      </c>
      <c r="D1101" s="47">
        <f t="shared" si="13"/>
        <v>2619.675563542628</v>
      </c>
      <c r="E1101" s="47">
        <v>2430</v>
      </c>
      <c r="F1101" s="170">
        <v>6.9085999999999999</v>
      </c>
      <c r="G1101" s="162">
        <f t="shared" si="11"/>
        <v>575</v>
      </c>
    </row>
    <row r="1102" spans="1:7" x14ac:dyDescent="0.35">
      <c r="A1102" s="201">
        <v>43280</v>
      </c>
      <c r="B1102" s="47">
        <f t="shared" si="12"/>
        <v>3068.6390875141128</v>
      </c>
      <c r="C1102" s="47">
        <v>21200</v>
      </c>
      <c r="D1102" s="47">
        <f t="shared" si="13"/>
        <v>2622.768450866763</v>
      </c>
      <c r="E1102" s="47">
        <v>2407</v>
      </c>
      <c r="F1102" s="170">
        <v>6.9085999999999999</v>
      </c>
      <c r="G1102" s="162">
        <f t="shared" si="11"/>
        <v>25</v>
      </c>
    </row>
    <row r="1103" spans="1:7" x14ac:dyDescent="0.35">
      <c r="A1103" s="201">
        <v>43283</v>
      </c>
      <c r="B1103" s="47">
        <f t="shared" si="12"/>
        <v>3061.4017311756361</v>
      </c>
      <c r="C1103" s="47">
        <v>21150</v>
      </c>
      <c r="D1103" s="47">
        <f t="shared" si="13"/>
        <v>2616.5826762184925</v>
      </c>
      <c r="E1103" s="47">
        <v>2432</v>
      </c>
      <c r="F1103" s="170">
        <v>6.9085999999999999</v>
      </c>
      <c r="G1103" s="162">
        <f t="shared" si="11"/>
        <v>-50</v>
      </c>
    </row>
    <row r="1104" spans="1:7" x14ac:dyDescent="0.35">
      <c r="A1104" s="201">
        <v>43284</v>
      </c>
      <c r="B1104" s="47">
        <f t="shared" si="12"/>
        <v>3061.4017311756361</v>
      </c>
      <c r="C1104" s="47">
        <v>21150</v>
      </c>
      <c r="D1104" s="47">
        <f t="shared" si="13"/>
        <v>2616.5826762184925</v>
      </c>
      <c r="E1104" s="47">
        <v>2398</v>
      </c>
      <c r="F1104" s="170">
        <v>6.9085999999999999</v>
      </c>
      <c r="G1104" s="162">
        <f t="shared" si="11"/>
        <v>0</v>
      </c>
    </row>
    <row r="1105" spans="1:9" x14ac:dyDescent="0.35">
      <c r="A1105" s="201">
        <v>43285</v>
      </c>
      <c r="B1105" s="47">
        <f t="shared" si="12"/>
        <v>3043.3083403294445</v>
      </c>
      <c r="C1105" s="47">
        <v>21025</v>
      </c>
      <c r="D1105" s="47">
        <f t="shared" si="13"/>
        <v>2601.1182395978158</v>
      </c>
      <c r="E1105" s="47">
        <v>2405</v>
      </c>
      <c r="F1105" s="170">
        <v>6.9085999999999999</v>
      </c>
      <c r="G1105" s="162">
        <f t="shared" si="11"/>
        <v>-125</v>
      </c>
    </row>
    <row r="1106" spans="1:9" x14ac:dyDescent="0.35">
      <c r="A1106" s="201">
        <v>43286</v>
      </c>
      <c r="B1106" s="47">
        <f t="shared" si="12"/>
        <v>3003.5028804678227</v>
      </c>
      <c r="C1106" s="47">
        <v>20750</v>
      </c>
      <c r="D1106" s="47">
        <f t="shared" si="13"/>
        <v>2567.0964790323274</v>
      </c>
      <c r="E1106" s="47">
        <v>2373</v>
      </c>
      <c r="F1106" s="170">
        <v>6.9085999999999999</v>
      </c>
      <c r="G1106" s="162">
        <f t="shared" si="11"/>
        <v>-275</v>
      </c>
    </row>
    <row r="1107" spans="1:9" x14ac:dyDescent="0.35">
      <c r="A1107" s="201">
        <v>43287</v>
      </c>
      <c r="B1107" s="47">
        <f t="shared" si="12"/>
        <v>2996.265524129346</v>
      </c>
      <c r="C1107" s="47">
        <v>20700</v>
      </c>
      <c r="D1107" s="47">
        <f t="shared" si="13"/>
        <v>2560.9107043840568</v>
      </c>
      <c r="E1107" s="47">
        <v>2373</v>
      </c>
      <c r="F1107" s="170">
        <v>6.9085999999999999</v>
      </c>
      <c r="G1107" s="162">
        <f t="shared" si="11"/>
        <v>-50</v>
      </c>
    </row>
    <row r="1108" spans="1:9" x14ac:dyDescent="0.35">
      <c r="A1108" s="201">
        <v>43291</v>
      </c>
      <c r="B1108" s="47">
        <f t="shared" si="12"/>
        <v>2978.1721332831544</v>
      </c>
      <c r="C1108" s="47">
        <v>20575</v>
      </c>
      <c r="D1108" s="47">
        <f t="shared" si="13"/>
        <v>2545.4462677633801</v>
      </c>
      <c r="E1108" s="47">
        <v>2357</v>
      </c>
      <c r="F1108" s="170">
        <v>6.9085999999999999</v>
      </c>
      <c r="G1108" s="162">
        <f t="shared" si="11"/>
        <v>-125</v>
      </c>
    </row>
    <row r="1109" spans="1:9" x14ac:dyDescent="0.35">
      <c r="A1109" s="201">
        <v>43292</v>
      </c>
      <c r="B1109" s="47">
        <f t="shared" si="12"/>
        <v>2920.273282575341</v>
      </c>
      <c r="C1109" s="47">
        <v>20175</v>
      </c>
      <c r="D1109" s="47">
        <f t="shared" si="13"/>
        <v>2495.9600705772145</v>
      </c>
      <c r="E1109" s="47">
        <v>2283</v>
      </c>
      <c r="F1109" s="170">
        <v>6.9085999999999999</v>
      </c>
      <c r="G1109" s="162">
        <f t="shared" si="11"/>
        <v>-400</v>
      </c>
    </row>
    <row r="1110" spans="1:9" x14ac:dyDescent="0.35">
      <c r="A1110" s="201">
        <v>43293</v>
      </c>
      <c r="B1110" s="47">
        <f t="shared" si="12"/>
        <v>2884.0865008829574</v>
      </c>
      <c r="C1110" s="47">
        <v>19925</v>
      </c>
      <c r="D1110" s="47">
        <f t="shared" si="13"/>
        <v>2465.0311973358612</v>
      </c>
      <c r="E1110" s="47">
        <v>2244</v>
      </c>
      <c r="F1110" s="170">
        <v>6.9085999999999999</v>
      </c>
      <c r="G1110" s="162">
        <f t="shared" si="11"/>
        <v>-250</v>
      </c>
    </row>
    <row r="1111" spans="1:9" x14ac:dyDescent="0.35">
      <c r="A1111" s="201">
        <v>43294</v>
      </c>
      <c r="B1111" s="47">
        <f t="shared" si="12"/>
        <v>2884.0865008829574</v>
      </c>
      <c r="C1111" s="47">
        <v>19925</v>
      </c>
      <c r="D1111" s="47">
        <f t="shared" si="13"/>
        <v>2465.0311973358612</v>
      </c>
      <c r="E1111" s="47">
        <v>2140</v>
      </c>
      <c r="F1111" s="170">
        <v>6.9085999999999999</v>
      </c>
      <c r="G1111" s="162">
        <f t="shared" si="11"/>
        <v>0</v>
      </c>
    </row>
    <row r="1112" spans="1:9" x14ac:dyDescent="0.35">
      <c r="A1112" s="201">
        <v>43297</v>
      </c>
      <c r="B1112" s="47">
        <f t="shared" si="12"/>
        <v>2855.1370755290509</v>
      </c>
      <c r="C1112" s="379">
        <v>19725</v>
      </c>
      <c r="D1112" s="47">
        <f t="shared" si="13"/>
        <v>2440.2880987427789</v>
      </c>
      <c r="E1112" s="47">
        <v>2162</v>
      </c>
      <c r="F1112" s="170">
        <v>6.9085999999999999</v>
      </c>
      <c r="G1112" s="162">
        <f t="shared" si="11"/>
        <v>-200</v>
      </c>
      <c r="I1112" s="64">
        <f>C1112*'CNY-VND'!B237</f>
        <v>68544375</v>
      </c>
    </row>
    <row r="1113" spans="1:9" x14ac:dyDescent="0.35">
      <c r="A1113" s="201">
        <v>43298</v>
      </c>
      <c r="B1113" s="47">
        <f t="shared" si="12"/>
        <v>2793.6195466519989</v>
      </c>
      <c r="C1113" s="47">
        <v>19300</v>
      </c>
      <c r="D1113" s="47">
        <f t="shared" si="13"/>
        <v>2387.7090142324778</v>
      </c>
      <c r="E1113" s="47">
        <v>2183</v>
      </c>
      <c r="F1113" s="170">
        <v>6.9085999999999999</v>
      </c>
      <c r="G1113" s="162">
        <f t="shared" si="11"/>
        <v>-425</v>
      </c>
    </row>
    <row r="1114" spans="1:9" x14ac:dyDescent="0.35">
      <c r="A1114" s="201">
        <v>43299</v>
      </c>
      <c r="B1114" s="47">
        <f t="shared" si="12"/>
        <v>2768.2887994673306</v>
      </c>
      <c r="C1114" s="47">
        <v>19125</v>
      </c>
      <c r="D1114" s="47">
        <f t="shared" si="13"/>
        <v>2366.0588029635305</v>
      </c>
      <c r="E1114" s="47">
        <v>2164</v>
      </c>
      <c r="F1114" s="170">
        <v>6.9085999999999999</v>
      </c>
      <c r="G1114" s="162">
        <f t="shared" si="11"/>
        <v>-175</v>
      </c>
    </row>
    <row r="1115" spans="1:9" x14ac:dyDescent="0.35">
      <c r="A1115" s="201">
        <v>43300</v>
      </c>
      <c r="B1115" s="47">
        <f t="shared" si="12"/>
        <v>2797.2382248212375</v>
      </c>
      <c r="C1115" s="47">
        <v>19325</v>
      </c>
      <c r="D1115" s="47">
        <f t="shared" si="13"/>
        <v>2390.8019015566133</v>
      </c>
      <c r="E1115" s="47">
        <v>2118</v>
      </c>
      <c r="F1115" s="170">
        <v>6.9085999999999999</v>
      </c>
      <c r="G1115" s="162">
        <f t="shared" si="11"/>
        <v>200</v>
      </c>
    </row>
    <row r="1116" spans="1:9" x14ac:dyDescent="0.35">
      <c r="A1116" s="201">
        <v>43301</v>
      </c>
      <c r="B1116" s="47">
        <f t="shared" si="12"/>
        <v>2768.2887994673306</v>
      </c>
      <c r="C1116" s="47">
        <v>19125</v>
      </c>
      <c r="D1116" s="47">
        <f t="shared" si="13"/>
        <v>2366.0588029635305</v>
      </c>
      <c r="E1116" s="47">
        <v>2092.5</v>
      </c>
      <c r="F1116" s="170">
        <v>6.9085999999999999</v>
      </c>
      <c r="G1116" s="162">
        <f t="shared" si="11"/>
        <v>-200</v>
      </c>
    </row>
    <row r="1117" spans="1:9" x14ac:dyDescent="0.35">
      <c r="A1117" s="201">
        <v>43304</v>
      </c>
      <c r="B1117" s="47">
        <f t="shared" si="12"/>
        <v>2768.2887994673306</v>
      </c>
      <c r="C1117" s="47">
        <v>19125</v>
      </c>
      <c r="D1117" s="47">
        <f t="shared" si="13"/>
        <v>2366.0588029635305</v>
      </c>
      <c r="E1117" s="47">
        <v>2100</v>
      </c>
      <c r="F1117" s="170">
        <v>6.9085999999999999</v>
      </c>
      <c r="G1117" s="162">
        <f t="shared" si="11"/>
        <v>0</v>
      </c>
    </row>
    <row r="1118" spans="1:9" x14ac:dyDescent="0.35">
      <c r="A1118" s="201">
        <v>43305</v>
      </c>
      <c r="B1118" s="47">
        <f t="shared" si="12"/>
        <v>2761.0514431288539</v>
      </c>
      <c r="C1118" s="47">
        <v>19075</v>
      </c>
      <c r="D1118" s="47">
        <f t="shared" si="13"/>
        <v>2359.8730283152599</v>
      </c>
      <c r="E1118" s="47">
        <v>2140</v>
      </c>
      <c r="F1118" s="170">
        <v>6.9085999999999999</v>
      </c>
      <c r="G1118" s="162">
        <f t="shared" si="11"/>
        <v>-50</v>
      </c>
    </row>
    <row r="1119" spans="1:9" x14ac:dyDescent="0.35">
      <c r="A1119" s="201">
        <v>43306</v>
      </c>
      <c r="B1119" s="47">
        <f t="shared" si="12"/>
        <v>2779.1448339750455</v>
      </c>
      <c r="C1119" s="48">
        <v>19200</v>
      </c>
      <c r="D1119" s="47">
        <f t="shared" si="13"/>
        <v>2375.3374649359366</v>
      </c>
      <c r="E1119" s="47">
        <v>2132.5</v>
      </c>
      <c r="F1119" s="170">
        <v>6.9085999999999999</v>
      </c>
      <c r="G1119" s="162">
        <f t="shared" si="11"/>
        <v>125</v>
      </c>
    </row>
    <row r="1120" spans="1:9" x14ac:dyDescent="0.35">
      <c r="A1120" s="201">
        <v>43307</v>
      </c>
      <c r="B1120" s="47">
        <f t="shared" si="12"/>
        <v>2779.1448339750455</v>
      </c>
      <c r="C1120" s="47">
        <v>19200</v>
      </c>
      <c r="D1120" s="47">
        <f t="shared" si="13"/>
        <v>2375.3374649359366</v>
      </c>
      <c r="E1120" s="47">
        <v>2132.5</v>
      </c>
      <c r="F1120" s="170">
        <v>6.9085999999999999</v>
      </c>
      <c r="G1120" s="162">
        <f t="shared" si="11"/>
        <v>0</v>
      </c>
    </row>
    <row r="1121" spans="1:7" x14ac:dyDescent="0.35">
      <c r="A1121" s="201">
        <v>43308</v>
      </c>
      <c r="B1121" s="47">
        <f t="shared" si="12"/>
        <v>2775.5261558058073</v>
      </c>
      <c r="C1121" s="47">
        <v>19175</v>
      </c>
      <c r="D1121" s="47">
        <f t="shared" si="13"/>
        <v>2372.2445776118011</v>
      </c>
      <c r="E1121" s="47">
        <v>2141</v>
      </c>
      <c r="F1121" s="170">
        <v>6.9085999999999999</v>
      </c>
      <c r="G1121" s="162">
        <f t="shared" si="11"/>
        <v>-25</v>
      </c>
    </row>
    <row r="1122" spans="1:7" x14ac:dyDescent="0.35">
      <c r="A1122" s="201">
        <v>43311</v>
      </c>
      <c r="B1122" s="47">
        <f t="shared" ref="B1122:B1163" si="14">+IF(F1122=0,"",C1122/F1122)</f>
        <v>2735.7206959441855</v>
      </c>
      <c r="C1122" s="47">
        <v>18900</v>
      </c>
      <c r="D1122" s="47">
        <f>+B1122/1.17</f>
        <v>2338.2228170463127</v>
      </c>
      <c r="E1122" s="47">
        <v>2137.5</v>
      </c>
      <c r="F1122" s="170">
        <v>6.9085999999999999</v>
      </c>
      <c r="G1122" s="162">
        <f t="shared" si="11"/>
        <v>-275</v>
      </c>
    </row>
    <row r="1123" spans="1:7" x14ac:dyDescent="0.35">
      <c r="A1123" s="201">
        <v>43312</v>
      </c>
      <c r="B1123" s="47">
        <f t="shared" si="14"/>
        <v>2739.974915309866</v>
      </c>
      <c r="C1123" s="47">
        <v>18700</v>
      </c>
      <c r="D1123" s="47">
        <f t="shared" si="13"/>
        <v>2341.8589019742444</v>
      </c>
      <c r="E1123" s="47">
        <v>2133</v>
      </c>
      <c r="F1123" s="170">
        <f>USD_CNY!B910</f>
        <v>6.8248800000000003</v>
      </c>
      <c r="G1123" s="162">
        <f t="shared" si="11"/>
        <v>-200</v>
      </c>
    </row>
    <row r="1124" spans="1:7" x14ac:dyDescent="0.35">
      <c r="A1124" s="346">
        <v>43313</v>
      </c>
      <c r="B1124" s="47">
        <f t="shared" si="14"/>
        <v>2726.7422118803643</v>
      </c>
      <c r="C1124" s="345">
        <v>18550</v>
      </c>
      <c r="D1124" s="47">
        <f t="shared" si="13"/>
        <v>2330.5488990430467</v>
      </c>
      <c r="E1124" s="345">
        <v>2154</v>
      </c>
      <c r="F1124" s="170">
        <f>USD_CNY!B911</f>
        <v>6.8029900000000003</v>
      </c>
      <c r="G1124" s="162">
        <f t="shared" si="11"/>
        <v>-150</v>
      </c>
    </row>
    <row r="1125" spans="1:7" x14ac:dyDescent="0.35">
      <c r="A1125" s="346">
        <v>43314</v>
      </c>
      <c r="B1125" s="47">
        <f t="shared" si="14"/>
        <v>2704.0019228458118</v>
      </c>
      <c r="C1125" s="47">
        <v>18450</v>
      </c>
      <c r="D1125" s="47">
        <f t="shared" si="13"/>
        <v>2311.1127545690701</v>
      </c>
      <c r="E1125" s="47">
        <v>2115.5</v>
      </c>
      <c r="F1125" s="170">
        <f>USD_CNY!B912</f>
        <v>6.8232200000000001</v>
      </c>
      <c r="G1125" s="162">
        <f t="shared" si="11"/>
        <v>-100</v>
      </c>
    </row>
    <row r="1126" spans="1:7" x14ac:dyDescent="0.35">
      <c r="A1126" s="346">
        <v>43315</v>
      </c>
      <c r="B1126" s="47">
        <f t="shared" si="14"/>
        <v>2649.1481298976532</v>
      </c>
      <c r="C1126" s="47">
        <v>18225</v>
      </c>
      <c r="D1126" s="47">
        <f t="shared" si="13"/>
        <v>2264.229170852695</v>
      </c>
      <c r="E1126" s="47">
        <v>2143</v>
      </c>
      <c r="F1126" s="170">
        <f>USD_CNY!B913</f>
        <v>6.8795700000000002</v>
      </c>
      <c r="G1126" s="162">
        <f t="shared" si="11"/>
        <v>-225</v>
      </c>
    </row>
    <row r="1127" spans="1:7" x14ac:dyDescent="0.35">
      <c r="A1127" s="346">
        <v>43318</v>
      </c>
      <c r="B1127" s="47">
        <f t="shared" si="14"/>
        <v>2636.179482198851</v>
      </c>
      <c r="C1127" s="47">
        <v>18050</v>
      </c>
      <c r="D1127" s="47">
        <f t="shared" si="13"/>
        <v>2253.1448565802148</v>
      </c>
      <c r="E1127" s="47">
        <v>2136</v>
      </c>
      <c r="F1127" s="170">
        <f>USD_CNY!B914</f>
        <v>6.8470300000000002</v>
      </c>
      <c r="G1127" s="162">
        <f t="shared" si="11"/>
        <v>-175</v>
      </c>
    </row>
    <row r="1128" spans="1:7" x14ac:dyDescent="0.35">
      <c r="A1128" s="346">
        <v>43319</v>
      </c>
      <c r="B1128" s="47">
        <f t="shared" si="14"/>
        <v>2633.2658323742371</v>
      </c>
      <c r="C1128" s="47">
        <v>18075</v>
      </c>
      <c r="D1128" s="47">
        <f t="shared" si="13"/>
        <v>2250.6545575848181</v>
      </c>
      <c r="E1128" s="47">
        <v>2073</v>
      </c>
      <c r="F1128" s="170">
        <f>USD_CNY!B915</f>
        <v>6.8640999999999996</v>
      </c>
      <c r="G1128" s="162">
        <f t="shared" si="11"/>
        <v>25</v>
      </c>
    </row>
    <row r="1129" spans="1:7" x14ac:dyDescent="0.35">
      <c r="A1129" s="346">
        <v>43320</v>
      </c>
      <c r="B1129" s="47">
        <f t="shared" si="14"/>
        <v>2676.639900267664</v>
      </c>
      <c r="C1129" s="47">
        <v>18250</v>
      </c>
      <c r="D1129" s="47">
        <f t="shared" si="13"/>
        <v>2287.7264104851829</v>
      </c>
      <c r="E1129" s="47">
        <v>2122</v>
      </c>
      <c r="F1129" s="170">
        <f>USD_CNY!B916</f>
        <v>6.8182499999999999</v>
      </c>
      <c r="G1129" s="162">
        <f t="shared" si="11"/>
        <v>175</v>
      </c>
    </row>
    <row r="1130" spans="1:7" x14ac:dyDescent="0.35">
      <c r="A1130" s="346">
        <v>43321</v>
      </c>
      <c r="B1130" s="47">
        <f t="shared" si="14"/>
        <v>2689.4249174119382</v>
      </c>
      <c r="C1130" s="47">
        <v>18350</v>
      </c>
      <c r="D1130" s="47">
        <f t="shared" si="13"/>
        <v>2298.6537755657591</v>
      </c>
      <c r="E1130" s="47">
        <v>2131</v>
      </c>
      <c r="F1130" s="170">
        <f>USD_CNY!B917</f>
        <v>6.8230199999999996</v>
      </c>
      <c r="G1130" s="162">
        <f t="shared" si="11"/>
        <v>100</v>
      </c>
    </row>
    <row r="1131" spans="1:7" x14ac:dyDescent="0.35">
      <c r="A1131" s="346">
        <v>43322</v>
      </c>
      <c r="B1131" s="47">
        <f t="shared" si="14"/>
        <v>2669.683786729152</v>
      </c>
      <c r="C1131" s="47">
        <v>18275</v>
      </c>
      <c r="D1131" s="47">
        <f t="shared" si="13"/>
        <v>2281.7810142984208</v>
      </c>
      <c r="E1131" s="47">
        <v>2136.5</v>
      </c>
      <c r="F1131" s="170">
        <f>USD_CNY!B918</f>
        <v>6.8453799999999996</v>
      </c>
      <c r="G1131" s="162">
        <f t="shared" si="11"/>
        <v>-75</v>
      </c>
    </row>
    <row r="1132" spans="1:7" x14ac:dyDescent="0.35">
      <c r="A1132" s="346">
        <v>43325</v>
      </c>
      <c r="B1132" s="47">
        <f t="shared" si="14"/>
        <v>2650.3567787971456</v>
      </c>
      <c r="C1132" s="47">
        <v>18200</v>
      </c>
      <c r="D1132" s="47">
        <f t="shared" si="13"/>
        <v>2265.2622041001246</v>
      </c>
      <c r="E1132" s="47">
        <v>2092</v>
      </c>
      <c r="F1132" s="170">
        <f>USD_CNY!B919</f>
        <v>6.867</v>
      </c>
      <c r="G1132" s="162">
        <f t="shared" si="11"/>
        <v>-75</v>
      </c>
    </row>
    <row r="1133" spans="1:7" x14ac:dyDescent="0.35">
      <c r="A1133" s="346">
        <v>43326</v>
      </c>
      <c r="B1133" s="47">
        <f t="shared" si="14"/>
        <v>2637.1040172489093</v>
      </c>
      <c r="C1133" s="47">
        <v>18175</v>
      </c>
      <c r="D1133" s="47">
        <f t="shared" si="13"/>
        <v>2253.9350574777004</v>
      </c>
      <c r="E1133" s="47">
        <v>2070</v>
      </c>
      <c r="F1133" s="170">
        <f>USD_CNY!B920</f>
        <v>6.8920300000000001</v>
      </c>
      <c r="G1133" s="162">
        <f t="shared" si="11"/>
        <v>-25</v>
      </c>
    </row>
    <row r="1134" spans="1:7" x14ac:dyDescent="0.35">
      <c r="A1134" s="346">
        <v>43327</v>
      </c>
      <c r="B1134" s="47">
        <f t="shared" si="14"/>
        <v>2629.3266022572316</v>
      </c>
      <c r="C1134" s="47">
        <v>18125</v>
      </c>
      <c r="D1134" s="47">
        <f t="shared" si="13"/>
        <v>2247.2876942369503</v>
      </c>
      <c r="E1134" s="47">
        <v>2090</v>
      </c>
      <c r="F1134" s="170">
        <f>USD_CNY!B921</f>
        <v>6.8933999999999997</v>
      </c>
      <c r="G1134" s="162">
        <f t="shared" si="11"/>
        <v>-50</v>
      </c>
    </row>
    <row r="1135" spans="1:7" x14ac:dyDescent="0.35">
      <c r="A1135" s="346">
        <v>43328</v>
      </c>
      <c r="B1135" s="47">
        <f t="shared" si="14"/>
        <v>2544.8131883953638</v>
      </c>
      <c r="C1135" s="47">
        <v>17675</v>
      </c>
      <c r="D1135" s="47">
        <f t="shared" si="13"/>
        <v>2175.0540071755249</v>
      </c>
      <c r="E1135" s="47">
        <v>1992</v>
      </c>
      <c r="F1135" s="170">
        <f>USD_CNY!B922</f>
        <v>6.9455</v>
      </c>
      <c r="G1135" s="162">
        <f t="shared" si="11"/>
        <v>-450</v>
      </c>
    </row>
    <row r="1136" spans="1:7" x14ac:dyDescent="0.35">
      <c r="A1136" s="346">
        <v>43329</v>
      </c>
      <c r="B1136" s="47">
        <f t="shared" si="14"/>
        <v>2577.0941167893852</v>
      </c>
      <c r="C1136" s="47">
        <v>17675</v>
      </c>
      <c r="D1136" s="47">
        <f t="shared" si="13"/>
        <v>2202.6445442644322</v>
      </c>
      <c r="E1136" s="47">
        <v>2002</v>
      </c>
      <c r="F1136" s="170">
        <f>USD_CNY!B923</f>
        <v>6.8585000000000003</v>
      </c>
      <c r="G1136" s="162">
        <f t="shared" si="11"/>
        <v>0</v>
      </c>
    </row>
    <row r="1137" spans="1:7" x14ac:dyDescent="0.35">
      <c r="A1137" s="346">
        <v>43332</v>
      </c>
      <c r="B1137" s="47">
        <f t="shared" si="14"/>
        <v>2585.99247977293</v>
      </c>
      <c r="C1137" s="47">
        <v>17675</v>
      </c>
      <c r="D1137" s="47">
        <f t="shared" si="13"/>
        <v>2210.2499827119059</v>
      </c>
      <c r="E1137" s="47">
        <v>1977</v>
      </c>
      <c r="F1137" s="170">
        <f>USD_CNY!B924</f>
        <v>6.8349000000000002</v>
      </c>
      <c r="G1137" s="162">
        <f t="shared" si="11"/>
        <v>0</v>
      </c>
    </row>
    <row r="1138" spans="1:7" x14ac:dyDescent="0.35">
      <c r="A1138" s="346">
        <v>43333</v>
      </c>
      <c r="B1138" s="47">
        <f t="shared" si="14"/>
        <v>2586.2838430056204</v>
      </c>
      <c r="C1138" s="47">
        <v>17675</v>
      </c>
      <c r="D1138" s="47">
        <f t="shared" si="13"/>
        <v>2210.499011115915</v>
      </c>
      <c r="E1138" s="47">
        <v>1997</v>
      </c>
      <c r="F1138" s="170">
        <f>USD_CNY!B925</f>
        <v>6.83413</v>
      </c>
      <c r="G1138" s="162">
        <f t="shared" si="11"/>
        <v>0</v>
      </c>
    </row>
    <row r="1139" spans="1:7" x14ac:dyDescent="0.35">
      <c r="A1139" s="346">
        <v>43334</v>
      </c>
      <c r="B1139" s="47">
        <f t="shared" si="14"/>
        <v>2596.0920210265149</v>
      </c>
      <c r="C1139" s="47">
        <v>17725</v>
      </c>
      <c r="D1139" s="47">
        <f t="shared" si="13"/>
        <v>2218.8820692534318</v>
      </c>
      <c r="E1139" s="47">
        <v>1999</v>
      </c>
      <c r="F1139" s="170">
        <f>USD_CNY!B926</f>
        <v>6.8275699999999997</v>
      </c>
      <c r="G1139" s="162">
        <f>+C1139-C1138</f>
        <v>50</v>
      </c>
    </row>
    <row r="1140" spans="1:7" x14ac:dyDescent="0.35">
      <c r="A1140" s="346">
        <v>43335</v>
      </c>
      <c r="B1140" s="47">
        <f t="shared" si="14"/>
        <v>2629.3493821028956</v>
      </c>
      <c r="C1140" s="47">
        <v>18000</v>
      </c>
      <c r="D1140" s="47">
        <f t="shared" si="13"/>
        <v>2247.307164190509</v>
      </c>
      <c r="E1140" s="47">
        <v>1998</v>
      </c>
      <c r="F1140" s="170">
        <f>USD_CNY!B927</f>
        <v>6.8457999999999997</v>
      </c>
      <c r="G1140" s="162">
        <f t="shared" si="11"/>
        <v>275</v>
      </c>
    </row>
    <row r="1141" spans="1:7" x14ac:dyDescent="0.35">
      <c r="A1141" s="346">
        <v>43336</v>
      </c>
      <c r="B1141" s="47">
        <f t="shared" si="14"/>
        <v>2654.9096242650035</v>
      </c>
      <c r="C1141" s="47">
        <v>18300</v>
      </c>
      <c r="D1141" s="47">
        <f t="shared" si="13"/>
        <v>2269.1535250128236</v>
      </c>
      <c r="E1141" s="47">
        <v>2006</v>
      </c>
      <c r="F1141" s="170">
        <f>USD_CNY!B928</f>
        <v>6.8928900000000004</v>
      </c>
      <c r="G1141" s="162">
        <f t="shared" si="11"/>
        <v>300</v>
      </c>
    </row>
    <row r="1142" spans="1:7" x14ac:dyDescent="0.35">
      <c r="A1142" s="346">
        <v>43339</v>
      </c>
      <c r="B1142" s="47">
        <f t="shared" si="14"/>
        <v>2720.6362465219977</v>
      </c>
      <c r="C1142" s="47">
        <v>18500</v>
      </c>
      <c r="D1142" s="47">
        <f t="shared" si="13"/>
        <v>2325.3301252324768</v>
      </c>
      <c r="E1142" s="47">
        <v>2079</v>
      </c>
      <c r="F1142" s="170">
        <f>USD_CNY!B929</f>
        <v>6.7998799999999999</v>
      </c>
      <c r="G1142" s="162">
        <f t="shared" si="11"/>
        <v>200</v>
      </c>
    </row>
    <row r="1143" spans="1:7" x14ac:dyDescent="0.35">
      <c r="A1143" s="346">
        <v>43340</v>
      </c>
      <c r="B1143" s="47">
        <f t="shared" si="14"/>
        <v>2719.7434976416625</v>
      </c>
      <c r="C1143" s="47">
        <v>18475</v>
      </c>
      <c r="D1143" s="47">
        <f t="shared" si="13"/>
        <v>2324.5670920014213</v>
      </c>
      <c r="E1143" s="47">
        <v>2079</v>
      </c>
      <c r="F1143" s="170">
        <f>USD_CNY!B930</f>
        <v>6.7929199999999996</v>
      </c>
      <c r="G1143" s="162">
        <f t="shared" si="11"/>
        <v>-25</v>
      </c>
    </row>
    <row r="1144" spans="1:7" x14ac:dyDescent="0.35">
      <c r="A1144" s="346">
        <v>43341</v>
      </c>
      <c r="B1144" s="47">
        <f t="shared" si="14"/>
        <v>2713.5545358277445</v>
      </c>
      <c r="C1144" s="47">
        <v>18450</v>
      </c>
      <c r="D1144" s="47">
        <f t="shared" si="13"/>
        <v>2319.2773810493545</v>
      </c>
      <c r="E1144" s="47">
        <v>2069</v>
      </c>
      <c r="F1144" s="170">
        <f>USD_CNY!B931</f>
        <v>6.7991999999999999</v>
      </c>
      <c r="G1144" s="162">
        <f t="shared" si="11"/>
        <v>-25</v>
      </c>
    </row>
    <row r="1145" spans="1:7" x14ac:dyDescent="0.35">
      <c r="A1145" s="346">
        <v>43342</v>
      </c>
      <c r="B1145" s="47">
        <f t="shared" si="14"/>
        <v>2706.0752477546107</v>
      </c>
      <c r="C1145" s="47">
        <v>18650</v>
      </c>
      <c r="D1145" s="47">
        <f t="shared" si="13"/>
        <v>2312.8848271406932</v>
      </c>
      <c r="E1145" s="47">
        <v>2065.5</v>
      </c>
      <c r="F1145" s="170">
        <f>USD_CNY!B932</f>
        <v>6.8918999999999997</v>
      </c>
      <c r="G1145" s="162">
        <f t="shared" si="11"/>
        <v>200</v>
      </c>
    </row>
    <row r="1146" spans="1:7" x14ac:dyDescent="0.35">
      <c r="A1146" s="346">
        <v>43343</v>
      </c>
      <c r="B1146" s="47">
        <f t="shared" si="14"/>
        <v>2752.746556517965</v>
      </c>
      <c r="C1146" s="47">
        <v>18900</v>
      </c>
      <c r="D1146" s="47">
        <f t="shared" si="13"/>
        <v>2352.7748346307394</v>
      </c>
      <c r="E1146" s="47">
        <v>2071</v>
      </c>
      <c r="F1146" s="170">
        <f>USD_CNY!B933</f>
        <v>6.8658700000000001</v>
      </c>
      <c r="G1146" s="162">
        <f>+C1146-C1145</f>
        <v>250</v>
      </c>
    </row>
    <row r="1147" spans="1:7" x14ac:dyDescent="0.35">
      <c r="A1147" s="344">
        <v>43347</v>
      </c>
      <c r="B1147" s="47">
        <f t="shared" si="14"/>
        <v>2838.6062150844118</v>
      </c>
      <c r="C1147" s="47">
        <v>19400</v>
      </c>
      <c r="D1147" s="47">
        <f t="shared" si="13"/>
        <v>2426.1591581918051</v>
      </c>
      <c r="E1147" s="47">
        <v>2101</v>
      </c>
      <c r="F1147" s="170">
        <f>USD_CNY!B934</f>
        <v>6.8343400000000001</v>
      </c>
      <c r="G1147" s="162">
        <v>250</v>
      </c>
    </row>
    <row r="1148" spans="1:7" x14ac:dyDescent="0.35">
      <c r="A1148" s="344">
        <v>43348</v>
      </c>
      <c r="B1148" s="47">
        <f t="shared" si="14"/>
        <v>2803.451749967147</v>
      </c>
      <c r="C1148" s="47">
        <v>19200</v>
      </c>
      <c r="D1148" s="47">
        <f t="shared" si="13"/>
        <v>2396.1126068095273</v>
      </c>
      <c r="E1148" s="47">
        <v>2086</v>
      </c>
      <c r="F1148" s="170">
        <f>USD_CNY!B935</f>
        <v>6.8487</v>
      </c>
      <c r="G1148" s="162">
        <f t="shared" ref="G1148:G1165" si="15">+C1148-C1147</f>
        <v>-200</v>
      </c>
    </row>
    <row r="1149" spans="1:7" x14ac:dyDescent="0.35">
      <c r="A1149" s="344">
        <v>43349</v>
      </c>
      <c r="B1149" s="47">
        <f t="shared" si="14"/>
        <v>2787.9275065770244</v>
      </c>
      <c r="C1149" s="47">
        <v>19075</v>
      </c>
      <c r="D1149" s="47">
        <f t="shared" si="13"/>
        <v>2382.8440227154056</v>
      </c>
      <c r="E1149" s="47">
        <v>2067</v>
      </c>
      <c r="F1149" s="170">
        <f>USD_CNY!B936</f>
        <v>6.8419999999999996</v>
      </c>
      <c r="G1149" s="162">
        <f t="shared" si="15"/>
        <v>-125</v>
      </c>
    </row>
    <row r="1150" spans="1:7" x14ac:dyDescent="0.35">
      <c r="A1150" s="344">
        <v>43350</v>
      </c>
      <c r="B1150" s="47">
        <f t="shared" si="14"/>
        <v>2794.4470501597766</v>
      </c>
      <c r="C1150" s="47">
        <v>19125</v>
      </c>
      <c r="D1150" s="47">
        <f t="shared" si="13"/>
        <v>2388.4162821878435</v>
      </c>
      <c r="E1150" s="47">
        <v>2044</v>
      </c>
      <c r="F1150" s="170">
        <f>USD_CNY!B937</f>
        <v>6.8439300000000003</v>
      </c>
      <c r="G1150" s="162">
        <f t="shared" si="15"/>
        <v>50</v>
      </c>
    </row>
    <row r="1151" spans="1:7" x14ac:dyDescent="0.35">
      <c r="A1151" s="344">
        <v>43353</v>
      </c>
      <c r="B1151" s="47">
        <f t="shared" si="14"/>
        <v>2828.1408764029547</v>
      </c>
      <c r="C1151" s="47">
        <v>19400</v>
      </c>
      <c r="D1151" s="47">
        <f t="shared" si="13"/>
        <v>2417.2144242760301</v>
      </c>
      <c r="E1151" s="47">
        <v>2036.5</v>
      </c>
      <c r="F1151" s="170">
        <f>USD_CNY!B938</f>
        <v>6.8596300000000001</v>
      </c>
      <c r="G1151" s="162">
        <f t="shared" si="15"/>
        <v>275</v>
      </c>
    </row>
    <row r="1152" spans="1:7" x14ac:dyDescent="0.35">
      <c r="A1152" s="344">
        <v>43354</v>
      </c>
      <c r="B1152" s="47">
        <f t="shared" si="14"/>
        <v>2800.363573861137</v>
      </c>
      <c r="C1152" s="47">
        <v>19225</v>
      </c>
      <c r="D1152" s="47">
        <f t="shared" si="13"/>
        <v>2393.4731400522542</v>
      </c>
      <c r="E1152" s="47">
        <v>2056</v>
      </c>
      <c r="F1152" s="170">
        <f>USD_CNY!B939</f>
        <v>6.8651799999999996</v>
      </c>
      <c r="G1152" s="162">
        <f t="shared" si="15"/>
        <v>-175</v>
      </c>
    </row>
    <row r="1153" spans="1:7" x14ac:dyDescent="0.35">
      <c r="A1153" s="344">
        <v>43355</v>
      </c>
      <c r="B1153" s="47">
        <f t="shared" si="14"/>
        <v>2781.656339994764</v>
      </c>
      <c r="C1153" s="47">
        <v>19125</v>
      </c>
      <c r="D1153" s="47">
        <f t="shared" si="13"/>
        <v>2377.4840512775763</v>
      </c>
      <c r="E1153" s="47">
        <v>1970</v>
      </c>
      <c r="F1153" s="170">
        <f>USD_CNY!B940</f>
        <v>6.8754</v>
      </c>
      <c r="G1153" s="162">
        <f t="shared" si="15"/>
        <v>-100</v>
      </c>
    </row>
    <row r="1154" spans="1:7" x14ac:dyDescent="0.35">
      <c r="A1154" s="344">
        <v>43356</v>
      </c>
      <c r="B1154" s="47">
        <f t="shared" si="14"/>
        <v>2802.4116837884508</v>
      </c>
      <c r="C1154" s="47">
        <v>19150</v>
      </c>
      <c r="D1154" s="47">
        <f t="shared" si="13"/>
        <v>2395.2236613576506</v>
      </c>
      <c r="E1154" s="47">
        <v>1982</v>
      </c>
      <c r="F1154" s="170">
        <f>USD_CNY!B941</f>
        <v>6.8334000000000001</v>
      </c>
      <c r="G1154" s="162">
        <f t="shared" si="15"/>
        <v>25</v>
      </c>
    </row>
    <row r="1155" spans="1:7" x14ac:dyDescent="0.35">
      <c r="A1155" s="344">
        <v>43357</v>
      </c>
      <c r="B1155" s="47">
        <f t="shared" si="14"/>
        <v>2787.2879213626807</v>
      </c>
      <c r="C1155" s="47">
        <v>19075</v>
      </c>
      <c r="D1155" s="47">
        <f t="shared" si="13"/>
        <v>2382.2973686860519</v>
      </c>
      <c r="E1155" s="47">
        <v>2042</v>
      </c>
      <c r="F1155" s="170">
        <f>USD_CNY!B942</f>
        <v>6.8435699999999997</v>
      </c>
      <c r="G1155" s="162">
        <f t="shared" si="15"/>
        <v>-75</v>
      </c>
    </row>
    <row r="1156" spans="1:7" x14ac:dyDescent="0.35">
      <c r="A1156" s="344">
        <v>43360</v>
      </c>
      <c r="B1156" s="47">
        <f t="shared" si="14"/>
        <v>2744.1373595219748</v>
      </c>
      <c r="C1156" s="47">
        <v>18875</v>
      </c>
      <c r="D1156" s="47">
        <f t="shared" si="13"/>
        <v>2345.4165465999786</v>
      </c>
      <c r="E1156" s="47">
        <v>2050</v>
      </c>
      <c r="F1156" s="170">
        <f>USD_CNY!B943</f>
        <v>6.8783000000000003</v>
      </c>
      <c r="G1156" s="162">
        <f t="shared" si="15"/>
        <v>-200</v>
      </c>
    </row>
    <row r="1157" spans="1:7" x14ac:dyDescent="0.35">
      <c r="A1157" s="344">
        <v>43361</v>
      </c>
      <c r="B1157" s="47">
        <f t="shared" si="14"/>
        <v>2733.3740973678082</v>
      </c>
      <c r="C1157" s="47">
        <v>18775</v>
      </c>
      <c r="D1157" s="47">
        <f t="shared" si="13"/>
        <v>2336.2171772374431</v>
      </c>
      <c r="E1157" s="47">
        <v>2040</v>
      </c>
      <c r="F1157" s="170">
        <f>USD_CNY!B944</f>
        <v>6.8688000000000002</v>
      </c>
      <c r="G1157" s="162">
        <f t="shared" si="15"/>
        <v>-100</v>
      </c>
    </row>
    <row r="1158" spans="1:7" x14ac:dyDescent="0.35">
      <c r="A1158" s="344">
        <v>43362</v>
      </c>
      <c r="B1158" s="47">
        <f t="shared" si="14"/>
        <v>2741.0122499919808</v>
      </c>
      <c r="C1158" s="47">
        <v>18800</v>
      </c>
      <c r="D1158" s="47">
        <f t="shared" si="13"/>
        <v>2342.7455128136589</v>
      </c>
      <c r="E1158" s="47">
        <v>2046</v>
      </c>
      <c r="F1158" s="170">
        <f>USD_CNY!B945</f>
        <v>6.8587800000000003</v>
      </c>
      <c r="G1158" s="162">
        <f t="shared" si="15"/>
        <v>25</v>
      </c>
    </row>
    <row r="1159" spans="1:7" x14ac:dyDescent="0.35">
      <c r="A1159" s="344">
        <v>43363</v>
      </c>
      <c r="B1159" s="47">
        <f t="shared" si="14"/>
        <v>2758.5965311743303</v>
      </c>
      <c r="C1159" s="47">
        <v>18900</v>
      </c>
      <c r="D1159" s="47">
        <f t="shared" si="13"/>
        <v>2357.7748129695133</v>
      </c>
      <c r="E1159" s="47">
        <v>2025</v>
      </c>
      <c r="F1159" s="170">
        <f>USD_CNY!B946</f>
        <v>6.8513099999999998</v>
      </c>
      <c r="G1159" s="162">
        <f t="shared" si="15"/>
        <v>100</v>
      </c>
    </row>
    <row r="1160" spans="1:7" x14ac:dyDescent="0.35">
      <c r="A1160" s="344">
        <v>43364</v>
      </c>
      <c r="B1160" s="47">
        <f t="shared" si="14"/>
        <v>2754.790701758237</v>
      </c>
      <c r="C1160" s="47">
        <v>18825</v>
      </c>
      <c r="D1160" s="47">
        <f t="shared" si="13"/>
        <v>2354.5219673147326</v>
      </c>
      <c r="E1160" s="47">
        <v>2003</v>
      </c>
      <c r="F1160" s="170">
        <f>USD_CNY!B947</f>
        <v>6.8335499999999998</v>
      </c>
      <c r="G1160" s="162">
        <f t="shared" si="15"/>
        <v>-75</v>
      </c>
    </row>
    <row r="1161" spans="1:7" x14ac:dyDescent="0.35">
      <c r="A1161" s="344">
        <v>43368</v>
      </c>
      <c r="B1161" s="47">
        <f t="shared" si="14"/>
        <v>2737.9265449260251</v>
      </c>
      <c r="C1161" s="47">
        <v>18800</v>
      </c>
      <c r="D1161" s="47">
        <f t="shared" si="13"/>
        <v>2340.1081580564319</v>
      </c>
      <c r="E1161" s="47">
        <v>2029</v>
      </c>
      <c r="F1161" s="170">
        <f>USD_CNY!B948</f>
        <v>6.8665099999999999</v>
      </c>
      <c r="G1161" s="162">
        <f t="shared" si="15"/>
        <v>-25</v>
      </c>
    </row>
    <row r="1162" spans="1:7" x14ac:dyDescent="0.35">
      <c r="A1162" s="344">
        <v>43369</v>
      </c>
      <c r="B1162" s="47">
        <f t="shared" si="14"/>
        <v>2715.5079528710125</v>
      </c>
      <c r="C1162" s="47">
        <v>18650</v>
      </c>
      <c r="D1162" s="47">
        <f t="shared" si="13"/>
        <v>2320.9469682658228</v>
      </c>
      <c r="E1162" s="47">
        <v>2018</v>
      </c>
      <c r="F1162" s="170">
        <f>USD_CNY!B949</f>
        <v>6.8679600000000001</v>
      </c>
      <c r="G1162" s="162">
        <f t="shared" si="15"/>
        <v>-150</v>
      </c>
    </row>
    <row r="1163" spans="1:7" x14ac:dyDescent="0.35">
      <c r="A1163" s="344">
        <v>43370</v>
      </c>
      <c r="B1163" s="47">
        <f t="shared" si="14"/>
        <v>2676.9438030933252</v>
      </c>
      <c r="C1163" s="47">
        <v>18400</v>
      </c>
      <c r="D1163" s="47">
        <f t="shared" si="13"/>
        <v>2287.9861564900216</v>
      </c>
      <c r="E1163" s="47">
        <v>2018</v>
      </c>
      <c r="F1163" s="170">
        <f>USD_CNY!B950</f>
        <v>6.8735099999999996</v>
      </c>
      <c r="G1163" s="162">
        <f t="shared" si="15"/>
        <v>-250</v>
      </c>
    </row>
    <row r="1164" spans="1:7" x14ac:dyDescent="0.35">
      <c r="A1164" s="344">
        <v>43371</v>
      </c>
      <c r="B1164" s="47">
        <f t="shared" ref="B1164:B1183" si="16">+IF(F1164=0,"",C1164/F1164)</f>
        <v>2671.8438481521439</v>
      </c>
      <c r="C1164" s="47">
        <v>18400</v>
      </c>
      <c r="D1164" s="47">
        <f t="shared" ref="D1164:D1183" si="17">+B1164/1.17</f>
        <v>2283.627220642858</v>
      </c>
      <c r="E1164" s="47">
        <v>1975</v>
      </c>
      <c r="F1164" s="170">
        <f>USD_CNY!B951</f>
        <v>6.8866300000000003</v>
      </c>
      <c r="G1164" s="162">
        <f t="shared" si="15"/>
        <v>0</v>
      </c>
    </row>
    <row r="1165" spans="1:7" x14ac:dyDescent="0.35">
      <c r="A1165" s="344">
        <v>43374</v>
      </c>
      <c r="B1165" s="47">
        <f t="shared" si="16"/>
        <v>2694.9558920670165</v>
      </c>
      <c r="C1165" s="47">
        <v>18400</v>
      </c>
      <c r="D1165" s="47">
        <f t="shared" si="17"/>
        <v>2303.3811043307833</v>
      </c>
      <c r="E1165" s="47">
        <v>2002</v>
      </c>
      <c r="F1165" s="170">
        <f>USD_CNY!B952</f>
        <v>6.8275699999999997</v>
      </c>
      <c r="G1165" s="162">
        <f t="shared" si="15"/>
        <v>0</v>
      </c>
    </row>
    <row r="1166" spans="1:7" x14ac:dyDescent="0.35">
      <c r="A1166" s="344">
        <v>43375</v>
      </c>
      <c r="B1166" s="47">
        <f t="shared" si="16"/>
        <v>2671.8748865542252</v>
      </c>
      <c r="C1166" s="47">
        <v>18400</v>
      </c>
      <c r="D1166" s="47">
        <f t="shared" si="17"/>
        <v>2283.6537491916456</v>
      </c>
      <c r="E1166" s="47">
        <v>2009</v>
      </c>
      <c r="F1166" s="170">
        <f>USD_CNY!B953</f>
        <v>6.8865499999999997</v>
      </c>
      <c r="G1166" s="162">
        <f t="shared" ref="G1166:G1183" si="18">+C1166-C1165</f>
        <v>0</v>
      </c>
    </row>
    <row r="1167" spans="1:7" x14ac:dyDescent="0.35">
      <c r="A1167" s="344">
        <v>43376</v>
      </c>
      <c r="B1167" s="47">
        <f t="shared" si="16"/>
        <v>2672.8723790597878</v>
      </c>
      <c r="C1167" s="47">
        <v>18400</v>
      </c>
      <c r="D1167" s="47">
        <f t="shared" si="17"/>
        <v>2284.5063068887075</v>
      </c>
      <c r="E1167" s="47">
        <v>2001</v>
      </c>
      <c r="F1167" s="170">
        <f>USD_CNY!B954</f>
        <v>6.8839800000000002</v>
      </c>
      <c r="G1167" s="162">
        <f t="shared" si="18"/>
        <v>0</v>
      </c>
    </row>
    <row r="1168" spans="1:7" x14ac:dyDescent="0.35">
      <c r="A1168" s="344">
        <v>43377</v>
      </c>
      <c r="B1168" s="47">
        <f t="shared" si="16"/>
        <v>2670.9091542508099</v>
      </c>
      <c r="C1168" s="47">
        <v>18400</v>
      </c>
      <c r="D1168" s="47">
        <f t="shared" si="17"/>
        <v>2282.8283369665041</v>
      </c>
      <c r="E1168" s="47">
        <v>2020</v>
      </c>
      <c r="F1168" s="170">
        <f>USD_CNY!B955</f>
        <v>6.8890399999999996</v>
      </c>
      <c r="G1168" s="162">
        <f t="shared" si="18"/>
        <v>0</v>
      </c>
    </row>
    <row r="1169" spans="1:7" x14ac:dyDescent="0.35">
      <c r="A1169" s="344">
        <v>43378</v>
      </c>
      <c r="B1169" s="47">
        <f t="shared" si="16"/>
        <v>2669.3321301995761</v>
      </c>
      <c r="C1169" s="47">
        <v>18400</v>
      </c>
      <c r="D1169" s="47">
        <f t="shared" si="17"/>
        <v>2281.4804531620312</v>
      </c>
      <c r="E1169" s="47">
        <v>2020</v>
      </c>
      <c r="F1169" s="170">
        <f>USD_CNY!B956</f>
        <v>6.8931100000000001</v>
      </c>
      <c r="G1169" s="162">
        <f t="shared" si="18"/>
        <v>0</v>
      </c>
    </row>
    <row r="1170" spans="1:7" x14ac:dyDescent="0.35">
      <c r="A1170" s="344">
        <v>43381</v>
      </c>
      <c r="B1170" s="47">
        <f t="shared" si="16"/>
        <v>2667.8153596663965</v>
      </c>
      <c r="C1170" s="47">
        <v>18425</v>
      </c>
      <c r="D1170" s="47">
        <f t="shared" si="17"/>
        <v>2280.1840680909372</v>
      </c>
      <c r="E1170" s="47">
        <v>1971</v>
      </c>
      <c r="F1170" s="170">
        <f>USD_CNY!B957</f>
        <v>6.9063999999999997</v>
      </c>
      <c r="G1170" s="162">
        <f t="shared" si="18"/>
        <v>25</v>
      </c>
    </row>
    <row r="1171" spans="1:7" x14ac:dyDescent="0.35">
      <c r="A1171" s="344">
        <v>43382</v>
      </c>
      <c r="B1171" s="47">
        <f t="shared" si="16"/>
        <v>2674.8507714832749</v>
      </c>
      <c r="C1171" s="47">
        <v>18525</v>
      </c>
      <c r="D1171" s="47">
        <f t="shared" si="17"/>
        <v>2286.1972405839956</v>
      </c>
      <c r="E1171" s="47">
        <v>1981</v>
      </c>
      <c r="F1171" s="170">
        <f>USD_CNY!B958</f>
        <v>6.9256200000000003</v>
      </c>
      <c r="G1171" s="162">
        <f t="shared" si="18"/>
        <v>100</v>
      </c>
    </row>
    <row r="1172" spans="1:7" x14ac:dyDescent="0.35">
      <c r="A1172" s="344">
        <v>43383</v>
      </c>
      <c r="B1172" s="47">
        <f t="shared" si="16"/>
        <v>2660.5012442181092</v>
      </c>
      <c r="C1172" s="47">
        <v>18400</v>
      </c>
      <c r="D1172" s="47">
        <f t="shared" si="17"/>
        <v>2273.9326873659056</v>
      </c>
      <c r="E1172" s="47">
        <v>1934</v>
      </c>
      <c r="F1172" s="170">
        <f>USD_CNY!B959</f>
        <v>6.9159899999999999</v>
      </c>
      <c r="G1172" s="162">
        <f t="shared" si="18"/>
        <v>-125</v>
      </c>
    </row>
    <row r="1173" spans="1:7" x14ac:dyDescent="0.35">
      <c r="A1173" s="344">
        <v>43385</v>
      </c>
      <c r="B1173" s="47">
        <f t="shared" si="16"/>
        <v>2715.4551931717388</v>
      </c>
      <c r="C1173" s="47">
        <v>18675</v>
      </c>
      <c r="D1173" s="47">
        <f t="shared" si="17"/>
        <v>2320.9018745057597</v>
      </c>
      <c r="E1173" s="47">
        <v>1909</v>
      </c>
      <c r="F1173" s="170">
        <f>USD_CNY!B960</f>
        <v>6.8773</v>
      </c>
      <c r="G1173" s="162">
        <f t="shared" si="18"/>
        <v>275</v>
      </c>
    </row>
    <row r="1174" spans="1:7" x14ac:dyDescent="0.35">
      <c r="A1174" s="344">
        <v>43388</v>
      </c>
      <c r="B1174" s="47">
        <f t="shared" si="16"/>
        <v>2736.2500722919435</v>
      </c>
      <c r="C1174" s="47">
        <v>18925</v>
      </c>
      <c r="D1174" s="47">
        <f t="shared" si="17"/>
        <v>2338.6752754631998</v>
      </c>
      <c r="E1174" s="47">
        <v>2037</v>
      </c>
      <c r="F1174" s="170">
        <f>USD_CNY!B961</f>
        <v>6.9164000000000003</v>
      </c>
      <c r="G1174" s="162">
        <f t="shared" si="18"/>
        <v>250</v>
      </c>
    </row>
    <row r="1175" spans="1:7" x14ac:dyDescent="0.35">
      <c r="A1175" s="344">
        <v>43389</v>
      </c>
      <c r="B1175" s="47">
        <f t="shared" si="16"/>
        <v>2727.218872499086</v>
      </c>
      <c r="C1175" s="47">
        <v>18875</v>
      </c>
      <c r="D1175" s="47">
        <f t="shared" si="17"/>
        <v>2330.95630128127</v>
      </c>
      <c r="E1175" s="47">
        <v>2091</v>
      </c>
      <c r="F1175" s="170">
        <f>USD_CNY!B962</f>
        <v>6.9209699999999996</v>
      </c>
      <c r="G1175" s="162">
        <f t="shared" si="18"/>
        <v>-50</v>
      </c>
    </row>
    <row r="1176" spans="1:7" x14ac:dyDescent="0.35">
      <c r="A1176" s="344">
        <v>43390</v>
      </c>
      <c r="B1176" s="47">
        <f t="shared" si="16"/>
        <v>2713.3841471797446</v>
      </c>
      <c r="C1176" s="47">
        <v>18750</v>
      </c>
      <c r="D1176" s="47">
        <f t="shared" si="17"/>
        <v>2319.1317497262776</v>
      </c>
      <c r="E1176" s="47">
        <v>2079</v>
      </c>
      <c r="F1176" s="170">
        <f>USD_CNY!B963</f>
        <v>6.9101900000000001</v>
      </c>
      <c r="G1176" s="162">
        <f t="shared" si="18"/>
        <v>-125</v>
      </c>
    </row>
    <row r="1177" spans="1:7" x14ac:dyDescent="0.35">
      <c r="A1177" s="344">
        <v>43391</v>
      </c>
      <c r="B1177" s="47">
        <f t="shared" si="16"/>
        <v>2695.4975448239234</v>
      </c>
      <c r="C1177" s="47">
        <v>18675</v>
      </c>
      <c r="D1177" s="47">
        <f t="shared" si="17"/>
        <v>2303.844055405063</v>
      </c>
      <c r="E1177" s="47">
        <v>2013</v>
      </c>
      <c r="F1177" s="170">
        <f>USD_CNY!B964</f>
        <v>6.9282199999999996</v>
      </c>
      <c r="G1177" s="162">
        <f t="shared" si="18"/>
        <v>-75</v>
      </c>
    </row>
    <row r="1178" spans="1:7" x14ac:dyDescent="0.35">
      <c r="A1178" s="344">
        <v>43392</v>
      </c>
      <c r="B1178" s="47">
        <f t="shared" si="16"/>
        <v>2663.7426774110295</v>
      </c>
      <c r="C1178" s="47">
        <v>18475</v>
      </c>
      <c r="D1178" s="47">
        <f t="shared" si="17"/>
        <v>2276.7031430863503</v>
      </c>
      <c r="E1178" s="47">
        <v>1992</v>
      </c>
      <c r="F1178" s="170">
        <f>USD_CNY!B965</f>
        <v>6.9357300000000004</v>
      </c>
      <c r="G1178" s="162">
        <f t="shared" si="18"/>
        <v>-200</v>
      </c>
    </row>
    <row r="1179" spans="1:7" x14ac:dyDescent="0.35">
      <c r="A1179" s="344">
        <v>43395</v>
      </c>
      <c r="B1179" s="47">
        <f t="shared" si="16"/>
        <v>2662.2569878834843</v>
      </c>
      <c r="C1179" s="47">
        <v>18450</v>
      </c>
      <c r="D1179" s="47">
        <f t="shared" si="17"/>
        <v>2275.433322977337</v>
      </c>
      <c r="E1179" s="47">
        <v>1966</v>
      </c>
      <c r="F1179" s="170">
        <f>USD_CNY!B966</f>
        <v>6.9302099999999998</v>
      </c>
      <c r="G1179" s="162">
        <f t="shared" si="18"/>
        <v>-25</v>
      </c>
    </row>
    <row r="1180" spans="1:7" x14ac:dyDescent="0.35">
      <c r="A1180" s="344">
        <v>43396</v>
      </c>
      <c r="B1180" s="47">
        <f t="shared" si="16"/>
        <v>2648.7860991705516</v>
      </c>
      <c r="C1180" s="47">
        <v>18375</v>
      </c>
      <c r="D1180" s="47">
        <f t="shared" si="17"/>
        <v>2263.9197428808134</v>
      </c>
      <c r="E1180" s="47">
        <v>1997</v>
      </c>
      <c r="F1180" s="170">
        <f>USD_CNY!B967</f>
        <v>6.9371400000000003</v>
      </c>
      <c r="G1180" s="162">
        <f t="shared" si="18"/>
        <v>-75</v>
      </c>
    </row>
    <row r="1181" spans="1:7" x14ac:dyDescent="0.35">
      <c r="A1181" s="344">
        <v>43397</v>
      </c>
      <c r="B1181" s="47">
        <f t="shared" si="16"/>
        <v>2637.5641014554162</v>
      </c>
      <c r="C1181" s="47">
        <v>18300</v>
      </c>
      <c r="D1181" s="47">
        <f t="shared" si="17"/>
        <v>2254.328291842236</v>
      </c>
      <c r="E1181" s="47">
        <v>1995</v>
      </c>
      <c r="F1181" s="170">
        <f>USD_CNY!B968</f>
        <v>6.9382200000000003</v>
      </c>
      <c r="G1181" s="162">
        <f t="shared" si="18"/>
        <v>-75</v>
      </c>
    </row>
    <row r="1182" spans="1:7" x14ac:dyDescent="0.35">
      <c r="A1182" s="344">
        <v>43398</v>
      </c>
      <c r="B1182" s="47">
        <f t="shared" si="16"/>
        <v>2656.9011747967361</v>
      </c>
      <c r="C1182" s="47">
        <v>18450</v>
      </c>
      <c r="D1182" s="47">
        <f t="shared" si="17"/>
        <v>2270.8557049544756</v>
      </c>
      <c r="E1182" s="47">
        <v>2003.5</v>
      </c>
      <c r="F1182" s="170">
        <f>USD_CNY!B969</f>
        <v>6.9441800000000002</v>
      </c>
      <c r="G1182" s="162">
        <f t="shared" si="18"/>
        <v>150</v>
      </c>
    </row>
    <row r="1183" spans="1:7" x14ac:dyDescent="0.35">
      <c r="A1183" s="344">
        <v>43399</v>
      </c>
      <c r="B1183" s="47">
        <f t="shared" si="16"/>
        <v>2673.9889877657815</v>
      </c>
      <c r="C1183" s="47">
        <v>18600</v>
      </c>
      <c r="D1183" s="47">
        <f t="shared" si="17"/>
        <v>2285.4606733040869</v>
      </c>
      <c r="E1183" s="47">
        <v>1988</v>
      </c>
      <c r="F1183" s="170">
        <f>USD_CNY!B970</f>
        <v>6.9558999999999997</v>
      </c>
      <c r="G1183" s="162">
        <f t="shared" si="18"/>
        <v>150</v>
      </c>
    </row>
    <row r="1184" spans="1:7" x14ac:dyDescent="0.35">
      <c r="A1184" s="344">
        <v>43402</v>
      </c>
      <c r="B1184" s="47">
        <f t="shared" ref="B1184" si="19">+IF(F1184=0,"",C1184/F1184)</f>
        <v>2682.4304401918694</v>
      </c>
      <c r="C1184" s="47">
        <v>18650</v>
      </c>
      <c r="D1184" s="47">
        <f t="shared" ref="D1184" si="20">+B1184/1.17</f>
        <v>2292.6755899075806</v>
      </c>
      <c r="E1184" s="47">
        <v>1982</v>
      </c>
      <c r="F1184" s="170">
        <f>USD_CNY!B971</f>
        <v>6.9526500000000002</v>
      </c>
      <c r="G1184" s="162">
        <f t="shared" ref="G1184" si="21">+C1184-C1183</f>
        <v>50</v>
      </c>
    </row>
    <row r="1185" spans="1:7" x14ac:dyDescent="0.35">
      <c r="A1185" s="344">
        <v>43403</v>
      </c>
      <c r="B1185" s="47">
        <f t="shared" ref="B1185" si="22">+IF(F1185=0,"",C1185/F1185)</f>
        <v>2666.7431324195677</v>
      </c>
      <c r="C1185" s="47">
        <v>18600</v>
      </c>
      <c r="D1185" s="47">
        <f t="shared" ref="D1185" si="23">+B1185/1.17</f>
        <v>2279.2676345466393</v>
      </c>
      <c r="E1185" s="47">
        <v>1971.5</v>
      </c>
      <c r="F1185" s="170">
        <f>USD_CNY!B972</f>
        <v>6.9748000000000001</v>
      </c>
      <c r="G1185" s="162">
        <f t="shared" ref="G1185" si="24">+C1185-C1184</f>
        <v>-50</v>
      </c>
    </row>
    <row r="1186" spans="1:7" x14ac:dyDescent="0.35">
      <c r="A1186" s="344">
        <v>43404</v>
      </c>
      <c r="B1186" s="47">
        <f t="shared" ref="B1186:B1201" si="25">+IF(F1186=0,"",C1186/F1186)</f>
        <v>2650.8738198410192</v>
      </c>
      <c r="C1186" s="47">
        <v>18475</v>
      </c>
      <c r="D1186" s="47">
        <f t="shared" ref="D1186:D1201" si="26">+B1186/1.17</f>
        <v>2265.7041195222387</v>
      </c>
      <c r="E1186" s="47">
        <v>1916</v>
      </c>
      <c r="F1186" s="170">
        <f>USD_CNY!B973</f>
        <v>6.9694000000000003</v>
      </c>
      <c r="G1186" s="162">
        <f t="shared" ref="G1186" si="27">+C1186-C1185</f>
        <v>-125</v>
      </c>
    </row>
    <row r="1187" spans="1:7" x14ac:dyDescent="0.35">
      <c r="A1187" s="344">
        <v>43405</v>
      </c>
      <c r="B1187" s="47">
        <f t="shared" si="25"/>
        <v>2692.0688997575344</v>
      </c>
      <c r="C1187" s="47">
        <v>18775</v>
      </c>
      <c r="D1187" s="47">
        <f t="shared" si="26"/>
        <v>2300.9135895363543</v>
      </c>
      <c r="E1187" s="47">
        <v>1867</v>
      </c>
      <c r="F1187" s="170">
        <f>USD_CNY!B974</f>
        <v>6.9741900000000001</v>
      </c>
      <c r="G1187" s="162">
        <f t="shared" ref="G1187" si="28">+C1187-C1186</f>
        <v>300</v>
      </c>
    </row>
    <row r="1188" spans="1:7" x14ac:dyDescent="0.35">
      <c r="A1188" s="344">
        <v>43406</v>
      </c>
      <c r="B1188" s="47">
        <f t="shared" si="25"/>
        <v>2721.8821978060109</v>
      </c>
      <c r="C1188" s="47">
        <v>18825</v>
      </c>
      <c r="D1188" s="47">
        <f t="shared" si="26"/>
        <v>2326.3950408598384</v>
      </c>
      <c r="E1188" s="47">
        <v>1933</v>
      </c>
      <c r="F1188" s="170">
        <f>USD_CNY!B975</f>
        <v>6.9161700000000002</v>
      </c>
      <c r="G1188" s="162">
        <f t="shared" ref="G1188" si="29">+C1188-C1187</f>
        <v>50</v>
      </c>
    </row>
    <row r="1189" spans="1:7" x14ac:dyDescent="0.35">
      <c r="A1189" s="344">
        <v>43409</v>
      </c>
      <c r="B1189" s="47">
        <f t="shared" si="25"/>
        <v>2738.1263237299445</v>
      </c>
      <c r="C1189" s="47">
        <v>18875</v>
      </c>
      <c r="D1189" s="47">
        <f t="shared" si="26"/>
        <v>2340.2789091708928</v>
      </c>
      <c r="E1189" s="47">
        <v>1995</v>
      </c>
      <c r="F1189" s="170">
        <f>USD_CNY!B976</f>
        <v>6.8933999999999997</v>
      </c>
      <c r="G1189" s="162">
        <f t="shared" ref="G1189:G1192" si="30">+C1189-C1188</f>
        <v>50</v>
      </c>
    </row>
    <row r="1190" spans="1:7" x14ac:dyDescent="0.35">
      <c r="A1190" s="344">
        <v>43410</v>
      </c>
      <c r="B1190" s="47">
        <f t="shared" si="25"/>
        <v>2709.8800272073399</v>
      </c>
      <c r="C1190" s="47">
        <v>18725</v>
      </c>
      <c r="D1190" s="47">
        <f t="shared" si="26"/>
        <v>2316.1367753908889</v>
      </c>
      <c r="E1190" s="47">
        <v>1948.5</v>
      </c>
      <c r="F1190" s="170">
        <f>USD_CNY!B977</f>
        <v>6.9099000000000004</v>
      </c>
      <c r="G1190" s="162">
        <f t="shared" si="30"/>
        <v>-150</v>
      </c>
    </row>
    <row r="1191" spans="1:7" x14ac:dyDescent="0.35">
      <c r="A1191" s="344">
        <v>43411</v>
      </c>
      <c r="B1191" s="47">
        <f t="shared" si="25"/>
        <v>2683.9266388569004</v>
      </c>
      <c r="C1191" s="47">
        <v>18575</v>
      </c>
      <c r="D1191" s="47">
        <f t="shared" si="26"/>
        <v>2293.9543921853851</v>
      </c>
      <c r="E1191" s="47">
        <v>1899</v>
      </c>
      <c r="F1191" s="170">
        <f>USD_CNY!B978</f>
        <v>6.9208299999999996</v>
      </c>
      <c r="G1191" s="162">
        <f t="shared" si="30"/>
        <v>-150</v>
      </c>
    </row>
    <row r="1192" spans="1:7" x14ac:dyDescent="0.35">
      <c r="A1192" s="344">
        <v>43412</v>
      </c>
      <c r="B1192" s="47">
        <f t="shared" si="25"/>
        <v>2685.3079321755549</v>
      </c>
      <c r="C1192" s="47">
        <v>18575</v>
      </c>
      <c r="D1192" s="47">
        <f t="shared" si="26"/>
        <v>2295.1349847654319</v>
      </c>
      <c r="E1192" s="47">
        <v>1899</v>
      </c>
      <c r="F1192" s="170">
        <f>USD_CNY!B979</f>
        <v>6.9172700000000003</v>
      </c>
      <c r="G1192" s="162">
        <f t="shared" si="30"/>
        <v>0</v>
      </c>
    </row>
    <row r="1193" spans="1:7" x14ac:dyDescent="0.35">
      <c r="A1193" s="344">
        <v>43413</v>
      </c>
      <c r="B1193" s="47">
        <f t="shared" si="25"/>
        <v>2673.7890938194087</v>
      </c>
      <c r="C1193" s="47">
        <v>18575</v>
      </c>
      <c r="D1193" s="47">
        <f t="shared" si="26"/>
        <v>2285.2898237772724</v>
      </c>
      <c r="E1193" s="47">
        <v>1899</v>
      </c>
      <c r="F1193" s="170">
        <f>USD_CNY!B980</f>
        <v>6.9470700000000001</v>
      </c>
      <c r="G1193" s="162">
        <f t="shared" ref="G1193:G1195" si="31">+C1193-C1192</f>
        <v>0</v>
      </c>
    </row>
    <row r="1194" spans="1:7" x14ac:dyDescent="0.35">
      <c r="A1194" s="225">
        <v>43416</v>
      </c>
      <c r="B1194" s="47">
        <f t="shared" si="25"/>
        <v>2688.1836515250316</v>
      </c>
      <c r="C1194" s="47">
        <f>C1195+50</f>
        <v>18675</v>
      </c>
      <c r="D1194" s="47">
        <f t="shared" si="26"/>
        <v>2297.592864551309</v>
      </c>
      <c r="E1194" s="47">
        <v>1899</v>
      </c>
      <c r="F1194" s="170">
        <f>USD_CNY!B981</f>
        <v>6.9470700000000001</v>
      </c>
      <c r="G1194" s="162">
        <f t="shared" si="31"/>
        <v>100</v>
      </c>
    </row>
    <row r="1195" spans="1:7" x14ac:dyDescent="0.35">
      <c r="A1195" s="225">
        <v>43417</v>
      </c>
      <c r="B1195" s="47">
        <f t="shared" si="25"/>
        <v>2675.7097275157776</v>
      </c>
      <c r="C1195" s="47">
        <v>18625</v>
      </c>
      <c r="D1195" s="47">
        <f t="shared" si="26"/>
        <v>2286.9313910391261</v>
      </c>
      <c r="E1195" s="47">
        <v>1910</v>
      </c>
      <c r="F1195" s="170">
        <f>USD_CNY!B982</f>
        <v>6.9607700000000001</v>
      </c>
      <c r="G1195" s="162">
        <f t="shared" si="31"/>
        <v>-50</v>
      </c>
    </row>
    <row r="1196" spans="1:7" x14ac:dyDescent="0.35">
      <c r="A1196" s="225">
        <v>43418</v>
      </c>
      <c r="B1196" s="47">
        <f t="shared" si="25"/>
        <v>2681.5615110617114</v>
      </c>
      <c r="C1196" s="47">
        <v>18625</v>
      </c>
      <c r="D1196" s="47">
        <f t="shared" si="26"/>
        <v>2291.9329154373604</v>
      </c>
      <c r="E1196" s="47">
        <v>1908</v>
      </c>
      <c r="F1196" s="170">
        <f>USD_CNY!B983</f>
        <v>6.9455799999999996</v>
      </c>
      <c r="G1196" s="162">
        <f t="shared" ref="G1196:G1198" si="32">+C1196-C1195</f>
        <v>0</v>
      </c>
    </row>
    <row r="1197" spans="1:7" x14ac:dyDescent="0.35">
      <c r="A1197" s="225">
        <v>43419</v>
      </c>
      <c r="B1197" s="47">
        <f t="shared" si="25"/>
        <v>2693.5580749846235</v>
      </c>
      <c r="C1197" s="47">
        <v>18700</v>
      </c>
      <c r="D1197" s="47">
        <f t="shared" si="26"/>
        <v>2302.1863888757466</v>
      </c>
      <c r="E1197" s="47">
        <v>1918.5</v>
      </c>
      <c r="F1197" s="170">
        <f>USD_CNY!B984</f>
        <v>6.9424900000000003</v>
      </c>
      <c r="G1197" s="162">
        <f t="shared" si="32"/>
        <v>75</v>
      </c>
    </row>
    <row r="1198" spans="1:7" x14ac:dyDescent="0.35">
      <c r="A1198" s="225">
        <v>43423</v>
      </c>
      <c r="B1198" s="47">
        <f t="shared" si="25"/>
        <v>2688.4090544460651</v>
      </c>
      <c r="C1198" s="47">
        <f>C1199+25</f>
        <v>18600</v>
      </c>
      <c r="D1198" s="47">
        <f t="shared" si="26"/>
        <v>2297.7855166205686</v>
      </c>
      <c r="E1198" s="47"/>
      <c r="F1198" s="170">
        <f>USD_CNY!B986</f>
        <v>6.91859</v>
      </c>
      <c r="G1198" s="162">
        <f t="shared" si="32"/>
        <v>-100</v>
      </c>
    </row>
    <row r="1199" spans="1:7" x14ac:dyDescent="0.35">
      <c r="A1199" s="225">
        <v>43424</v>
      </c>
      <c r="B1199" s="47">
        <f t="shared" si="25"/>
        <v>2679.4974806232303</v>
      </c>
      <c r="C1199" s="47">
        <v>18575</v>
      </c>
      <c r="D1199" s="47">
        <f t="shared" si="26"/>
        <v>2290.1687868574618</v>
      </c>
      <c r="E1199" s="47">
        <v>2005</v>
      </c>
      <c r="F1199" s="170">
        <f>USD_CNY!B987</f>
        <v>6.9322699999999999</v>
      </c>
      <c r="G1199" s="162">
        <f t="shared" ref="G1199" si="33">+C1199-C1198</f>
        <v>-25</v>
      </c>
    </row>
    <row r="1200" spans="1:7" x14ac:dyDescent="0.35">
      <c r="A1200" s="225">
        <v>43425</v>
      </c>
      <c r="B1200" s="47">
        <f t="shared" si="25"/>
        <v>2664.1705069124423</v>
      </c>
      <c r="C1200" s="47">
        <v>18500</v>
      </c>
      <c r="D1200" s="47">
        <f t="shared" si="26"/>
        <v>2277.0688093268741</v>
      </c>
      <c r="E1200" s="47">
        <v>1970</v>
      </c>
      <c r="F1200" s="170">
        <f>USD_CNY!B988</f>
        <v>6.944</v>
      </c>
      <c r="G1200" s="162">
        <f t="shared" ref="G1200:G1203" si="34">+C1200-C1199</f>
        <v>-75</v>
      </c>
    </row>
    <row r="1201" spans="1:7" x14ac:dyDescent="0.35">
      <c r="A1201" s="225">
        <v>43426</v>
      </c>
      <c r="B1201" s="47">
        <f t="shared" si="25"/>
        <v>2676.3192339586985</v>
      </c>
      <c r="C1201" s="47">
        <v>18525</v>
      </c>
      <c r="D1201" s="47">
        <f t="shared" si="26"/>
        <v>2287.4523367168363</v>
      </c>
      <c r="E1201" s="47">
        <v>1949</v>
      </c>
      <c r="F1201" s="170">
        <f>USD_CNY!B989</f>
        <v>6.9218200000000003</v>
      </c>
      <c r="G1201" s="162">
        <f t="shared" si="34"/>
        <v>25</v>
      </c>
    </row>
    <row r="1202" spans="1:7" x14ac:dyDescent="0.35">
      <c r="A1202" s="225">
        <v>43427</v>
      </c>
      <c r="B1202" s="47">
        <f t="shared" ref="B1202" si="35">+IF(F1202=0,"",C1202/F1202)</f>
        <v>2676.3192339586985</v>
      </c>
      <c r="C1202" s="47">
        <v>18525</v>
      </c>
      <c r="D1202" s="47">
        <f t="shared" ref="D1202" si="36">+B1202/1.17</f>
        <v>2287.4523367168363</v>
      </c>
      <c r="E1202" s="47">
        <v>1949</v>
      </c>
      <c r="F1202" s="170">
        <f>USD_CNY!B990</f>
        <v>6.9218200000000003</v>
      </c>
      <c r="G1202" s="162">
        <f t="shared" si="34"/>
        <v>0</v>
      </c>
    </row>
    <row r="1203" spans="1:7" x14ac:dyDescent="0.35">
      <c r="A1203" s="225">
        <v>43430</v>
      </c>
      <c r="B1203" s="47">
        <f t="shared" ref="B1203:B1234" si="37">+IF(F1203=0,"",C1203/F1203)</f>
        <v>2683.427583474408</v>
      </c>
      <c r="C1203" s="47">
        <v>18625</v>
      </c>
      <c r="D1203" s="47">
        <f t="shared" ref="D1203:D1234" si="38">+B1203/1.17</f>
        <v>2293.5278491234258</v>
      </c>
      <c r="E1203" s="47">
        <v>1936</v>
      </c>
      <c r="F1203" s="170">
        <f>USD_CNY!B991</f>
        <v>6.9407500000000004</v>
      </c>
      <c r="G1203" s="162">
        <f t="shared" si="34"/>
        <v>100</v>
      </c>
    </row>
    <row r="1204" spans="1:7" x14ac:dyDescent="0.35">
      <c r="A1204" s="225">
        <v>43431</v>
      </c>
      <c r="B1204" s="47">
        <f t="shared" si="37"/>
        <v>2679.8715388290007</v>
      </c>
      <c r="C1204" s="47">
        <v>18625</v>
      </c>
      <c r="D1204" s="47">
        <f t="shared" si="38"/>
        <v>2290.4884947256419</v>
      </c>
      <c r="E1204" s="47">
        <v>1918.5</v>
      </c>
      <c r="F1204" s="170">
        <f>USD_CNY!B992</f>
        <v>6.9499599999999999</v>
      </c>
      <c r="G1204" s="162">
        <f t="shared" ref="G1204" si="39">+C1204-C1203</f>
        <v>0</v>
      </c>
    </row>
    <row r="1205" spans="1:7" x14ac:dyDescent="0.35">
      <c r="A1205" s="225">
        <v>43432</v>
      </c>
      <c r="B1205" s="47">
        <f t="shared" si="37"/>
        <v>2672.4696065031294</v>
      </c>
      <c r="C1205" s="47">
        <v>18575</v>
      </c>
      <c r="D1205" s="47">
        <f t="shared" si="38"/>
        <v>2284.1620568402818</v>
      </c>
      <c r="E1205" s="47">
        <v>1906</v>
      </c>
      <c r="F1205" s="170">
        <f>USD_CNY!B993</f>
        <v>6.9504999999999999</v>
      </c>
      <c r="G1205" s="162">
        <f t="shared" ref="G1205:G1207" si="40">+C1205-C1204</f>
        <v>-50</v>
      </c>
    </row>
    <row r="1206" spans="1:7" x14ac:dyDescent="0.35">
      <c r="A1206" s="225">
        <v>43433</v>
      </c>
      <c r="B1206" s="47">
        <f t="shared" si="37"/>
        <v>2691.6629792925719</v>
      </c>
      <c r="C1206" s="47">
        <v>18675</v>
      </c>
      <c r="D1206" s="47">
        <f t="shared" si="38"/>
        <v>2300.5666489680102</v>
      </c>
      <c r="E1206" s="47">
        <v>1907</v>
      </c>
      <c r="F1206" s="170">
        <f>USD_CNY!B994</f>
        <v>6.9380899999999999</v>
      </c>
      <c r="G1206" s="162">
        <f t="shared" si="40"/>
        <v>100</v>
      </c>
    </row>
    <row r="1207" spans="1:7" x14ac:dyDescent="0.35">
      <c r="A1207" s="225">
        <v>43434</v>
      </c>
      <c r="B1207" s="47">
        <f t="shared" si="37"/>
        <v>2685.7493060312195</v>
      </c>
      <c r="C1207" s="47">
        <v>18625</v>
      </c>
      <c r="D1207" s="47">
        <f t="shared" si="38"/>
        <v>2295.5122273771108</v>
      </c>
      <c r="E1207" s="47">
        <v>1932.5</v>
      </c>
      <c r="F1207" s="170">
        <f>USD_CNY!B995</f>
        <v>6.9347500000000002</v>
      </c>
      <c r="G1207" s="162">
        <f t="shared" si="40"/>
        <v>-50</v>
      </c>
    </row>
    <row r="1208" spans="1:7" x14ac:dyDescent="0.35">
      <c r="A1208" s="225">
        <v>43437</v>
      </c>
      <c r="B1208" s="47">
        <f t="shared" si="37"/>
        <v>2732.1653928608084</v>
      </c>
      <c r="C1208" s="47">
        <v>18900</v>
      </c>
      <c r="D1208" s="47">
        <f t="shared" si="38"/>
        <v>2335.1840964622297</v>
      </c>
      <c r="E1208" s="47">
        <v>1956.5</v>
      </c>
      <c r="F1208" s="170">
        <f>USD_CNY!B996</f>
        <v>6.9175899999999997</v>
      </c>
      <c r="G1208" s="162">
        <f t="shared" ref="G1208:G1215" si="41">+C1208-C1207</f>
        <v>275</v>
      </c>
    </row>
    <row r="1209" spans="1:7" x14ac:dyDescent="0.35">
      <c r="A1209" s="225">
        <v>43438</v>
      </c>
      <c r="B1209" s="47">
        <f t="shared" si="37"/>
        <v>2739.229698051764</v>
      </c>
      <c r="C1209" s="47">
        <v>18825</v>
      </c>
      <c r="D1209" s="47">
        <f t="shared" si="38"/>
        <v>2341.2219641468068</v>
      </c>
      <c r="E1209" s="47">
        <v>1964.5</v>
      </c>
      <c r="F1209" s="170">
        <f>USD_CNY!B997</f>
        <v>6.8723700000000001</v>
      </c>
      <c r="G1209" s="162">
        <f t="shared" si="41"/>
        <v>-75</v>
      </c>
    </row>
    <row r="1210" spans="1:7" x14ac:dyDescent="0.35">
      <c r="A1210" s="225">
        <v>43439</v>
      </c>
      <c r="B1210" s="47">
        <f t="shared" si="37"/>
        <v>2759.8855742679366</v>
      </c>
      <c r="C1210" s="47">
        <v>18900</v>
      </c>
      <c r="D1210" s="47">
        <f t="shared" si="38"/>
        <v>2358.8765592033646</v>
      </c>
      <c r="E1210" s="47">
        <v>1974</v>
      </c>
      <c r="F1210" s="170">
        <f>USD_CNY!B998</f>
        <v>6.8481100000000001</v>
      </c>
      <c r="G1210" s="162">
        <f t="shared" si="41"/>
        <v>75</v>
      </c>
    </row>
    <row r="1211" spans="1:7" x14ac:dyDescent="0.35">
      <c r="A1211" s="225">
        <v>43440</v>
      </c>
      <c r="B1211" s="47">
        <f t="shared" si="37"/>
        <v>2752.7819505009697</v>
      </c>
      <c r="C1211" s="47">
        <v>18875</v>
      </c>
      <c r="D1211" s="47">
        <f t="shared" si="38"/>
        <v>2352.8050858982647</v>
      </c>
      <c r="E1211" s="47">
        <v>1976</v>
      </c>
      <c r="F1211" s="170">
        <f>USD_CNY!B999</f>
        <v>6.8567</v>
      </c>
      <c r="G1211" s="162">
        <f t="shared" si="41"/>
        <v>-25</v>
      </c>
    </row>
    <row r="1212" spans="1:7" x14ac:dyDescent="0.35">
      <c r="A1212" s="225">
        <v>43445</v>
      </c>
      <c r="B1212" s="47">
        <f t="shared" si="37"/>
        <v>2720.4308699445933</v>
      </c>
      <c r="C1212" s="47">
        <v>18800</v>
      </c>
      <c r="D1212" s="47">
        <f t="shared" si="38"/>
        <v>2325.1545896962339</v>
      </c>
      <c r="E1212" s="47">
        <v>1975.5</v>
      </c>
      <c r="F1212" s="170">
        <f>USD_CNY!B1000</f>
        <v>6.9106699999999996</v>
      </c>
      <c r="G1212" s="162">
        <v>-25</v>
      </c>
    </row>
    <row r="1213" spans="1:7" x14ac:dyDescent="0.35">
      <c r="A1213" s="225">
        <v>43446</v>
      </c>
      <c r="B1213" s="47">
        <f t="shared" si="37"/>
        <v>2727.1107402530238</v>
      </c>
      <c r="C1213" s="47">
        <v>18825</v>
      </c>
      <c r="D1213" s="47">
        <f t="shared" si="38"/>
        <v>2330.86388055814</v>
      </c>
      <c r="E1213" s="47">
        <v>1975.5</v>
      </c>
      <c r="F1213" s="170">
        <f>USD_CNY!B1001</f>
        <v>6.9029100000000003</v>
      </c>
      <c r="G1213" s="162">
        <f t="shared" si="41"/>
        <v>25</v>
      </c>
    </row>
    <row r="1214" spans="1:7" x14ac:dyDescent="0.35">
      <c r="A1214" s="225">
        <v>43447</v>
      </c>
      <c r="B1214" s="47">
        <f t="shared" si="37"/>
        <v>2741.1761793610185</v>
      </c>
      <c r="C1214" s="47">
        <v>18825</v>
      </c>
      <c r="D1214" s="47">
        <f t="shared" si="38"/>
        <v>2342.8856233854863</v>
      </c>
      <c r="E1214" s="47">
        <v>1965</v>
      </c>
      <c r="F1214" s="170">
        <f>USD_CNY!B1002</f>
        <v>6.8674900000000001</v>
      </c>
      <c r="G1214" s="162">
        <f t="shared" si="41"/>
        <v>0</v>
      </c>
    </row>
    <row r="1215" spans="1:7" x14ac:dyDescent="0.35">
      <c r="A1215" s="225">
        <v>43448</v>
      </c>
      <c r="B1215" s="47">
        <f t="shared" si="37"/>
        <v>2715.6802724550766</v>
      </c>
      <c r="C1215" s="47">
        <v>18675</v>
      </c>
      <c r="D1215" s="47">
        <f t="shared" si="38"/>
        <v>2321.094249961604</v>
      </c>
      <c r="E1215" s="47">
        <v>1953</v>
      </c>
      <c r="F1215" s="170">
        <f>USD_CNY!B1003</f>
        <v>6.8767300000000002</v>
      </c>
      <c r="G1215" s="162">
        <f t="shared" si="41"/>
        <v>-150</v>
      </c>
    </row>
    <row r="1216" spans="1:7" x14ac:dyDescent="0.35">
      <c r="A1216" s="225">
        <v>43451</v>
      </c>
      <c r="B1216" s="47">
        <f t="shared" si="37"/>
        <v>2688.7214296171001</v>
      </c>
      <c r="C1216" s="47">
        <v>18550</v>
      </c>
      <c r="D1216" s="47">
        <f t="shared" si="38"/>
        <v>2298.0525039462395</v>
      </c>
      <c r="E1216" s="47">
        <v>1927</v>
      </c>
      <c r="F1216" s="170">
        <f>USD_CNY!B1004</f>
        <v>6.8991899999999999</v>
      </c>
      <c r="G1216" s="162">
        <f t="shared" ref="G1216:G1221" si="42">+C1216-C1215</f>
        <v>-125</v>
      </c>
    </row>
    <row r="1217" spans="1:10" x14ac:dyDescent="0.35">
      <c r="A1217" s="225">
        <v>43452</v>
      </c>
      <c r="B1217" s="47">
        <f t="shared" si="37"/>
        <v>2670.3633868178977</v>
      </c>
      <c r="C1217" s="47">
        <f>C1218-75</f>
        <v>18425</v>
      </c>
      <c r="D1217" s="47">
        <f t="shared" si="38"/>
        <v>2282.3618690751264</v>
      </c>
      <c r="E1217" s="47"/>
      <c r="F1217" s="170">
        <f>USD_CNY!B1005</f>
        <v>6.8998100000000004</v>
      </c>
      <c r="G1217" s="162">
        <f t="shared" si="42"/>
        <v>-125</v>
      </c>
    </row>
    <row r="1218" spans="1:10" x14ac:dyDescent="0.35">
      <c r="A1218" s="225">
        <v>43453</v>
      </c>
      <c r="B1218" s="47">
        <f t="shared" si="37"/>
        <v>2687.305170375148</v>
      </c>
      <c r="C1218" s="47">
        <v>18500</v>
      </c>
      <c r="D1218" s="47">
        <f t="shared" si="38"/>
        <v>2296.8420259616651</v>
      </c>
      <c r="E1218" s="47">
        <v>1939</v>
      </c>
      <c r="F1218" s="170">
        <f>USD_CNY!B1006</f>
        <v>6.88422</v>
      </c>
      <c r="G1218" s="162">
        <f t="shared" si="42"/>
        <v>75</v>
      </c>
    </row>
    <row r="1219" spans="1:10" x14ac:dyDescent="0.35">
      <c r="A1219" s="225">
        <v>43454</v>
      </c>
      <c r="B1219" s="47">
        <f t="shared" si="37"/>
        <v>2686.7937208689277</v>
      </c>
      <c r="C1219" s="47">
        <v>18550</v>
      </c>
      <c r="D1219" s="47">
        <f t="shared" si="38"/>
        <v>2296.4048896315621</v>
      </c>
      <c r="E1219" s="47">
        <v>1942</v>
      </c>
      <c r="F1219" s="170">
        <f>USD_CNY!B1007</f>
        <v>6.9041399999999999</v>
      </c>
      <c r="G1219" s="162">
        <f t="shared" si="42"/>
        <v>50</v>
      </c>
    </row>
    <row r="1220" spans="1:10" x14ac:dyDescent="0.35">
      <c r="A1220" s="225">
        <v>43459</v>
      </c>
      <c r="B1220" s="47">
        <f t="shared" si="37"/>
        <v>2677.0284838732614</v>
      </c>
      <c r="C1220" s="47">
        <f>C1221+175</f>
        <v>18450</v>
      </c>
      <c r="D1220" s="47">
        <f t="shared" si="38"/>
        <v>2288.0585332250098</v>
      </c>
      <c r="E1220" s="47"/>
      <c r="F1220" s="170">
        <f>USD_CNY!B1008</f>
        <v>6.8919699999999997</v>
      </c>
      <c r="G1220" s="162">
        <f t="shared" si="42"/>
        <v>-100</v>
      </c>
    </row>
    <row r="1221" spans="1:10" x14ac:dyDescent="0.35">
      <c r="A1221" s="225">
        <v>43460</v>
      </c>
      <c r="B1221" s="47">
        <f t="shared" si="37"/>
        <v>2641.2776412776416</v>
      </c>
      <c r="C1221" s="47">
        <v>18275</v>
      </c>
      <c r="D1221" s="47">
        <f>+B1221/1.17</f>
        <v>2257.5022575022581</v>
      </c>
      <c r="E1221" s="47">
        <v>1976.5</v>
      </c>
      <c r="F1221" s="170">
        <f>USD_CNY!B1009</f>
        <v>6.9189999999999996</v>
      </c>
      <c r="G1221" s="162">
        <f t="shared" si="42"/>
        <v>-175</v>
      </c>
      <c r="I1221" s="64">
        <f>C1221*'CNY-VND'!B346</f>
        <v>62299475</v>
      </c>
    </row>
    <row r="1222" spans="1:10" x14ac:dyDescent="0.35">
      <c r="A1222" s="225">
        <v>43461</v>
      </c>
      <c r="B1222" s="47">
        <f t="shared" si="37"/>
        <v>2673.9403649620208</v>
      </c>
      <c r="C1222" s="47">
        <f>C1223-75</f>
        <v>18425</v>
      </c>
      <c r="D1222" s="47">
        <f t="shared" si="38"/>
        <v>2285.4191153521547</v>
      </c>
      <c r="E1222" s="47"/>
      <c r="F1222" s="170">
        <f>USD_CNY!B1010</f>
        <v>6.8905799999999999</v>
      </c>
      <c r="G1222" s="162">
        <f t="shared" ref="G1222:G1223" si="43">+C1222-C1221</f>
        <v>150</v>
      </c>
      <c r="I1222" s="380">
        <f>-I1221+I1112</f>
        <v>6244900</v>
      </c>
    </row>
    <row r="1223" spans="1:10" x14ac:dyDescent="0.35">
      <c r="A1223" s="225">
        <v>43462</v>
      </c>
      <c r="B1223" s="47">
        <f t="shared" si="37"/>
        <v>2692.2836240757101</v>
      </c>
      <c r="C1223" s="47">
        <v>18500</v>
      </c>
      <c r="D1223" s="47">
        <f t="shared" si="38"/>
        <v>2301.0971145946241</v>
      </c>
      <c r="E1223" s="47">
        <v>1996.5</v>
      </c>
      <c r="F1223" s="170">
        <f>USD_CNY!B1011</f>
        <v>6.8714899999999997</v>
      </c>
      <c r="G1223" s="162">
        <f t="shared" si="43"/>
        <v>75</v>
      </c>
    </row>
    <row r="1224" spans="1:10" x14ac:dyDescent="0.35">
      <c r="A1224" s="225">
        <v>43467</v>
      </c>
      <c r="B1224" s="47">
        <f t="shared" si="37"/>
        <v>2693.2987814642811</v>
      </c>
      <c r="C1224" s="47">
        <v>18500</v>
      </c>
      <c r="D1224" s="47">
        <f t="shared" si="38"/>
        <v>2301.9647704822919</v>
      </c>
      <c r="E1224" s="47">
        <v>2009</v>
      </c>
      <c r="F1224" s="170">
        <f>USD_CNY!B1012</f>
        <v>6.8689</v>
      </c>
      <c r="G1224" s="162">
        <f t="shared" ref="G1224:G1228" si="44">+C1224-C1223</f>
        <v>0</v>
      </c>
    </row>
    <row r="1225" spans="1:10" x14ac:dyDescent="0.35">
      <c r="A1225" s="225">
        <v>43468</v>
      </c>
      <c r="B1225" s="47">
        <f t="shared" si="37"/>
        <v>2668.7920043864178</v>
      </c>
      <c r="C1225" s="47">
        <v>18350</v>
      </c>
      <c r="D1225" s="47">
        <f t="shared" si="38"/>
        <v>2281.0188071678785</v>
      </c>
      <c r="E1225" s="47">
        <v>1975</v>
      </c>
      <c r="F1225" s="170">
        <f>USD_CNY!B1013</f>
        <v>6.8757700000000002</v>
      </c>
      <c r="G1225" s="162">
        <f t="shared" si="44"/>
        <v>-150</v>
      </c>
    </row>
    <row r="1226" spans="1:10" x14ac:dyDescent="0.35">
      <c r="A1226" s="225">
        <v>43469</v>
      </c>
      <c r="B1226" s="47">
        <f t="shared" si="37"/>
        <v>2646.6798709816271</v>
      </c>
      <c r="C1226" s="47">
        <v>18200</v>
      </c>
      <c r="D1226" s="47">
        <f t="shared" si="38"/>
        <v>2262.1195478475447</v>
      </c>
      <c r="E1226" s="47">
        <v>1943</v>
      </c>
      <c r="F1226" s="170">
        <f>USD_CNY!B1014</f>
        <v>6.8765400000000003</v>
      </c>
      <c r="G1226" s="162">
        <f t="shared" si="44"/>
        <v>-150</v>
      </c>
    </row>
    <row r="1227" spans="1:10" x14ac:dyDescent="0.35">
      <c r="A1227" s="225">
        <v>43472</v>
      </c>
      <c r="B1227" s="47">
        <f t="shared" si="37"/>
        <v>2651.4687971655508</v>
      </c>
      <c r="C1227" s="47">
        <f>C1228+50</f>
        <v>18200</v>
      </c>
      <c r="D1227" s="47">
        <f t="shared" si="38"/>
        <v>2266.2126471500437</v>
      </c>
      <c r="E1227" s="47"/>
      <c r="F1227" s="170">
        <f>USD_CNY!B1015</f>
        <v>6.8641199999999998</v>
      </c>
      <c r="G1227" s="162">
        <f t="shared" si="44"/>
        <v>0</v>
      </c>
      <c r="J1227" s="25">
        <v>594</v>
      </c>
    </row>
    <row r="1228" spans="1:10" x14ac:dyDescent="0.35">
      <c r="A1228" s="225">
        <v>43473</v>
      </c>
      <c r="B1228" s="47">
        <f t="shared" si="37"/>
        <v>2651.6324705909856</v>
      </c>
      <c r="C1228" s="47">
        <v>18150</v>
      </c>
      <c r="D1228" s="47">
        <f t="shared" si="38"/>
        <v>2266.3525389666543</v>
      </c>
      <c r="E1228" s="47">
        <v>1934.5</v>
      </c>
      <c r="F1228" s="170">
        <f>USD_CNY!B1016</f>
        <v>6.8448399999999996</v>
      </c>
      <c r="G1228" s="162">
        <f t="shared" si="44"/>
        <v>-50</v>
      </c>
      <c r="J1228" s="25">
        <v>803</v>
      </c>
    </row>
    <row r="1229" spans="1:10" x14ac:dyDescent="0.35">
      <c r="A1229" s="225">
        <v>43474</v>
      </c>
      <c r="B1229" s="47">
        <f t="shared" si="37"/>
        <v>2652.2044306041776</v>
      </c>
      <c r="C1229" s="47">
        <v>18175</v>
      </c>
      <c r="D1229" s="47">
        <f t="shared" si="38"/>
        <v>2266.8413936787842</v>
      </c>
      <c r="E1229" s="47">
        <v>1940</v>
      </c>
      <c r="F1229" s="170">
        <f>USD_CNY!B1017</f>
        <v>6.8527899999999997</v>
      </c>
      <c r="G1229" s="162">
        <f t="shared" ref="G1229:G1235" si="45">+C1229-C1228</f>
        <v>25</v>
      </c>
      <c r="J1229" s="64">
        <f>J1228+J1227</f>
        <v>1397</v>
      </c>
    </row>
    <row r="1230" spans="1:10" x14ac:dyDescent="0.35">
      <c r="A1230" s="225">
        <v>43475</v>
      </c>
      <c r="B1230" s="47">
        <f t="shared" si="37"/>
        <v>2650.1209071782309</v>
      </c>
      <c r="C1230" s="47">
        <v>18050</v>
      </c>
      <c r="D1230" s="47">
        <f t="shared" si="38"/>
        <v>2265.0606044258384</v>
      </c>
      <c r="E1230" s="47">
        <v>1965.5</v>
      </c>
      <c r="F1230" s="170">
        <f>USD_CNY!B1018</f>
        <v>6.8110099999999996</v>
      </c>
      <c r="G1230" s="162">
        <f t="shared" si="45"/>
        <v>-125</v>
      </c>
      <c r="J1230" s="25">
        <f>J1229/7</f>
        <v>199.57142857142858</v>
      </c>
    </row>
    <row r="1231" spans="1:10" x14ac:dyDescent="0.35">
      <c r="A1231" s="225">
        <v>43480</v>
      </c>
      <c r="B1231" s="47">
        <f t="shared" si="37"/>
        <v>2632.3923270200285</v>
      </c>
      <c r="C1231" s="47">
        <v>17800</v>
      </c>
      <c r="D1231" s="47">
        <f t="shared" si="38"/>
        <v>2249.9079718119901</v>
      </c>
      <c r="E1231" s="47"/>
      <c r="F1231" s="170">
        <f>USD_CNY!B1019</f>
        <v>6.7619100000000003</v>
      </c>
      <c r="G1231" s="162">
        <f t="shared" si="45"/>
        <v>-250</v>
      </c>
      <c r="J1231" s="25">
        <f>J1230*4</f>
        <v>798.28571428571433</v>
      </c>
    </row>
    <row r="1232" spans="1:10" x14ac:dyDescent="0.35">
      <c r="A1232" s="225">
        <v>43481</v>
      </c>
      <c r="B1232" s="47">
        <f t="shared" si="37"/>
        <v>2628.1402954443106</v>
      </c>
      <c r="C1232" s="47">
        <v>17800</v>
      </c>
      <c r="D1232" s="47">
        <f t="shared" si="38"/>
        <v>2246.273756790009</v>
      </c>
      <c r="E1232" s="47">
        <v>1954</v>
      </c>
      <c r="F1232" s="170">
        <f>USD_CNY!B1020</f>
        <v>6.77285</v>
      </c>
      <c r="G1232" s="162">
        <f t="shared" si="45"/>
        <v>0</v>
      </c>
    </row>
    <row r="1233" spans="1:7" x14ac:dyDescent="0.35">
      <c r="A1233" s="225">
        <v>43482</v>
      </c>
      <c r="B1233" s="47">
        <f t="shared" si="37"/>
        <v>2637.0293660773727</v>
      </c>
      <c r="C1233" s="47">
        <v>17825</v>
      </c>
      <c r="D1233" s="47">
        <f t="shared" si="38"/>
        <v>2253.8712530575835</v>
      </c>
      <c r="E1233" s="47">
        <v>1952.5</v>
      </c>
      <c r="F1233" s="170">
        <f>USD_CNY!B1021</f>
        <v>6.7595000000000001</v>
      </c>
      <c r="G1233" s="162">
        <f t="shared" si="45"/>
        <v>25</v>
      </c>
    </row>
    <row r="1234" spans="1:7" x14ac:dyDescent="0.35">
      <c r="A1234" s="225">
        <v>43483</v>
      </c>
      <c r="B1234" s="47">
        <f t="shared" si="37"/>
        <v>2638.4971120449795</v>
      </c>
      <c r="C1234" s="47">
        <v>17875</v>
      </c>
      <c r="D1234" s="47">
        <f t="shared" si="38"/>
        <v>2255.125736790581</v>
      </c>
      <c r="E1234" s="47">
        <v>1948</v>
      </c>
      <c r="F1234" s="170">
        <f>USD_CNY!B1022</f>
        <v>6.7746899999999997</v>
      </c>
      <c r="G1234" s="162">
        <f t="shared" si="45"/>
        <v>50</v>
      </c>
    </row>
    <row r="1235" spans="1:7" x14ac:dyDescent="0.35">
      <c r="A1235" s="225">
        <v>43484</v>
      </c>
      <c r="B1235" s="47"/>
      <c r="C1235" s="47"/>
      <c r="D1235" s="47"/>
      <c r="E1235" s="47"/>
      <c r="F1235" s="170">
        <f>USD_CNY!B1023</f>
        <v>0</v>
      </c>
      <c r="G1235" s="162">
        <f t="shared" si="45"/>
        <v>-17875</v>
      </c>
    </row>
    <row r="1236" spans="1:7" x14ac:dyDescent="0.35">
      <c r="A1236" s="201"/>
      <c r="B1236" s="47"/>
      <c r="C1236" s="47"/>
      <c r="D1236" s="47"/>
      <c r="E1236" s="47"/>
      <c r="F1236" s="62"/>
    </row>
    <row r="1237" spans="1:7" x14ac:dyDescent="0.35">
      <c r="A1237" s="201"/>
      <c r="B1237" s="47"/>
      <c r="C1237" s="47"/>
      <c r="D1237" s="47"/>
      <c r="E1237" s="47"/>
      <c r="F1237" s="62"/>
    </row>
    <row r="1238" spans="1:7" x14ac:dyDescent="0.35">
      <c r="A1238" s="201"/>
      <c r="B1238" s="47"/>
      <c r="C1238" s="47"/>
      <c r="D1238" s="47"/>
      <c r="E1238" s="47"/>
      <c r="F1238" s="62"/>
    </row>
    <row r="1239" spans="1:7" x14ac:dyDescent="0.35">
      <c r="A1239" s="201"/>
      <c r="B1239" s="47"/>
      <c r="C1239" s="47"/>
      <c r="D1239" s="47"/>
      <c r="E1239" s="47"/>
      <c r="F1239" s="62"/>
    </row>
    <row r="1240" spans="1:7" x14ac:dyDescent="0.35">
      <c r="A1240" s="201"/>
      <c r="B1240" s="47"/>
      <c r="C1240" s="47"/>
      <c r="D1240" s="47"/>
      <c r="E1240" s="47"/>
      <c r="F1240" s="62"/>
    </row>
    <row r="1241" spans="1:7" x14ac:dyDescent="0.35">
      <c r="A1241" s="201"/>
      <c r="B1241" s="47"/>
      <c r="C1241" s="47"/>
      <c r="D1241" s="47"/>
      <c r="E1241" s="47"/>
      <c r="F1241" s="62"/>
    </row>
    <row r="1242" spans="1:7" x14ac:dyDescent="0.35">
      <c r="A1242" s="201"/>
      <c r="B1242" s="47"/>
      <c r="C1242" s="47"/>
      <c r="D1242" s="47"/>
      <c r="E1242" s="47"/>
      <c r="F1242" s="62"/>
    </row>
    <row r="1243" spans="1:7" x14ac:dyDescent="0.35">
      <c r="A1243" s="201"/>
      <c r="B1243" s="47"/>
      <c r="C1243" s="47"/>
      <c r="D1243" s="47"/>
      <c r="E1243" s="47"/>
      <c r="F1243" s="62"/>
    </row>
    <row r="1244" spans="1:7" x14ac:dyDescent="0.35">
      <c r="A1244" s="201"/>
      <c r="B1244" s="47"/>
      <c r="C1244" s="47"/>
      <c r="D1244" s="47"/>
      <c r="E1244" s="47"/>
      <c r="F1244" s="62"/>
    </row>
    <row r="1245" spans="1:7" x14ac:dyDescent="0.35">
      <c r="A1245" s="201"/>
      <c r="B1245" s="47"/>
      <c r="C1245" s="47"/>
      <c r="D1245" s="47"/>
      <c r="E1245" s="47"/>
      <c r="F1245" s="62"/>
    </row>
    <row r="1246" spans="1:7" x14ac:dyDescent="0.35">
      <c r="A1246" s="201"/>
      <c r="B1246" s="47"/>
      <c r="C1246" s="47"/>
      <c r="D1246" s="47"/>
      <c r="E1246" s="47"/>
      <c r="F1246" s="62"/>
    </row>
    <row r="1247" spans="1:7" x14ac:dyDescent="0.35">
      <c r="A1247" s="201"/>
      <c r="B1247" s="47"/>
      <c r="C1247" s="47"/>
      <c r="D1247" s="47"/>
      <c r="E1247" s="47"/>
      <c r="F1247" s="62"/>
    </row>
    <row r="1248" spans="1:7" x14ac:dyDescent="0.35">
      <c r="A1248" s="201"/>
      <c r="B1248" s="47"/>
      <c r="C1248" s="47"/>
      <c r="D1248" s="47"/>
      <c r="E1248" s="47"/>
      <c r="F1248" s="62"/>
    </row>
    <row r="1249" spans="1:6" x14ac:dyDescent="0.35">
      <c r="A1249" s="201"/>
      <c r="B1249" s="47"/>
      <c r="C1249" s="47"/>
      <c r="D1249" s="47"/>
      <c r="E1249" s="47"/>
      <c r="F1249" s="62"/>
    </row>
    <row r="1250" spans="1:6" x14ac:dyDescent="0.35">
      <c r="A1250" s="201"/>
      <c r="B1250" s="47"/>
      <c r="C1250" s="47"/>
      <c r="D1250" s="47"/>
      <c r="E1250" s="47"/>
      <c r="F1250" s="62"/>
    </row>
    <row r="1251" spans="1:6" x14ac:dyDescent="0.35">
      <c r="A1251" s="201"/>
      <c r="B1251" s="47"/>
      <c r="C1251" s="47"/>
      <c r="D1251" s="47"/>
      <c r="E1251" s="47"/>
      <c r="F1251" s="62"/>
    </row>
    <row r="1252" spans="1:6" x14ac:dyDescent="0.35">
      <c r="A1252" s="201"/>
      <c r="B1252" s="47"/>
      <c r="C1252" s="47"/>
      <c r="D1252" s="47"/>
      <c r="E1252" s="47"/>
      <c r="F1252" s="62"/>
    </row>
    <row r="1253" spans="1:6" x14ac:dyDescent="0.35">
      <c r="A1253" s="201"/>
      <c r="B1253" s="47"/>
      <c r="C1253" s="47"/>
      <c r="D1253" s="47"/>
      <c r="E1253" s="47"/>
      <c r="F1253" s="62"/>
    </row>
    <row r="1254" spans="1:6" x14ac:dyDescent="0.35">
      <c r="A1254" s="201"/>
      <c r="B1254" s="47"/>
      <c r="C1254" s="47"/>
      <c r="D1254" s="47"/>
      <c r="E1254" s="47"/>
      <c r="F1254" s="62"/>
    </row>
    <row r="1255" spans="1:6" x14ac:dyDescent="0.35">
      <c r="A1255" s="201"/>
      <c r="B1255" s="47"/>
      <c r="C1255" s="47"/>
      <c r="D1255" s="47"/>
      <c r="E1255" s="47"/>
      <c r="F1255" s="62"/>
    </row>
    <row r="1256" spans="1:6" x14ac:dyDescent="0.35">
      <c r="A1256" s="201"/>
      <c r="B1256" s="47"/>
      <c r="C1256" s="47"/>
      <c r="D1256" s="47"/>
      <c r="E1256" s="47"/>
      <c r="F1256" s="62"/>
    </row>
    <row r="1257" spans="1:6" x14ac:dyDescent="0.35">
      <c r="A1257" s="201"/>
      <c r="B1257" s="47"/>
      <c r="C1257" s="47"/>
      <c r="D1257" s="47"/>
      <c r="E1257" s="47"/>
      <c r="F1257" s="62"/>
    </row>
    <row r="1258" spans="1:6" x14ac:dyDescent="0.35">
      <c r="A1258" s="201"/>
      <c r="B1258" s="47"/>
      <c r="C1258" s="47"/>
      <c r="D1258" s="47"/>
      <c r="E1258" s="47"/>
      <c r="F1258" s="62"/>
    </row>
    <row r="1259" spans="1:6" x14ac:dyDescent="0.35">
      <c r="A1259" s="201"/>
      <c r="B1259" s="47"/>
      <c r="C1259" s="47"/>
      <c r="D1259" s="47"/>
      <c r="E1259" s="47"/>
      <c r="F1259" s="62"/>
    </row>
    <row r="1260" spans="1:6" x14ac:dyDescent="0.35">
      <c r="A1260" s="201"/>
      <c r="B1260" s="47"/>
      <c r="C1260" s="47"/>
      <c r="D1260" s="47"/>
      <c r="E1260" s="47"/>
      <c r="F1260" s="62"/>
    </row>
    <row r="1261" spans="1:6" x14ac:dyDescent="0.35">
      <c r="A1261" s="201"/>
      <c r="B1261" s="47"/>
      <c r="C1261" s="47"/>
      <c r="D1261" s="47"/>
      <c r="E1261" s="47"/>
      <c r="F1261" s="62"/>
    </row>
    <row r="1262" spans="1:6" x14ac:dyDescent="0.35">
      <c r="A1262" s="201"/>
      <c r="B1262" s="47"/>
      <c r="C1262" s="47"/>
      <c r="D1262" s="47"/>
      <c r="E1262" s="47"/>
      <c r="F1262" s="62"/>
    </row>
    <row r="1263" spans="1:6" x14ac:dyDescent="0.35">
      <c r="A1263" s="201"/>
      <c r="B1263" s="47"/>
      <c r="C1263" s="47"/>
      <c r="D1263" s="47"/>
      <c r="E1263" s="47"/>
      <c r="F1263" s="62"/>
    </row>
    <row r="1264" spans="1:6" x14ac:dyDescent="0.35">
      <c r="A1264" s="201"/>
      <c r="B1264" s="47"/>
      <c r="C1264" s="47"/>
      <c r="D1264" s="47"/>
      <c r="E1264" s="47"/>
      <c r="F1264" s="62"/>
    </row>
    <row r="1265" spans="1:6" x14ac:dyDescent="0.35">
      <c r="A1265" s="201"/>
      <c r="B1265" s="47"/>
      <c r="C1265" s="47"/>
      <c r="D1265" s="47"/>
      <c r="E1265" s="47"/>
      <c r="F1265" s="62"/>
    </row>
    <row r="1266" spans="1:6" x14ac:dyDescent="0.35">
      <c r="A1266" s="201"/>
      <c r="B1266" s="47"/>
      <c r="C1266" s="47"/>
      <c r="D1266" s="47"/>
      <c r="E1266" s="47"/>
      <c r="F1266" s="62"/>
    </row>
    <row r="1267" spans="1:6" x14ac:dyDescent="0.35">
      <c r="A1267" s="201"/>
      <c r="B1267" s="47"/>
      <c r="C1267" s="47"/>
      <c r="D1267" s="47"/>
      <c r="E1267" s="47"/>
      <c r="F1267" s="62"/>
    </row>
    <row r="1268" spans="1:6" x14ac:dyDescent="0.35">
      <c r="A1268" s="201"/>
      <c r="B1268" s="47"/>
      <c r="C1268" s="47"/>
      <c r="D1268" s="47"/>
      <c r="E1268" s="47"/>
      <c r="F1268" s="62"/>
    </row>
    <row r="1269" spans="1:6" x14ac:dyDescent="0.35">
      <c r="A1269" s="201"/>
      <c r="B1269" s="47"/>
      <c r="C1269" s="47"/>
      <c r="D1269" s="47"/>
      <c r="E1269" s="47"/>
      <c r="F1269" s="62"/>
    </row>
    <row r="1270" spans="1:6" x14ac:dyDescent="0.35">
      <c r="A1270" s="201"/>
      <c r="B1270" s="47"/>
      <c r="C1270" s="47"/>
      <c r="D1270" s="47"/>
      <c r="E1270" s="47"/>
      <c r="F1270" s="62"/>
    </row>
    <row r="1271" spans="1:6" x14ac:dyDescent="0.35">
      <c r="A1271" s="201"/>
      <c r="B1271" s="47"/>
      <c r="C1271" s="47"/>
      <c r="D1271" s="47"/>
      <c r="E1271" s="47"/>
      <c r="F1271" s="62"/>
    </row>
    <row r="1272" spans="1:6" x14ac:dyDescent="0.35">
      <c r="A1272" s="201"/>
      <c r="B1272" s="47"/>
      <c r="C1272" s="47"/>
      <c r="D1272" s="47"/>
      <c r="E1272" s="47"/>
      <c r="F1272" s="62"/>
    </row>
    <row r="1273" spans="1:6" x14ac:dyDescent="0.35">
      <c r="A1273" s="201"/>
      <c r="B1273" s="47"/>
      <c r="C1273" s="47"/>
      <c r="D1273" s="47"/>
      <c r="E1273" s="47"/>
      <c r="F1273" s="62"/>
    </row>
    <row r="1274" spans="1:6" x14ac:dyDescent="0.35">
      <c r="A1274" s="201"/>
      <c r="B1274" s="47"/>
      <c r="C1274" s="47"/>
      <c r="D1274" s="47"/>
      <c r="E1274" s="47"/>
      <c r="F1274" s="62"/>
    </row>
    <row r="1275" spans="1:6" x14ac:dyDescent="0.35">
      <c r="A1275" s="201"/>
      <c r="B1275" s="47"/>
      <c r="C1275" s="47"/>
      <c r="D1275" s="47"/>
      <c r="E1275" s="47"/>
      <c r="F1275" s="62"/>
    </row>
    <row r="1276" spans="1:6" x14ac:dyDescent="0.35">
      <c r="A1276" s="201"/>
      <c r="B1276" s="47"/>
      <c r="C1276" s="47"/>
      <c r="D1276" s="47"/>
      <c r="E1276" s="47"/>
      <c r="F1276" s="62"/>
    </row>
    <row r="1277" spans="1:6" x14ac:dyDescent="0.35">
      <c r="A1277" s="201"/>
      <c r="B1277" s="47"/>
      <c r="C1277" s="47"/>
      <c r="D1277" s="47"/>
      <c r="E1277" s="47"/>
      <c r="F1277" s="62"/>
    </row>
    <row r="1278" spans="1:6" x14ac:dyDescent="0.35">
      <c r="A1278" s="201"/>
      <c r="B1278" s="47"/>
      <c r="C1278" s="47"/>
      <c r="D1278" s="47"/>
      <c r="E1278" s="47"/>
      <c r="F1278" s="62"/>
    </row>
    <row r="1279" spans="1:6" x14ac:dyDescent="0.35">
      <c r="A1279" s="201"/>
      <c r="B1279" s="47"/>
      <c r="C1279" s="47"/>
      <c r="D1279" s="47"/>
      <c r="E1279" s="47"/>
      <c r="F1279" s="62"/>
    </row>
    <row r="1280" spans="1:6" x14ac:dyDescent="0.35">
      <c r="A1280" s="201"/>
      <c r="B1280" s="47"/>
      <c r="C1280" s="47"/>
      <c r="D1280" s="47"/>
      <c r="E1280" s="47"/>
      <c r="F1280" s="62"/>
    </row>
    <row r="1281" spans="1:6" x14ac:dyDescent="0.35">
      <c r="A1281" s="201"/>
      <c r="B1281" s="47"/>
      <c r="C1281" s="47"/>
      <c r="D1281" s="47"/>
      <c r="E1281" s="47"/>
      <c r="F1281" s="62"/>
    </row>
    <row r="1282" spans="1:6" x14ac:dyDescent="0.35">
      <c r="A1282" s="201"/>
      <c r="B1282" s="47"/>
      <c r="C1282" s="47"/>
      <c r="D1282" s="47"/>
      <c r="E1282" s="47"/>
      <c r="F1282" s="62"/>
    </row>
    <row r="1283" spans="1:6" x14ac:dyDescent="0.35">
      <c r="A1283" s="201"/>
      <c r="B1283" s="47"/>
      <c r="C1283" s="47"/>
      <c r="D1283" s="47"/>
      <c r="E1283" s="47"/>
      <c r="F1283" s="62"/>
    </row>
    <row r="1284" spans="1:6" x14ac:dyDescent="0.35">
      <c r="A1284" s="201"/>
      <c r="B1284" s="47"/>
      <c r="C1284" s="47"/>
      <c r="D1284" s="47"/>
      <c r="E1284" s="47"/>
      <c r="F1284" s="62"/>
    </row>
    <row r="1285" spans="1:6" x14ac:dyDescent="0.35">
      <c r="A1285" s="201"/>
      <c r="B1285" s="47"/>
      <c r="C1285" s="47"/>
      <c r="D1285" s="47"/>
      <c r="E1285" s="47"/>
      <c r="F1285" s="62"/>
    </row>
    <row r="1286" spans="1:6" x14ac:dyDescent="0.35">
      <c r="A1286" s="201"/>
      <c r="B1286" s="47"/>
      <c r="C1286" s="47"/>
      <c r="D1286" s="47"/>
      <c r="E1286" s="47"/>
      <c r="F1286" s="62"/>
    </row>
    <row r="1287" spans="1:6" x14ac:dyDescent="0.35">
      <c r="A1287" s="201"/>
      <c r="B1287" s="47"/>
      <c r="C1287" s="47"/>
      <c r="D1287" s="47"/>
      <c r="E1287" s="47"/>
      <c r="F1287" s="62"/>
    </row>
    <row r="1288" spans="1:6" x14ac:dyDescent="0.35">
      <c r="A1288" s="201"/>
      <c r="B1288" s="47"/>
      <c r="C1288" s="47"/>
      <c r="D1288" s="47"/>
      <c r="E1288" s="47"/>
      <c r="F1288" s="62"/>
    </row>
    <row r="1289" spans="1:6" x14ac:dyDescent="0.35">
      <c r="A1289" s="201"/>
      <c r="B1289" s="47"/>
      <c r="C1289" s="47"/>
      <c r="D1289" s="47"/>
      <c r="E1289" s="47"/>
      <c r="F1289" s="62"/>
    </row>
    <row r="1290" spans="1:6" x14ac:dyDescent="0.35">
      <c r="A1290" s="201"/>
      <c r="B1290" s="47"/>
      <c r="C1290" s="47"/>
      <c r="D1290" s="47"/>
      <c r="E1290" s="47"/>
      <c r="F1290" s="62"/>
    </row>
    <row r="1291" spans="1:6" x14ac:dyDescent="0.35">
      <c r="A1291" s="201"/>
      <c r="B1291" s="47"/>
      <c r="C1291" s="47"/>
      <c r="D1291" s="47"/>
      <c r="E1291" s="47"/>
      <c r="F1291" s="62"/>
    </row>
    <row r="1292" spans="1:6" x14ac:dyDescent="0.35">
      <c r="A1292" s="201"/>
      <c r="B1292" s="47"/>
      <c r="C1292" s="47"/>
      <c r="D1292" s="47"/>
      <c r="E1292" s="47"/>
      <c r="F1292" s="62"/>
    </row>
    <row r="1293" spans="1:6" x14ac:dyDescent="0.35">
      <c r="A1293" s="201"/>
      <c r="B1293" s="47"/>
      <c r="C1293" s="47"/>
      <c r="D1293" s="47"/>
      <c r="E1293" s="47"/>
      <c r="F1293" s="62"/>
    </row>
    <row r="1294" spans="1:6" x14ac:dyDescent="0.35">
      <c r="A1294" s="201"/>
      <c r="B1294" s="47"/>
      <c r="C1294" s="47"/>
      <c r="D1294" s="47"/>
      <c r="E1294" s="47"/>
      <c r="F1294" s="62"/>
    </row>
    <row r="1295" spans="1:6" x14ac:dyDescent="0.35">
      <c r="A1295" s="201"/>
      <c r="B1295" s="47"/>
      <c r="C1295" s="47"/>
      <c r="D1295" s="47"/>
      <c r="E1295" s="47"/>
      <c r="F1295" s="62"/>
    </row>
    <row r="1296" spans="1:6" x14ac:dyDescent="0.35">
      <c r="A1296" s="201"/>
      <c r="B1296" s="47"/>
      <c r="C1296" s="47"/>
      <c r="D1296" s="47"/>
      <c r="E1296" s="47"/>
      <c r="F1296" s="62"/>
    </row>
    <row r="1297" spans="1:6" x14ac:dyDescent="0.35">
      <c r="A1297" s="201"/>
      <c r="B1297" s="47"/>
      <c r="C1297" s="47"/>
      <c r="D1297" s="47"/>
      <c r="E1297" s="47"/>
      <c r="F1297" s="62"/>
    </row>
    <row r="1298" spans="1:6" x14ac:dyDescent="0.35">
      <c r="A1298" s="201"/>
      <c r="B1298" s="47"/>
      <c r="C1298" s="47"/>
      <c r="D1298" s="47"/>
      <c r="E1298" s="47"/>
      <c r="F1298" s="62"/>
    </row>
    <row r="1299" spans="1:6" x14ac:dyDescent="0.35">
      <c r="A1299" s="201"/>
      <c r="B1299" s="47"/>
      <c r="C1299" s="47"/>
      <c r="D1299" s="47"/>
      <c r="E1299" s="47"/>
      <c r="F1299" s="62"/>
    </row>
    <row r="1300" spans="1:6" x14ac:dyDescent="0.35">
      <c r="A1300" s="201"/>
      <c r="B1300" s="47"/>
      <c r="C1300" s="47"/>
      <c r="D1300" s="47"/>
      <c r="E1300" s="47"/>
      <c r="F1300" s="62"/>
    </row>
    <row r="1301" spans="1:6" x14ac:dyDescent="0.35">
      <c r="A1301" s="201"/>
      <c r="B1301" s="47"/>
      <c r="C1301" s="47"/>
      <c r="D1301" s="47"/>
      <c r="E1301" s="47"/>
      <c r="F1301" s="62"/>
    </row>
    <row r="1302" spans="1:6" x14ac:dyDescent="0.35">
      <c r="A1302" s="201"/>
      <c r="B1302" s="47"/>
      <c r="C1302" s="47"/>
      <c r="D1302" s="47"/>
      <c r="E1302" s="47"/>
      <c r="F1302" s="62"/>
    </row>
    <row r="1303" spans="1:6" x14ac:dyDescent="0.35">
      <c r="A1303" s="201"/>
      <c r="B1303" s="47"/>
      <c r="C1303" s="47"/>
      <c r="D1303" s="47"/>
      <c r="E1303" s="47"/>
      <c r="F1303" s="62"/>
    </row>
    <row r="1304" spans="1:6" x14ac:dyDescent="0.35">
      <c r="A1304" s="201"/>
      <c r="B1304" s="47"/>
      <c r="C1304" s="47"/>
      <c r="D1304" s="47"/>
      <c r="E1304" s="47"/>
      <c r="F1304" s="62"/>
    </row>
    <row r="1305" spans="1:6" x14ac:dyDescent="0.35">
      <c r="A1305" s="201"/>
      <c r="B1305" s="47"/>
      <c r="C1305" s="47"/>
      <c r="D1305" s="47"/>
      <c r="E1305" s="47"/>
      <c r="F1305" s="62"/>
    </row>
    <row r="1306" spans="1:6" x14ac:dyDescent="0.35">
      <c r="A1306" s="201"/>
      <c r="B1306" s="47"/>
      <c r="C1306" s="47"/>
      <c r="D1306" s="47"/>
      <c r="E1306" s="47"/>
      <c r="F1306" s="62"/>
    </row>
    <row r="1307" spans="1:6" x14ac:dyDescent="0.35">
      <c r="A1307" s="201"/>
      <c r="B1307" s="47"/>
      <c r="C1307" s="47"/>
      <c r="D1307" s="47"/>
      <c r="E1307" s="47"/>
      <c r="F1307" s="62"/>
    </row>
    <row r="1308" spans="1:6" x14ac:dyDescent="0.35">
      <c r="A1308" s="201"/>
      <c r="B1308" s="47"/>
      <c r="C1308" s="47"/>
      <c r="D1308" s="47"/>
      <c r="E1308" s="47"/>
      <c r="F1308" s="62"/>
    </row>
    <row r="1309" spans="1:6" x14ac:dyDescent="0.35">
      <c r="A1309" s="201"/>
      <c r="B1309" s="47"/>
      <c r="C1309" s="47"/>
      <c r="D1309" s="47"/>
      <c r="E1309" s="47"/>
      <c r="F1309" s="62"/>
    </row>
    <row r="1310" spans="1:6" x14ac:dyDescent="0.35">
      <c r="A1310" s="201"/>
      <c r="B1310" s="47"/>
      <c r="C1310" s="47"/>
      <c r="D1310" s="47"/>
      <c r="E1310" s="47"/>
      <c r="F1310" s="62"/>
    </row>
    <row r="1311" spans="1:6" x14ac:dyDescent="0.35">
      <c r="A1311" s="201"/>
      <c r="B1311" s="47"/>
      <c r="C1311" s="47"/>
      <c r="D1311" s="47"/>
      <c r="E1311" s="47"/>
      <c r="F1311" s="62"/>
    </row>
    <row r="1312" spans="1:6" x14ac:dyDescent="0.35">
      <c r="A1312" s="201"/>
      <c r="B1312" s="47"/>
      <c r="C1312" s="47"/>
      <c r="D1312" s="47"/>
      <c r="E1312" s="47"/>
      <c r="F1312" s="62"/>
    </row>
    <row r="1313" spans="1:6" x14ac:dyDescent="0.35">
      <c r="A1313" s="201"/>
      <c r="B1313" s="47"/>
      <c r="C1313" s="47"/>
      <c r="D1313" s="47"/>
      <c r="E1313" s="47"/>
      <c r="F1313" s="62"/>
    </row>
    <row r="1314" spans="1:6" x14ac:dyDescent="0.35">
      <c r="A1314" s="201"/>
      <c r="B1314" s="47"/>
      <c r="C1314" s="47"/>
      <c r="D1314" s="47"/>
      <c r="E1314" s="47"/>
      <c r="F1314" s="62"/>
    </row>
    <row r="1315" spans="1:6" x14ac:dyDescent="0.35">
      <c r="A1315" s="201"/>
      <c r="B1315" s="47"/>
      <c r="C1315" s="47"/>
      <c r="D1315" s="47"/>
      <c r="E1315" s="47"/>
      <c r="F1315" s="62"/>
    </row>
    <row r="1316" spans="1:6" x14ac:dyDescent="0.35">
      <c r="A1316" s="201"/>
      <c r="B1316" s="47"/>
      <c r="C1316" s="47"/>
      <c r="D1316" s="47"/>
      <c r="E1316" s="47"/>
      <c r="F1316" s="62"/>
    </row>
    <row r="1317" spans="1:6" x14ac:dyDescent="0.35">
      <c r="A1317" s="201"/>
      <c r="B1317" s="47"/>
      <c r="C1317" s="47"/>
      <c r="D1317" s="47"/>
      <c r="E1317" s="47"/>
      <c r="F1317" s="62"/>
    </row>
    <row r="1318" spans="1:6" x14ac:dyDescent="0.35">
      <c r="A1318" s="201"/>
      <c r="B1318" s="47"/>
      <c r="C1318" s="47"/>
      <c r="D1318" s="47"/>
      <c r="E1318" s="47"/>
      <c r="F1318" s="62"/>
    </row>
    <row r="1319" spans="1:6" x14ac:dyDescent="0.35">
      <c r="A1319" s="201"/>
      <c r="B1319" s="47"/>
      <c r="C1319" s="47"/>
      <c r="D1319" s="47"/>
      <c r="E1319" s="47"/>
      <c r="F1319" s="62"/>
    </row>
    <row r="1320" spans="1:6" x14ac:dyDescent="0.35">
      <c r="A1320" s="201"/>
      <c r="B1320" s="47"/>
      <c r="C1320" s="47"/>
      <c r="D1320" s="47"/>
      <c r="E1320" s="47"/>
      <c r="F1320" s="62"/>
    </row>
    <row r="1321" spans="1:6" x14ac:dyDescent="0.35">
      <c r="A1321" s="201"/>
      <c r="B1321" s="47"/>
      <c r="C1321" s="47"/>
      <c r="D1321" s="47"/>
      <c r="E1321" s="47"/>
      <c r="F1321" s="62"/>
    </row>
    <row r="1322" spans="1:6" x14ac:dyDescent="0.35">
      <c r="A1322" s="201"/>
      <c r="B1322" s="47"/>
      <c r="C1322" s="47"/>
      <c r="D1322" s="47"/>
      <c r="E1322" s="47"/>
      <c r="F1322" s="62"/>
    </row>
    <row r="1323" spans="1:6" x14ac:dyDescent="0.35">
      <c r="A1323" s="201"/>
      <c r="B1323" s="47"/>
      <c r="C1323" s="47"/>
      <c r="D1323" s="47"/>
      <c r="E1323" s="47"/>
      <c r="F1323" s="62"/>
    </row>
    <row r="1324" spans="1:6" x14ac:dyDescent="0.35">
      <c r="A1324" s="201"/>
      <c r="B1324" s="47"/>
      <c r="C1324" s="47"/>
      <c r="D1324" s="47"/>
      <c r="E1324" s="47"/>
      <c r="F1324" s="62"/>
    </row>
    <row r="1325" spans="1:6" x14ac:dyDescent="0.35">
      <c r="A1325" s="201"/>
      <c r="B1325" s="47"/>
      <c r="C1325" s="47"/>
      <c r="D1325" s="47"/>
      <c r="E1325" s="47"/>
      <c r="F1325" s="62"/>
    </row>
    <row r="1326" spans="1:6" x14ac:dyDescent="0.35">
      <c r="A1326" s="201"/>
      <c r="B1326" s="47"/>
      <c r="C1326" s="47"/>
      <c r="D1326" s="47"/>
      <c r="E1326" s="47"/>
      <c r="F1326" s="62"/>
    </row>
    <row r="1327" spans="1:6" x14ac:dyDescent="0.35">
      <c r="A1327" s="201"/>
      <c r="B1327" s="47"/>
      <c r="C1327" s="47"/>
      <c r="D1327" s="47"/>
      <c r="E1327" s="47"/>
      <c r="F1327" s="62"/>
    </row>
    <row r="1328" spans="1:6" x14ac:dyDescent="0.35">
      <c r="A1328" s="201"/>
      <c r="B1328" s="47"/>
      <c r="C1328" s="47"/>
      <c r="D1328" s="47"/>
      <c r="E1328" s="47"/>
      <c r="F1328" s="62"/>
    </row>
    <row r="1329" spans="1:6" x14ac:dyDescent="0.35">
      <c r="A1329" s="201"/>
      <c r="B1329" s="47"/>
      <c r="C1329" s="47"/>
      <c r="D1329" s="47"/>
      <c r="E1329" s="47"/>
      <c r="F1329" s="62"/>
    </row>
    <row r="1330" spans="1:6" x14ac:dyDescent="0.35">
      <c r="A1330" s="201"/>
      <c r="B1330" s="47"/>
      <c r="C1330" s="47"/>
      <c r="D1330" s="47"/>
      <c r="E1330" s="47"/>
      <c r="F1330" s="62"/>
    </row>
    <row r="1331" spans="1:6" x14ac:dyDescent="0.35">
      <c r="A1331" s="201"/>
      <c r="B1331" s="47"/>
      <c r="C1331" s="47"/>
      <c r="D1331" s="47"/>
      <c r="E1331" s="47"/>
      <c r="F1331" s="62"/>
    </row>
    <row r="1332" spans="1:6" x14ac:dyDescent="0.35">
      <c r="A1332" s="201"/>
      <c r="B1332" s="47"/>
      <c r="C1332" s="47"/>
      <c r="D1332" s="47"/>
      <c r="E1332" s="47"/>
      <c r="F1332" s="62"/>
    </row>
    <row r="1333" spans="1:6" x14ac:dyDescent="0.35">
      <c r="A1333" s="201"/>
      <c r="B1333" s="47"/>
      <c r="C1333" s="47"/>
      <c r="D1333" s="47"/>
      <c r="E1333" s="47"/>
      <c r="F1333" s="62"/>
    </row>
    <row r="1334" spans="1:6" x14ac:dyDescent="0.35">
      <c r="A1334" s="201"/>
      <c r="B1334" s="47"/>
      <c r="C1334" s="47"/>
      <c r="D1334" s="47"/>
      <c r="E1334" s="47"/>
      <c r="F1334" s="62"/>
    </row>
    <row r="1335" spans="1:6" x14ac:dyDescent="0.35">
      <c r="A1335" s="201"/>
      <c r="B1335" s="47"/>
      <c r="C1335" s="47"/>
      <c r="D1335" s="47"/>
      <c r="E1335" s="47"/>
      <c r="F1335" s="62"/>
    </row>
    <row r="1336" spans="1:6" x14ac:dyDescent="0.35">
      <c r="A1336" s="201"/>
      <c r="B1336" s="47"/>
      <c r="C1336" s="47"/>
      <c r="D1336" s="47"/>
      <c r="E1336" s="47"/>
      <c r="F1336" s="62"/>
    </row>
    <row r="1337" spans="1:6" x14ac:dyDescent="0.35">
      <c r="A1337" s="201"/>
      <c r="B1337" s="47"/>
      <c r="C1337" s="47"/>
      <c r="D1337" s="47"/>
      <c r="E1337" s="47"/>
      <c r="F1337" s="62"/>
    </row>
    <row r="1338" spans="1:6" x14ac:dyDescent="0.35">
      <c r="A1338" s="201"/>
      <c r="B1338" s="47"/>
      <c r="C1338" s="47"/>
      <c r="D1338" s="47"/>
      <c r="E1338" s="47"/>
      <c r="F1338" s="62"/>
    </row>
    <row r="1339" spans="1:6" x14ac:dyDescent="0.35">
      <c r="A1339" s="201"/>
      <c r="B1339" s="47"/>
      <c r="C1339" s="47"/>
      <c r="D1339" s="47"/>
      <c r="E1339" s="47"/>
      <c r="F1339" s="62"/>
    </row>
    <row r="1340" spans="1:6" x14ac:dyDescent="0.35">
      <c r="A1340" s="201"/>
      <c r="B1340" s="47"/>
      <c r="C1340" s="47"/>
      <c r="D1340" s="47"/>
      <c r="E1340" s="47"/>
      <c r="F1340" s="62"/>
    </row>
    <row r="1341" spans="1:6" x14ac:dyDescent="0.35">
      <c r="A1341" s="201"/>
      <c r="B1341" s="47"/>
      <c r="C1341" s="47"/>
      <c r="D1341" s="47"/>
      <c r="E1341" s="47"/>
      <c r="F1341" s="62"/>
    </row>
    <row r="1342" spans="1:6" x14ac:dyDescent="0.35">
      <c r="A1342" s="201"/>
      <c r="B1342" s="47"/>
      <c r="C1342" s="47"/>
      <c r="D1342" s="47"/>
      <c r="E1342" s="47"/>
      <c r="F1342" s="62"/>
    </row>
    <row r="1343" spans="1:6" x14ac:dyDescent="0.35">
      <c r="A1343" s="201"/>
      <c r="B1343" s="47"/>
      <c r="C1343" s="47"/>
      <c r="D1343" s="47"/>
      <c r="E1343" s="47"/>
      <c r="F1343" s="62"/>
    </row>
    <row r="1344" spans="1:6" x14ac:dyDescent="0.35">
      <c r="A1344" s="201"/>
      <c r="B1344" s="47"/>
      <c r="C1344" s="47"/>
      <c r="D1344" s="47"/>
      <c r="E1344" s="47"/>
      <c r="F1344" s="62"/>
    </row>
    <row r="1345" spans="1:6" x14ac:dyDescent="0.35">
      <c r="A1345" s="201"/>
      <c r="B1345" s="47"/>
      <c r="C1345" s="47"/>
      <c r="D1345" s="47"/>
      <c r="E1345" s="47"/>
      <c r="F1345" s="62"/>
    </row>
    <row r="1346" spans="1:6" x14ac:dyDescent="0.35">
      <c r="A1346" s="201"/>
      <c r="B1346" s="47"/>
      <c r="C1346" s="47"/>
      <c r="D1346" s="47"/>
      <c r="E1346" s="47"/>
      <c r="F1346" s="62"/>
    </row>
    <row r="1347" spans="1:6" x14ac:dyDescent="0.35">
      <c r="A1347" s="201"/>
      <c r="B1347" s="47"/>
      <c r="C1347" s="47"/>
      <c r="D1347" s="47"/>
      <c r="E1347" s="47"/>
      <c r="F1347" s="62"/>
    </row>
    <row r="1348" spans="1:6" x14ac:dyDescent="0.35">
      <c r="A1348" s="201"/>
      <c r="B1348" s="47"/>
      <c r="C1348" s="47"/>
      <c r="D1348" s="47"/>
      <c r="E1348" s="47"/>
      <c r="F1348" s="62"/>
    </row>
    <row r="1349" spans="1:6" x14ac:dyDescent="0.35">
      <c r="A1349" s="201"/>
      <c r="B1349" s="47"/>
      <c r="C1349" s="47"/>
      <c r="D1349" s="47"/>
      <c r="E1349" s="47"/>
      <c r="F1349" s="62"/>
    </row>
    <row r="1350" spans="1:6" x14ac:dyDescent="0.35">
      <c r="A1350" s="201"/>
      <c r="B1350" s="47"/>
      <c r="C1350" s="47"/>
      <c r="D1350" s="47"/>
      <c r="E1350" s="47"/>
      <c r="F1350" s="62"/>
    </row>
    <row r="1351" spans="1:6" x14ac:dyDescent="0.35">
      <c r="A1351" s="201"/>
      <c r="B1351" s="47"/>
      <c r="C1351" s="47"/>
      <c r="D1351" s="47"/>
      <c r="E1351" s="47"/>
      <c r="F1351" s="62"/>
    </row>
    <row r="1352" spans="1:6" x14ac:dyDescent="0.35">
      <c r="A1352" s="201"/>
      <c r="B1352" s="47"/>
      <c r="C1352" s="47"/>
      <c r="D1352" s="47"/>
      <c r="E1352" s="47"/>
      <c r="F1352" s="62"/>
    </row>
    <row r="1353" spans="1:6" x14ac:dyDescent="0.35">
      <c r="A1353" s="201"/>
      <c r="B1353" s="47"/>
      <c r="C1353" s="47"/>
      <c r="D1353" s="47"/>
      <c r="E1353" s="47"/>
      <c r="F1353" s="62"/>
    </row>
    <row r="1354" spans="1:6" x14ac:dyDescent="0.35">
      <c r="A1354" s="201"/>
      <c r="B1354" s="47"/>
      <c r="C1354" s="47"/>
      <c r="D1354" s="47"/>
      <c r="E1354" s="47"/>
      <c r="F1354" s="62"/>
    </row>
    <row r="1355" spans="1:6" x14ac:dyDescent="0.35">
      <c r="A1355" s="201"/>
      <c r="B1355" s="47"/>
      <c r="C1355" s="47"/>
      <c r="D1355" s="47"/>
      <c r="E1355" s="47"/>
      <c r="F1355" s="62"/>
    </row>
    <row r="1356" spans="1:6" x14ac:dyDescent="0.35">
      <c r="A1356" s="201"/>
      <c r="B1356" s="47"/>
      <c r="C1356" s="47"/>
      <c r="D1356" s="47"/>
      <c r="E1356" s="47"/>
      <c r="F1356" s="62"/>
    </row>
    <row r="1357" spans="1:6" x14ac:dyDescent="0.35">
      <c r="A1357" s="201"/>
      <c r="B1357" s="47"/>
      <c r="C1357" s="47"/>
      <c r="D1357" s="47"/>
      <c r="E1357" s="47"/>
      <c r="F1357" s="62"/>
    </row>
    <row r="1358" spans="1:6" x14ac:dyDescent="0.35">
      <c r="A1358" s="201"/>
      <c r="B1358" s="47"/>
      <c r="C1358" s="47"/>
      <c r="D1358" s="47"/>
      <c r="E1358" s="47"/>
      <c r="F1358" s="62"/>
    </row>
    <row r="1359" spans="1:6" x14ac:dyDescent="0.35">
      <c r="A1359" s="201"/>
      <c r="B1359" s="47"/>
      <c r="C1359" s="47"/>
      <c r="D1359" s="47"/>
      <c r="E1359" s="47"/>
      <c r="F1359" s="62"/>
    </row>
    <row r="1360" spans="1:6" x14ac:dyDescent="0.35">
      <c r="A1360" s="201"/>
      <c r="B1360" s="47"/>
      <c r="C1360" s="47"/>
      <c r="D1360" s="47"/>
      <c r="E1360" s="47"/>
      <c r="F1360" s="62"/>
    </row>
    <row r="1361" spans="1:6" x14ac:dyDescent="0.35">
      <c r="A1361" s="201"/>
      <c r="B1361" s="47"/>
      <c r="C1361" s="47"/>
      <c r="D1361" s="47"/>
      <c r="E1361" s="47"/>
      <c r="F1361" s="62"/>
    </row>
    <row r="1362" spans="1:6" x14ac:dyDescent="0.35">
      <c r="A1362" s="201"/>
      <c r="B1362" s="47"/>
      <c r="C1362" s="47"/>
      <c r="D1362" s="47"/>
      <c r="E1362" s="47"/>
      <c r="F1362" s="62"/>
    </row>
    <row r="1363" spans="1:6" x14ac:dyDescent="0.35">
      <c r="A1363" s="201"/>
      <c r="B1363" s="47"/>
      <c r="C1363" s="47"/>
      <c r="D1363" s="47"/>
      <c r="E1363" s="47"/>
      <c r="F1363" s="62"/>
    </row>
    <row r="1364" spans="1:6" x14ac:dyDescent="0.35">
      <c r="A1364" s="201"/>
      <c r="B1364" s="47"/>
      <c r="C1364" s="47"/>
      <c r="D1364" s="47"/>
      <c r="E1364" s="47"/>
      <c r="F1364" s="62"/>
    </row>
    <row r="1365" spans="1:6" x14ac:dyDescent="0.35">
      <c r="A1365" s="201"/>
      <c r="B1365" s="47"/>
      <c r="C1365" s="47"/>
      <c r="D1365" s="47"/>
      <c r="E1365" s="47"/>
      <c r="F1365" s="62"/>
    </row>
    <row r="1366" spans="1:6" x14ac:dyDescent="0.35">
      <c r="A1366" s="201"/>
      <c r="B1366" s="47"/>
      <c r="C1366" s="47"/>
      <c r="D1366" s="47"/>
      <c r="E1366" s="47"/>
      <c r="F1366" s="62"/>
    </row>
    <row r="1367" spans="1:6" x14ac:dyDescent="0.35">
      <c r="A1367" s="201"/>
      <c r="B1367" s="47"/>
      <c r="C1367" s="47"/>
      <c r="D1367" s="47"/>
      <c r="E1367" s="47"/>
      <c r="F1367" s="62"/>
    </row>
    <row r="1368" spans="1:6" x14ac:dyDescent="0.35">
      <c r="A1368" s="201"/>
      <c r="B1368" s="47"/>
      <c r="C1368" s="47"/>
      <c r="D1368" s="47"/>
      <c r="E1368" s="47"/>
      <c r="F1368" s="62"/>
    </row>
    <row r="1369" spans="1:6" x14ac:dyDescent="0.35">
      <c r="A1369" s="201"/>
      <c r="B1369" s="47"/>
      <c r="C1369" s="47"/>
      <c r="D1369" s="47"/>
      <c r="E1369" s="47"/>
      <c r="F1369" s="62"/>
    </row>
    <row r="1370" spans="1:6" x14ac:dyDescent="0.35">
      <c r="A1370" s="201"/>
      <c r="B1370" s="47"/>
      <c r="C1370" s="47"/>
      <c r="D1370" s="47"/>
      <c r="E1370" s="47"/>
      <c r="F1370" s="62"/>
    </row>
    <row r="1371" spans="1:6" x14ac:dyDescent="0.35">
      <c r="A1371" s="201"/>
      <c r="B1371" s="47"/>
      <c r="C1371" s="47"/>
      <c r="D1371" s="47"/>
      <c r="E1371" s="47"/>
      <c r="F1371" s="62"/>
    </row>
    <row r="1372" spans="1:6" x14ac:dyDescent="0.35">
      <c r="A1372" s="201"/>
      <c r="B1372" s="47"/>
      <c r="C1372" s="47"/>
      <c r="D1372" s="47"/>
      <c r="E1372" s="47"/>
      <c r="F1372" s="62"/>
    </row>
    <row r="1373" spans="1:6" x14ac:dyDescent="0.35">
      <c r="A1373" s="201"/>
      <c r="B1373" s="47"/>
      <c r="C1373" s="47"/>
      <c r="D1373" s="47"/>
      <c r="E1373" s="47"/>
      <c r="F1373" s="62"/>
    </row>
    <row r="1374" spans="1:6" x14ac:dyDescent="0.35">
      <c r="A1374" s="201"/>
      <c r="B1374" s="47"/>
      <c r="C1374" s="47"/>
      <c r="D1374" s="47"/>
      <c r="E1374" s="47"/>
      <c r="F1374" s="62"/>
    </row>
    <row r="1375" spans="1:6" x14ac:dyDescent="0.35">
      <c r="A1375" s="201"/>
      <c r="B1375" s="47"/>
      <c r="C1375" s="47"/>
      <c r="D1375" s="47"/>
      <c r="E1375" s="47"/>
      <c r="F1375" s="62"/>
    </row>
    <row r="1376" spans="1:6" x14ac:dyDescent="0.35">
      <c r="A1376" s="201"/>
      <c r="B1376" s="47"/>
      <c r="C1376" s="47"/>
      <c r="D1376" s="47"/>
      <c r="E1376" s="47"/>
      <c r="F1376" s="62"/>
    </row>
    <row r="1377" spans="1:6" x14ac:dyDescent="0.35">
      <c r="A1377" s="201"/>
      <c r="B1377" s="47"/>
      <c r="C1377" s="47"/>
      <c r="D1377" s="47"/>
      <c r="E1377" s="47"/>
      <c r="F1377" s="62"/>
    </row>
    <row r="1378" spans="1:6" x14ac:dyDescent="0.35">
      <c r="A1378" s="201"/>
      <c r="B1378" s="47"/>
      <c r="C1378" s="47"/>
      <c r="D1378" s="47"/>
      <c r="E1378" s="47"/>
      <c r="F1378" s="62"/>
    </row>
    <row r="1379" spans="1:6" x14ac:dyDescent="0.35">
      <c r="A1379" s="201"/>
      <c r="B1379" s="47"/>
      <c r="C1379" s="47"/>
      <c r="D1379" s="47"/>
      <c r="E1379" s="47"/>
      <c r="F1379" s="62"/>
    </row>
    <row r="1380" spans="1:6" x14ac:dyDescent="0.35">
      <c r="A1380" s="201"/>
      <c r="B1380" s="47"/>
      <c r="C1380" s="47"/>
      <c r="D1380" s="47"/>
      <c r="E1380" s="47"/>
      <c r="F1380" s="62"/>
    </row>
    <row r="1381" spans="1:6" x14ac:dyDescent="0.35">
      <c r="A1381" s="201"/>
      <c r="B1381" s="47"/>
      <c r="C1381" s="47"/>
      <c r="D1381" s="47"/>
      <c r="E1381" s="47"/>
      <c r="F1381" s="62"/>
    </row>
    <row r="1382" spans="1:6" x14ac:dyDescent="0.35">
      <c r="A1382" s="201"/>
      <c r="B1382" s="47"/>
      <c r="C1382" s="47"/>
      <c r="D1382" s="47"/>
      <c r="E1382" s="47"/>
      <c r="F1382" s="62"/>
    </row>
    <row r="1383" spans="1:6" x14ac:dyDescent="0.35">
      <c r="A1383" s="201"/>
      <c r="B1383" s="47"/>
      <c r="C1383" s="47"/>
      <c r="D1383" s="47"/>
      <c r="E1383" s="47"/>
      <c r="F1383" s="62"/>
    </row>
    <row r="1384" spans="1:6" x14ac:dyDescent="0.35">
      <c r="A1384" s="201"/>
      <c r="B1384" s="47"/>
      <c r="C1384" s="47"/>
      <c r="D1384" s="47"/>
      <c r="E1384" s="47"/>
      <c r="F1384" s="62"/>
    </row>
    <row r="1385" spans="1:6" x14ac:dyDescent="0.35">
      <c r="A1385" s="201"/>
      <c r="B1385" s="47"/>
      <c r="C1385" s="47"/>
      <c r="D1385" s="47"/>
      <c r="E1385" s="47"/>
      <c r="F1385" s="62"/>
    </row>
    <row r="1386" spans="1:6" x14ac:dyDescent="0.35">
      <c r="A1386" s="201"/>
      <c r="B1386" s="47"/>
      <c r="C1386" s="47"/>
      <c r="D1386" s="47"/>
      <c r="E1386" s="47"/>
      <c r="F1386" s="62"/>
    </row>
    <row r="1387" spans="1:6" x14ac:dyDescent="0.35">
      <c r="A1387" s="201"/>
      <c r="B1387" s="47"/>
      <c r="C1387" s="47"/>
      <c r="D1387" s="47"/>
      <c r="E1387" s="47"/>
      <c r="F1387" s="62"/>
    </row>
    <row r="1388" spans="1:6" x14ac:dyDescent="0.35">
      <c r="A1388" s="210"/>
      <c r="B1388" s="325"/>
      <c r="C1388" s="325"/>
      <c r="D1388" s="325"/>
      <c r="E1388" s="325"/>
      <c r="F1388" s="69"/>
    </row>
    <row r="1389" spans="1:6" x14ac:dyDescent="0.35">
      <c r="F1389" s="70"/>
    </row>
    <row r="1390" spans="1:6" x14ac:dyDescent="0.35">
      <c r="F1390" s="70"/>
    </row>
    <row r="1391" spans="1:6" x14ac:dyDescent="0.35">
      <c r="F1391" s="70"/>
    </row>
    <row r="1392" spans="1:6" x14ac:dyDescent="0.35">
      <c r="F1392" s="70"/>
    </row>
    <row r="1393" spans="6:6" x14ac:dyDescent="0.35">
      <c r="F1393" s="70"/>
    </row>
    <row r="1394" spans="6:6" x14ac:dyDescent="0.35">
      <c r="F1394" s="70"/>
    </row>
    <row r="1395" spans="6:6" x14ac:dyDescent="0.35">
      <c r="F1395" s="70"/>
    </row>
    <row r="1396" spans="6:6" x14ac:dyDescent="0.35">
      <c r="F1396" s="70"/>
    </row>
    <row r="1397" spans="6:6" x14ac:dyDescent="0.35">
      <c r="F1397" s="70"/>
    </row>
    <row r="1398" spans="6:6" x14ac:dyDescent="0.35">
      <c r="F1398" s="70"/>
    </row>
    <row r="1399" spans="6:6" x14ac:dyDescent="0.35">
      <c r="F1399" s="70"/>
    </row>
    <row r="1400" spans="6:6" x14ac:dyDescent="0.35">
      <c r="F1400" s="70"/>
    </row>
    <row r="1401" spans="6:6" x14ac:dyDescent="0.35">
      <c r="F1401" s="70"/>
    </row>
    <row r="1402" spans="6:6" x14ac:dyDescent="0.35">
      <c r="F1402" s="70"/>
    </row>
    <row r="1403" spans="6:6" x14ac:dyDescent="0.35">
      <c r="F1403" s="70"/>
    </row>
    <row r="1404" spans="6:6" x14ac:dyDescent="0.35">
      <c r="F1404" s="70"/>
    </row>
    <row r="1405" spans="6:6" x14ac:dyDescent="0.35">
      <c r="F1405" s="70"/>
    </row>
    <row r="1406" spans="6:6" x14ac:dyDescent="0.35">
      <c r="F1406" s="70"/>
    </row>
    <row r="1407" spans="6:6" x14ac:dyDescent="0.35">
      <c r="F1407" s="70"/>
    </row>
    <row r="1408" spans="6:6" x14ac:dyDescent="0.35">
      <c r="F1408" s="70"/>
    </row>
    <row r="1409" spans="6:6" x14ac:dyDescent="0.35">
      <c r="F1409" s="70"/>
    </row>
    <row r="1410" spans="6:6" x14ac:dyDescent="0.35">
      <c r="F1410" s="70"/>
    </row>
    <row r="1411" spans="6:6" x14ac:dyDescent="0.35">
      <c r="F1411" s="70"/>
    </row>
    <row r="1412" spans="6:6" x14ac:dyDescent="0.35">
      <c r="F1412" s="70"/>
    </row>
    <row r="1413" spans="6:6" x14ac:dyDescent="0.35">
      <c r="F1413" s="70"/>
    </row>
    <row r="1414" spans="6:6" x14ac:dyDescent="0.35">
      <c r="F1414" s="70"/>
    </row>
    <row r="1415" spans="6:6" x14ac:dyDescent="0.35">
      <c r="F1415" s="70"/>
    </row>
    <row r="1416" spans="6:6" x14ac:dyDescent="0.35">
      <c r="F1416" s="70"/>
    </row>
    <row r="1417" spans="6:6" x14ac:dyDescent="0.35">
      <c r="F1417" s="70"/>
    </row>
    <row r="1418" spans="6:6" x14ac:dyDescent="0.35">
      <c r="F1418" s="70"/>
    </row>
    <row r="1419" spans="6:6" x14ac:dyDescent="0.35">
      <c r="F1419" s="70"/>
    </row>
    <row r="1420" spans="6:6" x14ac:dyDescent="0.35">
      <c r="F1420" s="70"/>
    </row>
    <row r="1421" spans="6:6" x14ac:dyDescent="0.35">
      <c r="F1421" s="70"/>
    </row>
    <row r="1422" spans="6:6" x14ac:dyDescent="0.35">
      <c r="F1422" s="70"/>
    </row>
    <row r="1423" spans="6:6" x14ac:dyDescent="0.35">
      <c r="F1423" s="70"/>
    </row>
    <row r="1424" spans="6:6" x14ac:dyDescent="0.35">
      <c r="F1424" s="70"/>
    </row>
    <row r="1425" spans="6:6" x14ac:dyDescent="0.35">
      <c r="F1425" s="70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23"/>
  <sheetViews>
    <sheetView zoomScale="85" zoomScaleNormal="85" workbookViewId="0">
      <pane ySplit="4" topLeftCell="A1223" activePane="bottomLeft" state="frozen"/>
      <selection pane="bottomLeft" activeCell="E1236" sqref="E1236"/>
    </sheetView>
  </sheetViews>
  <sheetFormatPr defaultColWidth="9.1796875" defaultRowHeight="15.5" x14ac:dyDescent="0.35"/>
  <cols>
    <col min="1" max="1" width="11.81640625" style="227" bestFit="1" customWidth="1"/>
    <col min="2" max="2" width="13.7265625" style="3" bestFit="1" customWidth="1"/>
    <col min="3" max="3" width="12.54296875" style="258" customWidth="1"/>
    <col min="4" max="4" width="17.7265625" style="3" customWidth="1"/>
    <col min="5" max="5" width="12.1796875" style="3" customWidth="1"/>
    <col min="6" max="6" width="13.7265625" style="2" customWidth="1"/>
    <col min="7" max="7" width="11.1796875" style="2" customWidth="1"/>
    <col min="8" max="8" width="9.1796875" style="2"/>
    <col min="9" max="9" width="10.1796875" style="2" bestFit="1" customWidth="1"/>
    <col min="10" max="10" width="15.7265625" style="3" bestFit="1" customWidth="1"/>
    <col min="11" max="11" width="9.1796875" style="3"/>
    <col min="12" max="16384" width="9.1796875" style="2"/>
  </cols>
  <sheetData>
    <row r="1" spans="1:13" x14ac:dyDescent="0.35">
      <c r="A1" s="395" t="s">
        <v>749</v>
      </c>
      <c r="B1" s="395"/>
      <c r="C1" s="395"/>
      <c r="D1" s="395"/>
      <c r="E1" s="395"/>
      <c r="F1" s="395"/>
      <c r="G1" s="74"/>
    </row>
    <row r="2" spans="1:13" ht="30" x14ac:dyDescent="0.35">
      <c r="A2" s="214" t="s">
        <v>751</v>
      </c>
      <c r="B2" s="84" t="s">
        <v>707</v>
      </c>
      <c r="C2" s="262" t="s">
        <v>708</v>
      </c>
      <c r="D2" s="84"/>
      <c r="E2" s="84"/>
      <c r="F2" s="80" t="s">
        <v>753</v>
      </c>
      <c r="G2" s="74"/>
      <c r="I2" s="329" t="s">
        <v>1015</v>
      </c>
      <c r="J2" s="334">
        <v>519.88</v>
      </c>
      <c r="K2" s="334">
        <f>+SUM(J2:J3)/2</f>
        <v>515.54</v>
      </c>
      <c r="L2" s="329"/>
      <c r="M2" s="329"/>
    </row>
    <row r="3" spans="1:13" ht="46.5" customHeight="1" x14ac:dyDescent="0.35">
      <c r="A3" s="215" t="s">
        <v>21</v>
      </c>
      <c r="B3" s="396" t="s">
        <v>752</v>
      </c>
      <c r="C3" s="397"/>
      <c r="D3" s="85" t="s">
        <v>11</v>
      </c>
      <c r="E3" s="85" t="s">
        <v>1</v>
      </c>
      <c r="F3" s="81" t="s">
        <v>660</v>
      </c>
      <c r="G3" s="74"/>
      <c r="I3" s="334" t="s">
        <v>1016</v>
      </c>
      <c r="J3" s="334">
        <v>511.2</v>
      </c>
      <c r="K3" s="334"/>
      <c r="L3" s="329"/>
      <c r="M3" s="329"/>
    </row>
    <row r="4" spans="1:13" ht="18.75" customHeight="1" x14ac:dyDescent="0.35">
      <c r="A4" s="216"/>
      <c r="B4" s="86" t="s">
        <v>6</v>
      </c>
      <c r="C4" s="263" t="s">
        <v>5</v>
      </c>
      <c r="D4" s="86" t="s">
        <v>6</v>
      </c>
      <c r="E4" s="86" t="s">
        <v>6</v>
      </c>
      <c r="F4" s="83" t="s">
        <v>23</v>
      </c>
      <c r="G4" s="74"/>
    </row>
    <row r="5" spans="1:13" hidden="1" x14ac:dyDescent="0.35">
      <c r="A5" s="217" t="s">
        <v>24</v>
      </c>
      <c r="B5" s="87">
        <f t="shared" ref="B5:B68" si="0">C5/F5</f>
        <v>778.48028884641155</v>
      </c>
      <c r="C5" s="264">
        <v>4765</v>
      </c>
      <c r="D5" s="88"/>
      <c r="E5" s="88"/>
      <c r="F5" s="82">
        <v>6.1208999999999998</v>
      </c>
      <c r="G5" s="74"/>
    </row>
    <row r="6" spans="1:13" hidden="1" x14ac:dyDescent="0.35">
      <c r="A6" s="218" t="s">
        <v>25</v>
      </c>
      <c r="B6" s="8">
        <f t="shared" si="0"/>
        <v>773.57904883268804</v>
      </c>
      <c r="C6" s="265">
        <v>4735</v>
      </c>
      <c r="D6" s="89"/>
      <c r="E6" s="89"/>
      <c r="F6" s="55">
        <v>6.1208999999999998</v>
      </c>
      <c r="G6" s="74"/>
    </row>
    <row r="7" spans="1:13" hidden="1" x14ac:dyDescent="0.35">
      <c r="A7" s="218" t="s">
        <v>26</v>
      </c>
      <c r="B7" s="8">
        <f t="shared" si="0"/>
        <v>749.35442748341131</v>
      </c>
      <c r="C7" s="265">
        <v>4585</v>
      </c>
      <c r="D7" s="89"/>
      <c r="E7" s="89"/>
      <c r="F7" s="55">
        <v>6.1185999999999998</v>
      </c>
      <c r="G7" s="75"/>
    </row>
    <row r="8" spans="1:13" hidden="1" x14ac:dyDescent="0.35">
      <c r="A8" s="218" t="s">
        <v>27</v>
      </c>
      <c r="B8" s="8">
        <f t="shared" si="0"/>
        <v>755.12405609492987</v>
      </c>
      <c r="C8" s="265">
        <v>4620</v>
      </c>
      <c r="D8" s="89"/>
      <c r="E8" s="89"/>
      <c r="F8" s="55">
        <v>6.1181999999999999</v>
      </c>
      <c r="G8" s="75"/>
    </row>
    <row r="9" spans="1:13" hidden="1" x14ac:dyDescent="0.35">
      <c r="A9" s="218" t="s">
        <v>28</v>
      </c>
      <c r="B9" s="8">
        <f t="shared" si="0"/>
        <v>721.66465069142498</v>
      </c>
      <c r="C9" s="265">
        <v>4415</v>
      </c>
      <c r="D9" s="89"/>
      <c r="E9" s="89"/>
      <c r="F9" s="55">
        <v>6.1177999999999999</v>
      </c>
      <c r="G9" s="75"/>
    </row>
    <row r="10" spans="1:13" hidden="1" x14ac:dyDescent="0.35">
      <c r="A10" s="218" t="s">
        <v>29</v>
      </c>
      <c r="B10" s="8">
        <f t="shared" si="0"/>
        <v>728.90109171733013</v>
      </c>
      <c r="C10" s="265">
        <v>4460</v>
      </c>
      <c r="D10" s="89"/>
      <c r="E10" s="89"/>
      <c r="F10" s="55">
        <v>6.1188000000000002</v>
      </c>
      <c r="G10" s="75"/>
    </row>
    <row r="11" spans="1:13" hidden="1" x14ac:dyDescent="0.35">
      <c r="A11" s="218" t="s">
        <v>30</v>
      </c>
      <c r="B11" s="8">
        <f t="shared" si="0"/>
        <v>717.33198254873446</v>
      </c>
      <c r="C11" s="265">
        <v>4390</v>
      </c>
      <c r="D11" s="89"/>
      <c r="E11" s="89"/>
      <c r="F11" s="55">
        <v>6.1199000000000003</v>
      </c>
      <c r="G11" s="75"/>
    </row>
    <row r="12" spans="1:13" hidden="1" x14ac:dyDescent="0.35">
      <c r="A12" s="218" t="s">
        <v>31</v>
      </c>
      <c r="B12" s="8">
        <f t="shared" si="0"/>
        <v>708.13662871424606</v>
      </c>
      <c r="C12" s="265">
        <v>4335</v>
      </c>
      <c r="D12" s="89"/>
      <c r="E12" s="89"/>
      <c r="F12" s="55">
        <v>6.1216999999999997</v>
      </c>
      <c r="G12" s="75"/>
    </row>
    <row r="13" spans="1:13" hidden="1" x14ac:dyDescent="0.35">
      <c r="A13" s="218" t="s">
        <v>32</v>
      </c>
      <c r="B13" s="8">
        <f t="shared" si="0"/>
        <v>704.80115122972268</v>
      </c>
      <c r="C13" s="265">
        <v>4310</v>
      </c>
      <c r="D13" s="89"/>
      <c r="E13" s="89"/>
      <c r="F13" s="55">
        <v>6.1151999999999997</v>
      </c>
    </row>
    <row r="14" spans="1:13" hidden="1" x14ac:dyDescent="0.35">
      <c r="A14" s="218" t="s">
        <v>33</v>
      </c>
      <c r="B14" s="8">
        <f t="shared" si="0"/>
        <v>718.14898936257123</v>
      </c>
      <c r="C14" s="265">
        <v>4395</v>
      </c>
      <c r="D14" s="89"/>
      <c r="E14" s="89"/>
      <c r="F14" s="55">
        <v>6.1199000000000003</v>
      </c>
    </row>
    <row r="15" spans="1:13" hidden="1" x14ac:dyDescent="0.35">
      <c r="A15" s="218" t="s">
        <v>34</v>
      </c>
      <c r="B15" s="8">
        <f t="shared" si="0"/>
        <v>711.79902914208196</v>
      </c>
      <c r="C15" s="265">
        <v>4355</v>
      </c>
      <c r="D15" s="89"/>
      <c r="E15" s="89"/>
      <c r="F15" s="56">
        <v>6.1182999999999996</v>
      </c>
    </row>
    <row r="16" spans="1:13" hidden="1" x14ac:dyDescent="0.35">
      <c r="A16" s="218" t="s">
        <v>35</v>
      </c>
      <c r="B16" s="8">
        <f t="shared" si="0"/>
        <v>715.11466352833497</v>
      </c>
      <c r="C16" s="265">
        <v>4375</v>
      </c>
      <c r="D16" s="89"/>
      <c r="E16" s="89"/>
      <c r="F16" s="56">
        <v>6.1178999999999997</v>
      </c>
    </row>
    <row r="17" spans="1:6" hidden="1" x14ac:dyDescent="0.35">
      <c r="A17" s="218" t="s">
        <v>36</v>
      </c>
      <c r="B17" s="8">
        <f t="shared" si="0"/>
        <v>709.96732026143786</v>
      </c>
      <c r="C17" s="265">
        <v>4345</v>
      </c>
      <c r="D17" s="89"/>
      <c r="E17" s="89"/>
      <c r="F17" s="56">
        <v>6.12</v>
      </c>
    </row>
    <row r="18" spans="1:6" hidden="1" x14ac:dyDescent="0.35">
      <c r="A18" s="218" t="s">
        <v>37</v>
      </c>
      <c r="B18" s="8">
        <f t="shared" si="0"/>
        <v>712.41830065359477</v>
      </c>
      <c r="C18" s="265">
        <v>4360</v>
      </c>
      <c r="D18" s="89"/>
      <c r="E18" s="89"/>
      <c r="F18" s="56">
        <v>6.12</v>
      </c>
    </row>
    <row r="19" spans="1:6" hidden="1" x14ac:dyDescent="0.35">
      <c r="A19" s="218" t="s">
        <v>38</v>
      </c>
      <c r="B19" s="8">
        <f t="shared" si="0"/>
        <v>726.33092584725</v>
      </c>
      <c r="C19" s="265">
        <v>4445</v>
      </c>
      <c r="D19" s="89"/>
      <c r="E19" s="89"/>
      <c r="F19" s="56">
        <v>6.1197999999999997</v>
      </c>
    </row>
    <row r="20" spans="1:6" hidden="1" x14ac:dyDescent="0.35">
      <c r="A20" s="218" t="s">
        <v>39</v>
      </c>
      <c r="B20" s="9">
        <f t="shared" si="0"/>
        <v>733.98248915800673</v>
      </c>
      <c r="C20" s="265">
        <v>4485</v>
      </c>
      <c r="D20" s="89"/>
      <c r="E20" s="89"/>
      <c r="F20" s="56">
        <v>6.1105</v>
      </c>
    </row>
    <row r="21" spans="1:6" hidden="1" x14ac:dyDescent="0.35">
      <c r="A21" s="218" t="s">
        <v>40</v>
      </c>
      <c r="B21" s="9">
        <f t="shared" si="0"/>
        <v>719.03649110192339</v>
      </c>
      <c r="C21" s="265">
        <v>4400</v>
      </c>
      <c r="D21" s="89"/>
      <c r="E21" s="89"/>
      <c r="F21" s="56">
        <v>6.1193</v>
      </c>
    </row>
    <row r="22" spans="1:6" hidden="1" x14ac:dyDescent="0.35">
      <c r="A22" s="218" t="s">
        <v>41</v>
      </c>
      <c r="B22" s="9">
        <f t="shared" si="0"/>
        <v>712.52308345998586</v>
      </c>
      <c r="C22" s="265">
        <v>4360</v>
      </c>
      <c r="D22" s="89"/>
      <c r="E22" s="89"/>
      <c r="F22" s="56">
        <v>6.1191000000000004</v>
      </c>
    </row>
    <row r="23" spans="1:6" hidden="1" x14ac:dyDescent="0.35">
      <c r="A23" s="218" t="s">
        <v>42</v>
      </c>
      <c r="B23" s="9">
        <f t="shared" si="0"/>
        <v>698.89484697881255</v>
      </c>
      <c r="C23" s="265">
        <v>4275</v>
      </c>
      <c r="D23" s="89"/>
      <c r="E23" s="89"/>
      <c r="F23" s="56">
        <v>6.1167999999999996</v>
      </c>
    </row>
    <row r="24" spans="1:6" hidden="1" x14ac:dyDescent="0.35">
      <c r="A24" s="219" t="s">
        <v>43</v>
      </c>
      <c r="B24" s="9">
        <f t="shared" si="0"/>
        <v>698.15732247674168</v>
      </c>
      <c r="C24" s="265">
        <v>4270</v>
      </c>
      <c r="D24" s="89"/>
      <c r="E24" s="89"/>
      <c r="F24" s="56">
        <v>6.1161000000000003</v>
      </c>
    </row>
    <row r="25" spans="1:6" hidden="1" x14ac:dyDescent="0.35">
      <c r="A25" s="218" t="s">
        <v>44</v>
      </c>
      <c r="B25" s="9">
        <f t="shared" si="0"/>
        <v>701.14509444162309</v>
      </c>
      <c r="C25" s="265">
        <v>4280</v>
      </c>
      <c r="D25" s="89"/>
      <c r="E25" s="89"/>
      <c r="F25" s="56">
        <v>6.1043000000000003</v>
      </c>
    </row>
    <row r="26" spans="1:6" hidden="1" x14ac:dyDescent="0.35">
      <c r="A26" s="218" t="s">
        <v>45</v>
      </c>
      <c r="B26" s="9">
        <f t="shared" si="0"/>
        <v>710.79556634091955</v>
      </c>
      <c r="C26" s="265">
        <v>4335</v>
      </c>
      <c r="D26" s="89"/>
      <c r="E26" s="89"/>
      <c r="F26" s="56">
        <v>6.0987999999999998</v>
      </c>
    </row>
    <row r="27" spans="1:6" hidden="1" x14ac:dyDescent="0.35">
      <c r="A27" s="218" t="s">
        <v>46</v>
      </c>
      <c r="B27" s="9">
        <f t="shared" si="0"/>
        <v>715.8788992029389</v>
      </c>
      <c r="C27" s="265">
        <v>4365</v>
      </c>
      <c r="D27" s="89"/>
      <c r="E27" s="89"/>
      <c r="F27" s="56">
        <v>6.0974000000000004</v>
      </c>
    </row>
    <row r="28" spans="1:6" hidden="1" x14ac:dyDescent="0.35">
      <c r="A28" s="218" t="s">
        <v>47</v>
      </c>
      <c r="B28" s="9">
        <f t="shared" si="0"/>
        <v>722.04535757655322</v>
      </c>
      <c r="C28" s="265">
        <v>4400</v>
      </c>
      <c r="D28" s="89"/>
      <c r="E28" s="89"/>
      <c r="F28" s="56">
        <v>6.0937999999999999</v>
      </c>
    </row>
    <row r="29" spans="1:6" hidden="1" x14ac:dyDescent="0.35">
      <c r="A29" s="218" t="s">
        <v>48</v>
      </c>
      <c r="B29" s="9">
        <f t="shared" si="0"/>
        <v>727.6694887445035</v>
      </c>
      <c r="C29" s="265">
        <v>4435</v>
      </c>
      <c r="D29" s="89"/>
      <c r="E29" s="89"/>
      <c r="F29" s="56">
        <v>6.0948000000000002</v>
      </c>
    </row>
    <row r="30" spans="1:6" hidden="1" x14ac:dyDescent="0.35">
      <c r="A30" s="218" t="s">
        <v>49</v>
      </c>
      <c r="B30" s="9">
        <f t="shared" si="0"/>
        <v>747.45651460452905</v>
      </c>
      <c r="C30" s="265">
        <v>4555</v>
      </c>
      <c r="D30" s="89"/>
      <c r="E30" s="89"/>
      <c r="F30" s="56">
        <v>6.0940000000000003</v>
      </c>
    </row>
    <row r="31" spans="1:6" hidden="1" x14ac:dyDescent="0.35">
      <c r="A31" s="218" t="s">
        <v>50</v>
      </c>
      <c r="B31" s="9">
        <f t="shared" si="0"/>
        <v>744.82237587662394</v>
      </c>
      <c r="C31" s="265">
        <v>4535</v>
      </c>
      <c r="D31" s="89"/>
      <c r="E31" s="89"/>
      <c r="F31" s="56">
        <v>6.0887000000000002</v>
      </c>
    </row>
    <row r="32" spans="1:6" hidden="1" x14ac:dyDescent="0.35">
      <c r="A32" s="219" t="s">
        <v>51</v>
      </c>
      <c r="B32" s="9">
        <f t="shared" si="0"/>
        <v>744.82078263729034</v>
      </c>
      <c r="C32" s="265">
        <v>4530</v>
      </c>
      <c r="D32" s="89"/>
      <c r="E32" s="89"/>
      <c r="F32" s="56">
        <v>6.0819999999999999</v>
      </c>
    </row>
    <row r="33" spans="1:8" hidden="1" x14ac:dyDescent="0.35">
      <c r="A33" s="218" t="s">
        <v>52</v>
      </c>
      <c r="B33" s="9">
        <f t="shared" si="0"/>
        <v>740.56417674907948</v>
      </c>
      <c r="C33" s="265">
        <v>4505</v>
      </c>
      <c r="D33" s="89"/>
      <c r="E33" s="89"/>
      <c r="F33" s="56">
        <v>6.0831999999999997</v>
      </c>
    </row>
    <row r="34" spans="1:8" hidden="1" x14ac:dyDescent="0.35">
      <c r="A34" s="218" t="s">
        <v>53</v>
      </c>
      <c r="B34" s="9">
        <f t="shared" si="0"/>
        <v>735.80246913580243</v>
      </c>
      <c r="C34" s="265">
        <v>4470</v>
      </c>
      <c r="D34" s="89"/>
      <c r="E34" s="89"/>
      <c r="F34" s="56">
        <v>6.0750000000000002</v>
      </c>
    </row>
    <row r="35" spans="1:8" hidden="1" x14ac:dyDescent="0.35">
      <c r="A35" s="218" t="s">
        <v>54</v>
      </c>
      <c r="B35" s="9">
        <f t="shared" si="0"/>
        <v>734.50876645250344</v>
      </c>
      <c r="C35" s="265">
        <v>4470</v>
      </c>
      <c r="D35" s="89"/>
      <c r="E35" s="89"/>
      <c r="F35" s="56">
        <v>6.0857000000000001</v>
      </c>
    </row>
    <row r="36" spans="1:8" hidden="1" x14ac:dyDescent="0.35">
      <c r="A36" s="218" t="s">
        <v>55</v>
      </c>
      <c r="B36" s="9">
        <f t="shared" si="0"/>
        <v>731.02293984444225</v>
      </c>
      <c r="C36" s="265">
        <v>4455</v>
      </c>
      <c r="D36" s="89"/>
      <c r="E36" s="89"/>
      <c r="F36" s="56">
        <v>6.0941999999999998</v>
      </c>
    </row>
    <row r="37" spans="1:8" hidden="1" x14ac:dyDescent="0.35">
      <c r="A37" s="218" t="s">
        <v>56</v>
      </c>
      <c r="B37" s="9">
        <f t="shared" si="0"/>
        <v>718.39787432957735</v>
      </c>
      <c r="C37" s="265">
        <v>4380</v>
      </c>
      <c r="D37" s="89"/>
      <c r="E37" s="89"/>
      <c r="F37" s="56">
        <v>6.0968999999999998</v>
      </c>
    </row>
    <row r="38" spans="1:8" hidden="1" x14ac:dyDescent="0.35">
      <c r="A38" s="218" t="s">
        <v>57</v>
      </c>
      <c r="B38" s="9">
        <f t="shared" si="0"/>
        <v>716.99289569968334</v>
      </c>
      <c r="C38" s="265">
        <v>4370</v>
      </c>
      <c r="D38" s="89"/>
      <c r="E38" s="89"/>
      <c r="F38" s="56">
        <v>6.0949</v>
      </c>
    </row>
    <row r="39" spans="1:8" hidden="1" x14ac:dyDescent="0.35">
      <c r="A39" s="218" t="s">
        <v>58</v>
      </c>
      <c r="B39" s="9">
        <f t="shared" si="0"/>
        <v>712.13164191824831</v>
      </c>
      <c r="C39" s="265">
        <v>4345</v>
      </c>
      <c r="D39" s="89"/>
      <c r="E39" s="89"/>
      <c r="F39" s="56">
        <v>6.1013999999999999</v>
      </c>
    </row>
    <row r="40" spans="1:8" hidden="1" x14ac:dyDescent="0.35">
      <c r="A40" s="218" t="s">
        <v>59</v>
      </c>
      <c r="B40" s="9">
        <f t="shared" si="0"/>
        <v>713.41883425722438</v>
      </c>
      <c r="C40" s="265">
        <v>4350</v>
      </c>
      <c r="D40" s="89"/>
      <c r="E40" s="89"/>
      <c r="F40" s="56">
        <v>6.0974000000000004</v>
      </c>
    </row>
    <row r="41" spans="1:8" hidden="1" x14ac:dyDescent="0.35">
      <c r="A41" s="219" t="s">
        <v>60</v>
      </c>
      <c r="B41" s="9">
        <f t="shared" si="0"/>
        <v>717.03995405693661</v>
      </c>
      <c r="C41" s="265">
        <v>4370</v>
      </c>
      <c r="D41" s="89"/>
      <c r="E41" s="89"/>
      <c r="F41" s="56">
        <v>6.0945</v>
      </c>
    </row>
    <row r="42" spans="1:8" hidden="1" x14ac:dyDescent="0.35">
      <c r="A42" s="218" t="s">
        <v>61</v>
      </c>
      <c r="B42" s="9">
        <f t="shared" si="0"/>
        <v>714.69598752769343</v>
      </c>
      <c r="C42" s="265">
        <v>4355</v>
      </c>
      <c r="D42" s="89"/>
      <c r="E42" s="89"/>
      <c r="F42" s="56">
        <v>6.0934999999999997</v>
      </c>
    </row>
    <row r="43" spans="1:8" hidden="1" x14ac:dyDescent="0.35">
      <c r="A43" s="218" t="s">
        <v>62</v>
      </c>
      <c r="B43" s="9">
        <f t="shared" si="0"/>
        <v>707.64785078645775</v>
      </c>
      <c r="C43" s="265">
        <v>4310</v>
      </c>
      <c r="D43" s="89"/>
      <c r="E43" s="89"/>
      <c r="F43" s="56">
        <v>6.0906000000000002</v>
      </c>
    </row>
    <row r="44" spans="1:8" hidden="1" x14ac:dyDescent="0.35">
      <c r="A44" s="218" t="s">
        <v>63</v>
      </c>
      <c r="B44" s="9">
        <f t="shared" si="0"/>
        <v>707.41136793616852</v>
      </c>
      <c r="C44" s="265">
        <v>4300</v>
      </c>
      <c r="D44" s="89"/>
      <c r="E44" s="89"/>
      <c r="F44" s="56">
        <v>6.0785</v>
      </c>
      <c r="G44" s="76"/>
      <c r="H44" s="76"/>
    </row>
    <row r="45" spans="1:8" hidden="1" x14ac:dyDescent="0.35">
      <c r="A45" s="218" t="s">
        <v>64</v>
      </c>
      <c r="B45" s="9">
        <f t="shared" si="0"/>
        <v>692.00459694631422</v>
      </c>
      <c r="C45" s="265">
        <v>4215</v>
      </c>
      <c r="D45" s="89"/>
      <c r="E45" s="89"/>
      <c r="F45" s="56">
        <v>6.0910000000000002</v>
      </c>
      <c r="G45" s="74"/>
      <c r="H45" s="77"/>
    </row>
    <row r="46" spans="1:8" hidden="1" x14ac:dyDescent="0.35">
      <c r="A46" s="218" t="s">
        <v>65</v>
      </c>
      <c r="B46" s="9">
        <f t="shared" si="0"/>
        <v>693.46420247513379</v>
      </c>
      <c r="C46" s="265">
        <v>4225</v>
      </c>
      <c r="D46" s="89"/>
      <c r="E46" s="89"/>
      <c r="F46" s="56">
        <v>6.0926</v>
      </c>
      <c r="G46" s="78"/>
      <c r="H46" s="74"/>
    </row>
    <row r="47" spans="1:8" hidden="1" x14ac:dyDescent="0.35">
      <c r="A47" s="218" t="s">
        <v>66</v>
      </c>
      <c r="B47" s="9">
        <f t="shared" si="0"/>
        <v>696.91845479470044</v>
      </c>
      <c r="C47" s="265">
        <v>4245</v>
      </c>
      <c r="D47" s="89"/>
      <c r="E47" s="89"/>
      <c r="F47" s="56">
        <v>6.0911</v>
      </c>
      <c r="G47" s="74"/>
      <c r="H47" s="74"/>
    </row>
    <row r="48" spans="1:8" hidden="1" x14ac:dyDescent="0.35">
      <c r="A48" s="218" t="s">
        <v>67</v>
      </c>
      <c r="B48" s="9">
        <f t="shared" si="0"/>
        <v>694.38744521233809</v>
      </c>
      <c r="C48" s="265">
        <v>4230</v>
      </c>
      <c r="D48" s="89"/>
      <c r="E48" s="89"/>
      <c r="F48" s="56">
        <v>6.0917000000000003</v>
      </c>
      <c r="G48" s="74"/>
      <c r="H48" s="74"/>
    </row>
    <row r="49" spans="1:8" hidden="1" x14ac:dyDescent="0.35">
      <c r="A49" s="218" t="s">
        <v>68</v>
      </c>
      <c r="B49" s="9">
        <f t="shared" si="0"/>
        <v>685.26877308165774</v>
      </c>
      <c r="C49" s="265">
        <v>4175</v>
      </c>
      <c r="D49" s="89"/>
      <c r="E49" s="89"/>
      <c r="F49" s="56">
        <v>6.0925000000000002</v>
      </c>
      <c r="G49" s="74"/>
      <c r="H49" s="74"/>
    </row>
    <row r="50" spans="1:8" hidden="1" x14ac:dyDescent="0.35">
      <c r="A50" s="218" t="s">
        <v>69</v>
      </c>
      <c r="B50" s="9">
        <f t="shared" si="0"/>
        <v>689.46271155834984</v>
      </c>
      <c r="C50" s="265">
        <v>4200</v>
      </c>
      <c r="D50" s="89"/>
      <c r="E50" s="89"/>
      <c r="F50" s="56">
        <v>6.0917000000000003</v>
      </c>
      <c r="G50" s="74"/>
      <c r="H50" s="74"/>
    </row>
    <row r="51" spans="1:8" hidden="1" x14ac:dyDescent="0.35">
      <c r="A51" s="218" t="s">
        <v>70</v>
      </c>
      <c r="B51" s="9">
        <f t="shared" si="0"/>
        <v>680.27769115885189</v>
      </c>
      <c r="C51" s="265">
        <v>4145</v>
      </c>
      <c r="D51" s="89"/>
      <c r="E51" s="89"/>
      <c r="F51" s="56">
        <v>6.0930999999999997</v>
      </c>
      <c r="G51" s="74"/>
      <c r="H51" s="74"/>
    </row>
    <row r="52" spans="1:8" hidden="1" x14ac:dyDescent="0.35">
      <c r="A52" s="219" t="s">
        <v>71</v>
      </c>
      <c r="B52" s="9">
        <f t="shared" si="0"/>
        <v>681.310743367481</v>
      </c>
      <c r="C52" s="265">
        <v>4150</v>
      </c>
      <c r="D52" s="89"/>
      <c r="E52" s="89"/>
      <c r="F52" s="56">
        <v>6.0911999999999997</v>
      </c>
      <c r="G52" s="74"/>
      <c r="H52" s="74"/>
    </row>
    <row r="53" spans="1:8" hidden="1" x14ac:dyDescent="0.35">
      <c r="A53" s="218" t="s">
        <v>72</v>
      </c>
      <c r="B53" s="9">
        <f t="shared" si="0"/>
        <v>677.84926470588232</v>
      </c>
      <c r="C53" s="265">
        <v>4130</v>
      </c>
      <c r="D53" s="89"/>
      <c r="E53" s="89"/>
      <c r="F53" s="56">
        <v>6.0928000000000004</v>
      </c>
      <c r="G53" s="74"/>
      <c r="H53" s="74"/>
    </row>
    <row r="54" spans="1:8" hidden="1" x14ac:dyDescent="0.35">
      <c r="A54" s="218" t="s">
        <v>73</v>
      </c>
      <c r="B54" s="9">
        <f t="shared" si="0"/>
        <v>683.44792504225393</v>
      </c>
      <c r="C54" s="265">
        <v>4165</v>
      </c>
      <c r="D54" s="89"/>
      <c r="E54" s="89"/>
      <c r="F54" s="56">
        <v>6.0941000000000001</v>
      </c>
      <c r="G54" s="74"/>
      <c r="H54" s="74"/>
    </row>
    <row r="55" spans="1:8" hidden="1" x14ac:dyDescent="0.35">
      <c r="A55" s="218" t="s">
        <v>74</v>
      </c>
      <c r="B55" s="9">
        <f t="shared" si="0"/>
        <v>678.80359839779373</v>
      </c>
      <c r="C55" s="265">
        <v>4135</v>
      </c>
      <c r="D55" s="89"/>
      <c r="E55" s="89"/>
      <c r="F55" s="56">
        <v>6.0915999999999997</v>
      </c>
      <c r="G55" s="74"/>
      <c r="H55" s="74"/>
    </row>
    <row r="56" spans="1:8" hidden="1" x14ac:dyDescent="0.35">
      <c r="A56" s="218" t="s">
        <v>75</v>
      </c>
      <c r="B56" s="9">
        <f t="shared" si="0"/>
        <v>678.84817441555037</v>
      </c>
      <c r="C56" s="265">
        <v>4135</v>
      </c>
      <c r="D56" s="89"/>
      <c r="E56" s="89"/>
      <c r="F56" s="56">
        <v>6.0911999999999997</v>
      </c>
    </row>
    <row r="57" spans="1:8" hidden="1" x14ac:dyDescent="0.35">
      <c r="A57" s="219" t="s">
        <v>76</v>
      </c>
      <c r="B57" s="9">
        <f t="shared" si="0"/>
        <v>676.97306878046379</v>
      </c>
      <c r="C57" s="265">
        <v>4125</v>
      </c>
      <c r="D57" s="89"/>
      <c r="E57" s="89"/>
      <c r="F57" s="56">
        <v>6.0933000000000002</v>
      </c>
    </row>
    <row r="58" spans="1:8" hidden="1" x14ac:dyDescent="0.35">
      <c r="A58" s="218" t="s">
        <v>77</v>
      </c>
      <c r="B58" s="9">
        <f t="shared" si="0"/>
        <v>673.71288834911627</v>
      </c>
      <c r="C58" s="265">
        <v>4105</v>
      </c>
      <c r="D58" s="89"/>
      <c r="E58" s="89"/>
      <c r="F58" s="56">
        <v>6.0930999999999997</v>
      </c>
    </row>
    <row r="59" spans="1:8" hidden="1" x14ac:dyDescent="0.35">
      <c r="A59" s="218" t="s">
        <v>78</v>
      </c>
      <c r="B59" s="9">
        <f t="shared" si="0"/>
        <v>663.93106278210917</v>
      </c>
      <c r="C59" s="265">
        <v>4045</v>
      </c>
      <c r="D59" s="89"/>
      <c r="E59" s="89"/>
      <c r="F59" s="56">
        <v>6.0925000000000002</v>
      </c>
    </row>
    <row r="60" spans="1:8" hidden="1" x14ac:dyDescent="0.35">
      <c r="A60" s="218" t="s">
        <v>79</v>
      </c>
      <c r="B60" s="9">
        <f t="shared" si="0"/>
        <v>656.42641459892343</v>
      </c>
      <c r="C60" s="265">
        <v>4000</v>
      </c>
      <c r="D60" s="89"/>
      <c r="E60" s="89"/>
      <c r="F60" s="56">
        <v>6.0936000000000003</v>
      </c>
    </row>
    <row r="61" spans="1:8" hidden="1" x14ac:dyDescent="0.35">
      <c r="A61" s="218" t="s">
        <v>80</v>
      </c>
      <c r="B61" s="9">
        <f t="shared" si="0"/>
        <v>664.86087170647625</v>
      </c>
      <c r="C61" s="265">
        <v>4050</v>
      </c>
      <c r="D61" s="89"/>
      <c r="E61" s="89"/>
      <c r="F61" s="56">
        <v>6.0914999999999999</v>
      </c>
    </row>
    <row r="62" spans="1:8" hidden="1" x14ac:dyDescent="0.35">
      <c r="A62" s="218" t="s">
        <v>81</v>
      </c>
      <c r="B62" s="9">
        <f t="shared" si="0"/>
        <v>661.6101917520358</v>
      </c>
      <c r="C62" s="265">
        <v>4030</v>
      </c>
      <c r="D62" s="89"/>
      <c r="E62" s="89"/>
      <c r="F62" s="56">
        <v>6.0911999999999997</v>
      </c>
    </row>
    <row r="63" spans="1:8" hidden="1" x14ac:dyDescent="0.35">
      <c r="A63" s="218" t="s">
        <v>82</v>
      </c>
      <c r="B63" s="9">
        <f t="shared" si="0"/>
        <v>667.11579224108186</v>
      </c>
      <c r="C63" s="265">
        <v>4060</v>
      </c>
      <c r="D63" s="89"/>
      <c r="E63" s="89"/>
      <c r="F63" s="56">
        <v>6.0858999999999996</v>
      </c>
    </row>
    <row r="64" spans="1:8" hidden="1" x14ac:dyDescent="0.35">
      <c r="A64" s="218" t="s">
        <v>83</v>
      </c>
      <c r="B64" s="9">
        <f t="shared" si="0"/>
        <v>670.30089428350266</v>
      </c>
      <c r="C64" s="265">
        <v>4070</v>
      </c>
      <c r="D64" s="89"/>
      <c r="E64" s="89"/>
      <c r="F64" s="56">
        <v>6.0719000000000003</v>
      </c>
    </row>
    <row r="65" spans="1:6" hidden="1" x14ac:dyDescent="0.35">
      <c r="A65" s="218" t="s">
        <v>84</v>
      </c>
      <c r="B65" s="9">
        <f t="shared" si="0"/>
        <v>685.22483940042832</v>
      </c>
      <c r="C65" s="265">
        <v>4160</v>
      </c>
      <c r="D65" s="89"/>
      <c r="E65" s="89"/>
      <c r="F65" s="56">
        <v>6.0709999999999997</v>
      </c>
    </row>
    <row r="66" spans="1:6" hidden="1" x14ac:dyDescent="0.35">
      <c r="A66" s="219" t="s">
        <v>85</v>
      </c>
      <c r="B66" s="9">
        <f t="shared" si="0"/>
        <v>685.3941840349288</v>
      </c>
      <c r="C66" s="265">
        <v>4160</v>
      </c>
      <c r="D66" s="89"/>
      <c r="E66" s="89"/>
      <c r="F66" s="56">
        <v>6.0694999999999997</v>
      </c>
    </row>
    <row r="67" spans="1:6" hidden="1" x14ac:dyDescent="0.35">
      <c r="A67" s="218" t="s">
        <v>86</v>
      </c>
      <c r="B67" s="9">
        <f t="shared" si="0"/>
        <v>663.34172798051122</v>
      </c>
      <c r="C67" s="265">
        <v>4030</v>
      </c>
      <c r="D67" s="89"/>
      <c r="E67" s="89"/>
      <c r="F67" s="56">
        <v>6.0753000000000004</v>
      </c>
    </row>
    <row r="68" spans="1:6" hidden="1" x14ac:dyDescent="0.35">
      <c r="A68" s="218" t="s">
        <v>87</v>
      </c>
      <c r="B68" s="9">
        <f t="shared" si="0"/>
        <v>662.08804782845004</v>
      </c>
      <c r="C68" s="265">
        <v>4020</v>
      </c>
      <c r="D68" s="89"/>
      <c r="E68" s="89"/>
      <c r="F68" s="56">
        <v>6.0716999999999999</v>
      </c>
    </row>
    <row r="69" spans="1:6" hidden="1" x14ac:dyDescent="0.35">
      <c r="A69" s="218" t="s">
        <v>88</v>
      </c>
      <c r="B69" s="9">
        <f t="shared" ref="B69:B132" si="1">C69/F69</f>
        <v>672.06957896817551</v>
      </c>
      <c r="C69" s="265">
        <v>4080</v>
      </c>
      <c r="D69" s="89"/>
      <c r="E69" s="89"/>
      <c r="F69" s="56">
        <v>6.0708000000000002</v>
      </c>
    </row>
    <row r="70" spans="1:6" hidden="1" x14ac:dyDescent="0.35">
      <c r="A70" s="218" t="s">
        <v>89</v>
      </c>
      <c r="B70" s="9">
        <f t="shared" si="1"/>
        <v>674.52931196362977</v>
      </c>
      <c r="C70" s="265">
        <v>4095</v>
      </c>
      <c r="D70" s="89"/>
      <c r="E70" s="89"/>
      <c r="F70" s="56">
        <v>6.0709</v>
      </c>
    </row>
    <row r="71" spans="1:6" hidden="1" x14ac:dyDescent="0.35">
      <c r="A71" s="218" t="s">
        <v>90</v>
      </c>
      <c r="B71" s="9">
        <f t="shared" si="1"/>
        <v>663.04258298327977</v>
      </c>
      <c r="C71" s="265">
        <v>4025</v>
      </c>
      <c r="D71" s="89"/>
      <c r="E71" s="89"/>
      <c r="F71" s="56">
        <v>6.0705</v>
      </c>
    </row>
    <row r="72" spans="1:6" hidden="1" x14ac:dyDescent="0.35">
      <c r="A72" s="218" t="s">
        <v>91</v>
      </c>
      <c r="B72" s="90">
        <f t="shared" si="1"/>
        <v>651.91623864085341</v>
      </c>
      <c r="C72" s="265">
        <v>3960</v>
      </c>
      <c r="D72" s="89"/>
      <c r="E72" s="89"/>
      <c r="F72" s="56">
        <v>6.0743999999999998</v>
      </c>
    </row>
    <row r="73" spans="1:6" hidden="1" x14ac:dyDescent="0.35">
      <c r="A73" s="218" t="s">
        <v>92</v>
      </c>
      <c r="B73" s="9">
        <f t="shared" si="1"/>
        <v>655.37058077689414</v>
      </c>
      <c r="C73" s="265">
        <v>3980</v>
      </c>
      <c r="D73" s="89"/>
      <c r="E73" s="89"/>
      <c r="F73" s="56">
        <v>6.0728999999999997</v>
      </c>
    </row>
    <row r="74" spans="1:6" hidden="1" x14ac:dyDescent="0.35">
      <c r="A74" s="218" t="s">
        <v>93</v>
      </c>
      <c r="B74" s="9">
        <f t="shared" si="1"/>
        <v>654.96786950074147</v>
      </c>
      <c r="C74" s="265">
        <v>3975</v>
      </c>
      <c r="D74" s="89"/>
      <c r="E74" s="89"/>
      <c r="F74" s="56">
        <v>6.069</v>
      </c>
    </row>
    <row r="75" spans="1:6" hidden="1" x14ac:dyDescent="0.35">
      <c r="A75" s="218" t="s">
        <v>94</v>
      </c>
      <c r="B75" s="9">
        <f t="shared" si="1"/>
        <v>656.43171298202833</v>
      </c>
      <c r="C75" s="265">
        <v>3985</v>
      </c>
      <c r="D75" s="89"/>
      <c r="E75" s="89"/>
      <c r="F75" s="56">
        <v>6.0707000000000004</v>
      </c>
    </row>
    <row r="76" spans="1:6" hidden="1" x14ac:dyDescent="0.35">
      <c r="A76" s="218" t="s">
        <v>95</v>
      </c>
      <c r="B76" s="9">
        <f t="shared" si="1"/>
        <v>655.48931124213584</v>
      </c>
      <c r="C76" s="265">
        <v>3980</v>
      </c>
      <c r="D76" s="89"/>
      <c r="E76" s="89"/>
      <c r="F76" s="56">
        <v>6.0717999999999996</v>
      </c>
    </row>
    <row r="77" spans="1:6" hidden="1" x14ac:dyDescent="0.35">
      <c r="A77" s="218" t="s">
        <v>96</v>
      </c>
      <c r="B77" s="9">
        <f t="shared" si="1"/>
        <v>664.722743896412</v>
      </c>
      <c r="C77" s="265">
        <v>4035</v>
      </c>
      <c r="D77" s="89"/>
      <c r="E77" s="89"/>
      <c r="F77" s="56">
        <v>6.0701999999999998</v>
      </c>
    </row>
    <row r="78" spans="1:6" hidden="1" x14ac:dyDescent="0.35">
      <c r="A78" s="218" t="s">
        <v>97</v>
      </c>
      <c r="B78" s="9">
        <f t="shared" si="1"/>
        <v>670.80397708566545</v>
      </c>
      <c r="C78" s="265">
        <v>4075</v>
      </c>
      <c r="D78" s="89"/>
      <c r="E78" s="89"/>
      <c r="F78" s="56">
        <v>6.0747999999999998</v>
      </c>
    </row>
    <row r="79" spans="1:6" hidden="1" x14ac:dyDescent="0.35">
      <c r="A79" s="218" t="s">
        <v>98</v>
      </c>
      <c r="B79" s="9">
        <f t="shared" si="1"/>
        <v>662.45692710995343</v>
      </c>
      <c r="C79" s="265">
        <v>4018</v>
      </c>
      <c r="D79" s="89"/>
      <c r="E79" s="89"/>
      <c r="F79" s="56">
        <v>6.0652999999999997</v>
      </c>
    </row>
    <row r="80" spans="1:6" hidden="1" x14ac:dyDescent="0.35">
      <c r="A80" s="219" t="s">
        <v>99</v>
      </c>
      <c r="B80" s="9">
        <f t="shared" si="1"/>
        <v>671.0467669247405</v>
      </c>
      <c r="C80" s="265">
        <v>4065</v>
      </c>
      <c r="D80" s="91"/>
      <c r="E80" s="91"/>
      <c r="F80" s="56">
        <v>6.0576999999999996</v>
      </c>
    </row>
    <row r="81" spans="1:6" hidden="1" x14ac:dyDescent="0.35">
      <c r="A81" s="218" t="s">
        <v>100</v>
      </c>
      <c r="B81" s="9">
        <f t="shared" si="1"/>
        <v>676.33489325814833</v>
      </c>
      <c r="C81" s="265">
        <v>4090</v>
      </c>
      <c r="D81" s="89"/>
      <c r="E81" s="89"/>
      <c r="F81" s="56">
        <v>6.0472999999999999</v>
      </c>
    </row>
    <row r="82" spans="1:6" hidden="1" x14ac:dyDescent="0.35">
      <c r="A82" s="218" t="s">
        <v>101</v>
      </c>
      <c r="B82" s="9">
        <f t="shared" si="1"/>
        <v>674.30214685904116</v>
      </c>
      <c r="C82" s="265">
        <v>4080</v>
      </c>
      <c r="D82" s="89"/>
      <c r="E82" s="89"/>
      <c r="F82" s="56">
        <v>6.0507</v>
      </c>
    </row>
    <row r="83" spans="1:6" hidden="1" x14ac:dyDescent="0.35">
      <c r="A83" s="218" t="s">
        <v>102</v>
      </c>
      <c r="B83" s="9">
        <f t="shared" si="1"/>
        <v>677.37245572297115</v>
      </c>
      <c r="C83" s="265">
        <v>4100</v>
      </c>
      <c r="D83" s="89"/>
      <c r="E83" s="89"/>
      <c r="F83" s="56">
        <v>6.0528000000000004</v>
      </c>
    </row>
    <row r="84" spans="1:6" hidden="1" x14ac:dyDescent="0.35">
      <c r="A84" s="218" t="s">
        <v>103</v>
      </c>
      <c r="B84" s="9">
        <f t="shared" si="1"/>
        <v>661.89594764328683</v>
      </c>
      <c r="C84" s="265">
        <v>4005</v>
      </c>
      <c r="D84" s="89"/>
      <c r="E84" s="89"/>
      <c r="F84" s="56">
        <v>6.0507999999999997</v>
      </c>
    </row>
    <row r="85" spans="1:6" hidden="1" x14ac:dyDescent="0.35">
      <c r="A85" s="218" t="s">
        <v>104</v>
      </c>
      <c r="B85" s="9">
        <f t="shared" si="1"/>
        <v>656.17665531717955</v>
      </c>
      <c r="C85" s="265">
        <v>3970</v>
      </c>
      <c r="D85" s="89"/>
      <c r="E85" s="89"/>
      <c r="F85" s="56">
        <v>6.0502000000000002</v>
      </c>
    </row>
    <row r="86" spans="1:6" hidden="1" x14ac:dyDescent="0.35">
      <c r="A86" s="218" t="s">
        <v>105</v>
      </c>
      <c r="B86" s="9">
        <f t="shared" si="1"/>
        <v>655.56401681952116</v>
      </c>
      <c r="C86" s="265">
        <v>3960</v>
      </c>
      <c r="D86" s="89"/>
      <c r="E86" s="89"/>
      <c r="F86" s="56">
        <v>6.0406000000000004</v>
      </c>
    </row>
    <row r="87" spans="1:6" hidden="1" x14ac:dyDescent="0.35">
      <c r="A87" s="218" t="s">
        <v>106</v>
      </c>
      <c r="B87" s="9">
        <f t="shared" si="1"/>
        <v>674.16844296832403</v>
      </c>
      <c r="C87" s="265">
        <v>4080</v>
      </c>
      <c r="D87" s="89"/>
      <c r="E87" s="89"/>
      <c r="F87" s="56">
        <v>6.0518999999999998</v>
      </c>
    </row>
    <row r="88" spans="1:6" hidden="1" x14ac:dyDescent="0.35">
      <c r="A88" s="218" t="s">
        <v>107</v>
      </c>
      <c r="B88" s="9">
        <f t="shared" si="1"/>
        <v>672.42320480373178</v>
      </c>
      <c r="C88" s="265">
        <v>4065</v>
      </c>
      <c r="D88" s="89"/>
      <c r="E88" s="89"/>
      <c r="F88" s="56">
        <v>6.0453000000000001</v>
      </c>
    </row>
    <row r="89" spans="1:6" hidden="1" x14ac:dyDescent="0.35">
      <c r="A89" s="219" t="s">
        <v>108</v>
      </c>
      <c r="B89" s="9">
        <f t="shared" si="1"/>
        <v>670.28565754195495</v>
      </c>
      <c r="C89" s="265">
        <v>4050</v>
      </c>
      <c r="D89" s="89"/>
      <c r="E89" s="89"/>
      <c r="F89" s="56">
        <v>6.0422000000000002</v>
      </c>
    </row>
    <row r="90" spans="1:6" hidden="1" x14ac:dyDescent="0.35">
      <c r="A90" s="218" t="s">
        <v>109</v>
      </c>
      <c r="B90" s="9">
        <f t="shared" si="1"/>
        <v>669.62438128031522</v>
      </c>
      <c r="C90" s="265">
        <v>4045</v>
      </c>
      <c r="D90" s="89"/>
      <c r="E90" s="89"/>
      <c r="F90" s="56">
        <v>6.0407000000000002</v>
      </c>
    </row>
    <row r="91" spans="1:6" hidden="1" x14ac:dyDescent="0.35">
      <c r="A91" s="218" t="s">
        <v>110</v>
      </c>
      <c r="B91" s="9">
        <f t="shared" si="1"/>
        <v>669.15603727446967</v>
      </c>
      <c r="C91" s="265">
        <v>4050</v>
      </c>
      <c r="D91" s="89"/>
      <c r="E91" s="89"/>
      <c r="F91" s="56">
        <v>6.0523999999999996</v>
      </c>
    </row>
    <row r="92" spans="1:6" hidden="1" x14ac:dyDescent="0.35">
      <c r="A92" s="218" t="s">
        <v>111</v>
      </c>
      <c r="B92" s="9">
        <f t="shared" si="1"/>
        <v>673.15316505880799</v>
      </c>
      <c r="C92" s="265">
        <v>4075</v>
      </c>
      <c r="D92" s="89"/>
      <c r="E92" s="89"/>
      <c r="F92" s="56">
        <v>6.0536000000000003</v>
      </c>
    </row>
    <row r="93" spans="1:6" hidden="1" x14ac:dyDescent="0.35">
      <c r="A93" s="218" t="s">
        <v>112</v>
      </c>
      <c r="B93" s="9">
        <f t="shared" si="1"/>
        <v>670.76394395982015</v>
      </c>
      <c r="C93" s="265">
        <v>4060</v>
      </c>
      <c r="D93" s="89"/>
      <c r="E93" s="89"/>
      <c r="F93" s="56">
        <v>6.0528000000000004</v>
      </c>
    </row>
    <row r="94" spans="1:6" hidden="1" x14ac:dyDescent="0.35">
      <c r="A94" s="218" t="s">
        <v>113</v>
      </c>
      <c r="B94" s="9">
        <f t="shared" si="1"/>
        <v>661.76470588235304</v>
      </c>
      <c r="C94" s="265">
        <v>4005</v>
      </c>
      <c r="D94" s="89"/>
      <c r="E94" s="89"/>
      <c r="F94" s="56">
        <v>6.0519999999999996</v>
      </c>
    </row>
    <row r="95" spans="1:6" hidden="1" x14ac:dyDescent="0.35">
      <c r="A95" s="218" t="s">
        <v>114</v>
      </c>
      <c r="B95" s="9">
        <f t="shared" si="1"/>
        <v>657.80774824804973</v>
      </c>
      <c r="C95" s="265">
        <v>3980</v>
      </c>
      <c r="D95" s="89"/>
      <c r="E95" s="89"/>
      <c r="F95" s="56">
        <v>6.0503999999999998</v>
      </c>
    </row>
    <row r="96" spans="1:6" hidden="1" x14ac:dyDescent="0.35">
      <c r="A96" s="218" t="s">
        <v>115</v>
      </c>
      <c r="B96" s="9">
        <f t="shared" si="1"/>
        <v>663.40609044794371</v>
      </c>
      <c r="C96" s="265">
        <v>4015</v>
      </c>
      <c r="D96" s="89"/>
      <c r="E96" s="89"/>
      <c r="F96" s="56">
        <v>6.0521000000000003</v>
      </c>
    </row>
    <row r="97" spans="1:6" hidden="1" x14ac:dyDescent="0.35">
      <c r="A97" s="218" t="s">
        <v>116</v>
      </c>
      <c r="B97" s="9">
        <f t="shared" si="1"/>
        <v>663.02910052910056</v>
      </c>
      <c r="C97" s="265">
        <v>4010</v>
      </c>
      <c r="D97" s="89"/>
      <c r="E97" s="89"/>
      <c r="F97" s="56">
        <v>6.048</v>
      </c>
    </row>
    <row r="98" spans="1:6" hidden="1" x14ac:dyDescent="0.35">
      <c r="A98" s="219" t="s">
        <v>117</v>
      </c>
      <c r="B98" s="9">
        <f t="shared" si="1"/>
        <v>664.01722139427056</v>
      </c>
      <c r="C98" s="265">
        <v>4010</v>
      </c>
      <c r="D98" s="92"/>
      <c r="E98" s="92"/>
      <c r="F98" s="56">
        <v>6.0389999999999997</v>
      </c>
    </row>
    <row r="99" spans="1:6" hidden="1" x14ac:dyDescent="0.35">
      <c r="A99" s="218" t="s">
        <v>118</v>
      </c>
      <c r="B99" s="9">
        <f t="shared" si="1"/>
        <v>658.57971541423581</v>
      </c>
      <c r="C99" s="265">
        <v>3985</v>
      </c>
      <c r="D99" s="89"/>
      <c r="E99" s="89"/>
      <c r="F99" s="57">
        <v>6.0509000000000004</v>
      </c>
    </row>
    <row r="100" spans="1:6" hidden="1" x14ac:dyDescent="0.35">
      <c r="A100" s="218" t="s">
        <v>119</v>
      </c>
      <c r="B100" s="9">
        <f t="shared" si="1"/>
        <v>654.73340048547698</v>
      </c>
      <c r="C100" s="265">
        <v>3965</v>
      </c>
      <c r="D100" s="89"/>
      <c r="E100" s="89"/>
      <c r="F100" s="57">
        <v>6.0559000000000003</v>
      </c>
    </row>
    <row r="101" spans="1:6" hidden="1" x14ac:dyDescent="0.35">
      <c r="A101" s="220" t="s">
        <v>120</v>
      </c>
      <c r="B101" s="9">
        <f t="shared" si="1"/>
        <v>660.934715162717</v>
      </c>
      <c r="C101" s="265">
        <v>4005</v>
      </c>
      <c r="D101" s="93"/>
      <c r="E101" s="93"/>
      <c r="F101" s="57">
        <v>6.0595999999999997</v>
      </c>
    </row>
    <row r="102" spans="1:6" hidden="1" x14ac:dyDescent="0.35">
      <c r="A102" s="218" t="s">
        <v>121</v>
      </c>
      <c r="B102" s="9">
        <f t="shared" si="1"/>
        <v>659.96799155240967</v>
      </c>
      <c r="C102" s="265">
        <v>4000</v>
      </c>
      <c r="D102" s="89"/>
      <c r="E102" s="89"/>
      <c r="F102" s="57">
        <v>6.0609000000000002</v>
      </c>
    </row>
    <row r="103" spans="1:6" hidden="1" x14ac:dyDescent="0.35">
      <c r="A103" s="218" t="s">
        <v>122</v>
      </c>
      <c r="B103" s="9">
        <f t="shared" si="1"/>
        <v>668.32786019571279</v>
      </c>
      <c r="C103" s="265">
        <v>4050</v>
      </c>
      <c r="D103" s="89"/>
      <c r="E103" s="89"/>
      <c r="F103" s="57">
        <v>6.0598999999999998</v>
      </c>
    </row>
    <row r="104" spans="1:6" hidden="1" x14ac:dyDescent="0.35">
      <c r="A104" s="220" t="s">
        <v>123</v>
      </c>
      <c r="B104" s="9">
        <f t="shared" si="1"/>
        <v>666.16037377622956</v>
      </c>
      <c r="C104" s="265">
        <v>4035</v>
      </c>
      <c r="D104" s="89"/>
      <c r="E104" s="89"/>
      <c r="F104" s="57">
        <v>6.0571000000000002</v>
      </c>
    </row>
    <row r="105" spans="1:6" hidden="1" x14ac:dyDescent="0.35">
      <c r="A105" s="221" t="s">
        <v>124</v>
      </c>
      <c r="B105" s="9">
        <f t="shared" si="1"/>
        <v>668.18451791724408</v>
      </c>
      <c r="C105" s="265">
        <v>4050</v>
      </c>
      <c r="D105" s="89"/>
      <c r="E105" s="89"/>
      <c r="F105" s="57">
        <v>6.0612000000000004</v>
      </c>
    </row>
    <row r="106" spans="1:6" hidden="1" x14ac:dyDescent="0.35">
      <c r="A106" s="221" t="s">
        <v>125</v>
      </c>
      <c r="B106" s="9">
        <f t="shared" si="1"/>
        <v>679.44193410072899</v>
      </c>
      <c r="C106" s="265">
        <v>4120</v>
      </c>
      <c r="D106" s="89"/>
      <c r="E106" s="89"/>
      <c r="F106" s="57">
        <v>6.0637999999999996</v>
      </c>
    </row>
    <row r="107" spans="1:6" hidden="1" x14ac:dyDescent="0.35">
      <c r="A107" s="221" t="s">
        <v>126</v>
      </c>
      <c r="B107" s="94">
        <f t="shared" si="1"/>
        <v>720.94366081003056</v>
      </c>
      <c r="C107" s="265">
        <v>4370</v>
      </c>
      <c r="D107" s="89"/>
      <c r="E107" s="89"/>
      <c r="F107" s="57">
        <v>6.0614999999999997</v>
      </c>
    </row>
    <row r="108" spans="1:6" hidden="1" x14ac:dyDescent="0.35">
      <c r="A108" s="221" t="s">
        <v>127</v>
      </c>
      <c r="B108" s="9">
        <f t="shared" si="1"/>
        <v>714.14434621981786</v>
      </c>
      <c r="C108" s="265">
        <v>4330</v>
      </c>
      <c r="D108" s="89"/>
      <c r="E108" s="89"/>
      <c r="F108" s="57">
        <v>6.0632000000000001</v>
      </c>
    </row>
    <row r="109" spans="1:6" hidden="1" x14ac:dyDescent="0.35">
      <c r="A109" s="221" t="s">
        <v>128</v>
      </c>
      <c r="B109" s="9">
        <f t="shared" si="1"/>
        <v>713.95594248779844</v>
      </c>
      <c r="C109" s="265">
        <v>4330</v>
      </c>
      <c r="D109" s="89"/>
      <c r="E109" s="89"/>
      <c r="F109" s="57">
        <v>6.0648</v>
      </c>
    </row>
    <row r="110" spans="1:6" hidden="1" x14ac:dyDescent="0.35">
      <c r="A110" s="221" t="s">
        <v>129</v>
      </c>
      <c r="B110" s="9">
        <f t="shared" si="1"/>
        <v>713.6624796272821</v>
      </c>
      <c r="C110" s="265">
        <v>4335</v>
      </c>
      <c r="D110" s="89"/>
      <c r="E110" s="89"/>
      <c r="F110" s="57">
        <v>6.0743</v>
      </c>
    </row>
    <row r="111" spans="1:6" hidden="1" x14ac:dyDescent="0.35">
      <c r="A111" s="221" t="s">
        <v>130</v>
      </c>
      <c r="B111" s="9">
        <f t="shared" si="1"/>
        <v>711.52639746425859</v>
      </c>
      <c r="C111" s="265">
        <v>4310</v>
      </c>
      <c r="D111" s="89"/>
      <c r="E111" s="89"/>
      <c r="F111" s="57">
        <v>6.0574000000000003</v>
      </c>
    </row>
    <row r="112" spans="1:6" hidden="1" x14ac:dyDescent="0.35">
      <c r="A112" s="221" t="s">
        <v>131</v>
      </c>
      <c r="B112" s="9">
        <f t="shared" si="1"/>
        <v>702.54920306626616</v>
      </c>
      <c r="C112" s="265">
        <v>4280</v>
      </c>
      <c r="D112" s="89"/>
      <c r="E112" s="89"/>
      <c r="F112" s="57">
        <v>6.0921000000000003</v>
      </c>
    </row>
    <row r="113" spans="1:6" hidden="1" x14ac:dyDescent="0.35">
      <c r="A113" s="221" t="s">
        <v>132</v>
      </c>
      <c r="B113" s="9">
        <f t="shared" si="1"/>
        <v>712.83262788332183</v>
      </c>
      <c r="C113" s="265">
        <v>4345</v>
      </c>
      <c r="D113" s="89"/>
      <c r="E113" s="89"/>
      <c r="F113" s="57">
        <v>6.0953999999999997</v>
      </c>
    </row>
    <row r="114" spans="1:6" hidden="1" x14ac:dyDescent="0.35">
      <c r="A114" s="221" t="s">
        <v>133</v>
      </c>
      <c r="B114" s="9">
        <f t="shared" si="1"/>
        <v>707.29231474508003</v>
      </c>
      <c r="C114" s="265">
        <v>4320</v>
      </c>
      <c r="D114" s="89"/>
      <c r="E114" s="89"/>
      <c r="F114" s="57">
        <v>6.1078000000000001</v>
      </c>
    </row>
    <row r="115" spans="1:6" hidden="1" x14ac:dyDescent="0.35">
      <c r="A115" s="221" t="s">
        <v>134</v>
      </c>
      <c r="B115" s="9">
        <f t="shared" si="1"/>
        <v>691.32698868737657</v>
      </c>
      <c r="C115" s="265">
        <v>4235</v>
      </c>
      <c r="D115" s="89"/>
      <c r="E115" s="89"/>
      <c r="F115" s="57">
        <v>6.1258999999999997</v>
      </c>
    </row>
    <row r="116" spans="1:6" hidden="1" x14ac:dyDescent="0.35">
      <c r="A116" s="221" t="s">
        <v>135</v>
      </c>
      <c r="B116" s="9">
        <f t="shared" si="1"/>
        <v>691.52331538373403</v>
      </c>
      <c r="C116" s="265">
        <v>4225</v>
      </c>
      <c r="D116" s="89"/>
      <c r="E116" s="89"/>
      <c r="F116" s="57">
        <v>6.1097000000000001</v>
      </c>
    </row>
    <row r="117" spans="1:6" hidden="1" x14ac:dyDescent="0.35">
      <c r="A117" s="222" t="s">
        <v>136</v>
      </c>
      <c r="B117" s="9">
        <f t="shared" si="1"/>
        <v>692.41271698849232</v>
      </c>
      <c r="C117" s="265">
        <v>4260</v>
      </c>
      <c r="D117" s="89"/>
      <c r="E117" s="89"/>
      <c r="F117" s="57">
        <v>6.1524000000000001</v>
      </c>
    </row>
    <row r="118" spans="1:6" hidden="1" x14ac:dyDescent="0.35">
      <c r="A118" s="221" t="s">
        <v>137</v>
      </c>
      <c r="B118" s="9">
        <f t="shared" si="1"/>
        <v>694.21863822592184</v>
      </c>
      <c r="C118" s="265">
        <v>4270</v>
      </c>
      <c r="D118" s="89"/>
      <c r="E118" s="89"/>
      <c r="F118" s="57">
        <v>6.1508000000000003</v>
      </c>
    </row>
    <row r="119" spans="1:6" hidden="1" x14ac:dyDescent="0.35">
      <c r="A119" s="221" t="s">
        <v>138</v>
      </c>
      <c r="B119" s="9">
        <f t="shared" si="1"/>
        <v>688.21892846102537</v>
      </c>
      <c r="C119" s="265">
        <v>4230</v>
      </c>
      <c r="D119" s="89"/>
      <c r="E119" s="89"/>
      <c r="F119" s="57">
        <v>6.1463000000000001</v>
      </c>
    </row>
    <row r="120" spans="1:6" hidden="1" x14ac:dyDescent="0.35">
      <c r="A120" s="221" t="s">
        <v>139</v>
      </c>
      <c r="B120" s="9">
        <f t="shared" si="1"/>
        <v>689.73941368078181</v>
      </c>
      <c r="C120" s="265">
        <v>4235</v>
      </c>
      <c r="D120" s="89"/>
      <c r="E120" s="89"/>
      <c r="F120" s="57">
        <v>6.14</v>
      </c>
    </row>
    <row r="121" spans="1:6" hidden="1" x14ac:dyDescent="0.35">
      <c r="A121" s="221" t="s">
        <v>140</v>
      </c>
      <c r="B121" s="9">
        <f t="shared" si="1"/>
        <v>698.26007326007334</v>
      </c>
      <c r="C121" s="265">
        <v>4270</v>
      </c>
      <c r="D121" s="89"/>
      <c r="E121" s="89"/>
      <c r="F121" s="57">
        <v>6.1151999999999997</v>
      </c>
    </row>
    <row r="122" spans="1:6" hidden="1" x14ac:dyDescent="0.35">
      <c r="A122" s="221" t="s">
        <v>141</v>
      </c>
      <c r="B122" s="9">
        <f t="shared" si="1"/>
        <v>679.56389868021972</v>
      </c>
      <c r="C122" s="265">
        <v>4145</v>
      </c>
      <c r="D122" s="89"/>
      <c r="E122" s="89"/>
      <c r="F122" s="57">
        <v>6.0994999999999999</v>
      </c>
    </row>
    <row r="123" spans="1:6" hidden="1" x14ac:dyDescent="0.35">
      <c r="A123" s="221" t="s">
        <v>142</v>
      </c>
      <c r="B123" s="9">
        <f t="shared" si="1"/>
        <v>676.58004700966308</v>
      </c>
      <c r="C123" s="265">
        <v>4145</v>
      </c>
      <c r="D123" s="89"/>
      <c r="E123" s="89"/>
      <c r="F123" s="57">
        <v>6.1264000000000003</v>
      </c>
    </row>
    <row r="124" spans="1:6" hidden="1" x14ac:dyDescent="0.35">
      <c r="A124" s="222" t="s">
        <v>143</v>
      </c>
      <c r="B124" s="9">
        <f t="shared" si="1"/>
        <v>684.58500603805612</v>
      </c>
      <c r="C124" s="265">
        <v>4195</v>
      </c>
      <c r="D124" s="89"/>
      <c r="E124" s="89"/>
      <c r="F124" s="57">
        <v>6.1277999999999997</v>
      </c>
    </row>
    <row r="125" spans="1:6" hidden="1" x14ac:dyDescent="0.35">
      <c r="A125" s="221" t="s">
        <v>144</v>
      </c>
      <c r="B125" s="9">
        <f t="shared" si="1"/>
        <v>694.74987375588466</v>
      </c>
      <c r="C125" s="265">
        <v>4265</v>
      </c>
      <c r="D125" s="89"/>
      <c r="E125" s="89"/>
      <c r="F125" s="57">
        <v>6.1388999999999996</v>
      </c>
    </row>
    <row r="126" spans="1:6" hidden="1" x14ac:dyDescent="0.35">
      <c r="A126" s="221" t="s">
        <v>145</v>
      </c>
      <c r="B126" s="9">
        <f t="shared" si="1"/>
        <v>689.25670947056619</v>
      </c>
      <c r="C126" s="265">
        <v>4235</v>
      </c>
      <c r="D126" s="89"/>
      <c r="E126" s="89"/>
      <c r="F126" s="57">
        <v>6.1443000000000003</v>
      </c>
    </row>
    <row r="127" spans="1:6" hidden="1" x14ac:dyDescent="0.35">
      <c r="A127" s="221" t="s">
        <v>146</v>
      </c>
      <c r="B127" s="9">
        <f t="shared" si="1"/>
        <v>692.58848836451341</v>
      </c>
      <c r="C127" s="265">
        <v>4250</v>
      </c>
      <c r="D127" s="89"/>
      <c r="E127" s="89"/>
      <c r="F127" s="57">
        <v>6.1364000000000001</v>
      </c>
    </row>
    <row r="128" spans="1:6" hidden="1" x14ac:dyDescent="0.35">
      <c r="A128" s="221" t="s">
        <v>147</v>
      </c>
      <c r="B128" s="9">
        <f t="shared" si="1"/>
        <v>683.78431117471052</v>
      </c>
      <c r="C128" s="265">
        <v>4205</v>
      </c>
      <c r="D128" s="89"/>
      <c r="E128" s="89"/>
      <c r="F128" s="57">
        <v>6.1496000000000004</v>
      </c>
    </row>
    <row r="129" spans="1:6" hidden="1" x14ac:dyDescent="0.35">
      <c r="A129" s="221" t="s">
        <v>148</v>
      </c>
      <c r="B129" s="9">
        <f t="shared" si="1"/>
        <v>677.42562077114826</v>
      </c>
      <c r="C129" s="265">
        <v>4185</v>
      </c>
      <c r="D129" s="89"/>
      <c r="E129" s="89"/>
      <c r="F129" s="57">
        <v>6.1778000000000004</v>
      </c>
    </row>
    <row r="130" spans="1:6" hidden="1" x14ac:dyDescent="0.35">
      <c r="A130" s="218" t="s">
        <v>149</v>
      </c>
      <c r="B130" s="9">
        <f t="shared" si="1"/>
        <v>671.71529605528735</v>
      </c>
      <c r="C130" s="265">
        <v>4160</v>
      </c>
      <c r="D130" s="89"/>
      <c r="E130" s="89"/>
      <c r="F130" s="57">
        <v>6.1931000000000003</v>
      </c>
    </row>
    <row r="131" spans="1:6" hidden="1" x14ac:dyDescent="0.35">
      <c r="A131" s="218" t="s">
        <v>150</v>
      </c>
      <c r="B131" s="9">
        <f t="shared" si="1"/>
        <v>666.36693535437871</v>
      </c>
      <c r="C131" s="265">
        <v>4150</v>
      </c>
      <c r="D131" s="89"/>
      <c r="E131" s="89"/>
      <c r="F131" s="57">
        <v>6.2278000000000002</v>
      </c>
    </row>
    <row r="132" spans="1:6" hidden="1" x14ac:dyDescent="0.35">
      <c r="A132" s="218" t="s">
        <v>151</v>
      </c>
      <c r="B132" s="9">
        <f t="shared" si="1"/>
        <v>662.49096603228145</v>
      </c>
      <c r="C132" s="265">
        <v>4125</v>
      </c>
      <c r="D132" s="89"/>
      <c r="E132" s="89"/>
      <c r="F132" s="57">
        <v>6.2264999999999997</v>
      </c>
    </row>
    <row r="133" spans="1:6" hidden="1" x14ac:dyDescent="0.35">
      <c r="A133" s="218" t="s">
        <v>152</v>
      </c>
      <c r="B133" s="9">
        <f t="shared" ref="B133:B196" si="2">C133/F133</f>
        <v>662.50282431167489</v>
      </c>
      <c r="C133" s="265">
        <v>4105</v>
      </c>
      <c r="D133" s="89"/>
      <c r="E133" s="89"/>
      <c r="F133" s="57">
        <v>6.1962000000000002</v>
      </c>
    </row>
    <row r="134" spans="1:6" hidden="1" x14ac:dyDescent="0.35">
      <c r="A134" s="219" t="s">
        <v>153</v>
      </c>
      <c r="B134" s="9">
        <f t="shared" si="2"/>
        <v>666.20424886680757</v>
      </c>
      <c r="C134" s="265">
        <v>4130</v>
      </c>
      <c r="D134" s="89"/>
      <c r="E134" s="89"/>
      <c r="F134" s="57">
        <v>6.1993</v>
      </c>
    </row>
    <row r="135" spans="1:6" hidden="1" x14ac:dyDescent="0.35">
      <c r="A135" s="219" t="s">
        <v>154</v>
      </c>
      <c r="B135" s="9">
        <f t="shared" si="2"/>
        <v>662.65157248908997</v>
      </c>
      <c r="C135" s="265">
        <v>4115</v>
      </c>
      <c r="D135" s="89"/>
      <c r="E135" s="89"/>
      <c r="F135" s="57">
        <v>6.2099000000000002</v>
      </c>
    </row>
    <row r="136" spans="1:6" hidden="1" x14ac:dyDescent="0.35">
      <c r="A136" s="218" t="s">
        <v>155</v>
      </c>
      <c r="B136" s="9">
        <f t="shared" si="2"/>
        <v>662.09162961531024</v>
      </c>
      <c r="C136" s="265">
        <v>4110</v>
      </c>
      <c r="D136" s="89"/>
      <c r="E136" s="89"/>
      <c r="F136" s="57">
        <v>6.2076000000000002</v>
      </c>
    </row>
    <row r="137" spans="1:6" hidden="1" x14ac:dyDescent="0.35">
      <c r="A137" s="218" t="s">
        <v>156</v>
      </c>
      <c r="B137" s="9">
        <f t="shared" si="2"/>
        <v>663.68117529559584</v>
      </c>
      <c r="C137" s="265">
        <v>4120</v>
      </c>
      <c r="D137" s="89"/>
      <c r="E137" s="89"/>
      <c r="F137" s="57">
        <v>6.2077999999999998</v>
      </c>
    </row>
    <row r="138" spans="1:6" hidden="1" x14ac:dyDescent="0.35">
      <c r="A138" s="218" t="s">
        <v>157</v>
      </c>
      <c r="B138" s="9">
        <f t="shared" si="2"/>
        <v>659.54571777877868</v>
      </c>
      <c r="C138" s="265">
        <v>4100</v>
      </c>
      <c r="D138" s="89"/>
      <c r="E138" s="89"/>
      <c r="F138" s="57">
        <v>6.2164000000000001</v>
      </c>
    </row>
    <row r="139" spans="1:6" hidden="1" x14ac:dyDescent="0.35">
      <c r="A139" s="218" t="s">
        <v>158</v>
      </c>
      <c r="B139" s="9">
        <f t="shared" si="2"/>
        <v>660.71486124987916</v>
      </c>
      <c r="C139" s="265">
        <v>4100</v>
      </c>
      <c r="D139" s="89"/>
      <c r="E139" s="89"/>
      <c r="F139" s="57">
        <v>6.2054</v>
      </c>
    </row>
    <row r="140" spans="1:6" hidden="1" x14ac:dyDescent="0.35">
      <c r="A140" s="218" t="s">
        <v>159</v>
      </c>
      <c r="B140" s="9">
        <f t="shared" si="2"/>
        <v>663.18133410785163</v>
      </c>
      <c r="C140" s="265">
        <v>4110</v>
      </c>
      <c r="D140" s="89"/>
      <c r="E140" s="89"/>
      <c r="F140" s="57">
        <v>6.1974</v>
      </c>
    </row>
    <row r="141" spans="1:6" hidden="1" x14ac:dyDescent="0.35">
      <c r="A141" s="218" t="s">
        <v>160</v>
      </c>
      <c r="B141" s="9">
        <f t="shared" si="2"/>
        <v>660.69356710068325</v>
      </c>
      <c r="C141" s="265">
        <v>4100</v>
      </c>
      <c r="D141" s="89"/>
      <c r="E141" s="89"/>
      <c r="F141" s="57">
        <v>6.2055999999999996</v>
      </c>
    </row>
    <row r="142" spans="1:6" hidden="1" x14ac:dyDescent="0.35">
      <c r="A142" s="218" t="s">
        <v>161</v>
      </c>
      <c r="B142" s="9">
        <f t="shared" si="2"/>
        <v>662.63023139723998</v>
      </c>
      <c r="C142" s="265">
        <v>4115</v>
      </c>
      <c r="D142" s="89"/>
      <c r="E142" s="89"/>
      <c r="F142" s="57">
        <v>6.2100999999999997</v>
      </c>
    </row>
    <row r="143" spans="1:6" hidden="1" x14ac:dyDescent="0.35">
      <c r="A143" s="218" t="s">
        <v>162</v>
      </c>
      <c r="B143" s="9">
        <f t="shared" si="2"/>
        <v>669.68968355145307</v>
      </c>
      <c r="C143" s="265">
        <v>4150</v>
      </c>
      <c r="D143" s="89"/>
      <c r="E143" s="89"/>
      <c r="F143" s="57">
        <v>6.1969000000000003</v>
      </c>
    </row>
    <row r="144" spans="1:6" hidden="1" x14ac:dyDescent="0.35">
      <c r="A144" s="218" t="s">
        <v>163</v>
      </c>
      <c r="B144" s="9">
        <f t="shared" si="2"/>
        <v>669.14977668133952</v>
      </c>
      <c r="C144" s="265">
        <v>4150</v>
      </c>
      <c r="D144" s="89"/>
      <c r="E144" s="89"/>
      <c r="F144" s="57">
        <v>6.2019000000000002</v>
      </c>
    </row>
    <row r="145" spans="1:6" hidden="1" x14ac:dyDescent="0.35">
      <c r="A145" s="218" t="s">
        <v>164</v>
      </c>
      <c r="B145" s="9">
        <f t="shared" si="2"/>
        <v>668.00051632890143</v>
      </c>
      <c r="C145" s="265">
        <v>4140</v>
      </c>
      <c r="D145" s="89"/>
      <c r="E145" s="89"/>
      <c r="F145" s="57">
        <v>6.1976000000000004</v>
      </c>
    </row>
    <row r="146" spans="1:6" hidden="1" x14ac:dyDescent="0.35">
      <c r="A146" s="218" t="s">
        <v>165</v>
      </c>
      <c r="B146" s="9">
        <f t="shared" si="2"/>
        <v>668.09408052545996</v>
      </c>
      <c r="C146" s="265">
        <v>4150</v>
      </c>
      <c r="D146" s="89"/>
      <c r="E146" s="89"/>
      <c r="F146" s="57">
        <v>6.2117000000000004</v>
      </c>
    </row>
    <row r="147" spans="1:6" hidden="1" x14ac:dyDescent="0.35">
      <c r="A147" s="218" t="s">
        <v>166</v>
      </c>
      <c r="B147" s="9">
        <f t="shared" si="2"/>
        <v>665.76502600267281</v>
      </c>
      <c r="C147" s="265">
        <v>4135</v>
      </c>
      <c r="D147" s="89"/>
      <c r="E147" s="89"/>
      <c r="F147" s="57">
        <v>6.2108999999999996</v>
      </c>
    </row>
    <row r="148" spans="1:6" hidden="1" x14ac:dyDescent="0.35">
      <c r="A148" s="218" t="s">
        <v>167</v>
      </c>
      <c r="B148" s="9">
        <f t="shared" si="2"/>
        <v>653.28490614553868</v>
      </c>
      <c r="C148" s="265">
        <v>4065</v>
      </c>
      <c r="D148" s="89"/>
      <c r="E148" s="89"/>
      <c r="F148" s="57">
        <v>6.2224000000000004</v>
      </c>
    </row>
    <row r="149" spans="1:6" hidden="1" x14ac:dyDescent="0.35">
      <c r="A149" s="218" t="s">
        <v>168</v>
      </c>
      <c r="B149" s="9">
        <f t="shared" si="2"/>
        <v>654.73416989347515</v>
      </c>
      <c r="C149" s="265">
        <v>4075</v>
      </c>
      <c r="D149" s="89"/>
      <c r="E149" s="89"/>
      <c r="F149" s="57">
        <v>6.2239000000000004</v>
      </c>
    </row>
    <row r="150" spans="1:6" hidden="1" x14ac:dyDescent="0.35">
      <c r="A150" s="218" t="s">
        <v>169</v>
      </c>
      <c r="B150" s="9">
        <f t="shared" si="2"/>
        <v>653.67359737565732</v>
      </c>
      <c r="C150" s="265">
        <v>4065</v>
      </c>
      <c r="D150" s="89"/>
      <c r="E150" s="89"/>
      <c r="F150" s="57">
        <v>6.2187000000000001</v>
      </c>
    </row>
    <row r="151" spans="1:6" hidden="1" x14ac:dyDescent="0.35">
      <c r="A151" s="218" t="s">
        <v>170</v>
      </c>
      <c r="B151" s="9">
        <f t="shared" si="2"/>
        <v>646.04258738449175</v>
      </c>
      <c r="C151" s="265">
        <v>4020</v>
      </c>
      <c r="D151" s="89"/>
      <c r="E151" s="89"/>
      <c r="F151" s="57">
        <v>6.2225000000000001</v>
      </c>
    </row>
    <row r="152" spans="1:6" hidden="1" x14ac:dyDescent="0.35">
      <c r="A152" s="218" t="s">
        <v>171</v>
      </c>
      <c r="B152" s="90">
        <f t="shared" si="2"/>
        <v>645.93878042901906</v>
      </c>
      <c r="C152" s="265">
        <v>4020</v>
      </c>
      <c r="D152" s="89"/>
      <c r="E152" s="89"/>
      <c r="F152" s="57">
        <v>6.2234999999999996</v>
      </c>
    </row>
    <row r="153" spans="1:6" hidden="1" x14ac:dyDescent="0.35">
      <c r="A153" s="218" t="s">
        <v>172</v>
      </c>
      <c r="B153" s="9">
        <f t="shared" si="2"/>
        <v>649.32982748669281</v>
      </c>
      <c r="C153" s="265">
        <v>4050</v>
      </c>
      <c r="D153" s="89"/>
      <c r="E153" s="89"/>
      <c r="F153" s="57">
        <v>6.2371999999999996</v>
      </c>
    </row>
    <row r="154" spans="1:6" hidden="1" x14ac:dyDescent="0.35">
      <c r="A154" s="218" t="s">
        <v>173</v>
      </c>
      <c r="B154" s="9">
        <f t="shared" si="2"/>
        <v>647.74731441398103</v>
      </c>
      <c r="C154" s="265">
        <v>4040</v>
      </c>
      <c r="D154" s="89"/>
      <c r="E154" s="89"/>
      <c r="F154" s="57">
        <v>6.2370000000000001</v>
      </c>
    </row>
    <row r="155" spans="1:6" hidden="1" x14ac:dyDescent="0.35">
      <c r="A155" s="218" t="s">
        <v>174</v>
      </c>
      <c r="B155" s="9">
        <f t="shared" si="2"/>
        <v>657.70500208286603</v>
      </c>
      <c r="C155" s="265">
        <v>4105</v>
      </c>
      <c r="D155" s="89"/>
      <c r="E155" s="89"/>
      <c r="F155" s="57">
        <v>6.2413999999999996</v>
      </c>
    </row>
    <row r="156" spans="1:6" hidden="1" x14ac:dyDescent="0.35">
      <c r="A156" s="218" t="s">
        <v>175</v>
      </c>
      <c r="B156" s="9">
        <f t="shared" si="2"/>
        <v>657.97889350815478</v>
      </c>
      <c r="C156" s="265">
        <v>4115</v>
      </c>
      <c r="D156" s="89"/>
      <c r="E156" s="89"/>
      <c r="F156" s="57">
        <v>6.2539999999999996</v>
      </c>
    </row>
    <row r="157" spans="1:6" hidden="1" x14ac:dyDescent="0.35">
      <c r="A157" s="218" t="s">
        <v>176</v>
      </c>
      <c r="B157" s="9">
        <f t="shared" si="2"/>
        <v>656.23099330964499</v>
      </c>
      <c r="C157" s="265">
        <v>4100</v>
      </c>
      <c r="D157" s="89"/>
      <c r="E157" s="89"/>
      <c r="F157" s="57">
        <v>6.2477999999999998</v>
      </c>
    </row>
    <row r="158" spans="1:6" hidden="1" x14ac:dyDescent="0.35">
      <c r="A158" s="218" t="s">
        <v>177</v>
      </c>
      <c r="B158" s="9">
        <f t="shared" si="2"/>
        <v>654.04419995522437</v>
      </c>
      <c r="C158" s="265">
        <v>4090</v>
      </c>
      <c r="D158" s="89"/>
      <c r="E158" s="89"/>
      <c r="F158" s="57">
        <v>6.2534000000000001</v>
      </c>
    </row>
    <row r="159" spans="1:6" hidden="1" x14ac:dyDescent="0.35">
      <c r="A159" s="218" t="s">
        <v>178</v>
      </c>
      <c r="B159" s="9">
        <f t="shared" si="2"/>
        <v>655.87652585160095</v>
      </c>
      <c r="C159" s="265">
        <v>4105</v>
      </c>
      <c r="D159" s="89"/>
      <c r="E159" s="89"/>
      <c r="F159" s="57">
        <v>6.2587999999999999</v>
      </c>
    </row>
    <row r="160" spans="1:6" hidden="1" x14ac:dyDescent="0.35">
      <c r="A160" s="218" t="s">
        <v>179</v>
      </c>
      <c r="B160" s="9">
        <f t="shared" si="2"/>
        <v>657.14788225700715</v>
      </c>
      <c r="C160" s="265">
        <v>4110</v>
      </c>
      <c r="D160" s="89"/>
      <c r="E160" s="89"/>
      <c r="F160" s="57">
        <v>6.2542999999999997</v>
      </c>
    </row>
    <row r="161" spans="1:6" hidden="1" x14ac:dyDescent="0.35">
      <c r="A161" s="218" t="s">
        <v>180</v>
      </c>
      <c r="B161" s="9">
        <f t="shared" si="2"/>
        <v>660.58458529076938</v>
      </c>
      <c r="C161" s="265">
        <v>4120</v>
      </c>
      <c r="D161" s="89"/>
      <c r="E161" s="89"/>
      <c r="F161" s="57">
        <v>6.2369000000000003</v>
      </c>
    </row>
    <row r="162" spans="1:6" hidden="1" x14ac:dyDescent="0.35">
      <c r="A162" s="218" t="s">
        <v>181</v>
      </c>
      <c r="B162" s="9">
        <f t="shared" si="2"/>
        <v>655.16576095694393</v>
      </c>
      <c r="C162" s="265">
        <v>4075</v>
      </c>
      <c r="D162" s="89"/>
      <c r="E162" s="89"/>
      <c r="F162" s="57">
        <v>6.2198000000000002</v>
      </c>
    </row>
    <row r="163" spans="1:6" hidden="1" x14ac:dyDescent="0.35">
      <c r="A163" s="218" t="s">
        <v>182</v>
      </c>
      <c r="B163" s="9">
        <f t="shared" si="2"/>
        <v>654.67498916898001</v>
      </c>
      <c r="C163" s="265">
        <v>4080</v>
      </c>
      <c r="D163" s="89"/>
      <c r="E163" s="89"/>
      <c r="F163" s="57">
        <v>6.2321</v>
      </c>
    </row>
    <row r="164" spans="1:6" hidden="1" x14ac:dyDescent="0.35">
      <c r="A164" s="218" t="s">
        <v>183</v>
      </c>
      <c r="B164" s="9">
        <f t="shared" si="2"/>
        <v>658.62306865403434</v>
      </c>
      <c r="C164" s="265">
        <v>4105</v>
      </c>
      <c r="D164" s="89"/>
      <c r="E164" s="89"/>
      <c r="F164" s="57">
        <v>6.2327000000000004</v>
      </c>
    </row>
    <row r="165" spans="1:6" hidden="1" x14ac:dyDescent="0.35">
      <c r="A165" s="218" t="s">
        <v>184</v>
      </c>
      <c r="B165" s="9">
        <f t="shared" si="2"/>
        <v>666.15362416430185</v>
      </c>
      <c r="C165" s="265">
        <v>4155</v>
      </c>
      <c r="D165" s="89"/>
      <c r="E165" s="89"/>
      <c r="F165" s="57">
        <v>6.2373000000000003</v>
      </c>
    </row>
    <row r="166" spans="1:6" hidden="1" x14ac:dyDescent="0.35">
      <c r="A166" s="218" t="s">
        <v>185</v>
      </c>
      <c r="B166" s="9">
        <f t="shared" si="2"/>
        <v>665.70304344334704</v>
      </c>
      <c r="C166" s="265">
        <v>4145</v>
      </c>
      <c r="D166" s="89"/>
      <c r="E166" s="89"/>
      <c r="F166" s="57">
        <v>6.2264999999999997</v>
      </c>
    </row>
    <row r="167" spans="1:6" hidden="1" x14ac:dyDescent="0.35">
      <c r="A167" s="218" t="s">
        <v>186</v>
      </c>
      <c r="B167" s="9">
        <f t="shared" si="2"/>
        <v>670.5319285622511</v>
      </c>
      <c r="C167" s="265">
        <v>4175</v>
      </c>
      <c r="D167" s="89"/>
      <c r="E167" s="89"/>
      <c r="F167" s="57">
        <v>6.2263999999999999</v>
      </c>
    </row>
    <row r="168" spans="1:6" hidden="1" x14ac:dyDescent="0.35">
      <c r="A168" s="218" t="s">
        <v>187</v>
      </c>
      <c r="B168" s="9">
        <f t="shared" si="2"/>
        <v>665.32905296950241</v>
      </c>
      <c r="C168" s="265">
        <v>4145</v>
      </c>
      <c r="D168" s="89"/>
      <c r="E168" s="89"/>
      <c r="F168" s="57">
        <v>6.23</v>
      </c>
    </row>
    <row r="169" spans="1:6" hidden="1" x14ac:dyDescent="0.35">
      <c r="A169" s="218" t="s">
        <v>188</v>
      </c>
      <c r="B169" s="9">
        <f t="shared" si="2"/>
        <v>663.457681508223</v>
      </c>
      <c r="C169" s="265">
        <v>4135</v>
      </c>
      <c r="D169" s="89"/>
      <c r="E169" s="89"/>
      <c r="F169" s="57">
        <v>6.2324999999999999</v>
      </c>
    </row>
    <row r="170" spans="1:6" hidden="1" x14ac:dyDescent="0.35">
      <c r="A170" s="218" t="s">
        <v>189</v>
      </c>
      <c r="B170" s="9">
        <f t="shared" si="2"/>
        <v>663.41510372378832</v>
      </c>
      <c r="C170" s="265">
        <v>4135</v>
      </c>
      <c r="D170" s="89"/>
      <c r="E170" s="89"/>
      <c r="F170" s="57">
        <v>6.2328999999999999</v>
      </c>
    </row>
    <row r="171" spans="1:6" hidden="1" x14ac:dyDescent="0.35">
      <c r="A171" s="218" t="s">
        <v>190</v>
      </c>
      <c r="B171" s="9">
        <f t="shared" si="2"/>
        <v>665.31999486982181</v>
      </c>
      <c r="C171" s="265">
        <v>4150</v>
      </c>
      <c r="D171" s="89"/>
      <c r="E171" s="89"/>
      <c r="F171" s="7">
        <v>6.2375999999999996</v>
      </c>
    </row>
    <row r="172" spans="1:6" hidden="1" x14ac:dyDescent="0.35">
      <c r="A172" s="218" t="s">
        <v>191</v>
      </c>
      <c r="B172" s="9">
        <f t="shared" si="2"/>
        <v>665.35199525435678</v>
      </c>
      <c r="C172" s="265">
        <v>4150</v>
      </c>
      <c r="D172" s="89"/>
      <c r="E172" s="89"/>
      <c r="F172" s="57">
        <v>6.2373000000000003</v>
      </c>
    </row>
    <row r="173" spans="1:6" hidden="1" x14ac:dyDescent="0.35">
      <c r="A173" s="218" t="s">
        <v>192</v>
      </c>
      <c r="B173" s="9">
        <f t="shared" si="2"/>
        <v>667.45820363893085</v>
      </c>
      <c r="C173" s="265">
        <v>4160</v>
      </c>
      <c r="D173" s="89"/>
      <c r="E173" s="89"/>
      <c r="F173" s="7">
        <v>6.2325999999999997</v>
      </c>
    </row>
    <row r="174" spans="1:6" hidden="1" x14ac:dyDescent="0.35">
      <c r="A174" s="218" t="s">
        <v>193</v>
      </c>
      <c r="B174" s="94">
        <f t="shared" si="2"/>
        <v>668.56922978259479</v>
      </c>
      <c r="C174" s="265">
        <v>4170</v>
      </c>
      <c r="D174" s="89"/>
      <c r="E174" s="89"/>
      <c r="F174" s="7">
        <v>6.2371999999999996</v>
      </c>
    </row>
    <row r="175" spans="1:6" hidden="1" x14ac:dyDescent="0.35">
      <c r="A175" s="218" t="s">
        <v>194</v>
      </c>
      <c r="B175" s="9">
        <f t="shared" si="2"/>
        <v>668.63355033191158</v>
      </c>
      <c r="C175" s="265">
        <v>4170</v>
      </c>
      <c r="D175" s="89"/>
      <c r="E175" s="89"/>
      <c r="F175" s="7">
        <v>6.2366000000000001</v>
      </c>
    </row>
    <row r="176" spans="1:6" hidden="1" x14ac:dyDescent="0.35">
      <c r="A176" s="218" t="s">
        <v>195</v>
      </c>
      <c r="B176" s="9">
        <f t="shared" si="2"/>
        <v>664.44383886635785</v>
      </c>
      <c r="C176" s="265">
        <v>4145</v>
      </c>
      <c r="D176" s="89"/>
      <c r="E176" s="89"/>
      <c r="F176" s="7">
        <v>6.2382999999999997</v>
      </c>
    </row>
    <row r="177" spans="1:6" hidden="1" x14ac:dyDescent="0.35">
      <c r="A177" s="218" t="s">
        <v>196</v>
      </c>
      <c r="B177" s="9">
        <f t="shared" si="2"/>
        <v>663.69561050412119</v>
      </c>
      <c r="C177" s="265">
        <v>4155</v>
      </c>
      <c r="D177" s="89"/>
      <c r="E177" s="89"/>
      <c r="F177" s="57">
        <v>6.2603999999999997</v>
      </c>
    </row>
    <row r="178" spans="1:6" hidden="1" x14ac:dyDescent="0.35">
      <c r="A178" s="218" t="s">
        <v>197</v>
      </c>
      <c r="B178" s="9">
        <f t="shared" si="2"/>
        <v>666.14294417545773</v>
      </c>
      <c r="C178" s="265">
        <v>4155</v>
      </c>
      <c r="D178" s="89"/>
      <c r="E178" s="89"/>
      <c r="F178" s="57">
        <v>6.2374000000000001</v>
      </c>
    </row>
    <row r="179" spans="1:6" hidden="1" x14ac:dyDescent="0.35">
      <c r="A179" s="218" t="s">
        <v>198</v>
      </c>
      <c r="B179" s="9">
        <f t="shared" si="2"/>
        <v>657.84208588760669</v>
      </c>
      <c r="C179" s="265">
        <v>4110</v>
      </c>
      <c r="D179" s="89"/>
      <c r="E179" s="89"/>
      <c r="F179" s="57">
        <v>6.2477</v>
      </c>
    </row>
    <row r="180" spans="1:6" hidden="1" x14ac:dyDescent="0.35">
      <c r="A180" s="218" t="s">
        <v>199</v>
      </c>
      <c r="B180" s="9">
        <f t="shared" si="2"/>
        <v>655.63284560646036</v>
      </c>
      <c r="C180" s="265">
        <v>4100</v>
      </c>
      <c r="D180" s="89"/>
      <c r="E180" s="89"/>
      <c r="F180" s="57">
        <v>6.2534999999999998</v>
      </c>
    </row>
    <row r="181" spans="1:6" hidden="1" x14ac:dyDescent="0.35">
      <c r="A181" s="218" t="s">
        <v>200</v>
      </c>
      <c r="B181" s="9">
        <f t="shared" si="2"/>
        <v>653.66275162415593</v>
      </c>
      <c r="C181" s="265">
        <v>4085</v>
      </c>
      <c r="D181" s="89"/>
      <c r="E181" s="89"/>
      <c r="F181" s="57">
        <v>6.2493999999999996</v>
      </c>
    </row>
    <row r="182" spans="1:6" hidden="1" x14ac:dyDescent="0.35">
      <c r="A182" s="218" t="s">
        <v>201</v>
      </c>
      <c r="B182" s="9">
        <f t="shared" si="2"/>
        <v>652.30946328361074</v>
      </c>
      <c r="C182" s="265">
        <v>4080</v>
      </c>
      <c r="D182" s="89"/>
      <c r="E182" s="89"/>
      <c r="F182" s="57">
        <v>6.2546999999999997</v>
      </c>
    </row>
    <row r="183" spans="1:6" hidden="1" x14ac:dyDescent="0.35">
      <c r="A183" s="218" t="s">
        <v>202</v>
      </c>
      <c r="B183" s="9">
        <f t="shared" si="2"/>
        <v>649.90087612713432</v>
      </c>
      <c r="C183" s="265">
        <v>4065</v>
      </c>
      <c r="D183" s="89"/>
      <c r="E183" s="89"/>
      <c r="F183" s="57">
        <v>6.2548000000000004</v>
      </c>
    </row>
    <row r="184" spans="1:6" hidden="1" x14ac:dyDescent="0.35">
      <c r="A184" s="218" t="s">
        <v>203</v>
      </c>
      <c r="B184" s="9">
        <f t="shared" si="2"/>
        <v>652.787579393084</v>
      </c>
      <c r="C184" s="265">
        <v>4070</v>
      </c>
      <c r="D184" s="89"/>
      <c r="E184" s="89"/>
      <c r="F184" s="57">
        <v>6.2347999999999999</v>
      </c>
    </row>
    <row r="185" spans="1:6" hidden="1" x14ac:dyDescent="0.35">
      <c r="A185" s="218" t="s">
        <v>204</v>
      </c>
      <c r="B185" s="9">
        <f t="shared" si="2"/>
        <v>654.69209389007597</v>
      </c>
      <c r="C185" s="265">
        <v>4075</v>
      </c>
      <c r="D185" s="89"/>
      <c r="E185" s="89"/>
      <c r="F185" s="57">
        <v>6.2243000000000004</v>
      </c>
    </row>
    <row r="186" spans="1:6" hidden="1" x14ac:dyDescent="0.35">
      <c r="A186" s="218" t="s">
        <v>205</v>
      </c>
      <c r="B186" s="9">
        <f t="shared" si="2"/>
        <v>653.43736955335066</v>
      </c>
      <c r="C186" s="265">
        <v>4070</v>
      </c>
      <c r="D186" s="89"/>
      <c r="E186" s="89"/>
      <c r="F186" s="57">
        <v>6.2286000000000001</v>
      </c>
    </row>
    <row r="187" spans="1:6" hidden="1" x14ac:dyDescent="0.35">
      <c r="A187" s="218" t="s">
        <v>206</v>
      </c>
      <c r="B187" s="9">
        <f t="shared" si="2"/>
        <v>660.28631172591281</v>
      </c>
      <c r="C187" s="265">
        <v>4105</v>
      </c>
      <c r="D187" s="89"/>
      <c r="E187" s="89"/>
      <c r="F187" s="57">
        <v>6.2169999999999996</v>
      </c>
    </row>
    <row r="188" spans="1:6" hidden="1" x14ac:dyDescent="0.35">
      <c r="A188" s="218" t="s">
        <v>207</v>
      </c>
      <c r="B188" s="9">
        <f t="shared" si="2"/>
        <v>669.13600128834844</v>
      </c>
      <c r="C188" s="265">
        <v>4155</v>
      </c>
      <c r="D188" s="89"/>
      <c r="E188" s="89"/>
      <c r="F188" s="57">
        <v>6.2095000000000002</v>
      </c>
    </row>
    <row r="189" spans="1:6" hidden="1" x14ac:dyDescent="0.35">
      <c r="A189" s="218" t="s">
        <v>208</v>
      </c>
      <c r="B189" s="9">
        <f t="shared" si="2"/>
        <v>663.49947660842258</v>
      </c>
      <c r="C189" s="265">
        <v>4120</v>
      </c>
      <c r="D189" s="89"/>
      <c r="E189" s="89"/>
      <c r="F189" s="57">
        <v>6.2095000000000002</v>
      </c>
    </row>
    <row r="190" spans="1:6" hidden="1" x14ac:dyDescent="0.35">
      <c r="A190" s="218" t="s">
        <v>209</v>
      </c>
      <c r="B190" s="9">
        <f t="shared" si="2"/>
        <v>664.88720232831122</v>
      </c>
      <c r="C190" s="265">
        <v>4135</v>
      </c>
      <c r="D190" s="89"/>
      <c r="E190" s="89"/>
      <c r="F190" s="57">
        <v>6.2191000000000001</v>
      </c>
    </row>
    <row r="191" spans="1:6" hidden="1" x14ac:dyDescent="0.35">
      <c r="A191" s="218" t="s">
        <v>210</v>
      </c>
      <c r="B191" s="9">
        <f t="shared" si="2"/>
        <v>667.70460491469112</v>
      </c>
      <c r="C191" s="265">
        <v>4160</v>
      </c>
      <c r="D191" s="89"/>
      <c r="E191" s="89"/>
      <c r="F191" s="57">
        <v>6.2302999999999997</v>
      </c>
    </row>
    <row r="192" spans="1:6" hidden="1" x14ac:dyDescent="0.35">
      <c r="A192" s="218" t="s">
        <v>211</v>
      </c>
      <c r="B192" s="9">
        <f t="shared" si="2"/>
        <v>689.5057070844905</v>
      </c>
      <c r="C192" s="265">
        <v>4295</v>
      </c>
      <c r="D192" s="89"/>
      <c r="E192" s="89"/>
      <c r="F192" s="57">
        <v>6.2290999999999999</v>
      </c>
    </row>
    <row r="193" spans="1:6" hidden="1" x14ac:dyDescent="0.35">
      <c r="A193" s="218" t="s">
        <v>212</v>
      </c>
      <c r="B193" s="9">
        <f t="shared" si="2"/>
        <v>693.53026167924224</v>
      </c>
      <c r="C193" s="265">
        <v>4320</v>
      </c>
      <c r="D193" s="89"/>
      <c r="E193" s="89"/>
      <c r="F193" s="57">
        <v>6.2290000000000001</v>
      </c>
    </row>
    <row r="194" spans="1:6" hidden="1" x14ac:dyDescent="0.35">
      <c r="A194" s="218" t="s">
        <v>213</v>
      </c>
      <c r="B194" s="9">
        <f t="shared" si="2"/>
        <v>692.52522655697669</v>
      </c>
      <c r="C194" s="265">
        <v>4310</v>
      </c>
      <c r="D194" s="89"/>
      <c r="E194" s="89"/>
      <c r="F194" s="57">
        <v>6.2236000000000002</v>
      </c>
    </row>
    <row r="195" spans="1:6" hidden="1" x14ac:dyDescent="0.35">
      <c r="A195" s="218" t="s">
        <v>214</v>
      </c>
      <c r="B195" s="9">
        <f t="shared" si="2"/>
        <v>691.37745515280972</v>
      </c>
      <c r="C195" s="265">
        <v>4305</v>
      </c>
      <c r="D195" s="89"/>
      <c r="E195" s="89"/>
      <c r="F195" s="57">
        <v>6.2267000000000001</v>
      </c>
    </row>
    <row r="196" spans="1:6" hidden="1" x14ac:dyDescent="0.35">
      <c r="A196" s="218" t="s">
        <v>215</v>
      </c>
      <c r="B196" s="9">
        <f t="shared" si="2"/>
        <v>688.76487379325829</v>
      </c>
      <c r="C196" s="265">
        <v>4295</v>
      </c>
      <c r="D196" s="89"/>
      <c r="E196" s="89"/>
      <c r="F196" s="57">
        <v>6.2358000000000002</v>
      </c>
    </row>
    <row r="197" spans="1:6" hidden="1" x14ac:dyDescent="0.35">
      <c r="A197" s="218" t="s">
        <v>216</v>
      </c>
      <c r="B197" s="9">
        <f t="shared" ref="B197:B260" si="3">C197/F197</f>
        <v>689.68285828984347</v>
      </c>
      <c r="C197" s="265">
        <v>4295</v>
      </c>
      <c r="D197" s="89"/>
      <c r="E197" s="89"/>
      <c r="F197" s="57">
        <v>6.2275</v>
      </c>
    </row>
    <row r="198" spans="1:6" hidden="1" x14ac:dyDescent="0.35">
      <c r="A198" s="218" t="s">
        <v>217</v>
      </c>
      <c r="B198" s="9">
        <f t="shared" si="3"/>
        <v>688.58570762827617</v>
      </c>
      <c r="C198" s="265">
        <v>4285</v>
      </c>
      <c r="D198" s="89"/>
      <c r="E198" s="89"/>
      <c r="F198" s="57">
        <v>6.2229000000000001</v>
      </c>
    </row>
    <row r="199" spans="1:6" hidden="1" x14ac:dyDescent="0.35">
      <c r="A199" s="218" t="s">
        <v>218</v>
      </c>
      <c r="B199" s="9">
        <f t="shared" si="3"/>
        <v>693.44888130023685</v>
      </c>
      <c r="C199" s="265">
        <v>4305</v>
      </c>
      <c r="D199" s="89"/>
      <c r="E199" s="89"/>
      <c r="F199" s="57">
        <v>6.2081</v>
      </c>
    </row>
    <row r="200" spans="1:6" hidden="1" x14ac:dyDescent="0.35">
      <c r="A200" s="218" t="s">
        <v>219</v>
      </c>
      <c r="B200" s="9">
        <f t="shared" si="3"/>
        <v>693.31355508618049</v>
      </c>
      <c r="C200" s="265">
        <v>4300</v>
      </c>
      <c r="D200" s="89"/>
      <c r="E200" s="89"/>
      <c r="F200" s="57">
        <v>6.2020999999999997</v>
      </c>
    </row>
    <row r="201" spans="1:6" hidden="1" x14ac:dyDescent="0.35">
      <c r="A201" s="218" t="s">
        <v>220</v>
      </c>
      <c r="B201" s="9">
        <f t="shared" si="3"/>
        <v>693.72907545712087</v>
      </c>
      <c r="C201" s="265">
        <v>4310</v>
      </c>
      <c r="D201" s="89"/>
      <c r="E201" s="89"/>
      <c r="F201" s="57">
        <v>6.2127999999999997</v>
      </c>
    </row>
    <row r="202" spans="1:6" hidden="1" x14ac:dyDescent="0.35">
      <c r="A202" s="218" t="s">
        <v>221</v>
      </c>
      <c r="B202" s="9">
        <f t="shared" si="3"/>
        <v>691.38502106312501</v>
      </c>
      <c r="C202" s="265">
        <v>4300</v>
      </c>
      <c r="D202" s="89"/>
      <c r="E202" s="89"/>
      <c r="F202" s="57">
        <v>6.2194000000000003</v>
      </c>
    </row>
    <row r="203" spans="1:6" hidden="1" x14ac:dyDescent="0.35">
      <c r="A203" s="218" t="s">
        <v>222</v>
      </c>
      <c r="B203" s="9">
        <f t="shared" si="3"/>
        <v>692.27549344753197</v>
      </c>
      <c r="C203" s="265">
        <v>4300</v>
      </c>
      <c r="D203" s="89"/>
      <c r="E203" s="89"/>
      <c r="F203" s="57">
        <v>6.2114000000000003</v>
      </c>
    </row>
    <row r="204" spans="1:6" hidden="1" x14ac:dyDescent="0.35">
      <c r="A204" s="218" t="s">
        <v>223</v>
      </c>
      <c r="B204" s="9">
        <f t="shared" si="3"/>
        <v>692.51854240567559</v>
      </c>
      <c r="C204" s="265">
        <v>4295</v>
      </c>
      <c r="D204" s="89"/>
      <c r="E204" s="89"/>
      <c r="F204" s="57">
        <v>6.202</v>
      </c>
    </row>
    <row r="205" spans="1:6" hidden="1" x14ac:dyDescent="0.35">
      <c r="A205" s="218" t="s">
        <v>224</v>
      </c>
      <c r="B205" s="9">
        <f t="shared" si="3"/>
        <v>694.0078347922813</v>
      </c>
      <c r="C205" s="265">
        <v>4305</v>
      </c>
      <c r="D205" s="89"/>
      <c r="E205" s="89"/>
      <c r="F205" s="57">
        <v>6.2031000000000001</v>
      </c>
    </row>
    <row r="206" spans="1:6" hidden="1" x14ac:dyDescent="0.35">
      <c r="A206" s="218" t="s">
        <v>225</v>
      </c>
      <c r="B206" s="9">
        <f t="shared" si="3"/>
        <v>699.32890236820026</v>
      </c>
      <c r="C206" s="265">
        <v>4335</v>
      </c>
      <c r="D206" s="89"/>
      <c r="E206" s="89"/>
      <c r="F206" s="57">
        <v>6.1988000000000003</v>
      </c>
    </row>
    <row r="207" spans="1:6" hidden="1" x14ac:dyDescent="0.35">
      <c r="A207" s="218" t="s">
        <v>226</v>
      </c>
      <c r="B207" s="9">
        <f t="shared" si="3"/>
        <v>707.28088002838808</v>
      </c>
      <c r="C207" s="265">
        <v>4385</v>
      </c>
      <c r="D207" s="89"/>
      <c r="E207" s="89"/>
      <c r="F207" s="57">
        <v>6.1997999999999998</v>
      </c>
    </row>
    <row r="208" spans="1:6" hidden="1" x14ac:dyDescent="0.35">
      <c r="A208" s="218" t="s">
        <v>227</v>
      </c>
      <c r="B208" s="9">
        <f t="shared" si="3"/>
        <v>708.89991622091895</v>
      </c>
      <c r="C208" s="265">
        <v>4400</v>
      </c>
      <c r="D208" s="89"/>
      <c r="E208" s="89"/>
      <c r="F208" s="57">
        <v>6.2068000000000003</v>
      </c>
    </row>
    <row r="209" spans="1:6" hidden="1" x14ac:dyDescent="0.35">
      <c r="A209" s="218" t="s">
        <v>228</v>
      </c>
      <c r="B209" s="9">
        <f t="shared" si="3"/>
        <v>697.13899309301087</v>
      </c>
      <c r="C209" s="265">
        <v>4330</v>
      </c>
      <c r="D209" s="89"/>
      <c r="E209" s="89"/>
      <c r="F209" s="57">
        <v>6.2111000000000001</v>
      </c>
    </row>
    <row r="210" spans="1:6" hidden="1" x14ac:dyDescent="0.35">
      <c r="A210" s="218" t="s">
        <v>229</v>
      </c>
      <c r="B210" s="9">
        <f t="shared" si="3"/>
        <v>693.02467843976888</v>
      </c>
      <c r="C210" s="265">
        <v>4305</v>
      </c>
      <c r="D210" s="89"/>
      <c r="E210" s="89"/>
      <c r="F210" s="57">
        <v>6.2119</v>
      </c>
    </row>
    <row r="211" spans="1:6" hidden="1" x14ac:dyDescent="0.35">
      <c r="A211" s="218" t="s">
        <v>230</v>
      </c>
      <c r="B211" s="9">
        <f t="shared" si="3"/>
        <v>695.53023098373603</v>
      </c>
      <c r="C211" s="265">
        <v>4315</v>
      </c>
      <c r="D211" s="89"/>
      <c r="E211" s="89"/>
      <c r="F211" s="57">
        <v>6.2039</v>
      </c>
    </row>
    <row r="212" spans="1:6" hidden="1" x14ac:dyDescent="0.35">
      <c r="A212" s="218" t="s">
        <v>231</v>
      </c>
      <c r="B212" s="9">
        <f t="shared" si="3"/>
        <v>702.24040459355422</v>
      </c>
      <c r="C212" s="265">
        <v>4360</v>
      </c>
      <c r="D212" s="89"/>
      <c r="E212" s="89"/>
      <c r="F212" s="57">
        <v>6.2087000000000003</v>
      </c>
    </row>
    <row r="213" spans="1:6" hidden="1" x14ac:dyDescent="0.35">
      <c r="A213" s="218" t="s">
        <v>232</v>
      </c>
      <c r="B213" s="9">
        <f t="shared" si="3"/>
        <v>698.22943206372759</v>
      </c>
      <c r="C213" s="265">
        <v>4330</v>
      </c>
      <c r="D213" s="89"/>
      <c r="E213" s="89"/>
      <c r="F213" s="57">
        <v>6.2013999999999996</v>
      </c>
    </row>
    <row r="214" spans="1:6" hidden="1" x14ac:dyDescent="0.35">
      <c r="A214" s="218" t="s">
        <v>233</v>
      </c>
      <c r="B214" s="9">
        <f t="shared" si="3"/>
        <v>699.00785981187994</v>
      </c>
      <c r="C214" s="265">
        <v>4340</v>
      </c>
      <c r="D214" s="89"/>
      <c r="E214" s="89"/>
      <c r="F214" s="57">
        <v>6.2088000000000001</v>
      </c>
    </row>
    <row r="215" spans="1:6" hidden="1" x14ac:dyDescent="0.35">
      <c r="A215" s="218" t="s">
        <v>234</v>
      </c>
      <c r="B215" s="9">
        <f t="shared" si="3"/>
        <v>702.22680877823825</v>
      </c>
      <c r="C215" s="265">
        <v>4355</v>
      </c>
      <c r="D215" s="89"/>
      <c r="E215" s="89"/>
      <c r="F215" s="57">
        <v>6.2016999999999998</v>
      </c>
    </row>
    <row r="216" spans="1:6" hidden="1" x14ac:dyDescent="0.35">
      <c r="A216" s="218" t="s">
        <v>235</v>
      </c>
      <c r="B216" s="9">
        <f t="shared" si="3"/>
        <v>697.85078094746348</v>
      </c>
      <c r="C216" s="265">
        <v>4325</v>
      </c>
      <c r="D216" s="89"/>
      <c r="E216" s="89"/>
      <c r="F216" s="57">
        <v>6.1976000000000004</v>
      </c>
    </row>
    <row r="217" spans="1:6" hidden="1" x14ac:dyDescent="0.35">
      <c r="A217" s="218" t="s">
        <v>236</v>
      </c>
      <c r="B217" s="9">
        <f t="shared" si="3"/>
        <v>691.40782573618401</v>
      </c>
      <c r="C217" s="265">
        <v>4285</v>
      </c>
      <c r="D217" s="89"/>
      <c r="E217" s="89"/>
      <c r="F217" s="57">
        <v>6.1974999999999998</v>
      </c>
    </row>
    <row r="218" spans="1:6" hidden="1" x14ac:dyDescent="0.35">
      <c r="A218" s="218" t="s">
        <v>237</v>
      </c>
      <c r="B218" s="9">
        <f t="shared" si="3"/>
        <v>696.18310746418126</v>
      </c>
      <c r="C218" s="265">
        <v>4310</v>
      </c>
      <c r="D218" s="89"/>
      <c r="E218" s="89"/>
      <c r="F218" s="57">
        <v>6.1909000000000001</v>
      </c>
    </row>
    <row r="219" spans="1:6" hidden="1" x14ac:dyDescent="0.35">
      <c r="A219" s="218" t="s">
        <v>238</v>
      </c>
      <c r="B219" s="9">
        <f t="shared" si="3"/>
        <v>697.0613446329512</v>
      </c>
      <c r="C219" s="265">
        <v>4310</v>
      </c>
      <c r="D219" s="89"/>
      <c r="E219" s="89"/>
      <c r="F219" s="57">
        <v>6.1830999999999996</v>
      </c>
    </row>
    <row r="220" spans="1:6" hidden="1" x14ac:dyDescent="0.35">
      <c r="A220" s="218" t="s">
        <v>239</v>
      </c>
      <c r="B220" s="9">
        <f t="shared" si="3"/>
        <v>694.74773944129015</v>
      </c>
      <c r="C220" s="265">
        <v>4295</v>
      </c>
      <c r="D220" s="89"/>
      <c r="E220" s="89"/>
      <c r="F220" s="57">
        <v>6.1821000000000002</v>
      </c>
    </row>
    <row r="221" spans="1:6" hidden="1" x14ac:dyDescent="0.35">
      <c r="A221" s="218" t="s">
        <v>240</v>
      </c>
      <c r="B221" s="9">
        <f t="shared" si="3"/>
        <v>697.77230928636186</v>
      </c>
      <c r="C221" s="265">
        <v>4310</v>
      </c>
      <c r="D221" s="89"/>
      <c r="E221" s="89"/>
      <c r="F221" s="57">
        <v>6.1768000000000001</v>
      </c>
    </row>
    <row r="222" spans="1:6" hidden="1" x14ac:dyDescent="0.35">
      <c r="A222" s="218" t="s">
        <v>241</v>
      </c>
      <c r="B222" s="9">
        <f t="shared" si="3"/>
        <v>695.29884089878908</v>
      </c>
      <c r="C222" s="265">
        <v>4295</v>
      </c>
      <c r="D222" s="89"/>
      <c r="E222" s="89"/>
      <c r="F222" s="57">
        <v>6.1772</v>
      </c>
    </row>
    <row r="223" spans="1:6" hidden="1" x14ac:dyDescent="0.35">
      <c r="A223" s="218" t="s">
        <v>242</v>
      </c>
      <c r="B223" s="9">
        <f t="shared" si="3"/>
        <v>696.80489462950368</v>
      </c>
      <c r="C223" s="265">
        <v>4305</v>
      </c>
      <c r="D223" s="89"/>
      <c r="E223" s="89"/>
      <c r="F223" s="57">
        <v>6.1782000000000004</v>
      </c>
    </row>
    <row r="224" spans="1:6" hidden="1" x14ac:dyDescent="0.35">
      <c r="A224" s="218" t="s">
        <v>243</v>
      </c>
      <c r="B224" s="9">
        <f t="shared" si="3"/>
        <v>694.36576404512562</v>
      </c>
      <c r="C224" s="265">
        <v>4290</v>
      </c>
      <c r="D224" s="89"/>
      <c r="E224" s="89"/>
      <c r="F224" s="57">
        <v>6.1783000000000001</v>
      </c>
    </row>
    <row r="225" spans="1:6" hidden="1" x14ac:dyDescent="0.35">
      <c r="A225" s="218" t="s">
        <v>244</v>
      </c>
      <c r="B225" s="9">
        <f t="shared" si="3"/>
        <v>688.78336547655704</v>
      </c>
      <c r="C225" s="265">
        <v>4250</v>
      </c>
      <c r="D225" s="89"/>
      <c r="E225" s="89"/>
      <c r="F225" s="57">
        <v>6.1703000000000001</v>
      </c>
    </row>
    <row r="226" spans="1:6" hidden="1" x14ac:dyDescent="0.35">
      <c r="A226" s="218" t="s">
        <v>245</v>
      </c>
      <c r="B226" s="9">
        <f t="shared" si="3"/>
        <v>693.23808750710282</v>
      </c>
      <c r="C226" s="265">
        <v>4270</v>
      </c>
      <c r="D226" s="89"/>
      <c r="E226" s="89"/>
      <c r="F226" s="57">
        <v>6.1595000000000004</v>
      </c>
    </row>
    <row r="227" spans="1:6" hidden="1" x14ac:dyDescent="0.35">
      <c r="A227" s="218" t="s">
        <v>246</v>
      </c>
      <c r="B227" s="9">
        <f t="shared" si="3"/>
        <v>690.1417588477633</v>
      </c>
      <c r="C227" s="265">
        <v>4255</v>
      </c>
      <c r="D227" s="89"/>
      <c r="E227" s="89"/>
      <c r="F227" s="57">
        <v>6.1654</v>
      </c>
    </row>
    <row r="228" spans="1:6" hidden="1" x14ac:dyDescent="0.35">
      <c r="A228" s="218" t="s">
        <v>247</v>
      </c>
      <c r="B228" s="9">
        <f t="shared" si="3"/>
        <v>693.06769800773498</v>
      </c>
      <c r="C228" s="265">
        <v>4265</v>
      </c>
      <c r="D228" s="89"/>
      <c r="E228" s="89"/>
      <c r="F228" s="57">
        <v>6.1538000000000004</v>
      </c>
    </row>
    <row r="229" spans="1:6" hidden="1" x14ac:dyDescent="0.35">
      <c r="A229" s="218" t="s">
        <v>248</v>
      </c>
      <c r="B229" s="9">
        <f t="shared" si="3"/>
        <v>693.90338917023757</v>
      </c>
      <c r="C229" s="265">
        <v>4275</v>
      </c>
      <c r="D229" s="89"/>
      <c r="E229" s="89"/>
      <c r="F229" s="57">
        <v>6.1608000000000001</v>
      </c>
    </row>
    <row r="230" spans="1:6" hidden="1" x14ac:dyDescent="0.35">
      <c r="A230" s="218" t="s">
        <v>249</v>
      </c>
      <c r="B230" s="9">
        <f t="shared" si="3"/>
        <v>693.52065150384476</v>
      </c>
      <c r="C230" s="265">
        <v>4275</v>
      </c>
      <c r="D230" s="89"/>
      <c r="E230" s="89"/>
      <c r="F230" s="57">
        <v>6.1642000000000001</v>
      </c>
    </row>
    <row r="231" spans="1:6" hidden="1" x14ac:dyDescent="0.35">
      <c r="A231" s="218" t="s">
        <v>250</v>
      </c>
      <c r="B231" s="9">
        <f t="shared" si="3"/>
        <v>691.10576923076928</v>
      </c>
      <c r="C231" s="257">
        <v>4255</v>
      </c>
      <c r="D231" s="9"/>
      <c r="E231" s="9"/>
      <c r="F231" s="57">
        <v>6.1567999999999996</v>
      </c>
    </row>
    <row r="232" spans="1:6" hidden="1" x14ac:dyDescent="0.35">
      <c r="A232" s="218" t="s">
        <v>251</v>
      </c>
      <c r="B232" s="9">
        <f t="shared" si="3"/>
        <v>692.41271698849232</v>
      </c>
      <c r="C232" s="265">
        <v>4260</v>
      </c>
      <c r="D232" s="89"/>
      <c r="E232" s="89"/>
      <c r="F232" s="57">
        <v>6.1524000000000001</v>
      </c>
    </row>
    <row r="233" spans="1:6" hidden="1" x14ac:dyDescent="0.35">
      <c r="A233" s="218" t="s">
        <v>252</v>
      </c>
      <c r="B233" s="9">
        <f t="shared" si="3"/>
        <v>684.02902039886783</v>
      </c>
      <c r="C233" s="265">
        <v>4205</v>
      </c>
      <c r="D233" s="89"/>
      <c r="E233" s="89"/>
      <c r="F233" s="57">
        <v>6.1474000000000002</v>
      </c>
    </row>
    <row r="234" spans="1:6" hidden="1" x14ac:dyDescent="0.35">
      <c r="A234" s="218" t="s">
        <v>253</v>
      </c>
      <c r="B234" s="9">
        <f t="shared" si="3"/>
        <v>683.96111192535056</v>
      </c>
      <c r="C234" s="265">
        <v>4200</v>
      </c>
      <c r="D234" s="89"/>
      <c r="E234" s="89"/>
      <c r="F234" s="57">
        <v>6.1406999999999998</v>
      </c>
    </row>
    <row r="235" spans="1:6" hidden="1" x14ac:dyDescent="0.35">
      <c r="A235" s="218" t="s">
        <v>254</v>
      </c>
      <c r="B235" s="9">
        <f t="shared" si="3"/>
        <v>678.61153151393842</v>
      </c>
      <c r="C235" s="265">
        <v>4170</v>
      </c>
      <c r="D235" s="89"/>
      <c r="E235" s="89"/>
      <c r="F235" s="57">
        <v>6.1448999999999998</v>
      </c>
    </row>
    <row r="236" spans="1:6" hidden="1" x14ac:dyDescent="0.35">
      <c r="A236" s="218" t="s">
        <v>255</v>
      </c>
      <c r="B236" s="9">
        <f t="shared" si="3"/>
        <v>682.41042345276878</v>
      </c>
      <c r="C236" s="265">
        <v>4190</v>
      </c>
      <c r="D236" s="89"/>
      <c r="E236" s="89"/>
      <c r="F236" s="57">
        <v>6.14</v>
      </c>
    </row>
    <row r="237" spans="1:6" hidden="1" x14ac:dyDescent="0.35">
      <c r="A237" s="218" t="s">
        <v>256</v>
      </c>
      <c r="B237" s="9">
        <f t="shared" si="3"/>
        <v>678.76977038745088</v>
      </c>
      <c r="C237" s="265">
        <v>4180</v>
      </c>
      <c r="D237" s="89"/>
      <c r="E237" s="89"/>
      <c r="F237" s="57">
        <v>6.1581999999999999</v>
      </c>
    </row>
    <row r="238" spans="1:6" hidden="1" x14ac:dyDescent="0.35">
      <c r="A238" s="218" t="s">
        <v>257</v>
      </c>
      <c r="B238" s="9">
        <f t="shared" si="3"/>
        <v>680.11751911308772</v>
      </c>
      <c r="C238" s="265">
        <v>4190</v>
      </c>
      <c r="D238" s="89"/>
      <c r="E238" s="89"/>
      <c r="F238" s="57">
        <v>6.1607000000000003</v>
      </c>
    </row>
    <row r="239" spans="1:6" hidden="1" x14ac:dyDescent="0.35">
      <c r="A239" s="218" t="s">
        <v>258</v>
      </c>
      <c r="B239" s="9">
        <f t="shared" si="3"/>
        <v>680.95756610489025</v>
      </c>
      <c r="C239" s="265">
        <v>4190</v>
      </c>
      <c r="D239" s="89"/>
      <c r="E239" s="89"/>
      <c r="F239" s="57">
        <v>6.1531000000000002</v>
      </c>
    </row>
    <row r="240" spans="1:6" hidden="1" x14ac:dyDescent="0.35">
      <c r="A240" s="218" t="s">
        <v>259</v>
      </c>
      <c r="B240" s="9">
        <f t="shared" si="3"/>
        <v>681.04611283584995</v>
      </c>
      <c r="C240" s="265">
        <v>4190</v>
      </c>
      <c r="D240" s="89"/>
      <c r="E240" s="89"/>
      <c r="F240" s="57">
        <v>6.1523000000000003</v>
      </c>
    </row>
    <row r="241" spans="1:6" hidden="1" x14ac:dyDescent="0.35">
      <c r="A241" s="218" t="s">
        <v>260</v>
      </c>
      <c r="B241" s="9">
        <f t="shared" si="3"/>
        <v>683.72729048642304</v>
      </c>
      <c r="C241" s="265">
        <v>4200</v>
      </c>
      <c r="D241" s="89"/>
      <c r="E241" s="89"/>
      <c r="F241" s="57">
        <v>6.1428000000000003</v>
      </c>
    </row>
    <row r="242" spans="1:6" hidden="1" x14ac:dyDescent="0.35">
      <c r="A242" s="218" t="s">
        <v>261</v>
      </c>
      <c r="B242" s="9">
        <f t="shared" si="3"/>
        <v>686.65896480466017</v>
      </c>
      <c r="C242" s="257">
        <v>4220</v>
      </c>
      <c r="D242" s="9"/>
      <c r="E242" s="9"/>
      <c r="F242" s="57">
        <v>6.1456999999999997</v>
      </c>
    </row>
    <row r="243" spans="1:6" hidden="1" x14ac:dyDescent="0.35">
      <c r="A243" s="218" t="s">
        <v>262</v>
      </c>
      <c r="B243" s="9">
        <f t="shared" si="3"/>
        <v>672.76247498495025</v>
      </c>
      <c r="C243" s="265">
        <v>4135</v>
      </c>
      <c r="D243" s="95"/>
      <c r="E243" s="95"/>
      <c r="F243" s="57">
        <v>6.1463000000000001</v>
      </c>
    </row>
    <row r="244" spans="1:6" hidden="1" x14ac:dyDescent="0.35">
      <c r="A244" s="218" t="s">
        <v>263</v>
      </c>
      <c r="B244" s="9">
        <f t="shared" si="3"/>
        <v>675.60967668414025</v>
      </c>
      <c r="C244" s="265">
        <v>4150</v>
      </c>
      <c r="D244" s="95"/>
      <c r="E244" s="95"/>
      <c r="F244" s="57">
        <v>6.1425999999999998</v>
      </c>
    </row>
    <row r="245" spans="1:6" hidden="1" x14ac:dyDescent="0.35">
      <c r="A245" s="218" t="s">
        <v>264</v>
      </c>
      <c r="B245" s="9">
        <f t="shared" si="3"/>
        <v>678.12596555705522</v>
      </c>
      <c r="C245" s="265">
        <v>4170</v>
      </c>
      <c r="D245" s="89"/>
      <c r="E245" s="89"/>
      <c r="F245" s="57">
        <v>6.1493000000000002</v>
      </c>
    </row>
    <row r="246" spans="1:6" hidden="1" x14ac:dyDescent="0.35">
      <c r="A246" s="218" t="s">
        <v>265</v>
      </c>
      <c r="B246" s="9">
        <f t="shared" si="3"/>
        <v>681.51839366847435</v>
      </c>
      <c r="C246" s="265">
        <v>4185</v>
      </c>
      <c r="D246" s="89"/>
      <c r="E246" s="89"/>
      <c r="F246" s="57">
        <v>6.1406999999999998</v>
      </c>
    </row>
    <row r="247" spans="1:6" hidden="1" x14ac:dyDescent="0.35">
      <c r="A247" s="218" t="s">
        <v>266</v>
      </c>
      <c r="B247" s="9">
        <f t="shared" si="3"/>
        <v>678.77722433831434</v>
      </c>
      <c r="C247" s="265">
        <v>4170</v>
      </c>
      <c r="D247" s="89"/>
      <c r="E247" s="89"/>
      <c r="F247" s="57">
        <v>6.1433999999999997</v>
      </c>
    </row>
    <row r="248" spans="1:6" hidden="1" x14ac:dyDescent="0.35">
      <c r="A248" s="218" t="s">
        <v>267</v>
      </c>
      <c r="B248" s="9">
        <f t="shared" si="3"/>
        <v>678.85840953172624</v>
      </c>
      <c r="C248" s="257">
        <v>4165</v>
      </c>
      <c r="D248" s="9"/>
      <c r="E248" s="9"/>
      <c r="F248" s="57">
        <v>6.1353</v>
      </c>
    </row>
    <row r="249" spans="1:6" hidden="1" x14ac:dyDescent="0.35">
      <c r="A249" s="218" t="s">
        <v>268</v>
      </c>
      <c r="B249" s="9">
        <f t="shared" si="3"/>
        <v>678.7256579483419</v>
      </c>
      <c r="C249" s="265">
        <v>4165</v>
      </c>
      <c r="D249" s="89"/>
      <c r="E249" s="89"/>
      <c r="F249" s="57">
        <v>6.1364999999999998</v>
      </c>
    </row>
    <row r="250" spans="1:6" hidden="1" x14ac:dyDescent="0.35">
      <c r="A250" s="218" t="s">
        <v>269</v>
      </c>
      <c r="B250" s="9">
        <f t="shared" si="3"/>
        <v>679.70660146699265</v>
      </c>
      <c r="C250" s="265">
        <v>4170</v>
      </c>
      <c r="D250" s="89"/>
      <c r="E250" s="89"/>
      <c r="F250" s="57">
        <v>6.1349999999999998</v>
      </c>
    </row>
    <row r="251" spans="1:6" hidden="1" x14ac:dyDescent="0.35">
      <c r="A251" s="218" t="s">
        <v>270</v>
      </c>
      <c r="B251" s="9">
        <f t="shared" si="3"/>
        <v>668.81730941557919</v>
      </c>
      <c r="C251" s="265">
        <v>4105</v>
      </c>
      <c r="D251" s="89"/>
      <c r="E251" s="89"/>
      <c r="F251" s="57">
        <v>6.1376999999999997</v>
      </c>
    </row>
    <row r="252" spans="1:6" hidden="1" x14ac:dyDescent="0.35">
      <c r="A252" s="218" t="s">
        <v>271</v>
      </c>
      <c r="B252" s="9">
        <f t="shared" si="3"/>
        <v>669.42135315839994</v>
      </c>
      <c r="C252" s="257">
        <v>4115</v>
      </c>
      <c r="D252" s="9"/>
      <c r="E252" s="9"/>
      <c r="F252" s="57">
        <v>6.1471</v>
      </c>
    </row>
    <row r="253" spans="1:6" hidden="1" x14ac:dyDescent="0.35">
      <c r="A253" s="218" t="s">
        <v>272</v>
      </c>
      <c r="B253" s="9">
        <f t="shared" si="3"/>
        <v>671.01008952216932</v>
      </c>
      <c r="C253" s="257">
        <v>4130</v>
      </c>
      <c r="D253" s="9"/>
      <c r="E253" s="9"/>
      <c r="F253" s="57">
        <v>6.1548999999999996</v>
      </c>
    </row>
    <row r="254" spans="1:6" hidden="1" x14ac:dyDescent="0.35">
      <c r="A254" s="218" t="s">
        <v>273</v>
      </c>
      <c r="B254" s="9">
        <f t="shared" si="3"/>
        <v>673.57597253632264</v>
      </c>
      <c r="C254" s="265">
        <v>4140</v>
      </c>
      <c r="D254" s="89"/>
      <c r="E254" s="89"/>
      <c r="F254" s="57">
        <v>6.1463000000000001</v>
      </c>
    </row>
    <row r="255" spans="1:6" hidden="1" x14ac:dyDescent="0.35">
      <c r="A255" s="218" t="s">
        <v>274</v>
      </c>
      <c r="B255" s="9">
        <f t="shared" si="3"/>
        <v>669.20672137553731</v>
      </c>
      <c r="C255" s="265">
        <v>4110</v>
      </c>
      <c r="D255" s="89"/>
      <c r="E255" s="89"/>
      <c r="F255" s="57">
        <v>6.1416000000000004</v>
      </c>
    </row>
    <row r="256" spans="1:6" hidden="1" x14ac:dyDescent="0.35">
      <c r="A256" s="218" t="s">
        <v>275</v>
      </c>
      <c r="B256" s="9">
        <f t="shared" si="3"/>
        <v>670.98791570307151</v>
      </c>
      <c r="C256" s="265">
        <v>4120</v>
      </c>
      <c r="D256" s="89"/>
      <c r="E256" s="89"/>
      <c r="F256" s="57">
        <v>6.1402000000000001</v>
      </c>
    </row>
    <row r="257" spans="1:6" hidden="1" x14ac:dyDescent="0.35">
      <c r="A257" s="218" t="s">
        <v>276</v>
      </c>
      <c r="B257" s="9">
        <f t="shared" si="3"/>
        <v>638.4052896438285</v>
      </c>
      <c r="C257" s="265">
        <v>3920</v>
      </c>
      <c r="D257" s="89"/>
      <c r="E257" s="89"/>
      <c r="F257" s="57">
        <v>6.1402999999999999</v>
      </c>
    </row>
    <row r="258" spans="1:6" hidden="1" x14ac:dyDescent="0.35">
      <c r="A258" s="218" t="s">
        <v>277</v>
      </c>
      <c r="B258" s="9">
        <f t="shared" si="3"/>
        <v>633.80740065740224</v>
      </c>
      <c r="C258" s="265">
        <v>3895</v>
      </c>
      <c r="D258" s="89"/>
      <c r="E258" s="89"/>
      <c r="F258" s="57">
        <v>6.1454000000000004</v>
      </c>
    </row>
    <row r="259" spans="1:6" hidden="1" x14ac:dyDescent="0.35">
      <c r="A259" s="218" t="s">
        <v>278</v>
      </c>
      <c r="B259" s="9">
        <f t="shared" si="3"/>
        <v>632.18952650959682</v>
      </c>
      <c r="C259" s="265">
        <v>3880</v>
      </c>
      <c r="D259" s="89"/>
      <c r="E259" s="89"/>
      <c r="F259" s="57">
        <v>6.1374000000000004</v>
      </c>
    </row>
    <row r="260" spans="1:6" hidden="1" x14ac:dyDescent="0.35">
      <c r="A260" s="218" t="s">
        <v>279</v>
      </c>
      <c r="B260" s="9">
        <f t="shared" si="3"/>
        <v>628.26969148780131</v>
      </c>
      <c r="C260" s="257">
        <v>3855</v>
      </c>
      <c r="D260" s="9"/>
      <c r="E260" s="9"/>
      <c r="F260" s="57">
        <v>6.1359000000000004</v>
      </c>
    </row>
    <row r="261" spans="1:6" hidden="1" x14ac:dyDescent="0.35">
      <c r="A261" s="218" t="s">
        <v>280</v>
      </c>
      <c r="B261" s="9">
        <f t="shared" ref="B261:B324" si="4">C261/F261</f>
        <v>634.48882517755919</v>
      </c>
      <c r="C261" s="257">
        <v>3895</v>
      </c>
      <c r="D261" s="9"/>
      <c r="E261" s="9"/>
      <c r="F261" s="57">
        <v>6.1387999999999998</v>
      </c>
    </row>
    <row r="262" spans="1:6" hidden="1" x14ac:dyDescent="0.35">
      <c r="A262" s="218" t="s">
        <v>281</v>
      </c>
      <c r="B262" s="9">
        <f t="shared" si="4"/>
        <v>638.14547112066157</v>
      </c>
      <c r="C262" s="265">
        <v>3920</v>
      </c>
      <c r="D262" s="89"/>
      <c r="E262" s="89"/>
      <c r="F262" s="57">
        <v>6.1428000000000003</v>
      </c>
    </row>
    <row r="263" spans="1:6" hidden="1" x14ac:dyDescent="0.35">
      <c r="A263" s="218" t="s">
        <v>282</v>
      </c>
      <c r="B263" s="9">
        <f t="shared" si="4"/>
        <v>637.53756192641924</v>
      </c>
      <c r="C263" s="265">
        <v>3925</v>
      </c>
      <c r="D263" s="89"/>
      <c r="E263" s="89"/>
      <c r="F263" s="57">
        <v>6.1565000000000003</v>
      </c>
    </row>
    <row r="264" spans="1:6" hidden="1" x14ac:dyDescent="0.35">
      <c r="A264" s="218" t="s">
        <v>283</v>
      </c>
      <c r="B264" s="9">
        <f t="shared" si="4"/>
        <v>636.07636174094353</v>
      </c>
      <c r="C264" s="265">
        <v>3905</v>
      </c>
      <c r="D264" s="89"/>
      <c r="E264" s="89"/>
      <c r="F264" s="57">
        <v>6.1391999999999998</v>
      </c>
    </row>
    <row r="265" spans="1:6" hidden="1" x14ac:dyDescent="0.35">
      <c r="A265" s="218" t="s">
        <v>284</v>
      </c>
      <c r="B265" s="9">
        <f t="shared" si="4"/>
        <v>635.26192337763882</v>
      </c>
      <c r="C265" s="265">
        <v>3900</v>
      </c>
      <c r="D265" s="89"/>
      <c r="E265" s="89"/>
      <c r="F265" s="57">
        <v>6.1391999999999998</v>
      </c>
    </row>
    <row r="266" spans="1:6" hidden="1" x14ac:dyDescent="0.35">
      <c r="A266" s="218" t="s">
        <v>285</v>
      </c>
      <c r="B266" s="9">
        <f t="shared" si="4"/>
        <v>639.33411519416211</v>
      </c>
      <c r="C266" s="265">
        <v>3925</v>
      </c>
      <c r="D266" s="89"/>
      <c r="E266" s="89"/>
      <c r="F266" s="57">
        <v>6.1391999999999998</v>
      </c>
    </row>
    <row r="267" spans="1:6" hidden="1" x14ac:dyDescent="0.35">
      <c r="A267" s="218" t="s">
        <v>286</v>
      </c>
      <c r="B267" s="9">
        <f t="shared" si="4"/>
        <v>640.96299192077151</v>
      </c>
      <c r="C267" s="265">
        <v>3935</v>
      </c>
      <c r="D267" s="89"/>
      <c r="E267" s="89"/>
      <c r="F267" s="57">
        <v>6.1391999999999998</v>
      </c>
    </row>
    <row r="268" spans="1:6" hidden="1" x14ac:dyDescent="0.35">
      <c r="A268" s="218" t="s">
        <v>287</v>
      </c>
      <c r="B268" s="9">
        <f t="shared" si="4"/>
        <v>639.33411519416211</v>
      </c>
      <c r="C268" s="265">
        <v>3925</v>
      </c>
      <c r="D268" s="89"/>
      <c r="E268" s="89"/>
      <c r="F268" s="57">
        <v>6.1391999999999998</v>
      </c>
    </row>
    <row r="269" spans="1:6" hidden="1" x14ac:dyDescent="0.35">
      <c r="A269" s="218" t="s">
        <v>288</v>
      </c>
      <c r="B269" s="9">
        <f t="shared" si="4"/>
        <v>631.18973156111542</v>
      </c>
      <c r="C269" s="265">
        <v>3875</v>
      </c>
      <c r="D269" s="89"/>
      <c r="E269" s="89"/>
      <c r="F269" s="57">
        <v>6.1391999999999998</v>
      </c>
    </row>
    <row r="270" spans="1:6" hidden="1" x14ac:dyDescent="0.35">
      <c r="A270" s="218" t="s">
        <v>289</v>
      </c>
      <c r="B270" s="9">
        <f t="shared" si="4"/>
        <v>637.70523846755282</v>
      </c>
      <c r="C270" s="265">
        <v>3915</v>
      </c>
      <c r="D270" s="89"/>
      <c r="E270" s="89"/>
      <c r="F270" s="57">
        <v>6.1391999999999998</v>
      </c>
    </row>
    <row r="271" spans="1:6" hidden="1" x14ac:dyDescent="0.35">
      <c r="A271" s="218" t="s">
        <v>290</v>
      </c>
      <c r="B271" s="9">
        <f t="shared" si="4"/>
        <v>635.08130346764187</v>
      </c>
      <c r="C271" s="265">
        <v>3890</v>
      </c>
      <c r="D271" s="89"/>
      <c r="E271" s="89"/>
      <c r="F271" s="57">
        <v>6.1252000000000004</v>
      </c>
    </row>
    <row r="272" spans="1:6" hidden="1" x14ac:dyDescent="0.35">
      <c r="A272" s="218" t="s">
        <v>291</v>
      </c>
      <c r="B272" s="9">
        <f t="shared" si="4"/>
        <v>631.92958965398998</v>
      </c>
      <c r="C272" s="265">
        <v>3870</v>
      </c>
      <c r="D272" s="89"/>
      <c r="E272" s="89"/>
      <c r="F272" s="57">
        <v>6.1241000000000003</v>
      </c>
    </row>
    <row r="273" spans="1:6" hidden="1" x14ac:dyDescent="0.35">
      <c r="A273" s="218" t="s">
        <v>292</v>
      </c>
      <c r="B273" s="9">
        <f t="shared" si="4"/>
        <v>634.27535876965271</v>
      </c>
      <c r="C273" s="265">
        <v>3885</v>
      </c>
      <c r="D273" s="89"/>
      <c r="E273" s="89"/>
      <c r="F273" s="57">
        <v>6.1250999999999998</v>
      </c>
    </row>
    <row r="274" spans="1:6" hidden="1" x14ac:dyDescent="0.35">
      <c r="A274" s="218" t="s">
        <v>293</v>
      </c>
      <c r="B274" s="9">
        <f t="shared" si="4"/>
        <v>635.61052923971829</v>
      </c>
      <c r="C274" s="265">
        <v>3890</v>
      </c>
      <c r="D274" s="89"/>
      <c r="E274" s="89"/>
      <c r="F274" s="57">
        <v>6.1200999999999999</v>
      </c>
    </row>
    <row r="275" spans="1:6" hidden="1" x14ac:dyDescent="0.35">
      <c r="A275" s="218" t="s">
        <v>294</v>
      </c>
      <c r="B275" s="9">
        <f t="shared" si="4"/>
        <v>628.28850616033208</v>
      </c>
      <c r="C275" s="265">
        <v>3845</v>
      </c>
      <c r="D275" s="89"/>
      <c r="E275" s="89"/>
      <c r="F275" s="57">
        <v>6.1197999999999997</v>
      </c>
    </row>
    <row r="276" spans="1:6" hidden="1" x14ac:dyDescent="0.35">
      <c r="A276" s="218" t="s">
        <v>295</v>
      </c>
      <c r="B276" s="9">
        <f t="shared" si="4"/>
        <v>626.79785564853557</v>
      </c>
      <c r="C276" s="265">
        <v>3835</v>
      </c>
      <c r="D276" s="89"/>
      <c r="E276" s="89"/>
      <c r="F276" s="57">
        <v>6.1184000000000003</v>
      </c>
    </row>
    <row r="277" spans="1:6" hidden="1" x14ac:dyDescent="0.35">
      <c r="A277" s="218" t="s">
        <v>296</v>
      </c>
      <c r="B277" s="9">
        <f t="shared" si="4"/>
        <v>627.78949433518073</v>
      </c>
      <c r="C277" s="265">
        <v>3840</v>
      </c>
      <c r="D277" s="89"/>
      <c r="E277" s="89"/>
      <c r="F277" s="57">
        <v>6.1166999999999998</v>
      </c>
    </row>
    <row r="278" spans="1:6" hidden="1" x14ac:dyDescent="0.35">
      <c r="A278" s="218" t="s">
        <v>297</v>
      </c>
      <c r="B278" s="9">
        <f t="shared" si="4"/>
        <v>624.75467748266385</v>
      </c>
      <c r="C278" s="265">
        <v>3820</v>
      </c>
      <c r="D278" s="89"/>
      <c r="E278" s="89"/>
      <c r="F278" s="57">
        <v>6.1143999999999998</v>
      </c>
    </row>
    <row r="279" spans="1:6" hidden="1" x14ac:dyDescent="0.35">
      <c r="A279" s="218" t="s">
        <v>298</v>
      </c>
      <c r="B279" s="9">
        <f t="shared" si="4"/>
        <v>625.85902218731587</v>
      </c>
      <c r="C279" s="265">
        <v>3825</v>
      </c>
      <c r="D279" s="89"/>
      <c r="E279" s="89"/>
      <c r="F279" s="57">
        <v>6.1116000000000001</v>
      </c>
    </row>
    <row r="280" spans="1:6" hidden="1" x14ac:dyDescent="0.35">
      <c r="A280" s="218" t="s">
        <v>299</v>
      </c>
      <c r="B280" s="9">
        <f t="shared" si="4"/>
        <v>625.37808805977477</v>
      </c>
      <c r="C280" s="265">
        <v>3825</v>
      </c>
      <c r="D280" s="89"/>
      <c r="E280" s="89"/>
      <c r="F280" s="57">
        <v>6.1162999999999998</v>
      </c>
    </row>
    <row r="281" spans="1:6" hidden="1" x14ac:dyDescent="0.35">
      <c r="A281" s="218" t="s">
        <v>300</v>
      </c>
      <c r="B281" s="9">
        <f t="shared" si="4"/>
        <v>604.36055545560112</v>
      </c>
      <c r="C281" s="265">
        <v>3695</v>
      </c>
      <c r="D281" s="89"/>
      <c r="E281" s="89"/>
      <c r="F281" s="57">
        <v>6.1139000000000001</v>
      </c>
    </row>
    <row r="282" spans="1:6" hidden="1" x14ac:dyDescent="0.35">
      <c r="A282" s="218" t="s">
        <v>301</v>
      </c>
      <c r="B282" s="9">
        <f t="shared" si="4"/>
        <v>574.44026801764994</v>
      </c>
      <c r="C282" s="257">
        <v>3515</v>
      </c>
      <c r="D282" s="9"/>
      <c r="E282" s="9"/>
      <c r="F282" s="57">
        <v>6.1189999999999998</v>
      </c>
    </row>
    <row r="283" spans="1:6" hidden="1" x14ac:dyDescent="0.35">
      <c r="A283" s="218" t="s">
        <v>302</v>
      </c>
      <c r="B283" s="9">
        <f t="shared" si="4"/>
        <v>573.65126579175319</v>
      </c>
      <c r="C283" s="265">
        <v>3510</v>
      </c>
      <c r="D283" s="89"/>
      <c r="E283" s="89"/>
      <c r="F283" s="57">
        <v>6.1186999999999996</v>
      </c>
    </row>
    <row r="284" spans="1:6" hidden="1" x14ac:dyDescent="0.35">
      <c r="A284" s="218" t="s">
        <v>303</v>
      </c>
      <c r="B284" s="9">
        <f t="shared" si="4"/>
        <v>570.77438874805796</v>
      </c>
      <c r="C284" s="265">
        <v>3490</v>
      </c>
      <c r="D284" s="89"/>
      <c r="E284" s="89"/>
      <c r="F284" s="57">
        <v>6.1144999999999996</v>
      </c>
    </row>
    <row r="285" spans="1:6" hidden="1" x14ac:dyDescent="0.35">
      <c r="A285" s="218" t="s">
        <v>304</v>
      </c>
      <c r="B285" s="9">
        <f t="shared" si="4"/>
        <v>545.54972109077221</v>
      </c>
      <c r="C285" s="257">
        <v>3335</v>
      </c>
      <c r="D285" s="9"/>
      <c r="E285" s="9"/>
      <c r="F285" s="57">
        <v>6.1131000000000002</v>
      </c>
    </row>
    <row r="286" spans="1:6" hidden="1" x14ac:dyDescent="0.35">
      <c r="A286" s="218" t="s">
        <v>305</v>
      </c>
      <c r="B286" s="9">
        <f t="shared" si="4"/>
        <v>538.37230201133934</v>
      </c>
      <c r="C286" s="265">
        <v>3295</v>
      </c>
      <c r="D286" s="89"/>
      <c r="E286" s="89"/>
      <c r="F286" s="57">
        <v>6.1203000000000003</v>
      </c>
    </row>
    <row r="287" spans="1:6" hidden="1" x14ac:dyDescent="0.35">
      <c r="A287" s="218" t="s">
        <v>306</v>
      </c>
      <c r="B287" s="9">
        <f t="shared" si="4"/>
        <v>562.1282436760572</v>
      </c>
      <c r="C287" s="265">
        <v>3440</v>
      </c>
      <c r="D287" s="89"/>
      <c r="E287" s="89"/>
      <c r="F287" s="57">
        <v>6.1196000000000002</v>
      </c>
    </row>
    <row r="288" spans="1:6" hidden="1" x14ac:dyDescent="0.35">
      <c r="A288" s="218" t="s">
        <v>307</v>
      </c>
      <c r="B288" s="9">
        <f t="shared" si="4"/>
        <v>555.36526887507955</v>
      </c>
      <c r="C288" s="265">
        <v>3405</v>
      </c>
      <c r="D288" s="89"/>
      <c r="E288" s="89"/>
      <c r="F288" s="57">
        <v>6.1311</v>
      </c>
    </row>
    <row r="289" spans="1:6" hidden="1" x14ac:dyDescent="0.35">
      <c r="A289" s="218" t="s">
        <v>308</v>
      </c>
      <c r="B289" s="9">
        <f t="shared" si="4"/>
        <v>558.28531317847171</v>
      </c>
      <c r="C289" s="265">
        <v>3420</v>
      </c>
      <c r="D289" s="89"/>
      <c r="E289" s="89"/>
      <c r="F289" s="57">
        <v>6.1258999999999997</v>
      </c>
    </row>
    <row r="290" spans="1:6" hidden="1" x14ac:dyDescent="0.35">
      <c r="A290" s="218" t="s">
        <v>309</v>
      </c>
      <c r="B290" s="9">
        <f t="shared" si="4"/>
        <v>554.0595675234598</v>
      </c>
      <c r="C290" s="265">
        <v>3395</v>
      </c>
      <c r="D290" s="89"/>
      <c r="E290" s="89"/>
      <c r="F290" s="57">
        <v>6.1275000000000004</v>
      </c>
    </row>
    <row r="291" spans="1:6" hidden="1" x14ac:dyDescent="0.35">
      <c r="A291" s="218" t="s">
        <v>310</v>
      </c>
      <c r="B291" s="9">
        <f t="shared" si="4"/>
        <v>554.11594061180915</v>
      </c>
      <c r="C291" s="265">
        <v>3400</v>
      </c>
      <c r="D291" s="89"/>
      <c r="E291" s="89"/>
      <c r="F291" s="57">
        <v>6.1359000000000004</v>
      </c>
    </row>
    <row r="292" spans="1:6" hidden="1" x14ac:dyDescent="0.35">
      <c r="A292" s="218" t="s">
        <v>311</v>
      </c>
      <c r="B292" s="9">
        <f t="shared" si="4"/>
        <v>574.36566859753611</v>
      </c>
      <c r="C292" s="265">
        <v>3520</v>
      </c>
      <c r="D292" s="89"/>
      <c r="E292" s="89"/>
      <c r="F292" s="57">
        <v>6.1284999999999998</v>
      </c>
    </row>
    <row r="293" spans="1:6" hidden="1" x14ac:dyDescent="0.35">
      <c r="A293" s="218" t="s">
        <v>312</v>
      </c>
      <c r="B293" s="9">
        <f t="shared" si="4"/>
        <v>567.48591491793911</v>
      </c>
      <c r="C293" s="265">
        <v>3475</v>
      </c>
      <c r="D293" s="89"/>
      <c r="E293" s="89"/>
      <c r="F293" s="57">
        <v>6.1234999999999999</v>
      </c>
    </row>
    <row r="294" spans="1:6" hidden="1" x14ac:dyDescent="0.35">
      <c r="A294" s="218" t="s">
        <v>313</v>
      </c>
      <c r="B294" s="9">
        <f t="shared" si="4"/>
        <v>569.28630935851152</v>
      </c>
      <c r="C294" s="265">
        <v>3485</v>
      </c>
      <c r="D294" s="89"/>
      <c r="E294" s="89"/>
      <c r="F294" s="57">
        <v>6.1216999999999997</v>
      </c>
    </row>
    <row r="295" spans="1:6" hidden="1" x14ac:dyDescent="0.35">
      <c r="A295" s="218" t="s">
        <v>314</v>
      </c>
      <c r="B295" s="9">
        <f t="shared" si="4"/>
        <v>564.96252632953974</v>
      </c>
      <c r="C295" s="265">
        <v>3460</v>
      </c>
      <c r="D295" s="89"/>
      <c r="E295" s="89"/>
      <c r="F295" s="57">
        <v>6.1242999999999999</v>
      </c>
    </row>
    <row r="296" spans="1:6" hidden="1" x14ac:dyDescent="0.35">
      <c r="A296" s="218" t="s">
        <v>315</v>
      </c>
      <c r="B296" s="9">
        <f t="shared" si="4"/>
        <v>567.18025723052813</v>
      </c>
      <c r="C296" s="265">
        <v>3475</v>
      </c>
      <c r="D296" s="89"/>
      <c r="E296" s="89"/>
      <c r="F296" s="57">
        <v>6.1268000000000002</v>
      </c>
    </row>
    <row r="297" spans="1:6" hidden="1" x14ac:dyDescent="0.35">
      <c r="A297" s="218" t="s">
        <v>316</v>
      </c>
      <c r="B297" s="9">
        <f t="shared" si="4"/>
        <v>572.83009028388904</v>
      </c>
      <c r="C297" s="265">
        <v>3515</v>
      </c>
      <c r="D297" s="89"/>
      <c r="E297" s="89"/>
      <c r="F297" s="57">
        <v>6.1361999999999997</v>
      </c>
    </row>
    <row r="298" spans="1:6" hidden="1" x14ac:dyDescent="0.35">
      <c r="A298" s="218" t="s">
        <v>317</v>
      </c>
      <c r="B298" s="9">
        <f t="shared" si="4"/>
        <v>574.29130009775167</v>
      </c>
      <c r="C298" s="265">
        <v>3525</v>
      </c>
      <c r="D298" s="89"/>
      <c r="E298" s="89"/>
      <c r="F298" s="57">
        <v>6.1379999999999999</v>
      </c>
    </row>
    <row r="299" spans="1:6" hidden="1" x14ac:dyDescent="0.35">
      <c r="A299" s="218" t="s">
        <v>318</v>
      </c>
      <c r="B299" s="9">
        <f t="shared" si="4"/>
        <v>574.38487860518171</v>
      </c>
      <c r="C299" s="265">
        <v>3525</v>
      </c>
      <c r="D299" s="89"/>
      <c r="E299" s="89"/>
      <c r="F299" s="57">
        <v>6.1369999999999996</v>
      </c>
    </row>
    <row r="300" spans="1:6" hidden="1" x14ac:dyDescent="0.35">
      <c r="A300" s="218" t="s">
        <v>319</v>
      </c>
      <c r="B300" s="9">
        <f t="shared" si="4"/>
        <v>572.93279653143384</v>
      </c>
      <c r="C300" s="265">
        <v>3515</v>
      </c>
      <c r="D300" s="89"/>
      <c r="E300" s="89"/>
      <c r="F300" s="57">
        <v>6.1351000000000004</v>
      </c>
    </row>
    <row r="301" spans="1:6" hidden="1" x14ac:dyDescent="0.35">
      <c r="A301" s="218" t="s">
        <v>320</v>
      </c>
      <c r="B301" s="9">
        <f t="shared" si="4"/>
        <v>558.80917520741821</v>
      </c>
      <c r="C301" s="265">
        <v>3435</v>
      </c>
      <c r="D301" s="89"/>
      <c r="E301" s="89"/>
      <c r="F301" s="57">
        <v>6.1470000000000002</v>
      </c>
    </row>
    <row r="302" spans="1:6" hidden="1" x14ac:dyDescent="0.35">
      <c r="A302" s="218" t="s">
        <v>321</v>
      </c>
      <c r="B302" s="9">
        <f t="shared" si="4"/>
        <v>525.02397555306322</v>
      </c>
      <c r="C302" s="265">
        <v>3230</v>
      </c>
      <c r="D302" s="89"/>
      <c r="E302" s="89"/>
      <c r="F302" s="57">
        <v>6.1520999999999999</v>
      </c>
    </row>
    <row r="303" spans="1:6" hidden="1" x14ac:dyDescent="0.35">
      <c r="A303" s="218" t="s">
        <v>322</v>
      </c>
      <c r="B303" s="9">
        <f t="shared" si="4"/>
        <v>569.03288830999668</v>
      </c>
      <c r="C303" s="265">
        <v>3495</v>
      </c>
      <c r="D303" s="89"/>
      <c r="E303" s="89"/>
      <c r="F303" s="57">
        <v>6.1420000000000003</v>
      </c>
    </row>
    <row r="304" spans="1:6" hidden="1" x14ac:dyDescent="0.35">
      <c r="A304" s="218" t="s">
        <v>323</v>
      </c>
      <c r="B304" s="9">
        <f t="shared" si="4"/>
        <v>568.33888934059678</v>
      </c>
      <c r="C304" s="265">
        <v>3495</v>
      </c>
      <c r="D304" s="89"/>
      <c r="E304" s="89"/>
      <c r="F304" s="57">
        <v>6.1494999999999997</v>
      </c>
    </row>
    <row r="305" spans="1:6" hidden="1" x14ac:dyDescent="0.35">
      <c r="A305" s="218" t="s">
        <v>324</v>
      </c>
      <c r="B305" s="9">
        <f t="shared" si="4"/>
        <v>566.26153646171849</v>
      </c>
      <c r="C305" s="265">
        <v>3485</v>
      </c>
      <c r="D305" s="89"/>
      <c r="E305" s="89"/>
      <c r="F305" s="57">
        <v>6.1543999999999999</v>
      </c>
    </row>
    <row r="306" spans="1:6" hidden="1" x14ac:dyDescent="0.35">
      <c r="A306" s="218" t="s">
        <v>325</v>
      </c>
      <c r="B306" s="9">
        <f t="shared" si="4"/>
        <v>567.13995943204873</v>
      </c>
      <c r="C306" s="265">
        <v>3495</v>
      </c>
      <c r="D306" s="89"/>
      <c r="E306" s="89"/>
      <c r="F306" s="57">
        <v>6.1624999999999996</v>
      </c>
    </row>
    <row r="307" spans="1:6" hidden="1" x14ac:dyDescent="0.35">
      <c r="A307" s="218" t="s">
        <v>326</v>
      </c>
      <c r="B307" s="9">
        <f t="shared" si="4"/>
        <v>564.64174454828662</v>
      </c>
      <c r="C307" s="265">
        <v>3480</v>
      </c>
      <c r="D307" s="89"/>
      <c r="E307" s="89"/>
      <c r="F307" s="57">
        <v>6.1631999999999998</v>
      </c>
    </row>
    <row r="308" spans="1:6" hidden="1" x14ac:dyDescent="0.35">
      <c r="A308" s="218" t="s">
        <v>327</v>
      </c>
      <c r="B308" s="9">
        <f t="shared" si="4"/>
        <v>561.54355800462167</v>
      </c>
      <c r="C308" s="265">
        <v>3475</v>
      </c>
      <c r="D308" s="89"/>
      <c r="E308" s="89"/>
      <c r="F308" s="57">
        <v>6.1882999999999999</v>
      </c>
    </row>
    <row r="309" spans="1:6" hidden="1" x14ac:dyDescent="0.35">
      <c r="A309" s="218" t="s">
        <v>328</v>
      </c>
      <c r="B309" s="9">
        <f t="shared" si="4"/>
        <v>588.55912307119377</v>
      </c>
      <c r="C309" s="265">
        <v>3635</v>
      </c>
      <c r="D309" s="89"/>
      <c r="E309" s="89"/>
      <c r="F309" s="57">
        <v>6.1760999999999999</v>
      </c>
    </row>
    <row r="310" spans="1:6" hidden="1" x14ac:dyDescent="0.35">
      <c r="A310" s="218" t="s">
        <v>329</v>
      </c>
      <c r="B310" s="9">
        <f t="shared" si="4"/>
        <v>589.68932258429322</v>
      </c>
      <c r="C310" s="265">
        <v>3650</v>
      </c>
      <c r="D310" s="89"/>
      <c r="E310" s="89"/>
      <c r="F310" s="57">
        <v>6.1897000000000002</v>
      </c>
    </row>
    <row r="311" spans="1:6" hidden="1" x14ac:dyDescent="0.35">
      <c r="A311" s="218" t="s">
        <v>330</v>
      </c>
      <c r="B311" s="9">
        <f t="shared" si="4"/>
        <v>590.62116217439086</v>
      </c>
      <c r="C311" s="265">
        <v>3655</v>
      </c>
      <c r="D311" s="89"/>
      <c r="E311" s="89"/>
      <c r="F311" s="57">
        <v>6.1883999999999997</v>
      </c>
    </row>
    <row r="312" spans="1:6" hidden="1" x14ac:dyDescent="0.35">
      <c r="A312" s="218" t="s">
        <v>331</v>
      </c>
      <c r="B312" s="9">
        <f t="shared" si="4"/>
        <v>580.69101423056418</v>
      </c>
      <c r="C312" s="265">
        <v>3595</v>
      </c>
      <c r="D312" s="89"/>
      <c r="E312" s="89"/>
      <c r="F312" s="57">
        <v>6.1909000000000001</v>
      </c>
    </row>
    <row r="313" spans="1:6" hidden="1" x14ac:dyDescent="0.35">
      <c r="A313" s="218" t="s">
        <v>332</v>
      </c>
      <c r="B313" s="9">
        <f t="shared" si="4"/>
        <v>562.99575128027004</v>
      </c>
      <c r="C313" s="265">
        <v>3485</v>
      </c>
      <c r="D313" s="89"/>
      <c r="E313" s="89"/>
      <c r="F313" s="57">
        <v>6.1901000000000002</v>
      </c>
    </row>
    <row r="314" spans="1:6" hidden="1" x14ac:dyDescent="0.35">
      <c r="A314" s="218" t="s">
        <v>333</v>
      </c>
      <c r="B314" s="9">
        <f t="shared" si="4"/>
        <v>551.98682978792078</v>
      </c>
      <c r="C314" s="265">
        <v>3420</v>
      </c>
      <c r="D314" s="89"/>
      <c r="E314" s="89"/>
      <c r="F314" s="57">
        <v>6.1958000000000002</v>
      </c>
    </row>
    <row r="315" spans="1:6" hidden="1" x14ac:dyDescent="0.35">
      <c r="A315" s="218" t="s">
        <v>334</v>
      </c>
      <c r="B315" s="9">
        <f t="shared" si="4"/>
        <v>550.34356242859212</v>
      </c>
      <c r="C315" s="265">
        <v>3420</v>
      </c>
      <c r="D315" s="89"/>
      <c r="E315" s="89"/>
      <c r="F315" s="57">
        <v>6.2142999999999997</v>
      </c>
    </row>
    <row r="316" spans="1:6" hidden="1" x14ac:dyDescent="0.35">
      <c r="A316" s="218" t="s">
        <v>335</v>
      </c>
      <c r="B316" s="9">
        <f t="shared" si="4"/>
        <v>554.75156777616974</v>
      </c>
      <c r="C316" s="265">
        <v>3450</v>
      </c>
      <c r="D316" s="89"/>
      <c r="E316" s="89"/>
      <c r="F316" s="57">
        <v>6.2190000000000003</v>
      </c>
    </row>
    <row r="317" spans="1:6" hidden="1" x14ac:dyDescent="0.35">
      <c r="A317" s="218" t="s">
        <v>336</v>
      </c>
      <c r="B317" s="9">
        <f t="shared" si="4"/>
        <v>554.56430534792878</v>
      </c>
      <c r="C317" s="265">
        <v>3450</v>
      </c>
      <c r="D317" s="89"/>
      <c r="E317" s="89"/>
      <c r="F317" s="57">
        <v>6.2210999999999999</v>
      </c>
    </row>
    <row r="318" spans="1:6" hidden="1" x14ac:dyDescent="0.35">
      <c r="A318" s="218" t="s">
        <v>337</v>
      </c>
      <c r="B318" s="9">
        <f t="shared" si="4"/>
        <v>545.96547571256519</v>
      </c>
      <c r="C318" s="265">
        <v>3400</v>
      </c>
      <c r="D318" s="89"/>
      <c r="E318" s="89"/>
      <c r="F318" s="57">
        <v>6.2275</v>
      </c>
    </row>
    <row r="319" spans="1:6" hidden="1" x14ac:dyDescent="0.35">
      <c r="A319" s="218" t="s">
        <v>338</v>
      </c>
      <c r="B319" s="9">
        <f t="shared" si="4"/>
        <v>543.9680700399125</v>
      </c>
      <c r="C319" s="265">
        <v>3380</v>
      </c>
      <c r="D319" s="89"/>
      <c r="E319" s="89"/>
      <c r="F319" s="57">
        <v>6.2135999999999996</v>
      </c>
    </row>
    <row r="320" spans="1:6" hidden="1" x14ac:dyDescent="0.35">
      <c r="A320" s="218" t="s">
        <v>339</v>
      </c>
      <c r="B320" s="9">
        <f t="shared" si="4"/>
        <v>542.08618606524374</v>
      </c>
      <c r="C320" s="265">
        <v>3365</v>
      </c>
      <c r="D320" s="89"/>
      <c r="E320" s="89"/>
      <c r="F320" s="57">
        <v>6.2074999999999996</v>
      </c>
    </row>
    <row r="321" spans="1:6" hidden="1" x14ac:dyDescent="0.35">
      <c r="A321" s="218" t="s">
        <v>340</v>
      </c>
      <c r="B321" s="9">
        <f t="shared" si="4"/>
        <v>544.79029194965722</v>
      </c>
      <c r="C321" s="265">
        <v>3385</v>
      </c>
      <c r="D321" s="89"/>
      <c r="E321" s="89"/>
      <c r="F321" s="57">
        <v>6.2134</v>
      </c>
    </row>
    <row r="322" spans="1:6" hidden="1" x14ac:dyDescent="0.35">
      <c r="A322" s="218" t="s">
        <v>341</v>
      </c>
      <c r="B322" s="9">
        <f t="shared" si="4"/>
        <v>549.53000723065804</v>
      </c>
      <c r="C322" s="265">
        <v>3420</v>
      </c>
      <c r="D322" s="89"/>
      <c r="E322" s="89"/>
      <c r="F322" s="57">
        <v>6.2234999999999996</v>
      </c>
    </row>
    <row r="323" spans="1:6" hidden="1" x14ac:dyDescent="0.35">
      <c r="A323" s="218" t="s">
        <v>342</v>
      </c>
      <c r="B323" s="9">
        <f t="shared" si="4"/>
        <v>547.38641127341907</v>
      </c>
      <c r="C323" s="265">
        <v>3395</v>
      </c>
      <c r="D323" s="89"/>
      <c r="E323" s="89"/>
      <c r="F323" s="57">
        <v>6.2022000000000004</v>
      </c>
    </row>
    <row r="324" spans="1:6" hidden="1" x14ac:dyDescent="0.35">
      <c r="A324" s="223" t="s">
        <v>343</v>
      </c>
      <c r="B324" s="9">
        <f t="shared" si="4"/>
        <v>555.85136421575748</v>
      </c>
      <c r="C324" s="266">
        <v>3445</v>
      </c>
      <c r="D324" s="96"/>
      <c r="E324" s="96"/>
      <c r="F324" s="57">
        <v>6.1977000000000002</v>
      </c>
    </row>
    <row r="325" spans="1:6" hidden="1" x14ac:dyDescent="0.35">
      <c r="A325" s="218" t="s">
        <v>344</v>
      </c>
      <c r="B325" s="9">
        <f t="shared" ref="B325:B339" si="5">C325/F325</f>
        <v>552.10878230680214</v>
      </c>
      <c r="C325" s="265">
        <v>3435</v>
      </c>
      <c r="D325" s="89"/>
      <c r="E325" s="89"/>
      <c r="F325" s="57">
        <v>6.2215999999999996</v>
      </c>
    </row>
    <row r="326" spans="1:6" hidden="1" x14ac:dyDescent="0.35">
      <c r="A326" s="218" t="s">
        <v>345</v>
      </c>
      <c r="B326" s="9">
        <f t="shared" si="5"/>
        <v>555.16220391349123</v>
      </c>
      <c r="C326" s="265">
        <v>3450</v>
      </c>
      <c r="D326" s="89"/>
      <c r="E326" s="89"/>
      <c r="F326" s="57">
        <v>6.2144000000000004</v>
      </c>
    </row>
    <row r="327" spans="1:6" hidden="1" x14ac:dyDescent="0.35">
      <c r="A327" s="218" t="s">
        <v>346</v>
      </c>
      <c r="B327" s="9">
        <f t="shared" si="5"/>
        <v>561.16451701206063</v>
      </c>
      <c r="C327" s="265">
        <v>3485</v>
      </c>
      <c r="D327" s="89"/>
      <c r="E327" s="89"/>
      <c r="F327" s="57">
        <v>6.2103000000000002</v>
      </c>
    </row>
    <row r="328" spans="1:6" hidden="1" x14ac:dyDescent="0.35">
      <c r="A328" s="218" t="s">
        <v>347</v>
      </c>
      <c r="B328" s="9">
        <f t="shared" si="5"/>
        <v>563.16272184588649</v>
      </c>
      <c r="C328" s="265">
        <v>3500</v>
      </c>
      <c r="D328" s="89"/>
      <c r="E328" s="89"/>
      <c r="F328" s="57">
        <v>6.2149000000000001</v>
      </c>
    </row>
    <row r="329" spans="1:6" hidden="1" x14ac:dyDescent="0.35">
      <c r="A329" s="218" t="s">
        <v>348</v>
      </c>
      <c r="B329" s="9">
        <f t="shared" si="5"/>
        <v>562.22311719693926</v>
      </c>
      <c r="C329" s="265">
        <v>3490</v>
      </c>
      <c r="D329" s="89"/>
      <c r="E329" s="89"/>
      <c r="F329" s="57">
        <v>6.2074999999999996</v>
      </c>
    </row>
    <row r="330" spans="1:6" hidden="1" x14ac:dyDescent="0.35">
      <c r="A330" s="218" t="s">
        <v>349</v>
      </c>
      <c r="B330" s="9">
        <f t="shared" si="5"/>
        <v>567.46735450588426</v>
      </c>
      <c r="C330" s="265">
        <v>3520</v>
      </c>
      <c r="D330" s="89"/>
      <c r="E330" s="89"/>
      <c r="F330" s="57">
        <v>6.2030000000000003</v>
      </c>
    </row>
    <row r="331" spans="1:6" hidden="1" x14ac:dyDescent="0.35">
      <c r="A331" s="218" t="s">
        <v>350</v>
      </c>
      <c r="B331" s="9">
        <f t="shared" si="5"/>
        <v>574.41590293016645</v>
      </c>
      <c r="C331" s="265">
        <v>3560</v>
      </c>
      <c r="D331" s="89"/>
      <c r="E331" s="89"/>
      <c r="F331" s="57">
        <v>6.1976000000000004</v>
      </c>
    </row>
    <row r="332" spans="1:6" hidden="1" x14ac:dyDescent="0.35">
      <c r="A332" s="218" t="s">
        <v>351</v>
      </c>
      <c r="B332" s="9">
        <f t="shared" si="5"/>
        <v>576.15958167909366</v>
      </c>
      <c r="C332" s="265">
        <v>3570</v>
      </c>
      <c r="D332" s="89"/>
      <c r="E332" s="89"/>
      <c r="F332" s="57">
        <v>6.1962000000000002</v>
      </c>
    </row>
    <row r="333" spans="1:6" hidden="1" x14ac:dyDescent="0.35">
      <c r="A333" s="218" t="s">
        <v>352</v>
      </c>
      <c r="B333" s="9">
        <f t="shared" si="5"/>
        <v>570.66183840408678</v>
      </c>
      <c r="C333" s="265">
        <v>3530</v>
      </c>
      <c r="D333" s="89"/>
      <c r="E333" s="89"/>
      <c r="F333" s="57">
        <v>6.1858000000000004</v>
      </c>
    </row>
    <row r="334" spans="1:6" hidden="1" x14ac:dyDescent="0.35">
      <c r="A334" s="218" t="s">
        <v>353</v>
      </c>
      <c r="B334" s="9">
        <f t="shared" si="5"/>
        <v>574.23127104038144</v>
      </c>
      <c r="C334" s="265">
        <v>3565</v>
      </c>
      <c r="D334" s="89"/>
      <c r="E334" s="89"/>
      <c r="F334" s="57">
        <v>6.2083000000000004</v>
      </c>
    </row>
    <row r="335" spans="1:6" hidden="1" x14ac:dyDescent="0.35">
      <c r="A335" s="218" t="s">
        <v>354</v>
      </c>
      <c r="B335" s="9">
        <f t="shared" si="5"/>
        <v>591.56378600823052</v>
      </c>
      <c r="C335" s="265">
        <v>3680</v>
      </c>
      <c r="D335" s="89"/>
      <c r="E335" s="89"/>
      <c r="F335" s="57">
        <v>6.2207999999999997</v>
      </c>
    </row>
    <row r="336" spans="1:6" hidden="1" x14ac:dyDescent="0.35">
      <c r="A336" s="218" t="s">
        <v>355</v>
      </c>
      <c r="B336" s="9">
        <f t="shared" si="5"/>
        <v>596.10000965344148</v>
      </c>
      <c r="C336" s="265">
        <v>3705</v>
      </c>
      <c r="D336" s="89"/>
      <c r="E336" s="89"/>
      <c r="F336" s="57">
        <v>6.2153999999999998</v>
      </c>
    </row>
    <row r="337" spans="1:6" hidden="1" x14ac:dyDescent="0.35">
      <c r="A337" s="218" t="s">
        <v>356</v>
      </c>
      <c r="B337" s="9">
        <f t="shared" si="5"/>
        <v>605.07555398207296</v>
      </c>
      <c r="C337" s="265">
        <v>3760</v>
      </c>
      <c r="D337" s="89"/>
      <c r="E337" s="89"/>
      <c r="F337" s="57">
        <v>6.2141000000000002</v>
      </c>
    </row>
    <row r="338" spans="1:6" hidden="1" x14ac:dyDescent="0.35">
      <c r="A338" s="218" t="s">
        <v>357</v>
      </c>
      <c r="B338" s="9">
        <f t="shared" si="5"/>
        <v>607.73391718719813</v>
      </c>
      <c r="C338" s="265">
        <v>3775</v>
      </c>
      <c r="D338" s="89"/>
      <c r="E338" s="89"/>
      <c r="F338" s="57">
        <v>6.2115999999999998</v>
      </c>
    </row>
    <row r="339" spans="1:6" hidden="1" x14ac:dyDescent="0.35">
      <c r="A339" s="218" t="s">
        <v>358</v>
      </c>
      <c r="B339" s="9">
        <f t="shared" si="5"/>
        <v>609.73650385604117</v>
      </c>
      <c r="C339" s="265">
        <v>3795</v>
      </c>
      <c r="D339" s="89"/>
      <c r="E339" s="89"/>
      <c r="F339" s="57">
        <v>6.2240000000000002</v>
      </c>
    </row>
    <row r="340" spans="1:6" hidden="1" x14ac:dyDescent="0.35">
      <c r="A340" s="224" t="s">
        <v>359</v>
      </c>
      <c r="B340" s="9">
        <v>563.28</v>
      </c>
      <c r="C340" s="257"/>
      <c r="D340" s="9"/>
      <c r="E340" s="9"/>
      <c r="F340" s="57"/>
    </row>
    <row r="341" spans="1:6" hidden="1" x14ac:dyDescent="0.35">
      <c r="A341" s="224" t="s">
        <v>360</v>
      </c>
      <c r="B341" s="9">
        <v>563.28</v>
      </c>
      <c r="C341" s="257"/>
      <c r="D341" s="9"/>
      <c r="E341" s="9"/>
      <c r="F341" s="57"/>
    </row>
    <row r="342" spans="1:6" hidden="1" x14ac:dyDescent="0.35">
      <c r="A342" s="224" t="s">
        <v>361</v>
      </c>
      <c r="B342" s="9">
        <v>563.28</v>
      </c>
      <c r="C342" s="257"/>
      <c r="D342" s="9"/>
      <c r="E342" s="9"/>
      <c r="F342" s="57"/>
    </row>
    <row r="343" spans="1:6" hidden="1" x14ac:dyDescent="0.35">
      <c r="A343" s="224" t="s">
        <v>362</v>
      </c>
      <c r="B343" s="9">
        <v>563.28</v>
      </c>
      <c r="C343" s="257"/>
      <c r="D343" s="9"/>
      <c r="E343" s="9"/>
      <c r="F343" s="57"/>
    </row>
    <row r="344" spans="1:6" hidden="1" x14ac:dyDescent="0.35">
      <c r="A344" s="224" t="s">
        <v>363</v>
      </c>
      <c r="B344" s="9">
        <v>563.28</v>
      </c>
      <c r="C344" s="257"/>
      <c r="D344" s="9"/>
      <c r="E344" s="9"/>
      <c r="F344" s="57"/>
    </row>
    <row r="345" spans="1:6" hidden="1" x14ac:dyDescent="0.35">
      <c r="A345" s="224" t="s">
        <v>364</v>
      </c>
      <c r="B345" s="9">
        <v>563.28</v>
      </c>
      <c r="C345" s="257"/>
      <c r="D345" s="9"/>
      <c r="E345" s="9"/>
      <c r="F345" s="57"/>
    </row>
    <row r="346" spans="1:6" hidden="1" x14ac:dyDescent="0.35">
      <c r="A346" s="224" t="s">
        <v>365</v>
      </c>
      <c r="B346" s="9">
        <v>563.28</v>
      </c>
      <c r="C346" s="257"/>
      <c r="D346" s="9"/>
      <c r="E346" s="9"/>
      <c r="F346" s="57"/>
    </row>
    <row r="347" spans="1:6" hidden="1" x14ac:dyDescent="0.35">
      <c r="A347" s="224" t="s">
        <v>366</v>
      </c>
      <c r="B347" s="9">
        <v>563.28</v>
      </c>
      <c r="C347" s="257"/>
      <c r="D347" s="9"/>
      <c r="E347" s="9"/>
      <c r="F347" s="57"/>
    </row>
    <row r="348" spans="1:6" hidden="1" x14ac:dyDescent="0.35">
      <c r="A348" s="224" t="s">
        <v>367</v>
      </c>
      <c r="B348" s="9">
        <v>563.28</v>
      </c>
      <c r="C348" s="257"/>
      <c r="D348" s="9"/>
      <c r="E348" s="9"/>
      <c r="F348" s="57"/>
    </row>
    <row r="349" spans="1:6" hidden="1" x14ac:dyDescent="0.35">
      <c r="A349" s="224" t="s">
        <v>368</v>
      </c>
      <c r="B349" s="9">
        <v>563.28</v>
      </c>
      <c r="C349" s="257"/>
      <c r="D349" s="9"/>
      <c r="E349" s="9"/>
      <c r="F349" s="57"/>
    </row>
    <row r="350" spans="1:6" hidden="1" x14ac:dyDescent="0.35">
      <c r="A350" s="224" t="s">
        <v>369</v>
      </c>
      <c r="B350" s="9">
        <v>563.28</v>
      </c>
      <c r="C350" s="257"/>
      <c r="D350" s="9"/>
      <c r="E350" s="9"/>
      <c r="F350" s="57"/>
    </row>
    <row r="351" spans="1:6" hidden="1" x14ac:dyDescent="0.35">
      <c r="A351" s="224" t="s">
        <v>370</v>
      </c>
      <c r="B351" s="9">
        <v>563.28</v>
      </c>
      <c r="C351" s="257"/>
      <c r="D351" s="9"/>
      <c r="E351" s="9"/>
      <c r="F351" s="57"/>
    </row>
    <row r="352" spans="1:6" hidden="1" x14ac:dyDescent="0.35">
      <c r="A352" s="224" t="s">
        <v>371</v>
      </c>
      <c r="B352" s="9">
        <v>563.28</v>
      </c>
      <c r="C352" s="257"/>
      <c r="D352" s="9"/>
      <c r="E352" s="9"/>
      <c r="F352" s="57"/>
    </row>
    <row r="353" spans="1:6" hidden="1" x14ac:dyDescent="0.35">
      <c r="A353" s="224" t="s">
        <v>372</v>
      </c>
      <c r="B353" s="9">
        <v>563.28</v>
      </c>
      <c r="C353" s="257"/>
      <c r="D353" s="9"/>
      <c r="E353" s="9"/>
      <c r="F353" s="57"/>
    </row>
    <row r="354" spans="1:6" hidden="1" x14ac:dyDescent="0.35">
      <c r="A354" s="224" t="s">
        <v>373</v>
      </c>
      <c r="B354" s="9">
        <v>563.28</v>
      </c>
      <c r="C354" s="257"/>
      <c r="D354" s="9"/>
      <c r="E354" s="9"/>
      <c r="F354" s="57"/>
    </row>
    <row r="355" spans="1:6" hidden="1" x14ac:dyDescent="0.35">
      <c r="A355" s="224" t="s">
        <v>374</v>
      </c>
      <c r="B355" s="9">
        <v>563.28</v>
      </c>
      <c r="C355" s="257"/>
      <c r="D355" s="9"/>
      <c r="E355" s="9"/>
      <c r="F355" s="57"/>
    </row>
    <row r="356" spans="1:6" hidden="1" x14ac:dyDescent="0.35">
      <c r="A356" s="224" t="s">
        <v>375</v>
      </c>
      <c r="B356" s="9">
        <v>563.28</v>
      </c>
      <c r="C356" s="257"/>
      <c r="D356" s="9"/>
      <c r="E356" s="9"/>
      <c r="F356" s="57"/>
    </row>
    <row r="357" spans="1:6" hidden="1" x14ac:dyDescent="0.35">
      <c r="A357" s="224" t="s">
        <v>376</v>
      </c>
      <c r="B357" s="9">
        <v>563.28</v>
      </c>
      <c r="C357" s="257"/>
      <c r="D357" s="9"/>
      <c r="E357" s="9"/>
      <c r="F357" s="57"/>
    </row>
    <row r="358" spans="1:6" hidden="1" x14ac:dyDescent="0.35">
      <c r="A358" s="224" t="s">
        <v>377</v>
      </c>
      <c r="B358" s="9">
        <v>563.28</v>
      </c>
      <c r="C358" s="257"/>
      <c r="D358" s="9"/>
      <c r="E358" s="9"/>
      <c r="F358" s="57"/>
    </row>
    <row r="359" spans="1:6" hidden="1" x14ac:dyDescent="0.35">
      <c r="A359" s="224" t="s">
        <v>378</v>
      </c>
      <c r="B359" s="9">
        <v>563.28</v>
      </c>
      <c r="C359" s="257"/>
      <c r="D359" s="9"/>
      <c r="E359" s="9"/>
      <c r="F359" s="57"/>
    </row>
    <row r="360" spans="1:6" hidden="1" x14ac:dyDescent="0.35">
      <c r="A360" s="224" t="s">
        <v>379</v>
      </c>
      <c r="B360" s="9">
        <v>563.28</v>
      </c>
      <c r="C360" s="257"/>
      <c r="D360" s="9"/>
      <c r="E360" s="9"/>
      <c r="F360" s="57"/>
    </row>
    <row r="361" spans="1:6" hidden="1" x14ac:dyDescent="0.35">
      <c r="A361" s="224" t="s">
        <v>380</v>
      </c>
      <c r="B361" s="9">
        <v>563.28</v>
      </c>
      <c r="C361" s="257"/>
      <c r="D361" s="9"/>
      <c r="E361" s="9"/>
      <c r="F361" s="57"/>
    </row>
    <row r="362" spans="1:6" hidden="1" x14ac:dyDescent="0.35">
      <c r="A362" s="224" t="s">
        <v>381</v>
      </c>
      <c r="B362" s="9">
        <v>563.28</v>
      </c>
      <c r="C362" s="257"/>
      <c r="D362" s="9"/>
      <c r="E362" s="9"/>
      <c r="F362" s="57"/>
    </row>
    <row r="363" spans="1:6" hidden="1" x14ac:dyDescent="0.35">
      <c r="A363" s="224" t="s">
        <v>382</v>
      </c>
      <c r="B363" s="9">
        <v>563.28</v>
      </c>
      <c r="C363" s="257"/>
      <c r="D363" s="9"/>
      <c r="E363" s="9"/>
      <c r="F363" s="57"/>
    </row>
    <row r="364" spans="1:6" hidden="1" x14ac:dyDescent="0.35">
      <c r="A364" s="224" t="s">
        <v>383</v>
      </c>
      <c r="B364" s="9">
        <v>563.28</v>
      </c>
      <c r="C364" s="257"/>
      <c r="D364" s="9"/>
      <c r="E364" s="9"/>
      <c r="F364" s="57"/>
    </row>
    <row r="365" spans="1:6" hidden="1" x14ac:dyDescent="0.35">
      <c r="A365" s="224" t="s">
        <v>384</v>
      </c>
      <c r="B365" s="9">
        <v>563.28</v>
      </c>
      <c r="C365" s="257"/>
      <c r="D365" s="9"/>
      <c r="E365" s="9"/>
      <c r="F365" s="57"/>
    </row>
    <row r="366" spans="1:6" hidden="1" x14ac:dyDescent="0.35">
      <c r="A366" s="224" t="s">
        <v>385</v>
      </c>
      <c r="B366" s="9">
        <v>563.28</v>
      </c>
      <c r="C366" s="257"/>
      <c r="D366" s="9"/>
      <c r="E366" s="9"/>
      <c r="F366" s="57"/>
    </row>
    <row r="367" spans="1:6" hidden="1" x14ac:dyDescent="0.35">
      <c r="A367" s="224" t="s">
        <v>386</v>
      </c>
      <c r="B367" s="9">
        <v>563.28</v>
      </c>
      <c r="C367" s="257"/>
      <c r="D367" s="9"/>
      <c r="E367" s="9"/>
      <c r="F367" s="57"/>
    </row>
    <row r="368" spans="1:6" hidden="1" x14ac:dyDescent="0.35">
      <c r="A368" s="224" t="s">
        <v>387</v>
      </c>
      <c r="B368" s="9">
        <v>563.28</v>
      </c>
      <c r="C368" s="257"/>
      <c r="D368" s="9"/>
      <c r="E368" s="9"/>
      <c r="F368" s="57"/>
    </row>
    <row r="369" spans="1:6" hidden="1" x14ac:dyDescent="0.35">
      <c r="A369" s="224" t="s">
        <v>388</v>
      </c>
      <c r="B369" s="9">
        <v>563.28</v>
      </c>
      <c r="C369" s="257"/>
      <c r="D369" s="9"/>
      <c r="E369" s="9"/>
      <c r="F369" s="57"/>
    </row>
    <row r="370" spans="1:6" hidden="1" x14ac:dyDescent="0.35">
      <c r="A370" s="224" t="s">
        <v>389</v>
      </c>
      <c r="B370" s="9">
        <v>563.28</v>
      </c>
      <c r="C370" s="257"/>
      <c r="D370" s="9"/>
      <c r="E370" s="9"/>
      <c r="F370" s="57"/>
    </row>
    <row r="371" spans="1:6" hidden="1" x14ac:dyDescent="0.35">
      <c r="A371" s="224" t="s">
        <v>390</v>
      </c>
      <c r="B371" s="9">
        <v>563.28</v>
      </c>
      <c r="C371" s="257"/>
      <c r="D371" s="9"/>
      <c r="E371" s="9"/>
      <c r="F371" s="57"/>
    </row>
    <row r="372" spans="1:6" hidden="1" x14ac:dyDescent="0.35">
      <c r="A372" s="224" t="s">
        <v>391</v>
      </c>
      <c r="B372" s="9">
        <v>563.28</v>
      </c>
      <c r="C372" s="257"/>
      <c r="D372" s="9"/>
      <c r="E372" s="9"/>
      <c r="F372" s="57"/>
    </row>
    <row r="373" spans="1:6" hidden="1" x14ac:dyDescent="0.35">
      <c r="A373" s="224" t="s">
        <v>392</v>
      </c>
      <c r="B373" s="9">
        <v>563.28</v>
      </c>
      <c r="C373" s="257"/>
      <c r="D373" s="9"/>
      <c r="E373" s="9"/>
      <c r="F373" s="57"/>
    </row>
    <row r="374" spans="1:6" hidden="1" x14ac:dyDescent="0.35">
      <c r="A374" s="224" t="s">
        <v>393</v>
      </c>
      <c r="B374" s="9">
        <v>563.28</v>
      </c>
      <c r="C374" s="257"/>
      <c r="D374" s="9"/>
      <c r="E374" s="9"/>
      <c r="F374" s="57"/>
    </row>
    <row r="375" spans="1:6" hidden="1" x14ac:dyDescent="0.35">
      <c r="A375" s="224" t="s">
        <v>394</v>
      </c>
      <c r="B375" s="9">
        <v>563.28</v>
      </c>
      <c r="C375" s="257"/>
      <c r="D375" s="9"/>
      <c r="E375" s="9"/>
      <c r="F375" s="57"/>
    </row>
    <row r="376" spans="1:6" hidden="1" x14ac:dyDescent="0.35">
      <c r="A376" s="224" t="s">
        <v>395</v>
      </c>
      <c r="B376" s="9">
        <v>563.28</v>
      </c>
      <c r="C376" s="257"/>
      <c r="D376" s="9"/>
      <c r="E376" s="9"/>
      <c r="F376" s="57"/>
    </row>
    <row r="377" spans="1:6" hidden="1" x14ac:dyDescent="0.35">
      <c r="A377" s="224" t="s">
        <v>396</v>
      </c>
      <c r="B377" s="9">
        <v>563.28</v>
      </c>
      <c r="C377" s="257"/>
      <c r="D377" s="9"/>
      <c r="E377" s="9"/>
      <c r="F377" s="57"/>
    </row>
    <row r="378" spans="1:6" hidden="1" x14ac:dyDescent="0.35">
      <c r="A378" s="224" t="s">
        <v>397</v>
      </c>
      <c r="B378" s="9">
        <v>563.28</v>
      </c>
      <c r="C378" s="257"/>
      <c r="D378" s="9"/>
      <c r="E378" s="9"/>
      <c r="F378" s="57"/>
    </row>
    <row r="379" spans="1:6" hidden="1" x14ac:dyDescent="0.35">
      <c r="A379" s="224" t="s">
        <v>398</v>
      </c>
      <c r="B379" s="9">
        <v>563.28</v>
      </c>
      <c r="C379" s="257"/>
      <c r="D379" s="9"/>
      <c r="E379" s="9"/>
      <c r="F379" s="57"/>
    </row>
    <row r="380" spans="1:6" hidden="1" x14ac:dyDescent="0.35">
      <c r="A380" s="224" t="s">
        <v>399</v>
      </c>
      <c r="B380" s="9">
        <v>563.28</v>
      </c>
      <c r="C380" s="257"/>
      <c r="D380" s="9"/>
      <c r="E380" s="9"/>
      <c r="F380" s="57"/>
    </row>
    <row r="381" spans="1:6" hidden="1" x14ac:dyDescent="0.35">
      <c r="A381" s="224" t="s">
        <v>400</v>
      </c>
      <c r="B381" s="9">
        <v>563.28</v>
      </c>
      <c r="C381" s="257"/>
      <c r="D381" s="9"/>
      <c r="E381" s="9"/>
      <c r="F381" s="57"/>
    </row>
    <row r="382" spans="1:6" hidden="1" x14ac:dyDescent="0.35">
      <c r="A382" s="224" t="s">
        <v>401</v>
      </c>
      <c r="B382" s="9">
        <v>563.28</v>
      </c>
      <c r="C382" s="257"/>
      <c r="D382" s="9"/>
      <c r="E382" s="9"/>
      <c r="F382" s="57"/>
    </row>
    <row r="383" spans="1:6" hidden="1" x14ac:dyDescent="0.35">
      <c r="A383" s="224" t="s">
        <v>402</v>
      </c>
      <c r="B383" s="9">
        <v>563.28</v>
      </c>
      <c r="C383" s="257"/>
      <c r="D383" s="9"/>
      <c r="E383" s="9"/>
      <c r="F383" s="57"/>
    </row>
    <row r="384" spans="1:6" hidden="1" x14ac:dyDescent="0.35">
      <c r="A384" s="224" t="s">
        <v>403</v>
      </c>
      <c r="B384" s="9">
        <v>563.28</v>
      </c>
      <c r="C384" s="257"/>
      <c r="D384" s="9"/>
      <c r="E384" s="9"/>
      <c r="F384" s="57"/>
    </row>
    <row r="385" spans="1:6" hidden="1" x14ac:dyDescent="0.35">
      <c r="A385" s="224" t="s">
        <v>404</v>
      </c>
      <c r="B385" s="9">
        <v>563.28</v>
      </c>
      <c r="C385" s="257"/>
      <c r="D385" s="9"/>
      <c r="E385" s="9"/>
      <c r="F385" s="57"/>
    </row>
    <row r="386" spans="1:6" hidden="1" x14ac:dyDescent="0.35">
      <c r="A386" s="224" t="s">
        <v>405</v>
      </c>
      <c r="B386" s="9">
        <v>563.28</v>
      </c>
      <c r="C386" s="257"/>
      <c r="D386" s="9"/>
      <c r="E386" s="9"/>
      <c r="F386" s="57"/>
    </row>
    <row r="387" spans="1:6" hidden="1" x14ac:dyDescent="0.35">
      <c r="A387" s="224" t="s">
        <v>406</v>
      </c>
      <c r="B387" s="9">
        <v>563.28</v>
      </c>
      <c r="C387" s="257"/>
      <c r="D387" s="9"/>
      <c r="E387" s="9"/>
      <c r="F387" s="57"/>
    </row>
    <row r="388" spans="1:6" hidden="1" x14ac:dyDescent="0.35">
      <c r="A388" s="224" t="s">
        <v>407</v>
      </c>
      <c r="B388" s="9">
        <v>563.28</v>
      </c>
      <c r="C388" s="257"/>
      <c r="D388" s="9"/>
      <c r="E388" s="9"/>
      <c r="F388" s="57"/>
    </row>
    <row r="389" spans="1:6" hidden="1" x14ac:dyDescent="0.35">
      <c r="A389" s="224" t="s">
        <v>408</v>
      </c>
      <c r="B389" s="9">
        <v>563.28</v>
      </c>
      <c r="C389" s="257"/>
      <c r="D389" s="9"/>
      <c r="E389" s="9"/>
      <c r="F389" s="57"/>
    </row>
    <row r="390" spans="1:6" hidden="1" x14ac:dyDescent="0.35">
      <c r="A390" s="224" t="s">
        <v>409</v>
      </c>
      <c r="B390" s="9">
        <v>563.28</v>
      </c>
      <c r="C390" s="257"/>
      <c r="D390" s="9"/>
      <c r="E390" s="9"/>
      <c r="F390" s="57"/>
    </row>
    <row r="391" spans="1:6" hidden="1" x14ac:dyDescent="0.35">
      <c r="A391" s="224" t="s">
        <v>410</v>
      </c>
      <c r="B391" s="9">
        <v>563.28</v>
      </c>
      <c r="C391" s="257"/>
      <c r="D391" s="9"/>
      <c r="E391" s="9"/>
      <c r="F391" s="57"/>
    </row>
    <row r="392" spans="1:6" hidden="1" x14ac:dyDescent="0.35">
      <c r="A392" s="224" t="s">
        <v>411</v>
      </c>
      <c r="B392" s="9">
        <v>563.28</v>
      </c>
      <c r="C392" s="257"/>
      <c r="D392" s="9"/>
      <c r="E392" s="9"/>
      <c r="F392" s="57"/>
    </row>
    <row r="393" spans="1:6" hidden="1" x14ac:dyDescent="0.35">
      <c r="A393" s="224" t="s">
        <v>412</v>
      </c>
      <c r="B393" s="9">
        <v>563.28</v>
      </c>
      <c r="C393" s="257"/>
      <c r="D393" s="9"/>
      <c r="E393" s="9"/>
      <c r="F393" s="57"/>
    </row>
    <row r="394" spans="1:6" hidden="1" x14ac:dyDescent="0.35">
      <c r="A394" s="224" t="s">
        <v>413</v>
      </c>
      <c r="B394" s="9">
        <v>563.28</v>
      </c>
      <c r="C394" s="257"/>
      <c r="D394" s="9"/>
      <c r="E394" s="9"/>
      <c r="F394" s="57"/>
    </row>
    <row r="395" spans="1:6" hidden="1" x14ac:dyDescent="0.35">
      <c r="A395" s="224" t="s">
        <v>414</v>
      </c>
      <c r="B395" s="9">
        <v>563.28</v>
      </c>
      <c r="C395" s="257"/>
      <c r="D395" s="9"/>
      <c r="E395" s="9"/>
      <c r="F395" s="57"/>
    </row>
    <row r="396" spans="1:6" hidden="1" x14ac:dyDescent="0.35">
      <c r="A396" s="224" t="s">
        <v>415</v>
      </c>
      <c r="B396" s="9">
        <v>563.28</v>
      </c>
      <c r="C396" s="257"/>
      <c r="D396" s="9"/>
      <c r="E396" s="9"/>
      <c r="F396" s="57"/>
    </row>
    <row r="397" spans="1:6" hidden="1" x14ac:dyDescent="0.35">
      <c r="A397" s="224" t="s">
        <v>416</v>
      </c>
      <c r="B397" s="9">
        <v>563.28</v>
      </c>
      <c r="C397" s="257"/>
      <c r="D397" s="9"/>
      <c r="E397" s="9"/>
      <c r="F397" s="57"/>
    </row>
    <row r="398" spans="1:6" hidden="1" x14ac:dyDescent="0.35">
      <c r="A398" s="224" t="s">
        <v>417</v>
      </c>
      <c r="B398" s="9">
        <v>563.28</v>
      </c>
      <c r="C398" s="257"/>
      <c r="D398" s="9"/>
      <c r="E398" s="9"/>
      <c r="F398" s="57"/>
    </row>
    <row r="399" spans="1:6" hidden="1" x14ac:dyDescent="0.35">
      <c r="A399" s="224" t="s">
        <v>418</v>
      </c>
      <c r="B399" s="9">
        <v>563.28</v>
      </c>
      <c r="C399" s="257"/>
      <c r="D399" s="9"/>
      <c r="E399" s="9"/>
      <c r="F399" s="57"/>
    </row>
    <row r="400" spans="1:6" hidden="1" x14ac:dyDescent="0.35">
      <c r="A400" s="224" t="s">
        <v>419</v>
      </c>
      <c r="B400" s="9">
        <v>563.28</v>
      </c>
      <c r="C400" s="257"/>
      <c r="D400" s="9"/>
      <c r="E400" s="9"/>
      <c r="F400" s="57"/>
    </row>
    <row r="401" spans="1:6" hidden="1" x14ac:dyDescent="0.35">
      <c r="A401" s="224" t="s">
        <v>420</v>
      </c>
      <c r="B401" s="9">
        <v>563.28</v>
      </c>
      <c r="C401" s="257"/>
      <c r="D401" s="9"/>
      <c r="E401" s="9"/>
      <c r="F401" s="57"/>
    </row>
    <row r="402" spans="1:6" hidden="1" x14ac:dyDescent="0.35">
      <c r="A402" s="224" t="s">
        <v>421</v>
      </c>
      <c r="B402" s="9">
        <v>563.28</v>
      </c>
      <c r="C402" s="257"/>
      <c r="D402" s="9"/>
      <c r="E402" s="9"/>
      <c r="F402" s="57"/>
    </row>
    <row r="403" spans="1:6" hidden="1" x14ac:dyDescent="0.35">
      <c r="A403" s="224" t="s">
        <v>422</v>
      </c>
      <c r="B403" s="9">
        <v>563.28</v>
      </c>
      <c r="C403" s="257"/>
      <c r="D403" s="9"/>
      <c r="E403" s="9"/>
      <c r="F403" s="57"/>
    </row>
    <row r="404" spans="1:6" hidden="1" x14ac:dyDescent="0.35">
      <c r="A404" s="224" t="s">
        <v>423</v>
      </c>
      <c r="B404" s="9">
        <v>563.28</v>
      </c>
      <c r="C404" s="257"/>
      <c r="D404" s="9"/>
      <c r="E404" s="9"/>
      <c r="F404" s="57"/>
    </row>
    <row r="405" spans="1:6" hidden="1" x14ac:dyDescent="0.35">
      <c r="A405" s="224" t="s">
        <v>424</v>
      </c>
      <c r="B405" s="9">
        <v>563.28</v>
      </c>
      <c r="C405" s="257"/>
      <c r="D405" s="9"/>
      <c r="E405" s="9"/>
      <c r="F405" s="57"/>
    </row>
    <row r="406" spans="1:6" hidden="1" x14ac:dyDescent="0.35">
      <c r="A406" s="224" t="s">
        <v>425</v>
      </c>
      <c r="B406" s="9">
        <v>563.28</v>
      </c>
      <c r="C406" s="257"/>
      <c r="D406" s="9"/>
      <c r="E406" s="9"/>
      <c r="F406" s="57"/>
    </row>
    <row r="407" spans="1:6" hidden="1" x14ac:dyDescent="0.35">
      <c r="A407" s="224" t="s">
        <v>426</v>
      </c>
      <c r="B407" s="9">
        <v>563.28</v>
      </c>
      <c r="C407" s="257"/>
      <c r="D407" s="9"/>
      <c r="E407" s="9"/>
      <c r="F407" s="57"/>
    </row>
    <row r="408" spans="1:6" hidden="1" x14ac:dyDescent="0.35">
      <c r="A408" s="224" t="s">
        <v>427</v>
      </c>
      <c r="B408" s="9">
        <v>563.28</v>
      </c>
      <c r="C408" s="257"/>
      <c r="D408" s="9"/>
      <c r="E408" s="9"/>
      <c r="F408" s="57"/>
    </row>
    <row r="409" spans="1:6" hidden="1" x14ac:dyDescent="0.35">
      <c r="A409" s="224" t="s">
        <v>428</v>
      </c>
      <c r="B409" s="9">
        <v>563.28</v>
      </c>
      <c r="C409" s="257"/>
      <c r="D409" s="9"/>
      <c r="E409" s="9"/>
      <c r="F409" s="57"/>
    </row>
    <row r="410" spans="1:6" hidden="1" x14ac:dyDescent="0.35">
      <c r="A410" s="224" t="s">
        <v>429</v>
      </c>
      <c r="B410" s="9">
        <v>563.28</v>
      </c>
      <c r="C410" s="257"/>
      <c r="D410" s="9"/>
      <c r="E410" s="9"/>
      <c r="F410" s="57"/>
    </row>
    <row r="411" spans="1:6" hidden="1" x14ac:dyDescent="0.35">
      <c r="A411" s="224" t="s">
        <v>430</v>
      </c>
      <c r="B411" s="9">
        <v>563.28</v>
      </c>
      <c r="C411" s="257"/>
      <c r="D411" s="9"/>
      <c r="E411" s="9"/>
      <c r="F411" s="57"/>
    </row>
    <row r="412" spans="1:6" hidden="1" x14ac:dyDescent="0.35">
      <c r="A412" s="224" t="s">
        <v>431</v>
      </c>
      <c r="B412" s="9">
        <v>563.28</v>
      </c>
      <c r="C412" s="257"/>
      <c r="D412" s="9"/>
      <c r="E412" s="9"/>
      <c r="F412" s="57"/>
    </row>
    <row r="413" spans="1:6" hidden="1" x14ac:dyDescent="0.35">
      <c r="A413" s="224" t="s">
        <v>432</v>
      </c>
      <c r="B413" s="9">
        <v>563.28</v>
      </c>
      <c r="C413" s="257"/>
      <c r="D413" s="9"/>
      <c r="E413" s="9"/>
      <c r="F413" s="57"/>
    </row>
    <row r="414" spans="1:6" hidden="1" x14ac:dyDescent="0.35">
      <c r="A414" s="224" t="s">
        <v>433</v>
      </c>
      <c r="B414" s="9">
        <v>563.28</v>
      </c>
      <c r="C414" s="257"/>
      <c r="D414" s="9"/>
      <c r="E414" s="9"/>
      <c r="F414" s="57"/>
    </row>
    <row r="415" spans="1:6" hidden="1" x14ac:dyDescent="0.35">
      <c r="A415" s="224" t="s">
        <v>434</v>
      </c>
      <c r="B415" s="9">
        <v>563.28</v>
      </c>
      <c r="C415" s="257"/>
      <c r="D415" s="9"/>
      <c r="E415" s="9"/>
      <c r="F415" s="57"/>
    </row>
    <row r="416" spans="1:6" hidden="1" x14ac:dyDescent="0.35">
      <c r="A416" s="224" t="s">
        <v>435</v>
      </c>
      <c r="B416" s="9">
        <v>563.28</v>
      </c>
      <c r="C416" s="257"/>
      <c r="D416" s="9"/>
      <c r="E416" s="9"/>
      <c r="F416" s="57"/>
    </row>
    <row r="417" spans="1:6" hidden="1" x14ac:dyDescent="0.35">
      <c r="A417" s="224" t="s">
        <v>436</v>
      </c>
      <c r="B417" s="9">
        <v>563.28</v>
      </c>
      <c r="C417" s="257"/>
      <c r="D417" s="9"/>
      <c r="E417" s="9"/>
      <c r="F417" s="57"/>
    </row>
    <row r="418" spans="1:6" hidden="1" x14ac:dyDescent="0.35">
      <c r="A418" s="224" t="s">
        <v>437</v>
      </c>
      <c r="B418" s="9">
        <v>563.28</v>
      </c>
      <c r="C418" s="257"/>
      <c r="D418" s="9"/>
      <c r="E418" s="9"/>
      <c r="F418" s="57"/>
    </row>
    <row r="419" spans="1:6" hidden="1" x14ac:dyDescent="0.35">
      <c r="A419" s="224" t="s">
        <v>438</v>
      </c>
      <c r="B419" s="9">
        <v>563.28</v>
      </c>
      <c r="C419" s="257"/>
      <c r="D419" s="9"/>
      <c r="E419" s="9"/>
      <c r="F419" s="57"/>
    </row>
    <row r="420" spans="1:6" hidden="1" x14ac:dyDescent="0.35">
      <c r="A420" s="224" t="s">
        <v>439</v>
      </c>
      <c r="B420" s="9">
        <v>563.28</v>
      </c>
      <c r="C420" s="257"/>
      <c r="D420" s="9"/>
      <c r="E420" s="9"/>
      <c r="F420" s="57"/>
    </row>
    <row r="421" spans="1:6" hidden="1" x14ac:dyDescent="0.35">
      <c r="A421" s="224" t="s">
        <v>440</v>
      </c>
      <c r="B421" s="9">
        <v>563.28</v>
      </c>
      <c r="C421" s="257"/>
      <c r="D421" s="9"/>
      <c r="E421" s="9"/>
      <c r="F421" s="57"/>
    </row>
    <row r="422" spans="1:6" hidden="1" x14ac:dyDescent="0.35">
      <c r="A422" s="224" t="s">
        <v>441</v>
      </c>
      <c r="B422" s="9">
        <v>563.28</v>
      </c>
      <c r="C422" s="257"/>
      <c r="D422" s="9"/>
      <c r="E422" s="9"/>
      <c r="F422" s="57"/>
    </row>
    <row r="423" spans="1:6" hidden="1" x14ac:dyDescent="0.35">
      <c r="A423" s="224" t="s">
        <v>442</v>
      </c>
      <c r="B423" s="9">
        <v>563.28</v>
      </c>
      <c r="C423" s="257"/>
      <c r="D423" s="9"/>
      <c r="E423" s="9"/>
      <c r="F423" s="57"/>
    </row>
    <row r="424" spans="1:6" hidden="1" x14ac:dyDescent="0.35">
      <c r="A424" s="224" t="s">
        <v>443</v>
      </c>
      <c r="B424" s="9">
        <v>563.28</v>
      </c>
      <c r="C424" s="257"/>
      <c r="D424" s="9"/>
      <c r="E424" s="9"/>
      <c r="F424" s="57"/>
    </row>
    <row r="425" spans="1:6" hidden="1" x14ac:dyDescent="0.35">
      <c r="A425" s="224" t="s">
        <v>444</v>
      </c>
      <c r="B425" s="9">
        <v>563.28</v>
      </c>
      <c r="C425" s="257"/>
      <c r="D425" s="9"/>
      <c r="E425" s="9"/>
      <c r="F425" s="57"/>
    </row>
    <row r="426" spans="1:6" hidden="1" x14ac:dyDescent="0.35">
      <c r="A426" s="224" t="s">
        <v>445</v>
      </c>
      <c r="B426" s="9">
        <v>563.28</v>
      </c>
      <c r="C426" s="257"/>
      <c r="D426" s="9"/>
      <c r="E426" s="9"/>
      <c r="F426" s="57"/>
    </row>
    <row r="427" spans="1:6" hidden="1" x14ac:dyDescent="0.35">
      <c r="A427" s="224" t="s">
        <v>446</v>
      </c>
      <c r="B427" s="9">
        <v>563.28</v>
      </c>
      <c r="C427" s="257"/>
      <c r="D427" s="9"/>
      <c r="E427" s="9"/>
      <c r="F427" s="57"/>
    </row>
    <row r="428" spans="1:6" hidden="1" x14ac:dyDescent="0.35">
      <c r="A428" s="224" t="s">
        <v>447</v>
      </c>
      <c r="B428" s="9">
        <v>563.28</v>
      </c>
      <c r="C428" s="257"/>
      <c r="D428" s="9"/>
      <c r="E428" s="9"/>
      <c r="F428" s="57"/>
    </row>
    <row r="429" spans="1:6" hidden="1" x14ac:dyDescent="0.35">
      <c r="A429" s="224" t="s">
        <v>448</v>
      </c>
      <c r="B429" s="9">
        <v>563.28</v>
      </c>
      <c r="C429" s="257"/>
      <c r="D429" s="9"/>
      <c r="E429" s="9"/>
      <c r="F429" s="57"/>
    </row>
    <row r="430" spans="1:6" hidden="1" x14ac:dyDescent="0.35">
      <c r="A430" s="224" t="s">
        <v>449</v>
      </c>
      <c r="B430" s="9">
        <v>563.28</v>
      </c>
      <c r="C430" s="257"/>
      <c r="D430" s="9"/>
      <c r="E430" s="9"/>
      <c r="F430" s="57"/>
    </row>
    <row r="431" spans="1:6" hidden="1" x14ac:dyDescent="0.35">
      <c r="A431" s="224" t="s">
        <v>450</v>
      </c>
      <c r="B431" s="9">
        <v>563.28</v>
      </c>
      <c r="C431" s="257"/>
      <c r="D431" s="9"/>
      <c r="E431" s="9"/>
      <c r="F431" s="57"/>
    </row>
    <row r="432" spans="1:6" hidden="1" x14ac:dyDescent="0.35">
      <c r="A432" s="224" t="s">
        <v>451</v>
      </c>
      <c r="B432" s="9">
        <v>563.28</v>
      </c>
      <c r="C432" s="257"/>
      <c r="D432" s="9"/>
      <c r="E432" s="9"/>
      <c r="F432" s="57"/>
    </row>
    <row r="433" spans="1:6" hidden="1" x14ac:dyDescent="0.35">
      <c r="A433" s="224" t="s">
        <v>452</v>
      </c>
      <c r="B433" s="9">
        <v>563.28</v>
      </c>
      <c r="C433" s="257"/>
      <c r="D433" s="9"/>
      <c r="E433" s="9"/>
      <c r="F433" s="57"/>
    </row>
    <row r="434" spans="1:6" hidden="1" x14ac:dyDescent="0.35">
      <c r="A434" s="224" t="s">
        <v>453</v>
      </c>
      <c r="B434" s="9">
        <v>563.28</v>
      </c>
      <c r="C434" s="257"/>
      <c r="D434" s="9"/>
      <c r="E434" s="9"/>
      <c r="F434" s="57"/>
    </row>
    <row r="435" spans="1:6" hidden="1" x14ac:dyDescent="0.35">
      <c r="A435" s="224" t="s">
        <v>454</v>
      </c>
      <c r="B435" s="9">
        <v>563.28</v>
      </c>
      <c r="C435" s="257"/>
      <c r="D435" s="9"/>
      <c r="E435" s="9"/>
      <c r="F435" s="57"/>
    </row>
    <row r="436" spans="1:6" hidden="1" x14ac:dyDescent="0.35">
      <c r="A436" s="224" t="s">
        <v>455</v>
      </c>
      <c r="B436" s="9">
        <v>563.28</v>
      </c>
      <c r="C436" s="257"/>
      <c r="D436" s="9"/>
      <c r="E436" s="9"/>
      <c r="F436" s="57"/>
    </row>
    <row r="437" spans="1:6" hidden="1" x14ac:dyDescent="0.35">
      <c r="A437" s="224" t="s">
        <v>456</v>
      </c>
      <c r="B437" s="9">
        <v>563.28</v>
      </c>
      <c r="C437" s="257"/>
      <c r="D437" s="9"/>
      <c r="E437" s="9"/>
      <c r="F437" s="57"/>
    </row>
    <row r="438" spans="1:6" hidden="1" x14ac:dyDescent="0.35">
      <c r="A438" s="224" t="s">
        <v>457</v>
      </c>
      <c r="B438" s="9">
        <v>563.28</v>
      </c>
      <c r="C438" s="257"/>
      <c r="D438" s="9"/>
      <c r="E438" s="9"/>
      <c r="F438" s="57"/>
    </row>
    <row r="439" spans="1:6" hidden="1" x14ac:dyDescent="0.35">
      <c r="A439" s="224" t="s">
        <v>458</v>
      </c>
      <c r="B439" s="9">
        <v>563.28</v>
      </c>
      <c r="C439" s="257"/>
      <c r="D439" s="9"/>
      <c r="E439" s="9"/>
      <c r="F439" s="57"/>
    </row>
    <row r="440" spans="1:6" hidden="1" x14ac:dyDescent="0.35">
      <c r="A440" s="224" t="s">
        <v>459</v>
      </c>
      <c r="B440" s="9">
        <v>563.28</v>
      </c>
      <c r="C440" s="257"/>
      <c r="D440" s="9"/>
      <c r="E440" s="9"/>
      <c r="F440" s="57"/>
    </row>
    <row r="441" spans="1:6" hidden="1" x14ac:dyDescent="0.35">
      <c r="A441" s="224" t="s">
        <v>460</v>
      </c>
      <c r="B441" s="9">
        <v>563.28</v>
      </c>
      <c r="C441" s="257"/>
      <c r="D441" s="9"/>
      <c r="E441" s="9"/>
      <c r="F441" s="57"/>
    </row>
    <row r="442" spans="1:6" hidden="1" x14ac:dyDescent="0.35">
      <c r="A442" s="224" t="s">
        <v>461</v>
      </c>
      <c r="B442" s="9">
        <v>563.28</v>
      </c>
      <c r="C442" s="257"/>
      <c r="D442" s="9"/>
      <c r="E442" s="9"/>
      <c r="F442" s="57"/>
    </row>
    <row r="443" spans="1:6" hidden="1" x14ac:dyDescent="0.35">
      <c r="A443" s="224" t="s">
        <v>462</v>
      </c>
      <c r="B443" s="9">
        <v>563.28</v>
      </c>
      <c r="C443" s="257"/>
      <c r="D443" s="9"/>
      <c r="E443" s="9"/>
      <c r="F443" s="57"/>
    </row>
    <row r="444" spans="1:6" hidden="1" x14ac:dyDescent="0.35">
      <c r="A444" s="224" t="s">
        <v>463</v>
      </c>
      <c r="B444" s="9">
        <v>563.28</v>
      </c>
      <c r="C444" s="257"/>
      <c r="D444" s="9"/>
      <c r="E444" s="9"/>
      <c r="F444" s="57"/>
    </row>
    <row r="445" spans="1:6" hidden="1" x14ac:dyDescent="0.35">
      <c r="A445" s="224" t="s">
        <v>464</v>
      </c>
      <c r="B445" s="9">
        <v>564.13</v>
      </c>
      <c r="C445" s="257"/>
      <c r="D445" s="9"/>
      <c r="E445" s="9"/>
      <c r="F445" s="57"/>
    </row>
    <row r="446" spans="1:6" hidden="1" x14ac:dyDescent="0.35">
      <c r="A446" s="224" t="s">
        <v>465</v>
      </c>
      <c r="B446" s="9">
        <v>551.95000000000005</v>
      </c>
      <c r="C446" s="257"/>
      <c r="D446" s="9"/>
      <c r="E446" s="9"/>
      <c r="F446" s="57"/>
    </row>
    <row r="447" spans="1:6" hidden="1" x14ac:dyDescent="0.35">
      <c r="A447" s="224" t="s">
        <v>466</v>
      </c>
      <c r="B447" s="9">
        <v>547.41</v>
      </c>
      <c r="C447" s="257"/>
      <c r="D447" s="9"/>
      <c r="E447" s="9"/>
      <c r="F447" s="57"/>
    </row>
    <row r="448" spans="1:6" hidden="1" x14ac:dyDescent="0.35">
      <c r="A448" s="224" t="s">
        <v>467</v>
      </c>
      <c r="B448" s="9">
        <v>521.19500000000005</v>
      </c>
      <c r="C448" s="257"/>
      <c r="D448" s="9"/>
      <c r="E448" s="9"/>
      <c r="F448" s="57"/>
    </row>
    <row r="449" spans="1:6" hidden="1" x14ac:dyDescent="0.35">
      <c r="A449" s="224" t="s">
        <v>468</v>
      </c>
      <c r="B449" s="9">
        <v>539.89</v>
      </c>
      <c r="C449" s="257"/>
      <c r="D449" s="9"/>
      <c r="E449" s="9"/>
      <c r="F449" s="57"/>
    </row>
    <row r="450" spans="1:6" hidden="1" x14ac:dyDescent="0.35">
      <c r="A450" s="224" t="s">
        <v>469</v>
      </c>
      <c r="B450" s="9">
        <v>522.87</v>
      </c>
      <c r="C450" s="257"/>
      <c r="D450" s="9"/>
      <c r="E450" s="9"/>
      <c r="F450" s="57"/>
    </row>
    <row r="451" spans="1:6" hidden="1" x14ac:dyDescent="0.35">
      <c r="A451" s="224" t="s">
        <v>470</v>
      </c>
      <c r="B451" s="9">
        <v>517</v>
      </c>
      <c r="C451" s="257"/>
      <c r="D451" s="9"/>
      <c r="E451" s="9"/>
      <c r="F451" s="57"/>
    </row>
    <row r="452" spans="1:6" hidden="1" x14ac:dyDescent="0.35">
      <c r="A452" s="224" t="s">
        <v>471</v>
      </c>
      <c r="B452" s="9">
        <v>510</v>
      </c>
      <c r="C452" s="257"/>
      <c r="D452" s="9"/>
      <c r="E452" s="9"/>
      <c r="F452" s="57"/>
    </row>
    <row r="453" spans="1:6" hidden="1" x14ac:dyDescent="0.35">
      <c r="A453" s="224" t="s">
        <v>472</v>
      </c>
      <c r="B453" s="9">
        <v>517</v>
      </c>
      <c r="C453" s="257"/>
      <c r="D453" s="9"/>
      <c r="E453" s="9"/>
      <c r="F453" s="57"/>
    </row>
    <row r="454" spans="1:6" hidden="1" x14ac:dyDescent="0.35">
      <c r="A454" s="224" t="s">
        <v>709</v>
      </c>
      <c r="B454" s="9">
        <v>514.36</v>
      </c>
      <c r="C454" s="257"/>
      <c r="D454" s="9"/>
      <c r="E454" s="9"/>
      <c r="F454" s="57"/>
    </row>
    <row r="455" spans="1:6" hidden="1" x14ac:dyDescent="0.35">
      <c r="A455" s="224" t="s">
        <v>474</v>
      </c>
      <c r="B455" s="9">
        <v>513.54999999999995</v>
      </c>
      <c r="C455" s="257"/>
      <c r="D455" s="9"/>
      <c r="E455" s="9"/>
      <c r="F455" s="57"/>
    </row>
    <row r="456" spans="1:6" hidden="1" x14ac:dyDescent="0.35">
      <c r="A456" s="224" t="s">
        <v>475</v>
      </c>
      <c r="B456" s="9">
        <v>537.23</v>
      </c>
      <c r="C456" s="257"/>
      <c r="D456" s="9"/>
      <c r="E456" s="9"/>
      <c r="F456" s="57"/>
    </row>
    <row r="457" spans="1:6" hidden="1" x14ac:dyDescent="0.35">
      <c r="A457" s="224" t="s">
        <v>476</v>
      </c>
      <c r="B457" s="9">
        <v>531.45000000000005</v>
      </c>
      <c r="C457" s="257"/>
      <c r="D457" s="9"/>
      <c r="E457" s="9"/>
      <c r="F457" s="57"/>
    </row>
    <row r="458" spans="1:6" hidden="1" x14ac:dyDescent="0.35">
      <c r="A458" s="224" t="s">
        <v>477</v>
      </c>
      <c r="B458" s="9">
        <v>534.35</v>
      </c>
      <c r="C458" s="257"/>
      <c r="D458" s="9"/>
      <c r="E458" s="9"/>
      <c r="F458" s="57"/>
    </row>
    <row r="459" spans="1:6" hidden="1" x14ac:dyDescent="0.35">
      <c r="A459" s="224" t="s">
        <v>710</v>
      </c>
      <c r="B459" s="9">
        <v>538.03599999999994</v>
      </c>
      <c r="C459" s="257"/>
      <c r="D459" s="9"/>
      <c r="E459" s="9"/>
      <c r="F459" s="57"/>
    </row>
    <row r="460" spans="1:6" hidden="1" x14ac:dyDescent="0.35">
      <c r="A460" s="224" t="s">
        <v>479</v>
      </c>
      <c r="B460" s="9">
        <v>530.42999999999995</v>
      </c>
      <c r="C460" s="257"/>
      <c r="D460" s="9"/>
      <c r="E460" s="9"/>
      <c r="F460" s="57"/>
    </row>
    <row r="461" spans="1:6" hidden="1" x14ac:dyDescent="0.35">
      <c r="A461" s="224" t="s">
        <v>480</v>
      </c>
      <c r="B461" s="9">
        <v>516.52</v>
      </c>
      <c r="C461" s="257"/>
      <c r="D461" s="9"/>
      <c r="E461" s="9"/>
      <c r="F461" s="57"/>
    </row>
    <row r="462" spans="1:6" hidden="1" x14ac:dyDescent="0.35">
      <c r="A462" s="224" t="s">
        <v>481</v>
      </c>
      <c r="B462" s="9">
        <v>530.42999999999995</v>
      </c>
      <c r="C462" s="257"/>
      <c r="D462" s="9"/>
      <c r="E462" s="9"/>
      <c r="F462" s="57"/>
    </row>
    <row r="463" spans="1:6" hidden="1" x14ac:dyDescent="0.35">
      <c r="A463" s="224" t="s">
        <v>482</v>
      </c>
      <c r="B463" s="9">
        <v>503.83</v>
      </c>
      <c r="C463" s="257"/>
      <c r="D463" s="9"/>
      <c r="E463" s="9"/>
      <c r="F463" s="57"/>
    </row>
    <row r="464" spans="1:6" hidden="1" x14ac:dyDescent="0.35">
      <c r="A464" s="224" t="s">
        <v>483</v>
      </c>
      <c r="B464" s="9">
        <v>515.17999999999995</v>
      </c>
      <c r="C464" s="257"/>
      <c r="D464" s="9"/>
      <c r="E464" s="9"/>
      <c r="F464" s="57"/>
    </row>
    <row r="465" spans="1:6" hidden="1" x14ac:dyDescent="0.35">
      <c r="A465" s="224" t="s">
        <v>711</v>
      </c>
      <c r="B465" s="9">
        <v>515.54</v>
      </c>
      <c r="C465" s="257"/>
      <c r="D465" s="9"/>
      <c r="E465" s="9"/>
      <c r="F465" s="57"/>
    </row>
    <row r="466" spans="1:6" hidden="1" x14ac:dyDescent="0.35">
      <c r="A466" s="224" t="s">
        <v>485</v>
      </c>
      <c r="B466" s="9">
        <v>517.69000000000005</v>
      </c>
      <c r="C466" s="257"/>
      <c r="D466" s="9"/>
      <c r="E466" s="9"/>
      <c r="F466" s="57"/>
    </row>
    <row r="467" spans="1:6" hidden="1" x14ac:dyDescent="0.35">
      <c r="A467" s="224" t="s">
        <v>486</v>
      </c>
      <c r="B467" s="9">
        <v>514.35</v>
      </c>
      <c r="C467" s="257"/>
      <c r="D467" s="9"/>
      <c r="E467" s="9"/>
      <c r="F467" s="57"/>
    </row>
    <row r="468" spans="1:6" hidden="1" x14ac:dyDescent="0.35">
      <c r="A468" s="224" t="s">
        <v>487</v>
      </c>
      <c r="B468" s="9">
        <v>514.91</v>
      </c>
      <c r="C468" s="257"/>
      <c r="D468" s="9"/>
      <c r="E468" s="9"/>
      <c r="F468" s="57"/>
    </row>
    <row r="469" spans="1:6" hidden="1" x14ac:dyDescent="0.35">
      <c r="A469" s="224" t="s">
        <v>488</v>
      </c>
      <c r="B469" s="9">
        <v>512.48</v>
      </c>
      <c r="C469" s="257"/>
      <c r="D469" s="9"/>
      <c r="E469" s="9"/>
      <c r="F469" s="57"/>
    </row>
    <row r="470" spans="1:6" hidden="1" x14ac:dyDescent="0.35">
      <c r="A470" s="224" t="s">
        <v>489</v>
      </c>
      <c r="B470" s="9">
        <v>520.27</v>
      </c>
      <c r="C470" s="257"/>
      <c r="D470" s="9"/>
      <c r="E470" s="9"/>
      <c r="F470" s="57"/>
    </row>
    <row r="471" spans="1:6" hidden="1" x14ac:dyDescent="0.35">
      <c r="A471" s="224" t="s">
        <v>490</v>
      </c>
      <c r="B471" s="9">
        <v>511.13</v>
      </c>
      <c r="C471" s="257"/>
      <c r="D471" s="9"/>
      <c r="E471" s="9"/>
      <c r="F471" s="57"/>
    </row>
    <row r="472" spans="1:6" hidden="1" x14ac:dyDescent="0.35">
      <c r="A472" s="224" t="s">
        <v>491</v>
      </c>
      <c r="B472" s="9">
        <v>515.22</v>
      </c>
      <c r="C472" s="257"/>
      <c r="D472" s="9"/>
      <c r="E472" s="9"/>
      <c r="F472" s="57"/>
    </row>
    <row r="473" spans="1:6" hidden="1" x14ac:dyDescent="0.35">
      <c r="A473" s="224" t="s">
        <v>492</v>
      </c>
      <c r="B473" s="9">
        <v>512.32000000000005</v>
      </c>
      <c r="C473" s="257"/>
      <c r="D473" s="9"/>
      <c r="E473" s="9"/>
      <c r="F473" s="57"/>
    </row>
    <row r="474" spans="1:6" hidden="1" x14ac:dyDescent="0.35">
      <c r="A474" s="224" t="s">
        <v>493</v>
      </c>
      <c r="B474" s="9">
        <v>510.93</v>
      </c>
      <c r="C474" s="257"/>
      <c r="D474" s="9"/>
      <c r="E474" s="9"/>
      <c r="F474" s="57"/>
    </row>
    <row r="475" spans="1:6" hidden="1" x14ac:dyDescent="0.35">
      <c r="A475" s="224" t="s">
        <v>494</v>
      </c>
      <c r="B475" s="9">
        <v>509.18</v>
      </c>
      <c r="C475" s="257"/>
      <c r="D475" s="9"/>
      <c r="E475" s="9"/>
      <c r="F475" s="57"/>
    </row>
    <row r="476" spans="1:6" hidden="1" x14ac:dyDescent="0.35">
      <c r="A476" s="224" t="s">
        <v>495</v>
      </c>
      <c r="B476" s="9">
        <v>520.48</v>
      </c>
      <c r="C476" s="257"/>
      <c r="D476" s="9"/>
      <c r="E476" s="9"/>
      <c r="F476" s="57"/>
    </row>
    <row r="477" spans="1:6" hidden="1" x14ac:dyDescent="0.35">
      <c r="A477" s="224" t="s">
        <v>496</v>
      </c>
      <c r="B477" s="9">
        <v>527.71</v>
      </c>
      <c r="C477" s="257"/>
      <c r="D477" s="9"/>
      <c r="E477" s="9"/>
      <c r="F477" s="57"/>
    </row>
    <row r="478" spans="1:6" hidden="1" x14ac:dyDescent="0.35">
      <c r="A478" s="224" t="s">
        <v>497</v>
      </c>
      <c r="B478" s="9">
        <v>525.76</v>
      </c>
      <c r="C478" s="257"/>
      <c r="D478" s="9"/>
      <c r="E478" s="9"/>
      <c r="F478" s="57"/>
    </row>
    <row r="479" spans="1:6" hidden="1" x14ac:dyDescent="0.35">
      <c r="A479" s="224" t="s">
        <v>498</v>
      </c>
      <c r="B479" s="9">
        <v>527.02</v>
      </c>
      <c r="C479" s="257"/>
      <c r="D479" s="9"/>
      <c r="E479" s="9"/>
      <c r="F479" s="57"/>
    </row>
    <row r="480" spans="1:6" hidden="1" x14ac:dyDescent="0.35">
      <c r="A480" s="224" t="s">
        <v>499</v>
      </c>
      <c r="B480" s="9">
        <v>519.41</v>
      </c>
      <c r="C480" s="257"/>
      <c r="D480" s="9"/>
      <c r="E480" s="9"/>
      <c r="F480" s="57"/>
    </row>
    <row r="481" spans="1:6" hidden="1" x14ac:dyDescent="0.35">
      <c r="A481" s="224" t="s">
        <v>500</v>
      </c>
      <c r="B481" s="9">
        <v>525.24</v>
      </c>
      <c r="C481" s="257"/>
      <c r="D481" s="9"/>
      <c r="E481" s="9"/>
      <c r="F481" s="57"/>
    </row>
    <row r="482" spans="1:6" hidden="1" x14ac:dyDescent="0.35">
      <c r="A482" s="224" t="s">
        <v>501</v>
      </c>
      <c r="B482" s="9">
        <v>522.63</v>
      </c>
      <c r="C482" s="257"/>
      <c r="D482" s="9"/>
      <c r="E482" s="9"/>
      <c r="F482" s="57"/>
    </row>
    <row r="483" spans="1:6" hidden="1" x14ac:dyDescent="0.35">
      <c r="A483" s="224" t="s">
        <v>503</v>
      </c>
      <c r="B483" s="9">
        <v>512.84</v>
      </c>
      <c r="C483" s="257"/>
      <c r="D483" s="9"/>
      <c r="E483" s="9"/>
      <c r="F483" s="57"/>
    </row>
    <row r="484" spans="1:6" hidden="1" x14ac:dyDescent="0.35">
      <c r="A484" s="224" t="s">
        <v>504</v>
      </c>
      <c r="B484" s="9">
        <v>512.03</v>
      </c>
      <c r="C484" s="257"/>
      <c r="D484" s="9"/>
      <c r="E484" s="9"/>
      <c r="F484" s="57"/>
    </row>
    <row r="485" spans="1:6" hidden="1" x14ac:dyDescent="0.35">
      <c r="A485" s="224" t="s">
        <v>505</v>
      </c>
      <c r="B485" s="9">
        <v>539.52</v>
      </c>
      <c r="C485" s="257"/>
      <c r="D485" s="9"/>
      <c r="E485" s="9"/>
      <c r="F485" s="57"/>
    </row>
    <row r="486" spans="1:6" hidden="1" x14ac:dyDescent="0.35">
      <c r="A486" s="224" t="s">
        <v>506</v>
      </c>
      <c r="B486" s="9">
        <v>540.47</v>
      </c>
      <c r="C486" s="257"/>
      <c r="D486" s="9"/>
      <c r="E486" s="9"/>
      <c r="F486" s="57"/>
    </row>
    <row r="487" spans="1:6" hidden="1" x14ac:dyDescent="0.35">
      <c r="A487" s="224" t="s">
        <v>507</v>
      </c>
      <c r="B487" s="9">
        <v>534.88</v>
      </c>
      <c r="C487" s="257"/>
      <c r="D487" s="9"/>
      <c r="E487" s="9"/>
      <c r="F487" s="57"/>
    </row>
    <row r="488" spans="1:6" hidden="1" x14ac:dyDescent="0.35">
      <c r="A488" s="224" t="s">
        <v>508</v>
      </c>
      <c r="B488" s="9">
        <v>539.41800000000001</v>
      </c>
      <c r="C488" s="257"/>
      <c r="D488" s="9"/>
      <c r="E488" s="9"/>
      <c r="F488" s="57"/>
    </row>
    <row r="489" spans="1:6" hidden="1" x14ac:dyDescent="0.35">
      <c r="A489" s="224" t="s">
        <v>509</v>
      </c>
      <c r="B489" s="9">
        <v>534.48</v>
      </c>
      <c r="C489" s="257"/>
      <c r="D489" s="9"/>
      <c r="E489" s="9"/>
      <c r="F489" s="57"/>
    </row>
    <row r="490" spans="1:6" hidden="1" x14ac:dyDescent="0.35">
      <c r="A490" s="224" t="s">
        <v>510</v>
      </c>
      <c r="B490" s="9">
        <v>531.04700000000003</v>
      </c>
      <c r="C490" s="257"/>
      <c r="D490" s="9"/>
      <c r="E490" s="9"/>
      <c r="F490" s="57"/>
    </row>
    <row r="491" spans="1:6" hidden="1" x14ac:dyDescent="0.35">
      <c r="A491" s="224" t="s">
        <v>511</v>
      </c>
      <c r="B491" s="9">
        <v>534.97</v>
      </c>
      <c r="C491" s="257"/>
      <c r="D491" s="9"/>
      <c r="E491" s="9"/>
      <c r="F491" s="57"/>
    </row>
    <row r="492" spans="1:6" hidden="1" x14ac:dyDescent="0.35">
      <c r="A492" s="224" t="s">
        <v>512</v>
      </c>
      <c r="B492" s="9">
        <v>530.62</v>
      </c>
      <c r="C492" s="257"/>
      <c r="D492" s="9"/>
      <c r="E492" s="9"/>
      <c r="F492" s="57"/>
    </row>
    <row r="493" spans="1:6" hidden="1" x14ac:dyDescent="0.35">
      <c r="A493" s="218" t="s">
        <v>513</v>
      </c>
      <c r="B493" s="9">
        <v>528.84</v>
      </c>
      <c r="C493" s="257"/>
      <c r="D493" s="9"/>
      <c r="E493" s="9"/>
      <c r="F493" s="57"/>
    </row>
    <row r="494" spans="1:6" hidden="1" x14ac:dyDescent="0.35">
      <c r="A494" s="218" t="s">
        <v>514</v>
      </c>
      <c r="B494" s="9">
        <v>528.54999999999995</v>
      </c>
      <c r="C494" s="257"/>
      <c r="D494" s="9"/>
      <c r="E494" s="9"/>
      <c r="F494" s="57"/>
    </row>
    <row r="495" spans="1:6" hidden="1" x14ac:dyDescent="0.35">
      <c r="A495" s="218" t="s">
        <v>515</v>
      </c>
      <c r="B495" s="9">
        <v>527.67999999999995</v>
      </c>
      <c r="C495" s="257"/>
      <c r="D495" s="9"/>
      <c r="E495" s="9"/>
      <c r="F495" s="57"/>
    </row>
    <row r="496" spans="1:6" hidden="1" x14ac:dyDescent="0.35">
      <c r="A496" s="218" t="s">
        <v>516</v>
      </c>
      <c r="B496" s="9">
        <v>521.63</v>
      </c>
      <c r="C496" s="257"/>
      <c r="D496" s="9"/>
      <c r="E496" s="9"/>
      <c r="F496" s="57"/>
    </row>
    <row r="497" spans="1:6" hidden="1" x14ac:dyDescent="0.35">
      <c r="A497" s="218" t="s">
        <v>517</v>
      </c>
      <c r="B497" s="9">
        <v>518.05999999999995</v>
      </c>
      <c r="C497" s="257"/>
      <c r="D497" s="9"/>
      <c r="E497" s="9"/>
      <c r="F497" s="57"/>
    </row>
    <row r="498" spans="1:6" hidden="1" x14ac:dyDescent="0.35">
      <c r="A498" s="218" t="s">
        <v>518</v>
      </c>
      <c r="B498" s="9">
        <v>511.52</v>
      </c>
      <c r="C498" s="257"/>
      <c r="D498" s="9"/>
      <c r="E498" s="9"/>
      <c r="F498" s="57"/>
    </row>
    <row r="499" spans="1:6" hidden="1" x14ac:dyDescent="0.35">
      <c r="A499" s="218" t="s">
        <v>519</v>
      </c>
      <c r="B499" s="9">
        <v>509.16</v>
      </c>
      <c r="C499" s="257"/>
      <c r="D499" s="9"/>
      <c r="E499" s="9"/>
      <c r="F499" s="57"/>
    </row>
    <row r="500" spans="1:6" hidden="1" x14ac:dyDescent="0.35">
      <c r="A500" s="218" t="s">
        <v>520</v>
      </c>
      <c r="B500" s="9">
        <v>509.01</v>
      </c>
      <c r="C500" s="257"/>
      <c r="D500" s="9"/>
      <c r="E500" s="9"/>
      <c r="F500" s="57"/>
    </row>
    <row r="501" spans="1:6" hidden="1" x14ac:dyDescent="0.35">
      <c r="A501" s="218" t="s">
        <v>521</v>
      </c>
      <c r="B501" s="9">
        <v>507.15</v>
      </c>
      <c r="C501" s="257"/>
      <c r="D501" s="9"/>
      <c r="E501" s="9"/>
      <c r="F501" s="57"/>
    </row>
    <row r="502" spans="1:6" hidden="1" x14ac:dyDescent="0.35">
      <c r="A502" s="218" t="s">
        <v>522</v>
      </c>
      <c r="B502" s="9">
        <v>506.62</v>
      </c>
      <c r="C502" s="257"/>
      <c r="D502" s="9"/>
      <c r="E502" s="9"/>
      <c r="F502" s="57"/>
    </row>
    <row r="503" spans="1:6" hidden="1" x14ac:dyDescent="0.35">
      <c r="A503" s="218" t="s">
        <v>523</v>
      </c>
      <c r="B503" s="9">
        <v>510.108</v>
      </c>
      <c r="C503" s="257"/>
      <c r="D503" s="9"/>
      <c r="E503" s="9"/>
      <c r="F503" s="57"/>
    </row>
    <row r="504" spans="1:6" hidden="1" x14ac:dyDescent="0.35">
      <c r="A504" s="218" t="s">
        <v>524</v>
      </c>
      <c r="B504" s="9">
        <v>506.19</v>
      </c>
      <c r="C504" s="257"/>
      <c r="D504" s="9"/>
      <c r="E504" s="9"/>
      <c r="F504" s="57"/>
    </row>
    <row r="505" spans="1:6" hidden="1" x14ac:dyDescent="0.35">
      <c r="A505" s="218" t="s">
        <v>525</v>
      </c>
      <c r="B505" s="9">
        <v>500.99</v>
      </c>
      <c r="C505" s="257"/>
      <c r="D505" s="9"/>
      <c r="E505" s="9"/>
      <c r="F505" s="57"/>
    </row>
    <row r="506" spans="1:6" hidden="1" x14ac:dyDescent="0.35">
      <c r="A506" s="218" t="s">
        <v>526</v>
      </c>
      <c r="B506" s="9">
        <v>503.88</v>
      </c>
      <c r="C506" s="257"/>
      <c r="D506" s="9"/>
      <c r="E506" s="9"/>
      <c r="F506" s="57"/>
    </row>
    <row r="507" spans="1:6" hidden="1" x14ac:dyDescent="0.35">
      <c r="A507" s="218" t="s">
        <v>527</v>
      </c>
      <c r="B507" s="9">
        <v>504.45</v>
      </c>
      <c r="C507" s="257"/>
      <c r="D507" s="9"/>
      <c r="E507" s="9"/>
      <c r="F507" s="57"/>
    </row>
    <row r="508" spans="1:6" hidden="1" x14ac:dyDescent="0.35">
      <c r="A508" s="218" t="s">
        <v>528</v>
      </c>
      <c r="B508" s="9">
        <v>500.74</v>
      </c>
      <c r="C508" s="257"/>
      <c r="D508" s="9"/>
      <c r="E508" s="9"/>
      <c r="F508" s="57"/>
    </row>
    <row r="509" spans="1:6" hidden="1" x14ac:dyDescent="0.35">
      <c r="A509" s="218" t="s">
        <v>529</v>
      </c>
      <c r="B509" s="9">
        <v>494.46</v>
      </c>
      <c r="C509" s="257"/>
      <c r="D509" s="9"/>
      <c r="E509" s="9"/>
      <c r="F509" s="57"/>
    </row>
    <row r="510" spans="1:6" hidden="1" x14ac:dyDescent="0.35">
      <c r="A510" s="218" t="s">
        <v>530</v>
      </c>
      <c r="B510" s="9">
        <v>498.39</v>
      </c>
      <c r="C510" s="257"/>
      <c r="D510" s="9"/>
      <c r="E510" s="9"/>
      <c r="F510" s="57"/>
    </row>
    <row r="511" spans="1:6" hidden="1" x14ac:dyDescent="0.35">
      <c r="A511" s="218" t="s">
        <v>531</v>
      </c>
      <c r="B511" s="9">
        <v>496.03</v>
      </c>
      <c r="C511" s="257"/>
      <c r="D511" s="9"/>
      <c r="E511" s="9"/>
      <c r="F511" s="57"/>
    </row>
    <row r="512" spans="1:6" hidden="1" x14ac:dyDescent="0.35">
      <c r="A512" s="218" t="s">
        <v>532</v>
      </c>
      <c r="B512" s="9">
        <v>497.13</v>
      </c>
      <c r="C512" s="257"/>
      <c r="D512" s="9"/>
      <c r="E512" s="9"/>
      <c r="F512" s="57"/>
    </row>
    <row r="513" spans="1:6" hidden="1" x14ac:dyDescent="0.35">
      <c r="A513" s="218" t="s">
        <v>533</v>
      </c>
      <c r="B513" s="9">
        <v>490.75</v>
      </c>
      <c r="C513" s="257"/>
      <c r="D513" s="9"/>
      <c r="E513" s="9"/>
      <c r="F513" s="57"/>
    </row>
    <row r="514" spans="1:6" hidden="1" x14ac:dyDescent="0.35">
      <c r="A514" s="218" t="s">
        <v>534</v>
      </c>
      <c r="B514" s="9">
        <v>492.15</v>
      </c>
      <c r="C514" s="257"/>
      <c r="D514" s="9"/>
      <c r="E514" s="9"/>
      <c r="F514" s="57"/>
    </row>
    <row r="515" spans="1:6" hidden="1" x14ac:dyDescent="0.35">
      <c r="A515" s="218" t="s">
        <v>535</v>
      </c>
      <c r="B515" s="9">
        <v>493.68</v>
      </c>
      <c r="C515" s="257"/>
      <c r="D515" s="9"/>
      <c r="E515" s="9"/>
      <c r="F515" s="57"/>
    </row>
    <row r="516" spans="1:6" hidden="1" x14ac:dyDescent="0.35">
      <c r="A516" s="218" t="s">
        <v>536</v>
      </c>
      <c r="B516" s="9">
        <v>488.21499999999997</v>
      </c>
      <c r="C516" s="257"/>
      <c r="D516" s="9"/>
      <c r="E516" s="9"/>
      <c r="F516" s="57"/>
    </row>
    <row r="517" spans="1:6" hidden="1" x14ac:dyDescent="0.35">
      <c r="A517" s="218" t="s">
        <v>537</v>
      </c>
      <c r="B517" s="9">
        <v>492.41</v>
      </c>
      <c r="C517" s="257"/>
      <c r="D517" s="9"/>
      <c r="E517" s="9"/>
      <c r="F517" s="57"/>
    </row>
    <row r="518" spans="1:6" hidden="1" x14ac:dyDescent="0.35">
      <c r="A518" s="218" t="s">
        <v>538</v>
      </c>
      <c r="B518" s="9">
        <v>502.30500000000001</v>
      </c>
      <c r="C518" s="257"/>
      <c r="D518" s="9"/>
      <c r="E518" s="9"/>
      <c r="F518" s="57"/>
    </row>
    <row r="519" spans="1:6" hidden="1" x14ac:dyDescent="0.35">
      <c r="A519" s="218" t="s">
        <v>539</v>
      </c>
      <c r="B519" s="9">
        <v>496.87</v>
      </c>
      <c r="C519" s="257"/>
      <c r="D519" s="9"/>
      <c r="E519" s="9"/>
      <c r="F519" s="57"/>
    </row>
    <row r="520" spans="1:6" hidden="1" x14ac:dyDescent="0.35">
      <c r="A520" s="218" t="s">
        <v>540</v>
      </c>
      <c r="B520" s="9">
        <v>496.096</v>
      </c>
      <c r="C520" s="257"/>
      <c r="D520" s="9"/>
      <c r="E520" s="9"/>
      <c r="F520" s="57"/>
    </row>
    <row r="521" spans="1:6" hidden="1" x14ac:dyDescent="0.35">
      <c r="A521" s="218" t="s">
        <v>541</v>
      </c>
      <c r="B521" s="9">
        <v>496.096</v>
      </c>
      <c r="C521" s="257"/>
      <c r="D521" s="9"/>
      <c r="E521" s="9"/>
      <c r="F521" s="57"/>
    </row>
    <row r="522" spans="1:6" hidden="1" x14ac:dyDescent="0.35">
      <c r="A522" s="218" t="s">
        <v>542</v>
      </c>
      <c r="B522" s="9">
        <v>493.76</v>
      </c>
      <c r="C522" s="257"/>
      <c r="D522" s="9"/>
      <c r="E522" s="9"/>
      <c r="F522" s="57"/>
    </row>
    <row r="523" spans="1:6" hidden="1" x14ac:dyDescent="0.35">
      <c r="A523" s="218" t="s">
        <v>543</v>
      </c>
      <c r="B523" s="9">
        <v>489.09699999999998</v>
      </c>
      <c r="C523" s="257"/>
      <c r="D523" s="9"/>
      <c r="E523" s="9"/>
      <c r="F523" s="57"/>
    </row>
    <row r="524" spans="1:6" hidden="1" x14ac:dyDescent="0.35">
      <c r="A524" s="218" t="s">
        <v>544</v>
      </c>
      <c r="B524" s="9">
        <v>489.87</v>
      </c>
      <c r="C524" s="257"/>
      <c r="D524" s="9"/>
      <c r="E524" s="9"/>
      <c r="F524" s="57"/>
    </row>
    <row r="525" spans="1:6" hidden="1" x14ac:dyDescent="0.35">
      <c r="A525" s="218" t="s">
        <v>545</v>
      </c>
      <c r="B525" s="9">
        <v>487.81</v>
      </c>
      <c r="C525" s="257"/>
      <c r="D525" s="9"/>
      <c r="E525" s="9"/>
      <c r="F525" s="57"/>
    </row>
    <row r="526" spans="1:6" hidden="1" x14ac:dyDescent="0.35">
      <c r="A526" s="218" t="s">
        <v>546</v>
      </c>
      <c r="B526" s="9">
        <v>490.49</v>
      </c>
      <c r="C526" s="257"/>
      <c r="D526" s="9"/>
      <c r="E526" s="9"/>
      <c r="F526" s="57"/>
    </row>
    <row r="527" spans="1:6" hidden="1" x14ac:dyDescent="0.35">
      <c r="A527" s="218" t="s">
        <v>547</v>
      </c>
      <c r="B527" s="9">
        <v>486.5</v>
      </c>
      <c r="C527" s="257"/>
      <c r="D527" s="9"/>
      <c r="E527" s="9"/>
      <c r="F527" s="57"/>
    </row>
    <row r="528" spans="1:6" hidden="1" x14ac:dyDescent="0.35">
      <c r="A528" s="218" t="s">
        <v>548</v>
      </c>
      <c r="B528" s="9">
        <v>491.29</v>
      </c>
      <c r="C528" s="257"/>
      <c r="D528" s="9"/>
      <c r="E528" s="9"/>
      <c r="F528" s="57"/>
    </row>
    <row r="529" spans="1:6" hidden="1" x14ac:dyDescent="0.35">
      <c r="A529" s="218" t="s">
        <v>549</v>
      </c>
      <c r="B529" s="9">
        <v>495.78</v>
      </c>
      <c r="C529" s="257"/>
      <c r="D529" s="9"/>
      <c r="E529" s="9"/>
      <c r="F529" s="57"/>
    </row>
    <row r="530" spans="1:6" hidden="1" x14ac:dyDescent="0.35">
      <c r="A530" s="218" t="s">
        <v>550</v>
      </c>
      <c r="B530" s="9">
        <v>494.35</v>
      </c>
      <c r="C530" s="257"/>
      <c r="D530" s="9"/>
      <c r="E530" s="9"/>
      <c r="F530" s="57"/>
    </row>
    <row r="531" spans="1:6" hidden="1" x14ac:dyDescent="0.35">
      <c r="A531" s="218" t="s">
        <v>551</v>
      </c>
      <c r="B531" s="9">
        <v>474.94</v>
      </c>
      <c r="C531" s="257"/>
      <c r="D531" s="9"/>
      <c r="E531" s="9"/>
      <c r="F531" s="57"/>
    </row>
    <row r="532" spans="1:6" hidden="1" x14ac:dyDescent="0.35">
      <c r="A532" s="218" t="s">
        <v>552</v>
      </c>
      <c r="B532" s="9">
        <v>494.52</v>
      </c>
      <c r="C532" s="257"/>
      <c r="D532" s="9"/>
      <c r="E532" s="9"/>
      <c r="F532" s="57"/>
    </row>
    <row r="533" spans="1:6" hidden="1" x14ac:dyDescent="0.35">
      <c r="A533" s="218" t="s">
        <v>553</v>
      </c>
      <c r="B533" s="9">
        <v>492.44</v>
      </c>
      <c r="C533" s="257"/>
      <c r="D533" s="9"/>
      <c r="E533" s="9"/>
      <c r="F533" s="57"/>
    </row>
    <row r="534" spans="1:6" hidden="1" x14ac:dyDescent="0.35">
      <c r="A534" s="218" t="s">
        <v>554</v>
      </c>
      <c r="B534" s="9">
        <v>493.10399999999998</v>
      </c>
      <c r="C534" s="257"/>
      <c r="D534" s="9"/>
      <c r="E534" s="9"/>
      <c r="F534" s="57"/>
    </row>
    <row r="535" spans="1:6" hidden="1" x14ac:dyDescent="0.35">
      <c r="A535" s="218" t="s">
        <v>555</v>
      </c>
      <c r="B535" s="9">
        <v>488.28699999999998</v>
      </c>
      <c r="C535" s="257"/>
      <c r="D535" s="9"/>
      <c r="E535" s="9"/>
      <c r="F535" s="57"/>
    </row>
    <row r="536" spans="1:6" hidden="1" x14ac:dyDescent="0.35">
      <c r="A536" s="218" t="s">
        <v>556</v>
      </c>
      <c r="B536" s="9">
        <v>490.59</v>
      </c>
      <c r="C536" s="257"/>
      <c r="D536" s="9"/>
      <c r="E536" s="9"/>
      <c r="F536" s="57"/>
    </row>
    <row r="537" spans="1:6" hidden="1" x14ac:dyDescent="0.35">
      <c r="A537" s="218" t="s">
        <v>557</v>
      </c>
      <c r="B537" s="9">
        <v>488.6</v>
      </c>
      <c r="C537" s="257"/>
      <c r="D537" s="9"/>
      <c r="E537" s="9"/>
      <c r="F537" s="57"/>
    </row>
    <row r="538" spans="1:6" hidden="1" x14ac:dyDescent="0.35">
      <c r="A538" s="218" t="s">
        <v>558</v>
      </c>
      <c r="B538" s="9">
        <v>488.16</v>
      </c>
      <c r="C538" s="257"/>
      <c r="D538" s="9"/>
      <c r="E538" s="9"/>
      <c r="F538" s="57"/>
    </row>
    <row r="539" spans="1:6" hidden="1" x14ac:dyDescent="0.35">
      <c r="A539" s="218" t="s">
        <v>559</v>
      </c>
      <c r="B539" s="9">
        <v>494.5</v>
      </c>
      <c r="C539" s="257"/>
      <c r="D539" s="9"/>
      <c r="E539" s="9"/>
      <c r="F539" s="57"/>
    </row>
    <row r="540" spans="1:6" hidden="1" x14ac:dyDescent="0.35">
      <c r="A540" s="218" t="s">
        <v>560</v>
      </c>
      <c r="B540" s="9">
        <v>492.69</v>
      </c>
      <c r="C540" s="257"/>
      <c r="D540" s="9"/>
      <c r="E540" s="9"/>
      <c r="F540" s="57"/>
    </row>
    <row r="541" spans="1:6" hidden="1" x14ac:dyDescent="0.35">
      <c r="A541" s="218" t="s">
        <v>561</v>
      </c>
      <c r="B541" s="9">
        <v>488.15</v>
      </c>
      <c r="C541" s="257"/>
      <c r="D541" s="9"/>
      <c r="E541" s="9"/>
      <c r="F541" s="57"/>
    </row>
    <row r="542" spans="1:6" hidden="1" x14ac:dyDescent="0.35">
      <c r="A542" s="218" t="s">
        <v>562</v>
      </c>
      <c r="B542" s="9">
        <v>484.01499999999999</v>
      </c>
      <c r="C542" s="257"/>
      <c r="D542" s="9"/>
      <c r="E542" s="9"/>
      <c r="F542" s="57"/>
    </row>
    <row r="543" spans="1:6" hidden="1" x14ac:dyDescent="0.35">
      <c r="A543" s="218" t="s">
        <v>563</v>
      </c>
      <c r="B543" s="9">
        <v>488.58</v>
      </c>
      <c r="C543" s="257"/>
      <c r="D543" s="9"/>
      <c r="E543" s="9"/>
      <c r="F543" s="57"/>
    </row>
    <row r="544" spans="1:6" hidden="1" x14ac:dyDescent="0.35">
      <c r="A544" s="218" t="s">
        <v>564</v>
      </c>
      <c r="B544" s="9">
        <v>415.09800000000001</v>
      </c>
      <c r="C544" s="257"/>
      <c r="D544" s="9"/>
      <c r="E544" s="9"/>
      <c r="F544" s="57"/>
    </row>
    <row r="545" spans="1:6" hidden="1" x14ac:dyDescent="0.35">
      <c r="A545" s="218" t="s">
        <v>565</v>
      </c>
      <c r="B545" s="9">
        <v>487.73</v>
      </c>
      <c r="C545" s="257"/>
      <c r="D545" s="9"/>
      <c r="E545" s="9"/>
      <c r="F545" s="57"/>
    </row>
    <row r="546" spans="1:6" hidden="1" x14ac:dyDescent="0.35">
      <c r="A546" s="218" t="s">
        <v>566</v>
      </c>
      <c r="B546" s="9">
        <v>486.97</v>
      </c>
      <c r="C546" s="257"/>
      <c r="D546" s="9"/>
      <c r="E546" s="9"/>
      <c r="F546" s="57"/>
    </row>
    <row r="547" spans="1:6" hidden="1" x14ac:dyDescent="0.35">
      <c r="A547" s="218" t="s">
        <v>567</v>
      </c>
      <c r="B547" s="9">
        <v>488.47</v>
      </c>
      <c r="C547" s="257"/>
      <c r="D547" s="9"/>
      <c r="E547" s="9"/>
      <c r="F547" s="57"/>
    </row>
    <row r="548" spans="1:6" hidden="1" x14ac:dyDescent="0.35">
      <c r="A548" s="218" t="s">
        <v>568</v>
      </c>
      <c r="B548" s="9">
        <v>419.44</v>
      </c>
      <c r="C548" s="257"/>
      <c r="D548" s="9"/>
      <c r="E548" s="9"/>
      <c r="F548" s="57"/>
    </row>
    <row r="549" spans="1:6" hidden="1" x14ac:dyDescent="0.35">
      <c r="A549" s="218" t="s">
        <v>569</v>
      </c>
      <c r="B549" s="9">
        <v>489.25</v>
      </c>
      <c r="C549" s="257"/>
      <c r="D549" s="9"/>
      <c r="E549" s="9"/>
      <c r="F549" s="57"/>
    </row>
    <row r="550" spans="1:6" hidden="1" x14ac:dyDescent="0.35">
      <c r="A550" s="218" t="s">
        <v>570</v>
      </c>
      <c r="B550" s="9">
        <v>489.95</v>
      </c>
      <c r="C550" s="257"/>
      <c r="D550" s="9"/>
      <c r="E550" s="9"/>
      <c r="F550" s="57"/>
    </row>
    <row r="551" spans="1:6" hidden="1" x14ac:dyDescent="0.35">
      <c r="A551" s="218" t="s">
        <v>571</v>
      </c>
      <c r="B551" s="9">
        <v>491.50400000000002</v>
      </c>
      <c r="C551" s="257"/>
      <c r="D551" s="9"/>
      <c r="E551" s="9"/>
      <c r="F551" s="57"/>
    </row>
    <row r="552" spans="1:6" hidden="1" x14ac:dyDescent="0.35">
      <c r="A552" s="218" t="s">
        <v>572</v>
      </c>
      <c r="B552" s="9">
        <v>494.5</v>
      </c>
      <c r="C552" s="257"/>
      <c r="D552" s="9"/>
      <c r="E552" s="9"/>
      <c r="F552" s="57"/>
    </row>
    <row r="553" spans="1:6" hidden="1" x14ac:dyDescent="0.35">
      <c r="A553" s="218" t="s">
        <v>573</v>
      </c>
      <c r="B553" s="9">
        <v>494.65</v>
      </c>
      <c r="C553" s="257"/>
      <c r="D553" s="9"/>
      <c r="E553" s="9"/>
      <c r="F553" s="57"/>
    </row>
    <row r="554" spans="1:6" hidden="1" x14ac:dyDescent="0.35">
      <c r="A554" s="218" t="s">
        <v>574</v>
      </c>
      <c r="B554" s="9">
        <v>491.17</v>
      </c>
      <c r="C554" s="257"/>
      <c r="D554" s="9"/>
      <c r="E554" s="9"/>
      <c r="F554" s="57"/>
    </row>
    <row r="555" spans="1:6" hidden="1" x14ac:dyDescent="0.35">
      <c r="A555" s="218" t="s">
        <v>575</v>
      </c>
      <c r="B555" s="9">
        <v>490.04700000000003</v>
      </c>
      <c r="C555" s="257"/>
      <c r="D555" s="9"/>
      <c r="E555" s="9"/>
      <c r="F555" s="57"/>
    </row>
    <row r="556" spans="1:6" hidden="1" x14ac:dyDescent="0.35">
      <c r="A556" s="218" t="s">
        <v>576</v>
      </c>
      <c r="B556" s="9">
        <v>490.75</v>
      </c>
      <c r="C556" s="257"/>
      <c r="D556" s="9"/>
      <c r="E556" s="9"/>
      <c r="F556" s="57"/>
    </row>
    <row r="557" spans="1:6" hidden="1" x14ac:dyDescent="0.35">
      <c r="A557" s="218" t="s">
        <v>577</v>
      </c>
      <c r="B557" s="9">
        <v>489.95</v>
      </c>
      <c r="C557" s="257"/>
      <c r="D557" s="9"/>
      <c r="E557" s="9"/>
      <c r="F557" s="57"/>
    </row>
    <row r="558" spans="1:6" hidden="1" x14ac:dyDescent="0.35">
      <c r="A558" s="218" t="s">
        <v>578</v>
      </c>
      <c r="B558" s="9">
        <v>497.85</v>
      </c>
      <c r="C558" s="257"/>
      <c r="D558" s="9"/>
      <c r="E558" s="9"/>
      <c r="F558" s="57"/>
    </row>
    <row r="559" spans="1:6" hidden="1" x14ac:dyDescent="0.35">
      <c r="A559" s="218" t="s">
        <v>579</v>
      </c>
      <c r="B559" s="9">
        <v>516.49</v>
      </c>
      <c r="C559" s="257"/>
      <c r="D559" s="9"/>
      <c r="E559" s="9"/>
      <c r="F559" s="57"/>
    </row>
    <row r="560" spans="1:6" hidden="1" x14ac:dyDescent="0.35">
      <c r="A560" s="218" t="s">
        <v>580</v>
      </c>
      <c r="B560" s="9">
        <v>515.73</v>
      </c>
      <c r="C560" s="257"/>
      <c r="D560" s="9"/>
      <c r="E560" s="9"/>
      <c r="F560" s="57"/>
    </row>
    <row r="561" spans="1:6" hidden="1" x14ac:dyDescent="0.35">
      <c r="A561" s="218" t="s">
        <v>581</v>
      </c>
      <c r="B561" s="9">
        <v>515.37</v>
      </c>
      <c r="C561" s="257"/>
      <c r="D561" s="9"/>
      <c r="E561" s="9"/>
      <c r="F561" s="57"/>
    </row>
    <row r="562" spans="1:6" hidden="1" x14ac:dyDescent="0.35">
      <c r="A562" s="218" t="s">
        <v>582</v>
      </c>
      <c r="B562" s="9">
        <v>516.66999999999996</v>
      </c>
      <c r="C562" s="257"/>
      <c r="D562" s="9"/>
      <c r="E562" s="9"/>
      <c r="F562" s="57"/>
    </row>
    <row r="563" spans="1:6" hidden="1" x14ac:dyDescent="0.35">
      <c r="A563" s="218" t="s">
        <v>583</v>
      </c>
      <c r="B563" s="9">
        <v>515.20000000000005</v>
      </c>
      <c r="C563" s="257"/>
      <c r="D563" s="9"/>
      <c r="E563" s="9"/>
      <c r="F563" s="57"/>
    </row>
    <row r="564" spans="1:6" hidden="1" x14ac:dyDescent="0.35">
      <c r="A564" s="218" t="s">
        <v>584</v>
      </c>
      <c r="B564" s="9">
        <v>512.11</v>
      </c>
      <c r="C564" s="257"/>
      <c r="D564" s="9"/>
      <c r="E564" s="9"/>
      <c r="F564" s="57"/>
    </row>
    <row r="565" spans="1:6" hidden="1" x14ac:dyDescent="0.35">
      <c r="A565" s="218" t="s">
        <v>585</v>
      </c>
      <c r="B565" s="9">
        <v>512.70000000000005</v>
      </c>
      <c r="C565" s="257"/>
      <c r="D565" s="9"/>
      <c r="E565" s="9"/>
      <c r="F565" s="57"/>
    </row>
    <row r="566" spans="1:6" hidden="1" x14ac:dyDescent="0.35">
      <c r="A566" s="218" t="s">
        <v>586</v>
      </c>
      <c r="B566" s="9">
        <v>512.55999999999995</v>
      </c>
      <c r="C566" s="257"/>
      <c r="D566" s="9"/>
      <c r="E566" s="9"/>
      <c r="F566" s="57"/>
    </row>
    <row r="567" spans="1:6" hidden="1" x14ac:dyDescent="0.35">
      <c r="A567" s="218" t="s">
        <v>587</v>
      </c>
      <c r="B567" s="9">
        <v>510.06</v>
      </c>
      <c r="C567" s="257"/>
      <c r="D567" s="9"/>
      <c r="E567" s="9"/>
      <c r="F567" s="57"/>
    </row>
    <row r="568" spans="1:6" hidden="1" x14ac:dyDescent="0.35">
      <c r="A568" s="218" t="s">
        <v>590</v>
      </c>
      <c r="B568" s="9">
        <v>502.85</v>
      </c>
      <c r="C568" s="257"/>
      <c r="D568" s="9"/>
      <c r="E568" s="9"/>
      <c r="F568" s="57"/>
    </row>
    <row r="569" spans="1:6" hidden="1" x14ac:dyDescent="0.35">
      <c r="A569" s="218" t="s">
        <v>591</v>
      </c>
      <c r="B569" s="9">
        <v>521.048</v>
      </c>
      <c r="C569" s="257"/>
      <c r="D569" s="9"/>
      <c r="E569" s="9"/>
      <c r="F569" s="57"/>
    </row>
    <row r="570" spans="1:6" hidden="1" x14ac:dyDescent="0.35">
      <c r="A570" s="218" t="s">
        <v>592</v>
      </c>
      <c r="B570" s="9">
        <v>523.83000000000004</v>
      </c>
      <c r="C570" s="257"/>
      <c r="D570" s="9"/>
      <c r="E570" s="9"/>
      <c r="F570" s="57"/>
    </row>
    <row r="571" spans="1:6" hidden="1" x14ac:dyDescent="0.35">
      <c r="A571" s="218" t="s">
        <v>593</v>
      </c>
      <c r="B571" s="9">
        <v>508.66</v>
      </c>
      <c r="C571" s="257"/>
      <c r="D571" s="9"/>
      <c r="E571" s="9"/>
      <c r="F571" s="57"/>
    </row>
    <row r="572" spans="1:6" hidden="1" x14ac:dyDescent="0.35">
      <c r="A572" s="218" t="s">
        <v>594</v>
      </c>
      <c r="B572" s="9">
        <v>508.6</v>
      </c>
      <c r="C572" s="257"/>
      <c r="D572" s="9"/>
      <c r="E572" s="9"/>
      <c r="F572" s="57"/>
    </row>
    <row r="573" spans="1:6" hidden="1" x14ac:dyDescent="0.35">
      <c r="A573" s="218" t="s">
        <v>595</v>
      </c>
      <c r="B573" s="9">
        <v>519.44000000000005</v>
      </c>
      <c r="C573" s="257"/>
      <c r="D573" s="9"/>
      <c r="E573" s="9"/>
      <c r="F573" s="57"/>
    </row>
    <row r="574" spans="1:6" hidden="1" x14ac:dyDescent="0.35">
      <c r="A574" s="218" t="s">
        <v>700</v>
      </c>
      <c r="B574" s="9">
        <v>514.16999999999996</v>
      </c>
      <c r="C574" s="257"/>
      <c r="D574" s="9"/>
      <c r="E574" s="9"/>
      <c r="F574" s="57"/>
    </row>
    <row r="575" spans="1:6" hidden="1" x14ac:dyDescent="0.35">
      <c r="A575" s="218" t="s">
        <v>701</v>
      </c>
      <c r="B575" s="9">
        <v>510.79</v>
      </c>
      <c r="C575" s="257"/>
      <c r="D575" s="9"/>
      <c r="E575" s="9"/>
      <c r="F575" s="57"/>
    </row>
    <row r="576" spans="1:6" hidden="1" x14ac:dyDescent="0.35">
      <c r="A576" s="218" t="s">
        <v>702</v>
      </c>
      <c r="B576" s="9">
        <v>508.26</v>
      </c>
      <c r="C576" s="257"/>
      <c r="D576" s="9"/>
      <c r="E576" s="9"/>
      <c r="F576" s="57"/>
    </row>
    <row r="577" spans="1:6" hidden="1" x14ac:dyDescent="0.35">
      <c r="A577" s="218" t="s">
        <v>703</v>
      </c>
      <c r="B577" s="9">
        <v>515.99</v>
      </c>
      <c r="C577" s="257"/>
      <c r="D577" s="9"/>
      <c r="E577" s="9"/>
      <c r="F577" s="57"/>
    </row>
    <row r="578" spans="1:6" hidden="1" x14ac:dyDescent="0.35">
      <c r="A578" s="218" t="s">
        <v>704</v>
      </c>
      <c r="B578" s="9">
        <v>529.53</v>
      </c>
      <c r="C578" s="257"/>
      <c r="D578" s="9"/>
      <c r="E578" s="9"/>
      <c r="F578" s="57"/>
    </row>
    <row r="579" spans="1:6" hidden="1" x14ac:dyDescent="0.35">
      <c r="A579" s="218" t="s">
        <v>601</v>
      </c>
      <c r="B579" s="9">
        <v>522.58000000000004</v>
      </c>
      <c r="C579" s="257"/>
      <c r="D579" s="9"/>
      <c r="E579" s="9"/>
      <c r="F579" s="57"/>
    </row>
    <row r="580" spans="1:6" hidden="1" x14ac:dyDescent="0.35">
      <c r="A580" s="218" t="s">
        <v>602</v>
      </c>
      <c r="B580" s="9">
        <v>523.47</v>
      </c>
      <c r="C580" s="257"/>
      <c r="D580" s="9"/>
      <c r="E580" s="9"/>
      <c r="F580" s="57"/>
    </row>
    <row r="581" spans="1:6" hidden="1" x14ac:dyDescent="0.35">
      <c r="A581" s="218" t="s">
        <v>603</v>
      </c>
      <c r="B581" s="9">
        <v>524.51</v>
      </c>
      <c r="C581" s="257"/>
      <c r="D581" s="9"/>
      <c r="E581" s="9"/>
      <c r="F581" s="57"/>
    </row>
    <row r="582" spans="1:6" hidden="1" x14ac:dyDescent="0.35">
      <c r="A582" s="218" t="s">
        <v>604</v>
      </c>
      <c r="B582" s="9">
        <v>512.82000000000005</v>
      </c>
      <c r="C582" s="257"/>
      <c r="D582" s="9"/>
      <c r="E582" s="9"/>
      <c r="F582" s="57"/>
    </row>
    <row r="583" spans="1:6" hidden="1" x14ac:dyDescent="0.35">
      <c r="A583" s="218" t="s">
        <v>605</v>
      </c>
      <c r="B583" s="9">
        <v>512.25</v>
      </c>
      <c r="C583" s="257"/>
      <c r="D583" s="9"/>
      <c r="E583" s="9"/>
      <c r="F583" s="57"/>
    </row>
    <row r="584" spans="1:6" hidden="1" x14ac:dyDescent="0.35">
      <c r="A584" s="218" t="s">
        <v>606</v>
      </c>
      <c r="B584" s="9">
        <v>512.45000000000005</v>
      </c>
      <c r="C584" s="257"/>
      <c r="D584" s="9"/>
      <c r="E584" s="9"/>
      <c r="F584" s="57"/>
    </row>
    <row r="585" spans="1:6" hidden="1" x14ac:dyDescent="0.35">
      <c r="A585" s="218" t="s">
        <v>607</v>
      </c>
      <c r="B585" s="9">
        <v>512.89</v>
      </c>
      <c r="C585" s="257"/>
      <c r="D585" s="9"/>
      <c r="E585" s="9"/>
      <c r="F585" s="57"/>
    </row>
    <row r="586" spans="1:6" hidden="1" x14ac:dyDescent="0.35">
      <c r="A586" s="218" t="s">
        <v>608</v>
      </c>
      <c r="B586" s="9">
        <v>517.15</v>
      </c>
      <c r="C586" s="257"/>
      <c r="D586" s="9"/>
      <c r="E586" s="9"/>
      <c r="F586" s="57"/>
    </row>
    <row r="587" spans="1:6" hidden="1" x14ac:dyDescent="0.35">
      <c r="A587" s="218" t="s">
        <v>609</v>
      </c>
      <c r="B587" s="9">
        <v>516.51</v>
      </c>
      <c r="C587" s="257"/>
      <c r="D587" s="9"/>
      <c r="E587" s="9"/>
      <c r="F587" s="57"/>
    </row>
    <row r="588" spans="1:6" hidden="1" x14ac:dyDescent="0.35">
      <c r="A588" s="218" t="s">
        <v>610</v>
      </c>
      <c r="B588" s="9">
        <v>517.20600000000002</v>
      </c>
      <c r="C588" s="257"/>
      <c r="D588" s="9"/>
      <c r="E588" s="9"/>
      <c r="F588" s="57"/>
    </row>
    <row r="589" spans="1:6" hidden="1" x14ac:dyDescent="0.35">
      <c r="A589" s="218" t="s">
        <v>611</v>
      </c>
      <c r="B589" s="9">
        <v>511.40800000000002</v>
      </c>
      <c r="C589" s="257"/>
      <c r="D589" s="9"/>
      <c r="E589" s="9"/>
      <c r="F589" s="57"/>
    </row>
    <row r="590" spans="1:6" hidden="1" x14ac:dyDescent="0.35">
      <c r="A590" s="218" t="s">
        <v>612</v>
      </c>
      <c r="B590" s="9">
        <v>510.81</v>
      </c>
      <c r="C590" s="257"/>
      <c r="D590" s="9"/>
      <c r="E590" s="9"/>
      <c r="F590" s="57"/>
    </row>
    <row r="591" spans="1:6" hidden="1" x14ac:dyDescent="0.35">
      <c r="A591" s="218" t="s">
        <v>613</v>
      </c>
      <c r="B591" s="9">
        <v>511.72</v>
      </c>
      <c r="C591" s="257"/>
      <c r="D591" s="9"/>
      <c r="E591" s="9"/>
      <c r="F591" s="57"/>
    </row>
    <row r="592" spans="1:6" hidden="1" x14ac:dyDescent="0.35">
      <c r="A592" s="218" t="s">
        <v>614</v>
      </c>
      <c r="B592" s="9">
        <v>512.42999999999995</v>
      </c>
      <c r="C592" s="257"/>
      <c r="D592" s="9"/>
      <c r="E592" s="9"/>
      <c r="F592" s="57"/>
    </row>
    <row r="593" spans="1:6" hidden="1" x14ac:dyDescent="0.35">
      <c r="A593" s="218" t="s">
        <v>615</v>
      </c>
      <c r="B593" s="9">
        <v>517.20600000000002</v>
      </c>
      <c r="C593" s="257"/>
      <c r="D593" s="9"/>
      <c r="E593" s="9"/>
      <c r="F593" s="57"/>
    </row>
    <row r="594" spans="1:6" hidden="1" x14ac:dyDescent="0.35">
      <c r="A594" s="218" t="s">
        <v>616</v>
      </c>
      <c r="B594" s="9">
        <v>522.46500000000003</v>
      </c>
      <c r="C594" s="257"/>
      <c r="D594" s="9"/>
      <c r="E594" s="9"/>
      <c r="F594" s="57"/>
    </row>
    <row r="595" spans="1:6" hidden="1" x14ac:dyDescent="0.35">
      <c r="A595" s="218" t="s">
        <v>617</v>
      </c>
      <c r="B595" s="9">
        <v>527.28200000000004</v>
      </c>
      <c r="C595" s="257"/>
      <c r="D595" s="9"/>
      <c r="E595" s="9"/>
      <c r="F595" s="57"/>
    </row>
    <row r="596" spans="1:6" hidden="1" x14ac:dyDescent="0.35">
      <c r="A596" s="218" t="s">
        <v>618</v>
      </c>
      <c r="B596" s="9">
        <v>524.35</v>
      </c>
      <c r="C596" s="257"/>
      <c r="D596" s="9"/>
      <c r="E596" s="9"/>
      <c r="F596" s="57"/>
    </row>
    <row r="597" spans="1:6" hidden="1" x14ac:dyDescent="0.35">
      <c r="A597" s="218" t="s">
        <v>619</v>
      </c>
      <c r="B597" s="9">
        <v>526.17999999999995</v>
      </c>
      <c r="C597" s="257"/>
      <c r="D597" s="9"/>
      <c r="E597" s="9"/>
      <c r="F597" s="57"/>
    </row>
    <row r="598" spans="1:6" hidden="1" x14ac:dyDescent="0.35">
      <c r="A598" s="218" t="s">
        <v>620</v>
      </c>
      <c r="B598" s="9">
        <v>529.59</v>
      </c>
      <c r="C598" s="257"/>
      <c r="D598" s="9"/>
      <c r="E598" s="9"/>
      <c r="F598" s="57"/>
    </row>
    <row r="599" spans="1:6" hidden="1" x14ac:dyDescent="0.35">
      <c r="A599" s="218" t="s">
        <v>621</v>
      </c>
      <c r="B599" s="9">
        <v>566.73</v>
      </c>
      <c r="C599" s="257"/>
      <c r="D599" s="9"/>
      <c r="E599" s="9"/>
      <c r="F599" s="57"/>
    </row>
    <row r="600" spans="1:6" hidden="1" x14ac:dyDescent="0.35">
      <c r="A600" s="218" t="s">
        <v>622</v>
      </c>
      <c r="B600" s="9">
        <v>563.21</v>
      </c>
      <c r="C600" s="257"/>
      <c r="D600" s="9"/>
      <c r="E600" s="9"/>
      <c r="F600" s="57"/>
    </row>
    <row r="601" spans="1:6" hidden="1" x14ac:dyDescent="0.35">
      <c r="A601" s="218" t="s">
        <v>623</v>
      </c>
      <c r="B601" s="9">
        <v>565.21</v>
      </c>
      <c r="C601" s="257"/>
      <c r="D601" s="9"/>
      <c r="E601" s="9"/>
      <c r="F601" s="57"/>
    </row>
    <row r="602" spans="1:6" hidden="1" x14ac:dyDescent="0.35">
      <c r="A602" s="218" t="s">
        <v>624</v>
      </c>
      <c r="B602" s="9">
        <v>556.26</v>
      </c>
      <c r="C602" s="257"/>
      <c r="D602" s="9"/>
      <c r="E602" s="9"/>
      <c r="F602" s="57"/>
    </row>
    <row r="603" spans="1:6" hidden="1" x14ac:dyDescent="0.35">
      <c r="A603" s="218" t="s">
        <v>625</v>
      </c>
      <c r="B603" s="9">
        <v>561.92999999999995</v>
      </c>
      <c r="C603" s="257"/>
      <c r="D603" s="9"/>
      <c r="E603" s="9"/>
      <c r="F603" s="57"/>
    </row>
    <row r="604" spans="1:6" hidden="1" x14ac:dyDescent="0.35">
      <c r="A604" s="218" t="s">
        <v>626</v>
      </c>
      <c r="B604" s="9">
        <v>568.31200000000001</v>
      </c>
      <c r="C604" s="257"/>
      <c r="D604" s="9"/>
      <c r="E604" s="9"/>
      <c r="F604" s="57"/>
    </row>
    <row r="605" spans="1:6" hidden="1" x14ac:dyDescent="0.35">
      <c r="A605" s="218" t="s">
        <v>627</v>
      </c>
      <c r="B605" s="9">
        <v>565.77</v>
      </c>
      <c r="C605" s="257"/>
      <c r="D605" s="9"/>
      <c r="E605" s="9"/>
      <c r="F605" s="57"/>
    </row>
    <row r="606" spans="1:6" hidden="1" x14ac:dyDescent="0.35">
      <c r="A606" s="218" t="s">
        <v>628</v>
      </c>
      <c r="B606" s="9">
        <v>582.01300000000003</v>
      </c>
      <c r="C606" s="257"/>
      <c r="D606" s="9"/>
      <c r="E606" s="9"/>
      <c r="F606" s="57"/>
    </row>
    <row r="607" spans="1:6" hidden="1" x14ac:dyDescent="0.35">
      <c r="A607" s="218" t="s">
        <v>629</v>
      </c>
      <c r="B607" s="9">
        <v>569.91800000000001</v>
      </c>
      <c r="C607" s="257"/>
      <c r="D607" s="9"/>
      <c r="E607" s="9"/>
      <c r="F607" s="57"/>
    </row>
    <row r="608" spans="1:6" hidden="1" x14ac:dyDescent="0.35">
      <c r="A608" s="218" t="s">
        <v>630</v>
      </c>
      <c r="B608" s="9">
        <v>569.35</v>
      </c>
      <c r="C608" s="257"/>
      <c r="D608" s="9"/>
      <c r="E608" s="9"/>
      <c r="F608" s="57"/>
    </row>
    <row r="609" spans="1:6" hidden="1" x14ac:dyDescent="0.35">
      <c r="A609" s="218" t="s">
        <v>631</v>
      </c>
      <c r="B609" s="9">
        <v>570.11699999999996</v>
      </c>
      <c r="C609" s="257"/>
      <c r="D609" s="9"/>
      <c r="E609" s="9"/>
      <c r="F609" s="57"/>
    </row>
    <row r="610" spans="1:6" hidden="1" x14ac:dyDescent="0.35">
      <c r="A610" s="218" t="s">
        <v>632</v>
      </c>
      <c r="B610" s="9">
        <v>554.84</v>
      </c>
      <c r="C610" s="257"/>
      <c r="D610" s="9"/>
      <c r="E610" s="9"/>
      <c r="F610" s="57"/>
    </row>
    <row r="611" spans="1:6" hidden="1" x14ac:dyDescent="0.35">
      <c r="A611" s="218" t="s">
        <v>633</v>
      </c>
      <c r="B611" s="9">
        <v>560.26400000000001</v>
      </c>
      <c r="C611" s="257"/>
      <c r="D611" s="9"/>
      <c r="E611" s="9"/>
      <c r="F611" s="57"/>
    </row>
    <row r="612" spans="1:6" hidden="1" x14ac:dyDescent="0.35">
      <c r="A612" s="218" t="s">
        <v>634</v>
      </c>
      <c r="B612" s="9">
        <v>566.49800000000005</v>
      </c>
      <c r="C612" s="257"/>
      <c r="D612" s="9"/>
      <c r="E612" s="9"/>
      <c r="F612" s="57"/>
    </row>
    <row r="613" spans="1:6" hidden="1" x14ac:dyDescent="0.35">
      <c r="A613" s="218" t="s">
        <v>635</v>
      </c>
      <c r="B613" s="9">
        <v>559.59</v>
      </c>
      <c r="C613" s="257"/>
      <c r="D613" s="9"/>
      <c r="E613" s="9"/>
      <c r="F613" s="57"/>
    </row>
    <row r="614" spans="1:6" hidden="1" x14ac:dyDescent="0.35">
      <c r="A614" s="218" t="s">
        <v>636</v>
      </c>
      <c r="B614" s="9">
        <v>564.84</v>
      </c>
      <c r="C614" s="257"/>
      <c r="D614" s="9"/>
      <c r="E614" s="9"/>
      <c r="F614" s="57"/>
    </row>
    <row r="615" spans="1:6" hidden="1" x14ac:dyDescent="0.35">
      <c r="A615" s="218" t="s">
        <v>637</v>
      </c>
      <c r="B615" s="9">
        <v>561.26499999999999</v>
      </c>
      <c r="C615" s="257"/>
      <c r="D615" s="9"/>
      <c r="E615" s="9"/>
      <c r="F615" s="57"/>
    </row>
    <row r="616" spans="1:6" hidden="1" x14ac:dyDescent="0.35">
      <c r="A616" s="218" t="s">
        <v>638</v>
      </c>
      <c r="B616" s="9">
        <v>553.75</v>
      </c>
      <c r="C616" s="257"/>
      <c r="D616" s="9"/>
      <c r="E616" s="9"/>
      <c r="F616" s="57"/>
    </row>
    <row r="617" spans="1:6" hidden="1" x14ac:dyDescent="0.35">
      <c r="A617" s="218" t="s">
        <v>639</v>
      </c>
      <c r="B617" s="9">
        <v>542.09400000000005</v>
      </c>
      <c r="C617" s="257"/>
      <c r="D617" s="9"/>
      <c r="E617" s="9"/>
      <c r="F617" s="57"/>
    </row>
    <row r="618" spans="1:6" hidden="1" x14ac:dyDescent="0.35">
      <c r="A618" s="218" t="s">
        <v>640</v>
      </c>
      <c r="B618" s="9">
        <v>543.58000000000004</v>
      </c>
      <c r="C618" s="257"/>
      <c r="D618" s="9"/>
      <c r="E618" s="9"/>
      <c r="F618" s="57"/>
    </row>
    <row r="619" spans="1:6" hidden="1" x14ac:dyDescent="0.35">
      <c r="A619" s="218" t="s">
        <v>641</v>
      </c>
      <c r="B619" s="9">
        <v>537.59</v>
      </c>
      <c r="C619" s="257"/>
      <c r="D619" s="9"/>
      <c r="E619" s="9"/>
      <c r="F619" s="57"/>
    </row>
    <row r="620" spans="1:6" hidden="1" x14ac:dyDescent="0.35">
      <c r="A620" s="218" t="s">
        <v>642</v>
      </c>
      <c r="B620" s="9">
        <v>535.25</v>
      </c>
      <c r="C620" s="257"/>
      <c r="D620" s="20"/>
      <c r="E620" s="20"/>
      <c r="F620" s="58"/>
    </row>
    <row r="621" spans="1:6" hidden="1" x14ac:dyDescent="0.35">
      <c r="A621" s="218" t="s">
        <v>643</v>
      </c>
      <c r="B621" s="9">
        <v>538.02</v>
      </c>
      <c r="C621" s="257"/>
      <c r="D621" s="20"/>
      <c r="E621" s="20"/>
      <c r="F621" s="58"/>
    </row>
    <row r="622" spans="1:6" hidden="1" x14ac:dyDescent="0.35">
      <c r="A622" s="218" t="s">
        <v>644</v>
      </c>
      <c r="B622" s="9">
        <v>535.58000000000004</v>
      </c>
      <c r="C622" s="257"/>
      <c r="D622" s="20"/>
      <c r="E622" s="20"/>
      <c r="F622" s="58"/>
    </row>
    <row r="623" spans="1:6" hidden="1" x14ac:dyDescent="0.35">
      <c r="A623" s="218" t="s">
        <v>645</v>
      </c>
      <c r="B623" s="9">
        <v>527.01</v>
      </c>
      <c r="C623" s="257"/>
      <c r="D623" s="20"/>
      <c r="E623" s="20"/>
      <c r="F623" s="58"/>
    </row>
    <row r="624" spans="1:6" hidden="1" x14ac:dyDescent="0.35">
      <c r="A624" s="218" t="s">
        <v>646</v>
      </c>
      <c r="B624" s="9">
        <v>526.89</v>
      </c>
      <c r="C624" s="257"/>
      <c r="D624" s="20"/>
      <c r="E624" s="20"/>
      <c r="F624" s="58"/>
    </row>
    <row r="625" spans="1:6" hidden="1" x14ac:dyDescent="0.35">
      <c r="A625" s="218" t="s">
        <v>712</v>
      </c>
      <c r="B625" s="9">
        <v>526.25</v>
      </c>
      <c r="C625" s="257"/>
      <c r="D625" s="20"/>
      <c r="E625" s="20"/>
      <c r="F625" s="58"/>
    </row>
    <row r="626" spans="1:6" hidden="1" x14ac:dyDescent="0.35">
      <c r="A626" s="218" t="s">
        <v>713</v>
      </c>
      <c r="B626" s="9">
        <v>527.21</v>
      </c>
      <c r="C626" s="257"/>
      <c r="D626" s="20"/>
      <c r="E626" s="20"/>
      <c r="F626" s="58"/>
    </row>
    <row r="627" spans="1:6" hidden="1" x14ac:dyDescent="0.35">
      <c r="A627" s="218" t="s">
        <v>714</v>
      </c>
      <c r="B627" s="9">
        <v>525.95000000000005</v>
      </c>
      <c r="C627" s="257"/>
      <c r="D627" s="20"/>
      <c r="E627" s="20"/>
      <c r="F627" s="58"/>
    </row>
    <row r="628" spans="1:6" hidden="1" x14ac:dyDescent="0.35">
      <c r="A628" s="218" t="s">
        <v>715</v>
      </c>
      <c r="B628" s="9">
        <v>538.99</v>
      </c>
      <c r="C628" s="257"/>
      <c r="D628" s="20"/>
      <c r="E628" s="20"/>
      <c r="F628" s="58"/>
    </row>
    <row r="629" spans="1:6" hidden="1" x14ac:dyDescent="0.35">
      <c r="A629" s="218" t="s">
        <v>716</v>
      </c>
      <c r="B629" s="9">
        <v>542.24</v>
      </c>
      <c r="C629" s="257"/>
      <c r="D629" s="20"/>
      <c r="E629" s="20"/>
      <c r="F629" s="58"/>
    </row>
    <row r="630" spans="1:6" hidden="1" x14ac:dyDescent="0.35">
      <c r="A630" s="218" t="s">
        <v>717</v>
      </c>
      <c r="B630" s="9">
        <v>541.66</v>
      </c>
      <c r="C630" s="257"/>
      <c r="D630" s="20"/>
      <c r="E630" s="20"/>
      <c r="F630" s="58"/>
    </row>
    <row r="631" spans="1:6" hidden="1" x14ac:dyDescent="0.35">
      <c r="A631" s="218" t="s">
        <v>718</v>
      </c>
      <c r="B631" s="9">
        <v>560.58000000000004</v>
      </c>
      <c r="C631" s="257"/>
      <c r="D631" s="20"/>
      <c r="E631" s="20"/>
      <c r="F631" s="58"/>
    </row>
    <row r="632" spans="1:6" hidden="1" x14ac:dyDescent="0.35">
      <c r="A632" s="218" t="s">
        <v>719</v>
      </c>
      <c r="B632" s="9">
        <v>482.38</v>
      </c>
      <c r="C632" s="257"/>
      <c r="D632" s="20"/>
      <c r="E632" s="20"/>
      <c r="F632" s="58"/>
    </row>
    <row r="633" spans="1:6" hidden="1" x14ac:dyDescent="0.35">
      <c r="A633" s="218" t="s">
        <v>720</v>
      </c>
      <c r="B633" s="9">
        <v>564.42999999999995</v>
      </c>
      <c r="C633" s="257"/>
      <c r="D633" s="20"/>
      <c r="E633" s="20"/>
      <c r="F633" s="58"/>
    </row>
    <row r="634" spans="1:6" hidden="1" x14ac:dyDescent="0.35">
      <c r="A634" s="218" t="s">
        <v>758</v>
      </c>
      <c r="B634" s="15">
        <v>574.82000000000005</v>
      </c>
      <c r="C634" s="257"/>
      <c r="D634" s="20"/>
      <c r="E634" s="20"/>
      <c r="F634" s="58"/>
    </row>
    <row r="635" spans="1:6" hidden="1" x14ac:dyDescent="0.35">
      <c r="A635" s="218" t="s">
        <v>778</v>
      </c>
      <c r="B635" s="15">
        <v>563.6</v>
      </c>
      <c r="C635" s="257"/>
      <c r="D635" s="20"/>
      <c r="E635" s="20"/>
      <c r="F635" s="58"/>
    </row>
    <row r="636" spans="1:6" hidden="1" x14ac:dyDescent="0.35">
      <c r="A636" s="218" t="s">
        <v>780</v>
      </c>
      <c r="B636" s="20">
        <v>564.35</v>
      </c>
      <c r="C636" s="257"/>
      <c r="D636" s="20"/>
      <c r="E636" s="20"/>
      <c r="F636" s="58"/>
    </row>
    <row r="637" spans="1:6" hidden="1" x14ac:dyDescent="0.35">
      <c r="A637" s="218" t="s">
        <v>782</v>
      </c>
      <c r="B637" s="15">
        <v>571.46</v>
      </c>
      <c r="C637" s="257"/>
      <c r="D637" s="20"/>
      <c r="E637" s="20"/>
      <c r="F637" s="58"/>
    </row>
    <row r="638" spans="1:6" hidden="1" x14ac:dyDescent="0.35">
      <c r="A638" s="218" t="s">
        <v>784</v>
      </c>
      <c r="B638" s="15">
        <v>562.35</v>
      </c>
      <c r="C638" s="257"/>
      <c r="D638" s="20"/>
      <c r="E638" s="20"/>
      <c r="F638" s="58"/>
    </row>
    <row r="639" spans="1:6" hidden="1" x14ac:dyDescent="0.35">
      <c r="A639" s="218" t="s">
        <v>785</v>
      </c>
      <c r="B639" s="15">
        <v>564.63</v>
      </c>
      <c r="C639" s="257"/>
      <c r="D639" s="20"/>
      <c r="E639" s="20"/>
      <c r="F639" s="58"/>
    </row>
    <row r="640" spans="1:6" hidden="1" x14ac:dyDescent="0.35">
      <c r="A640" s="218" t="s">
        <v>786</v>
      </c>
      <c r="B640" s="15">
        <v>561.47</v>
      </c>
      <c r="C640" s="257"/>
      <c r="D640" s="20"/>
      <c r="E640" s="20"/>
      <c r="F640" s="58"/>
    </row>
    <row r="641" spans="1:6" hidden="1" x14ac:dyDescent="0.35">
      <c r="A641" s="218" t="s">
        <v>787</v>
      </c>
      <c r="B641" s="20">
        <v>573.91999999999996</v>
      </c>
      <c r="C641" s="257"/>
      <c r="D641" s="20"/>
      <c r="E641" s="20"/>
      <c r="F641" s="58"/>
    </row>
    <row r="642" spans="1:6" hidden="1" x14ac:dyDescent="0.35">
      <c r="A642" s="218" t="s">
        <v>790</v>
      </c>
      <c r="B642" s="15">
        <v>570.91</v>
      </c>
      <c r="C642" s="257"/>
      <c r="D642" s="20"/>
      <c r="E642" s="20"/>
      <c r="F642" s="58"/>
    </row>
    <row r="643" spans="1:6" hidden="1" x14ac:dyDescent="0.35">
      <c r="A643" s="218" t="s">
        <v>788</v>
      </c>
      <c r="B643" s="15">
        <v>573.91800000000001</v>
      </c>
      <c r="C643" s="257"/>
      <c r="D643" s="20"/>
      <c r="E643" s="20"/>
      <c r="F643" s="58"/>
    </row>
    <row r="644" spans="1:6" hidden="1" x14ac:dyDescent="0.35">
      <c r="A644" s="218" t="s">
        <v>789</v>
      </c>
      <c r="B644" s="15">
        <v>570.91</v>
      </c>
      <c r="C644" s="257"/>
      <c r="D644" s="20"/>
      <c r="E644" s="20"/>
      <c r="F644" s="58"/>
    </row>
    <row r="645" spans="1:6" hidden="1" x14ac:dyDescent="0.35">
      <c r="A645" s="218" t="s">
        <v>791</v>
      </c>
      <c r="B645" s="20">
        <v>576.19000000000005</v>
      </c>
      <c r="C645" s="257"/>
      <c r="D645" s="20"/>
      <c r="E645" s="20"/>
      <c r="F645" s="58"/>
    </row>
    <row r="646" spans="1:6" hidden="1" x14ac:dyDescent="0.35">
      <c r="A646" s="218" t="s">
        <v>792</v>
      </c>
      <c r="B646" s="15">
        <v>591.91999999999996</v>
      </c>
      <c r="C646" s="257"/>
      <c r="D646" s="20"/>
      <c r="E646" s="20"/>
      <c r="F646" s="58"/>
    </row>
    <row r="647" spans="1:6" hidden="1" x14ac:dyDescent="0.35">
      <c r="A647" s="218" t="s">
        <v>793</v>
      </c>
      <c r="B647" s="20">
        <v>606.80999999999995</v>
      </c>
      <c r="C647" s="257"/>
      <c r="D647" s="20"/>
      <c r="E647" s="20"/>
      <c r="F647" s="58"/>
    </row>
    <row r="648" spans="1:6" hidden="1" x14ac:dyDescent="0.35">
      <c r="A648" s="218" t="s">
        <v>795</v>
      </c>
      <c r="B648" s="97">
        <v>656.88</v>
      </c>
      <c r="C648" s="257"/>
      <c r="D648" s="20"/>
      <c r="E648" s="20"/>
      <c r="F648" s="58"/>
    </row>
    <row r="649" spans="1:6" hidden="1" x14ac:dyDescent="0.35">
      <c r="A649" s="218" t="s">
        <v>796</v>
      </c>
      <c r="B649" s="20">
        <v>643.47</v>
      </c>
      <c r="C649" s="257"/>
      <c r="D649" s="20"/>
      <c r="E649" s="20"/>
      <c r="F649" s="58"/>
    </row>
    <row r="650" spans="1:6" hidden="1" x14ac:dyDescent="0.35">
      <c r="A650" s="218" t="s">
        <v>797</v>
      </c>
      <c r="B650" s="97">
        <v>656.07</v>
      </c>
      <c r="C650" s="257"/>
      <c r="D650" s="20"/>
      <c r="E650" s="20"/>
      <c r="F650" s="58"/>
    </row>
    <row r="651" spans="1:6" hidden="1" x14ac:dyDescent="0.35">
      <c r="A651" s="218" t="s">
        <v>798</v>
      </c>
      <c r="B651" s="97">
        <v>656.23</v>
      </c>
      <c r="C651" s="257"/>
      <c r="D651" s="20"/>
      <c r="E651" s="20"/>
      <c r="F651" s="58"/>
    </row>
    <row r="652" spans="1:6" hidden="1" x14ac:dyDescent="0.35">
      <c r="A652" s="218" t="s">
        <v>799</v>
      </c>
      <c r="B652" s="20">
        <v>639.86</v>
      </c>
      <c r="C652" s="257"/>
      <c r="D652" s="20"/>
      <c r="E652" s="20"/>
      <c r="F652" s="58"/>
    </row>
    <row r="653" spans="1:6" hidden="1" x14ac:dyDescent="0.35">
      <c r="A653" s="218" t="s">
        <v>800</v>
      </c>
      <c r="B653" s="98">
        <v>661.13</v>
      </c>
      <c r="C653" s="257"/>
      <c r="D653" s="20"/>
      <c r="E653" s="20"/>
      <c r="F653" s="58"/>
    </row>
    <row r="654" spans="1:6" hidden="1" x14ac:dyDescent="0.35">
      <c r="A654" s="218" t="s">
        <v>801</v>
      </c>
      <c r="B654" s="97">
        <v>655.81</v>
      </c>
      <c r="C654" s="257"/>
      <c r="D654" s="20"/>
      <c r="E654" s="20"/>
      <c r="F654" s="58"/>
    </row>
    <row r="655" spans="1:6" hidden="1" x14ac:dyDescent="0.35">
      <c r="A655" s="218" t="s">
        <v>802</v>
      </c>
      <c r="B655" s="20">
        <v>645.80999999999995</v>
      </c>
      <c r="C655" s="257"/>
      <c r="D655" s="20"/>
      <c r="E655" s="20"/>
      <c r="F655" s="58"/>
    </row>
    <row r="656" spans="1:6" hidden="1" x14ac:dyDescent="0.35">
      <c r="A656" s="218" t="s">
        <v>803</v>
      </c>
      <c r="B656" s="97">
        <v>658.86</v>
      </c>
      <c r="C656" s="257"/>
      <c r="D656" s="20"/>
      <c r="E656" s="20"/>
      <c r="F656" s="58"/>
    </row>
    <row r="657" spans="1:6" hidden="1" x14ac:dyDescent="0.35">
      <c r="A657" s="218" t="s">
        <v>804</v>
      </c>
      <c r="B657" s="97">
        <v>651.79999999999995</v>
      </c>
      <c r="C657" s="257"/>
      <c r="D657" s="20"/>
      <c r="E657" s="20"/>
      <c r="F657" s="58"/>
    </row>
    <row r="658" spans="1:6" hidden="1" x14ac:dyDescent="0.35">
      <c r="A658" s="218" t="s">
        <v>805</v>
      </c>
      <c r="B658" s="20">
        <v>642.1</v>
      </c>
      <c r="C658" s="257"/>
      <c r="D658" s="20"/>
      <c r="E658" s="20"/>
      <c r="F658" s="58"/>
    </row>
    <row r="659" spans="1:6" hidden="1" x14ac:dyDescent="0.35">
      <c r="A659" s="218" t="s">
        <v>806</v>
      </c>
      <c r="B659" s="20">
        <v>640.61</v>
      </c>
      <c r="C659" s="257"/>
      <c r="D659" s="20"/>
      <c r="E659" s="20"/>
      <c r="F659" s="58"/>
    </row>
    <row r="660" spans="1:6" hidden="1" x14ac:dyDescent="0.35">
      <c r="A660" s="218" t="s">
        <v>807</v>
      </c>
      <c r="B660" s="20">
        <v>640.94000000000005</v>
      </c>
      <c r="C660" s="257"/>
      <c r="D660" s="20"/>
      <c r="E660" s="20"/>
      <c r="F660" s="58"/>
    </row>
    <row r="661" spans="1:6" hidden="1" x14ac:dyDescent="0.35">
      <c r="A661" s="218" t="s">
        <v>808</v>
      </c>
      <c r="B661" s="20">
        <v>623.27</v>
      </c>
      <c r="C661" s="257"/>
      <c r="D661" s="20"/>
      <c r="E661" s="20"/>
      <c r="F661" s="58"/>
    </row>
    <row r="662" spans="1:6" hidden="1" x14ac:dyDescent="0.35">
      <c r="A662" s="218" t="s">
        <v>809</v>
      </c>
      <c r="B662" s="20">
        <v>641.17999999999995</v>
      </c>
      <c r="C662" s="257"/>
      <c r="D662" s="20"/>
      <c r="E662" s="20"/>
      <c r="F662" s="58"/>
    </row>
    <row r="663" spans="1:6" hidden="1" x14ac:dyDescent="0.35">
      <c r="A663" s="218" t="s">
        <v>810</v>
      </c>
      <c r="B663" s="20">
        <v>629.21</v>
      </c>
      <c r="C663" s="257"/>
      <c r="D663" s="20"/>
      <c r="E663" s="20"/>
      <c r="F663" s="58"/>
    </row>
    <row r="664" spans="1:6" hidden="1" x14ac:dyDescent="0.35">
      <c r="A664" s="218" t="s">
        <v>811</v>
      </c>
      <c r="B664" s="20">
        <v>634.45000000000005</v>
      </c>
      <c r="C664" s="257"/>
      <c r="D664" s="20"/>
      <c r="E664" s="20"/>
      <c r="F664" s="58"/>
    </row>
    <row r="665" spans="1:6" hidden="1" x14ac:dyDescent="0.35">
      <c r="A665" s="218" t="s">
        <v>812</v>
      </c>
      <c r="B665" s="20">
        <v>633.55999999999995</v>
      </c>
      <c r="C665" s="257"/>
      <c r="D665" s="20"/>
      <c r="E665" s="20"/>
      <c r="F665" s="58"/>
    </row>
    <row r="666" spans="1:6" hidden="1" x14ac:dyDescent="0.35">
      <c r="A666" s="218" t="s">
        <v>813</v>
      </c>
      <c r="B666" s="20">
        <v>653.91999999999996</v>
      </c>
      <c r="C666" s="257"/>
      <c r="D666" s="20"/>
      <c r="E666" s="20"/>
      <c r="F666" s="58"/>
    </row>
    <row r="667" spans="1:6" hidden="1" x14ac:dyDescent="0.35">
      <c r="A667" s="218" t="s">
        <v>814</v>
      </c>
      <c r="B667" s="20">
        <v>656.74</v>
      </c>
      <c r="C667" s="257"/>
      <c r="D667" s="20"/>
      <c r="E667" s="20"/>
      <c r="F667" s="58"/>
    </row>
    <row r="668" spans="1:6" hidden="1" x14ac:dyDescent="0.35">
      <c r="A668" s="224" t="s">
        <v>815</v>
      </c>
      <c r="B668" s="20">
        <v>665.59</v>
      </c>
      <c r="C668" s="257"/>
      <c r="D668" s="20"/>
      <c r="E668" s="20"/>
      <c r="F668" s="58"/>
    </row>
    <row r="669" spans="1:6" hidden="1" x14ac:dyDescent="0.35">
      <c r="A669" s="224" t="s">
        <v>816</v>
      </c>
      <c r="B669" s="20">
        <v>661.94</v>
      </c>
      <c r="C669" s="257"/>
      <c r="D669" s="20"/>
      <c r="E669" s="20"/>
      <c r="F669" s="58"/>
    </row>
    <row r="670" spans="1:6" hidden="1" x14ac:dyDescent="0.35">
      <c r="A670" s="224" t="s">
        <v>817</v>
      </c>
      <c r="B670" s="20">
        <v>672.45</v>
      </c>
      <c r="C670" s="257"/>
      <c r="D670" s="20"/>
      <c r="E670" s="20"/>
      <c r="F670" s="58"/>
    </row>
    <row r="671" spans="1:6" hidden="1" x14ac:dyDescent="0.35">
      <c r="A671" s="224" t="s">
        <v>818</v>
      </c>
      <c r="B671" s="20">
        <v>661.91</v>
      </c>
      <c r="C671" s="257"/>
      <c r="D671" s="20"/>
      <c r="E671" s="20"/>
      <c r="F671" s="58"/>
    </row>
    <row r="672" spans="1:6" hidden="1" x14ac:dyDescent="0.35">
      <c r="A672" s="224" t="s">
        <v>819</v>
      </c>
      <c r="B672" s="20">
        <v>658.59</v>
      </c>
      <c r="C672" s="257"/>
      <c r="D672" s="20"/>
      <c r="E672" s="20"/>
      <c r="F672" s="58"/>
    </row>
    <row r="673" spans="1:6" hidden="1" x14ac:dyDescent="0.35">
      <c r="A673" s="224" t="s">
        <v>820</v>
      </c>
      <c r="B673" s="20">
        <v>642</v>
      </c>
      <c r="C673" s="257"/>
      <c r="D673" s="20"/>
      <c r="E673" s="20"/>
      <c r="F673" s="58"/>
    </row>
    <row r="674" spans="1:6" hidden="1" x14ac:dyDescent="0.35">
      <c r="A674" s="224" t="s">
        <v>821</v>
      </c>
      <c r="B674" s="20">
        <v>641.09</v>
      </c>
      <c r="C674" s="257"/>
      <c r="D674" s="20"/>
      <c r="E674" s="20"/>
      <c r="F674" s="58"/>
    </row>
    <row r="675" spans="1:6" hidden="1" x14ac:dyDescent="0.35">
      <c r="A675" s="224" t="s">
        <v>822</v>
      </c>
      <c r="B675" s="20">
        <v>648.62</v>
      </c>
      <c r="C675" s="257"/>
      <c r="D675" s="20"/>
      <c r="E675" s="20"/>
      <c r="F675" s="58"/>
    </row>
    <row r="676" spans="1:6" hidden="1" x14ac:dyDescent="0.35">
      <c r="A676" s="224" t="s">
        <v>823</v>
      </c>
      <c r="B676" s="20">
        <v>653.33000000000004</v>
      </c>
      <c r="C676" s="257"/>
      <c r="D676" s="20"/>
      <c r="E676" s="20"/>
      <c r="F676" s="58"/>
    </row>
    <row r="677" spans="1:6" hidden="1" x14ac:dyDescent="0.35">
      <c r="A677" s="224" t="s">
        <v>824</v>
      </c>
      <c r="B677" s="20">
        <v>651.72</v>
      </c>
      <c r="C677" s="257"/>
      <c r="D677" s="20"/>
      <c r="E677" s="20"/>
      <c r="F677" s="58"/>
    </row>
    <row r="678" spans="1:6" hidden="1" x14ac:dyDescent="0.35">
      <c r="A678" s="224" t="s">
        <v>825</v>
      </c>
      <c r="B678" s="20">
        <v>644.96</v>
      </c>
      <c r="C678" s="257"/>
      <c r="D678" s="20"/>
      <c r="E678" s="20"/>
      <c r="F678" s="58"/>
    </row>
    <row r="679" spans="1:6" hidden="1" x14ac:dyDescent="0.35">
      <c r="A679" s="224" t="s">
        <v>826</v>
      </c>
      <c r="B679" s="19">
        <v>647.22</v>
      </c>
      <c r="C679" s="257"/>
      <c r="D679" s="20"/>
      <c r="E679" s="20"/>
      <c r="F679" s="58"/>
    </row>
    <row r="680" spans="1:6" hidden="1" x14ac:dyDescent="0.35">
      <c r="A680" s="224" t="s">
        <v>827</v>
      </c>
      <c r="B680" s="20">
        <v>647.97</v>
      </c>
      <c r="C680" s="257"/>
      <c r="D680" s="20"/>
      <c r="E680" s="20"/>
      <c r="F680" s="58"/>
    </row>
    <row r="681" spans="1:6" hidden="1" x14ac:dyDescent="0.35">
      <c r="A681" s="224" t="s">
        <v>828</v>
      </c>
      <c r="B681" s="20">
        <v>651.51</v>
      </c>
      <c r="C681" s="257"/>
      <c r="D681" s="20"/>
      <c r="E681" s="20"/>
      <c r="F681" s="58"/>
    </row>
    <row r="682" spans="1:6" hidden="1" x14ac:dyDescent="0.35">
      <c r="A682" s="224" t="s">
        <v>829</v>
      </c>
      <c r="B682" s="19">
        <v>644.48</v>
      </c>
      <c r="C682" s="257"/>
      <c r="D682" s="20"/>
      <c r="E682" s="20"/>
      <c r="F682" s="58"/>
    </row>
    <row r="683" spans="1:6" hidden="1" x14ac:dyDescent="0.35">
      <c r="A683" s="224" t="s">
        <v>830</v>
      </c>
      <c r="B683" s="20">
        <v>623.62</v>
      </c>
      <c r="C683" s="257"/>
      <c r="D683" s="20"/>
      <c r="E683" s="20"/>
      <c r="F683" s="58"/>
    </row>
    <row r="684" spans="1:6" hidden="1" x14ac:dyDescent="0.35">
      <c r="A684" s="224" t="s">
        <v>831</v>
      </c>
      <c r="B684" s="20">
        <v>624.65</v>
      </c>
      <c r="C684" s="257"/>
      <c r="D684" s="20"/>
      <c r="E684" s="20"/>
      <c r="F684" s="58"/>
    </row>
    <row r="685" spans="1:6" hidden="1" x14ac:dyDescent="0.35">
      <c r="A685" s="224" t="s">
        <v>832</v>
      </c>
      <c r="B685" s="20">
        <v>623.83000000000004</v>
      </c>
      <c r="C685" s="257"/>
      <c r="D685" s="20"/>
      <c r="E685" s="20"/>
      <c r="F685" s="58"/>
    </row>
    <row r="686" spans="1:6" hidden="1" x14ac:dyDescent="0.35">
      <c r="A686" s="224" t="s">
        <v>833</v>
      </c>
      <c r="B686" s="20">
        <v>608.65</v>
      </c>
      <c r="C686" s="257"/>
      <c r="D686" s="20"/>
      <c r="E686" s="20"/>
      <c r="F686" s="58"/>
    </row>
    <row r="687" spans="1:6" hidden="1" x14ac:dyDescent="0.35">
      <c r="A687" s="224" t="s">
        <v>834</v>
      </c>
      <c r="B687" s="20">
        <v>609.49</v>
      </c>
      <c r="C687" s="257"/>
      <c r="D687" s="20"/>
      <c r="E687" s="20"/>
      <c r="F687" s="58"/>
    </row>
    <row r="688" spans="1:6" hidden="1" x14ac:dyDescent="0.35">
      <c r="A688" s="224" t="s">
        <v>835</v>
      </c>
      <c r="B688" s="20">
        <v>605.52</v>
      </c>
      <c r="C688" s="257"/>
      <c r="D688" s="20"/>
      <c r="E688" s="20"/>
      <c r="F688" s="58"/>
    </row>
    <row r="689" spans="1:6" hidden="1" x14ac:dyDescent="0.35">
      <c r="A689" s="224" t="s">
        <v>836</v>
      </c>
      <c r="B689" s="20">
        <v>612.76</v>
      </c>
      <c r="C689" s="257"/>
      <c r="D689" s="20"/>
      <c r="E689" s="20"/>
      <c r="F689" s="58"/>
    </row>
    <row r="690" spans="1:6" hidden="1" x14ac:dyDescent="0.35">
      <c r="A690" s="224" t="s">
        <v>837</v>
      </c>
      <c r="B690" s="20">
        <v>612.74</v>
      </c>
      <c r="C690" s="257"/>
      <c r="D690" s="20"/>
      <c r="E690" s="20"/>
      <c r="F690" s="58"/>
    </row>
    <row r="691" spans="1:6" hidden="1" x14ac:dyDescent="0.35">
      <c r="A691" s="224" t="s">
        <v>838</v>
      </c>
      <c r="B691" s="19">
        <v>612.58000000000004</v>
      </c>
      <c r="C691" s="257"/>
      <c r="D691" s="20"/>
      <c r="E691" s="20"/>
      <c r="F691" s="58"/>
    </row>
    <row r="692" spans="1:6" hidden="1" x14ac:dyDescent="0.35">
      <c r="A692" s="224" t="s">
        <v>839</v>
      </c>
      <c r="B692" s="20">
        <v>635.1</v>
      </c>
      <c r="C692" s="257"/>
      <c r="D692" s="20"/>
      <c r="E692" s="20"/>
      <c r="F692" s="58"/>
    </row>
    <row r="693" spans="1:6" hidden="1" x14ac:dyDescent="0.35">
      <c r="A693" s="224" t="s">
        <v>840</v>
      </c>
      <c r="B693" s="20">
        <v>636.41999999999996</v>
      </c>
      <c r="C693" s="257"/>
      <c r="D693" s="20"/>
      <c r="E693" s="20"/>
      <c r="F693" s="58"/>
    </row>
    <row r="694" spans="1:6" hidden="1" x14ac:dyDescent="0.35">
      <c r="A694" s="224" t="s">
        <v>841</v>
      </c>
      <c r="B694" s="20">
        <v>650.5</v>
      </c>
      <c r="C694" s="257"/>
      <c r="D694" s="20"/>
      <c r="E694" s="20"/>
      <c r="F694" s="58"/>
    </row>
    <row r="695" spans="1:6" hidden="1" x14ac:dyDescent="0.35">
      <c r="A695" s="224" t="s">
        <v>842</v>
      </c>
      <c r="B695" s="20">
        <v>643.76</v>
      </c>
      <c r="C695" s="257"/>
      <c r="D695" s="20"/>
      <c r="E695" s="20"/>
      <c r="F695" s="58"/>
    </row>
    <row r="696" spans="1:6" hidden="1" x14ac:dyDescent="0.35">
      <c r="A696" s="224" t="s">
        <v>843</v>
      </c>
      <c r="B696" s="20">
        <v>625.79999999999995</v>
      </c>
      <c r="C696" s="257"/>
      <c r="D696" s="20"/>
      <c r="E696" s="20"/>
      <c r="F696" s="58"/>
    </row>
    <row r="697" spans="1:6" hidden="1" x14ac:dyDescent="0.35">
      <c r="A697" s="224" t="s">
        <v>844</v>
      </c>
      <c r="B697" s="20">
        <v>633.28</v>
      </c>
      <c r="C697" s="257"/>
      <c r="D697" s="20"/>
      <c r="E697" s="20"/>
      <c r="F697" s="58"/>
    </row>
    <row r="698" spans="1:6" hidden="1" x14ac:dyDescent="0.35">
      <c r="A698" s="224" t="s">
        <v>845</v>
      </c>
      <c r="B698" s="20">
        <v>623.17999999999995</v>
      </c>
      <c r="C698" s="257"/>
      <c r="D698" s="20"/>
      <c r="E698" s="20"/>
      <c r="F698" s="58"/>
    </row>
    <row r="699" spans="1:6" hidden="1" x14ac:dyDescent="0.35">
      <c r="A699" s="224" t="s">
        <v>846</v>
      </c>
      <c r="B699" s="20">
        <v>634.54999999999995</v>
      </c>
      <c r="C699" s="257"/>
      <c r="D699" s="20"/>
      <c r="E699" s="20"/>
      <c r="F699" s="58"/>
    </row>
    <row r="700" spans="1:6" hidden="1" x14ac:dyDescent="0.35">
      <c r="A700" s="224" t="s">
        <v>847</v>
      </c>
      <c r="B700" s="20">
        <v>631.28</v>
      </c>
      <c r="C700" s="257"/>
      <c r="D700" s="20"/>
      <c r="E700" s="20"/>
      <c r="F700" s="58"/>
    </row>
    <row r="701" spans="1:6" hidden="1" x14ac:dyDescent="0.35">
      <c r="A701" s="224" t="s">
        <v>848</v>
      </c>
      <c r="B701" s="20">
        <v>649.44000000000005</v>
      </c>
      <c r="C701" s="257"/>
      <c r="D701" s="20"/>
      <c r="E701" s="20"/>
      <c r="F701" s="58"/>
    </row>
    <row r="702" spans="1:6" hidden="1" x14ac:dyDescent="0.35">
      <c r="A702" s="224" t="s">
        <v>849</v>
      </c>
      <c r="B702" s="20">
        <v>647.02</v>
      </c>
      <c r="C702" s="257"/>
      <c r="D702" s="20"/>
      <c r="E702" s="20"/>
      <c r="F702" s="58"/>
    </row>
    <row r="703" spans="1:6" hidden="1" x14ac:dyDescent="0.35">
      <c r="A703" s="224" t="s">
        <v>850</v>
      </c>
      <c r="B703" s="20">
        <v>644.12</v>
      </c>
      <c r="C703" s="257"/>
      <c r="D703" s="20"/>
      <c r="E703" s="20"/>
      <c r="F703" s="58"/>
    </row>
    <row r="704" spans="1:6" hidden="1" x14ac:dyDescent="0.35">
      <c r="A704" s="224" t="s">
        <v>851</v>
      </c>
      <c r="B704" s="20">
        <v>641.20000000000005</v>
      </c>
      <c r="C704" s="257"/>
      <c r="D704" s="20"/>
      <c r="E704" s="20"/>
      <c r="F704" s="58"/>
    </row>
    <row r="705" spans="1:6" hidden="1" x14ac:dyDescent="0.35">
      <c r="A705" s="224" t="s">
        <v>852</v>
      </c>
      <c r="B705" s="20">
        <v>629.21</v>
      </c>
      <c r="C705" s="257"/>
      <c r="D705" s="20"/>
      <c r="E705" s="20"/>
      <c r="F705" s="58"/>
    </row>
    <row r="706" spans="1:6" hidden="1" x14ac:dyDescent="0.35">
      <c r="A706" s="224" t="s">
        <v>853</v>
      </c>
      <c r="B706" s="20">
        <v>629.17999999999995</v>
      </c>
      <c r="C706" s="257"/>
      <c r="D706" s="20"/>
      <c r="E706" s="20"/>
      <c r="F706" s="58"/>
    </row>
    <row r="707" spans="1:6" hidden="1" x14ac:dyDescent="0.35">
      <c r="A707" s="224" t="s">
        <v>854</v>
      </c>
      <c r="B707" s="20">
        <v>629.91</v>
      </c>
      <c r="C707" s="257"/>
      <c r="D707" s="20"/>
      <c r="E707" s="20"/>
      <c r="F707" s="58"/>
    </row>
    <row r="708" spans="1:6" hidden="1" x14ac:dyDescent="0.35">
      <c r="A708" s="224" t="s">
        <v>855</v>
      </c>
      <c r="B708" s="20">
        <v>584.20000000000005</v>
      </c>
      <c r="C708" s="257"/>
      <c r="D708" s="20"/>
      <c r="E708" s="20"/>
      <c r="F708" s="58"/>
    </row>
    <row r="709" spans="1:6" hidden="1" x14ac:dyDescent="0.35">
      <c r="A709" s="224" t="s">
        <v>856</v>
      </c>
      <c r="B709" s="20">
        <v>585.13</v>
      </c>
      <c r="C709" s="257"/>
      <c r="D709" s="20"/>
      <c r="E709" s="20"/>
      <c r="F709" s="58"/>
    </row>
    <row r="710" spans="1:6" hidden="1" x14ac:dyDescent="0.35">
      <c r="A710" s="224" t="s">
        <v>857</v>
      </c>
      <c r="B710" s="20">
        <v>583.97</v>
      </c>
      <c r="C710" s="257"/>
      <c r="D710" s="20"/>
      <c r="E710" s="20"/>
      <c r="F710" s="58"/>
    </row>
    <row r="711" spans="1:6" hidden="1" x14ac:dyDescent="0.35">
      <c r="A711" s="224" t="s">
        <v>858</v>
      </c>
      <c r="B711" s="20">
        <v>584.66999999999996</v>
      </c>
      <c r="C711" s="257"/>
      <c r="D711" s="20"/>
      <c r="E711" s="20"/>
      <c r="F711" s="58"/>
    </row>
    <row r="712" spans="1:6" hidden="1" x14ac:dyDescent="0.35">
      <c r="A712" s="224" t="s">
        <v>859</v>
      </c>
      <c r="B712" s="20">
        <v>583.39</v>
      </c>
      <c r="C712" s="257"/>
      <c r="D712" s="20"/>
      <c r="E712" s="20"/>
      <c r="F712" s="58"/>
    </row>
    <row r="713" spans="1:6" hidden="1" x14ac:dyDescent="0.35">
      <c r="A713" s="224" t="s">
        <v>860</v>
      </c>
      <c r="B713" s="20">
        <v>590.75</v>
      </c>
      <c r="C713" s="257"/>
      <c r="D713" s="20"/>
      <c r="E713" s="20"/>
      <c r="F713" s="58"/>
    </row>
    <row r="714" spans="1:6" hidden="1" x14ac:dyDescent="0.35">
      <c r="A714" s="224" t="s">
        <v>861</v>
      </c>
      <c r="B714" s="20">
        <v>592.27</v>
      </c>
      <c r="C714" s="257"/>
      <c r="D714" s="20"/>
      <c r="E714" s="20"/>
      <c r="F714" s="58"/>
    </row>
    <row r="715" spans="1:6" hidden="1" x14ac:dyDescent="0.35">
      <c r="A715" s="224" t="s">
        <v>862</v>
      </c>
      <c r="B715" s="20">
        <v>584.94000000000005</v>
      </c>
      <c r="C715" s="257"/>
      <c r="D715" s="20"/>
      <c r="E715" s="20"/>
      <c r="F715" s="58"/>
    </row>
    <row r="716" spans="1:6" hidden="1" x14ac:dyDescent="0.35">
      <c r="A716" s="224" t="s">
        <v>863</v>
      </c>
      <c r="B716" s="20">
        <v>581.88</v>
      </c>
      <c r="C716" s="257"/>
      <c r="D716" s="20"/>
      <c r="E716" s="20"/>
      <c r="F716" s="58"/>
    </row>
    <row r="717" spans="1:6" hidden="1" x14ac:dyDescent="0.35">
      <c r="A717" s="224" t="s">
        <v>864</v>
      </c>
      <c r="B717" s="20">
        <v>586.85</v>
      </c>
      <c r="C717" s="257"/>
      <c r="D717" s="20"/>
      <c r="E717" s="20"/>
      <c r="F717" s="58"/>
    </row>
    <row r="718" spans="1:6" hidden="1" x14ac:dyDescent="0.35">
      <c r="A718" s="224" t="s">
        <v>865</v>
      </c>
      <c r="B718" s="20">
        <v>592.53</v>
      </c>
      <c r="C718" s="257"/>
      <c r="D718" s="20"/>
      <c r="E718" s="20"/>
      <c r="F718" s="58"/>
    </row>
    <row r="719" spans="1:6" hidden="1" x14ac:dyDescent="0.35">
      <c r="A719" s="224" t="s">
        <v>866</v>
      </c>
      <c r="B719" s="20">
        <v>594</v>
      </c>
      <c r="C719" s="257"/>
      <c r="D719" s="20"/>
      <c r="E719" s="20"/>
      <c r="F719" s="58"/>
    </row>
    <row r="720" spans="1:6" hidden="1" x14ac:dyDescent="0.35">
      <c r="A720" s="224" t="s">
        <v>867</v>
      </c>
      <c r="B720" s="20">
        <v>609.95000000000005</v>
      </c>
      <c r="C720" s="257"/>
      <c r="D720" s="20"/>
      <c r="E720" s="20"/>
      <c r="F720" s="58"/>
    </row>
    <row r="721" spans="1:6" hidden="1" x14ac:dyDescent="0.35">
      <c r="A721" s="224" t="s">
        <v>868</v>
      </c>
      <c r="B721" s="20">
        <v>613.45000000000005</v>
      </c>
      <c r="C721" s="257"/>
      <c r="D721" s="20"/>
      <c r="E721" s="20"/>
      <c r="F721" s="58"/>
    </row>
    <row r="722" spans="1:6" hidden="1" x14ac:dyDescent="0.35">
      <c r="A722" s="224" t="s">
        <v>869</v>
      </c>
      <c r="B722" s="20">
        <v>605.87</v>
      </c>
      <c r="C722" s="257"/>
      <c r="D722" s="20"/>
      <c r="E722" s="20"/>
      <c r="F722" s="58"/>
    </row>
    <row r="723" spans="1:6" hidden="1" x14ac:dyDescent="0.35">
      <c r="A723" s="224" t="s">
        <v>870</v>
      </c>
      <c r="B723" s="20">
        <v>600.92999999999995</v>
      </c>
      <c r="C723" s="257"/>
      <c r="D723" s="20"/>
      <c r="E723" s="20"/>
      <c r="F723" s="58"/>
    </row>
    <row r="724" spans="1:6" hidden="1" x14ac:dyDescent="0.35">
      <c r="A724" s="224" t="s">
        <v>871</v>
      </c>
      <c r="B724" s="20">
        <v>600.19000000000005</v>
      </c>
      <c r="C724" s="257"/>
      <c r="D724" s="20"/>
      <c r="E724" s="20"/>
      <c r="F724" s="58"/>
    </row>
    <row r="725" spans="1:6" hidden="1" x14ac:dyDescent="0.35">
      <c r="A725" s="224" t="s">
        <v>872</v>
      </c>
      <c r="B725" s="20">
        <v>609.21</v>
      </c>
      <c r="C725" s="257"/>
      <c r="D725" s="20"/>
      <c r="E725" s="20"/>
      <c r="F725" s="58"/>
    </row>
    <row r="726" spans="1:6" hidden="1" x14ac:dyDescent="0.35">
      <c r="A726" s="224" t="s">
        <v>874</v>
      </c>
      <c r="B726" s="20">
        <v>617.45000000000005</v>
      </c>
      <c r="C726" s="257"/>
      <c r="D726" s="20"/>
      <c r="E726" s="20"/>
      <c r="F726" s="58"/>
    </row>
    <row r="727" spans="1:6" hidden="1" x14ac:dyDescent="0.35">
      <c r="A727" s="224" t="s">
        <v>875</v>
      </c>
      <c r="B727" s="20">
        <v>582.71</v>
      </c>
      <c r="C727" s="257"/>
      <c r="D727" s="20"/>
      <c r="E727" s="20"/>
      <c r="F727" s="58"/>
    </row>
    <row r="728" spans="1:6" hidden="1" x14ac:dyDescent="0.35">
      <c r="A728" s="224" t="s">
        <v>876</v>
      </c>
      <c r="B728" s="20">
        <v>581.17999999999995</v>
      </c>
      <c r="C728" s="257"/>
      <c r="D728" s="20"/>
      <c r="E728" s="20"/>
      <c r="F728" s="58"/>
    </row>
    <row r="729" spans="1:6" hidden="1" x14ac:dyDescent="0.35">
      <c r="A729" s="224" t="s">
        <v>877</v>
      </c>
      <c r="B729" s="20">
        <v>582.70000000000005</v>
      </c>
      <c r="C729" s="257"/>
      <c r="D729" s="20"/>
      <c r="E729" s="20"/>
      <c r="F729" s="58"/>
    </row>
    <row r="730" spans="1:6" hidden="1" x14ac:dyDescent="0.35">
      <c r="A730" s="224" t="s">
        <v>878</v>
      </c>
      <c r="B730" s="20">
        <v>581.12</v>
      </c>
      <c r="C730" s="257"/>
      <c r="D730" s="20"/>
      <c r="E730" s="20"/>
      <c r="F730" s="58"/>
    </row>
    <row r="731" spans="1:6" hidden="1" x14ac:dyDescent="0.35">
      <c r="A731" s="224" t="s">
        <v>879</v>
      </c>
      <c r="B731" s="20">
        <v>573.5</v>
      </c>
      <c r="C731" s="257"/>
      <c r="D731" s="20"/>
      <c r="E731" s="20"/>
      <c r="F731" s="58"/>
    </row>
    <row r="732" spans="1:6" hidden="1" x14ac:dyDescent="0.35">
      <c r="A732" s="224" t="s">
        <v>880</v>
      </c>
      <c r="B732" s="20">
        <v>573.71</v>
      </c>
      <c r="C732" s="257"/>
      <c r="D732" s="20"/>
      <c r="E732" s="20"/>
      <c r="F732" s="58"/>
    </row>
    <row r="733" spans="1:6" hidden="1" x14ac:dyDescent="0.35">
      <c r="A733" s="224" t="s">
        <v>881</v>
      </c>
      <c r="B733" s="20">
        <v>579.27</v>
      </c>
      <c r="C733" s="257"/>
      <c r="D733" s="20"/>
      <c r="E733" s="20"/>
      <c r="F733" s="58"/>
    </row>
    <row r="734" spans="1:6" hidden="1" x14ac:dyDescent="0.35">
      <c r="A734" s="224" t="s">
        <v>882</v>
      </c>
      <c r="B734" s="20">
        <v>580.54999999999995</v>
      </c>
      <c r="C734" s="257"/>
      <c r="D734" s="20"/>
      <c r="E734" s="20"/>
      <c r="F734" s="58"/>
    </row>
    <row r="735" spans="1:6" hidden="1" x14ac:dyDescent="0.35">
      <c r="A735" s="224" t="s">
        <v>883</v>
      </c>
      <c r="B735" s="20">
        <v>573.24</v>
      </c>
      <c r="C735" s="257"/>
      <c r="D735" s="20"/>
      <c r="E735" s="20"/>
      <c r="F735" s="58"/>
    </row>
    <row r="736" spans="1:6" hidden="1" x14ac:dyDescent="0.35">
      <c r="A736" s="224" t="s">
        <v>884</v>
      </c>
      <c r="B736" s="20">
        <v>573.65</v>
      </c>
      <c r="C736" s="257"/>
      <c r="D736" s="20"/>
      <c r="E736" s="20"/>
      <c r="F736" s="58"/>
    </row>
    <row r="737" spans="1:6" hidden="1" x14ac:dyDescent="0.35">
      <c r="A737" s="224" t="s">
        <v>886</v>
      </c>
      <c r="B737" s="20">
        <v>584.02</v>
      </c>
      <c r="C737" s="257"/>
      <c r="D737" s="20"/>
      <c r="E737" s="20"/>
      <c r="F737" s="58"/>
    </row>
    <row r="738" spans="1:6" hidden="1" x14ac:dyDescent="0.35">
      <c r="A738" s="224" t="s">
        <v>887</v>
      </c>
      <c r="B738" s="20">
        <v>585.46</v>
      </c>
      <c r="C738" s="257"/>
      <c r="D738" s="20"/>
      <c r="E738" s="20"/>
      <c r="F738" s="58"/>
    </row>
    <row r="739" spans="1:6" hidden="1" x14ac:dyDescent="0.35">
      <c r="A739" s="224" t="s">
        <v>888</v>
      </c>
      <c r="B739" s="20">
        <v>581.86</v>
      </c>
      <c r="C739" s="257"/>
      <c r="D739" s="20"/>
      <c r="E739" s="20"/>
      <c r="F739" s="58"/>
    </row>
    <row r="740" spans="1:6" hidden="1" x14ac:dyDescent="0.35">
      <c r="A740" s="224" t="s">
        <v>889</v>
      </c>
      <c r="B740" s="20">
        <v>571.5</v>
      </c>
      <c r="C740" s="257"/>
      <c r="D740" s="20"/>
      <c r="E740" s="20"/>
      <c r="F740" s="58"/>
    </row>
    <row r="741" spans="1:6" hidden="1" x14ac:dyDescent="0.35">
      <c r="A741" s="224" t="s">
        <v>890</v>
      </c>
      <c r="B741" s="20">
        <v>581.07000000000005</v>
      </c>
      <c r="C741" s="257"/>
      <c r="D741" s="20"/>
      <c r="E741" s="20"/>
      <c r="F741" s="58"/>
    </row>
    <row r="742" spans="1:6" hidden="1" x14ac:dyDescent="0.35">
      <c r="A742" s="224" t="s">
        <v>891</v>
      </c>
      <c r="B742" s="20">
        <v>581.37</v>
      </c>
      <c r="C742" s="257"/>
      <c r="D742" s="20"/>
      <c r="E742" s="20"/>
      <c r="F742" s="58"/>
    </row>
    <row r="743" spans="1:6" hidden="1" x14ac:dyDescent="0.35">
      <c r="A743" s="224" t="s">
        <v>892</v>
      </c>
      <c r="B743" s="19">
        <v>585.5</v>
      </c>
      <c r="C743" s="257"/>
      <c r="D743" s="19">
        <v>500.43</v>
      </c>
      <c r="E743" s="21" t="s">
        <v>794</v>
      </c>
      <c r="F743" s="58">
        <v>6.883</v>
      </c>
    </row>
    <row r="744" spans="1:6" hidden="1" x14ac:dyDescent="0.35">
      <c r="A744" s="224" t="s">
        <v>893</v>
      </c>
      <c r="B744" s="19">
        <v>582.52</v>
      </c>
      <c r="C744" s="257"/>
      <c r="D744" s="19">
        <v>497.88</v>
      </c>
      <c r="E744" s="21" t="s">
        <v>794</v>
      </c>
      <c r="F744" s="58">
        <v>6.9096000000000002</v>
      </c>
    </row>
    <row r="745" spans="1:6" hidden="1" x14ac:dyDescent="0.35">
      <c r="A745" s="224" t="s">
        <v>894</v>
      </c>
      <c r="B745" s="19">
        <v>594.45000000000005</v>
      </c>
      <c r="C745" s="257"/>
      <c r="D745" s="19">
        <v>508.07929999999999</v>
      </c>
      <c r="E745" s="21" t="s">
        <v>794</v>
      </c>
      <c r="F745" s="59">
        <v>6.8971</v>
      </c>
    </row>
    <row r="746" spans="1:6" hidden="1" x14ac:dyDescent="0.35">
      <c r="A746" s="224" t="s">
        <v>896</v>
      </c>
      <c r="B746" s="19">
        <v>588.47</v>
      </c>
      <c r="C746" s="257"/>
      <c r="D746" s="22">
        <v>502.97</v>
      </c>
      <c r="E746" s="21" t="s">
        <v>794</v>
      </c>
      <c r="F746" s="58">
        <v>6.9332000000000003</v>
      </c>
    </row>
    <row r="747" spans="1:6" hidden="1" x14ac:dyDescent="0.35">
      <c r="A747" s="224" t="s">
        <v>897</v>
      </c>
      <c r="B747" s="19">
        <v>594.77</v>
      </c>
      <c r="C747" s="257"/>
      <c r="D747" s="22">
        <v>508.35</v>
      </c>
      <c r="E747" s="21" t="s">
        <v>794</v>
      </c>
      <c r="F747" s="59">
        <v>6.9185999999999996</v>
      </c>
    </row>
    <row r="748" spans="1:6" hidden="1" x14ac:dyDescent="0.35">
      <c r="A748" s="224" t="s">
        <v>898</v>
      </c>
      <c r="B748" s="19">
        <v>592.26</v>
      </c>
      <c r="C748" s="257"/>
      <c r="D748" s="22">
        <v>506.21</v>
      </c>
      <c r="E748" s="21" t="s">
        <v>794</v>
      </c>
      <c r="F748" s="59">
        <v>6.9226000000000001</v>
      </c>
    </row>
    <row r="749" spans="1:6" hidden="1" x14ac:dyDescent="0.35">
      <c r="A749" s="224" t="s">
        <v>899</v>
      </c>
      <c r="B749" s="19">
        <v>590.1</v>
      </c>
      <c r="C749" s="257"/>
      <c r="D749" s="22">
        <v>504.36</v>
      </c>
      <c r="E749" s="21" t="s">
        <v>794</v>
      </c>
      <c r="F749" s="59">
        <v>6.9226000000000001</v>
      </c>
    </row>
    <row r="750" spans="1:6" hidden="1" x14ac:dyDescent="0.35">
      <c r="A750" s="224" t="s">
        <v>900</v>
      </c>
      <c r="B750" s="19">
        <v>571.49</v>
      </c>
      <c r="C750" s="257"/>
      <c r="D750" s="22">
        <v>488.46</v>
      </c>
      <c r="E750" s="21" t="s">
        <v>794</v>
      </c>
      <c r="F750" s="59">
        <v>6.9641999999999999</v>
      </c>
    </row>
    <row r="751" spans="1:6" hidden="1" x14ac:dyDescent="0.35">
      <c r="A751" s="224" t="s">
        <v>901</v>
      </c>
      <c r="B751" s="19">
        <v>573.57000000000005</v>
      </c>
      <c r="C751" s="257"/>
      <c r="D751" s="22">
        <v>490.23</v>
      </c>
      <c r="E751" s="21" t="s">
        <v>794</v>
      </c>
      <c r="F751" s="59">
        <v>6.9652000000000003</v>
      </c>
    </row>
    <row r="752" spans="1:6" hidden="1" x14ac:dyDescent="0.35">
      <c r="A752" s="224" t="s">
        <v>902</v>
      </c>
      <c r="B752" s="19">
        <v>570.91999999999996</v>
      </c>
      <c r="C752" s="257"/>
      <c r="D752" s="22">
        <v>487.97</v>
      </c>
      <c r="E752" s="21" t="s">
        <v>794</v>
      </c>
      <c r="F752" s="59">
        <v>6.9711999999999996</v>
      </c>
    </row>
    <row r="753" spans="1:6" hidden="1" x14ac:dyDescent="0.35">
      <c r="A753" s="224" t="s">
        <v>903</v>
      </c>
      <c r="B753" s="19">
        <v>556.66</v>
      </c>
      <c r="C753" s="257"/>
      <c r="D753" s="22">
        <v>475.77</v>
      </c>
      <c r="E753" s="21" t="s">
        <v>794</v>
      </c>
      <c r="F753" s="59">
        <v>6.9702000000000002</v>
      </c>
    </row>
    <row r="754" spans="1:6" hidden="1" x14ac:dyDescent="0.35">
      <c r="A754" s="224" t="s">
        <v>904</v>
      </c>
      <c r="B754" s="19">
        <v>560.24</v>
      </c>
      <c r="C754" s="257"/>
      <c r="D754" s="22">
        <v>478.84</v>
      </c>
      <c r="E754" s="21" t="s">
        <v>794</v>
      </c>
      <c r="F754" s="59">
        <v>6.9702000000000002</v>
      </c>
    </row>
    <row r="755" spans="1:6" hidden="1" x14ac:dyDescent="0.35">
      <c r="A755" s="224" t="s">
        <v>905</v>
      </c>
      <c r="B755" s="19">
        <v>556.74</v>
      </c>
      <c r="C755" s="257"/>
      <c r="D755" s="22">
        <v>475.84</v>
      </c>
      <c r="E755" s="21" t="s">
        <v>794</v>
      </c>
      <c r="F755" s="59">
        <v>6.9691999999999998</v>
      </c>
    </row>
    <row r="756" spans="1:6" hidden="1" x14ac:dyDescent="0.35">
      <c r="A756" s="224" t="s">
        <v>906</v>
      </c>
      <c r="B756" s="19">
        <v>555.95000000000005</v>
      </c>
      <c r="C756" s="257"/>
      <c r="D756" s="22">
        <v>475.17</v>
      </c>
      <c r="E756" s="21" t="s">
        <v>794</v>
      </c>
      <c r="F756" s="59">
        <v>6.97</v>
      </c>
    </row>
    <row r="757" spans="1:6" hidden="1" x14ac:dyDescent="0.35">
      <c r="A757" s="224" t="s">
        <v>907</v>
      </c>
      <c r="B757" s="19">
        <v>561.27</v>
      </c>
      <c r="C757" s="257"/>
      <c r="D757" s="22">
        <v>479.72</v>
      </c>
      <c r="E757" s="21" t="s">
        <v>794</v>
      </c>
      <c r="F757" s="59">
        <v>6.9752000000000001</v>
      </c>
    </row>
    <row r="758" spans="1:6" hidden="1" x14ac:dyDescent="0.35">
      <c r="A758" s="224" t="s">
        <v>908</v>
      </c>
      <c r="B758" s="19">
        <v>567.64</v>
      </c>
      <c r="C758" s="257"/>
      <c r="D758" s="22">
        <v>485.16</v>
      </c>
      <c r="E758" s="21" t="s">
        <v>794</v>
      </c>
      <c r="F758" s="59">
        <v>6.9763000000000002</v>
      </c>
    </row>
    <row r="759" spans="1:6" hidden="1" x14ac:dyDescent="0.35">
      <c r="A759" s="224" t="s">
        <v>909</v>
      </c>
      <c r="B759" s="19">
        <v>570.45000000000005</v>
      </c>
      <c r="C759" s="257"/>
      <c r="D759" s="22">
        <v>487.56</v>
      </c>
      <c r="E759" s="21" t="s">
        <v>794</v>
      </c>
      <c r="F759" s="59">
        <v>6.9682000000000004</v>
      </c>
    </row>
    <row r="760" spans="1:6" hidden="1" x14ac:dyDescent="0.35">
      <c r="A760" s="213" t="s">
        <v>910</v>
      </c>
      <c r="B760" s="19">
        <v>568.44000000000005</v>
      </c>
      <c r="C760" s="257"/>
      <c r="D760" s="22">
        <v>485.85</v>
      </c>
      <c r="E760" s="21" t="s">
        <v>794</v>
      </c>
      <c r="F760" s="59">
        <v>6.9752000000000001</v>
      </c>
    </row>
    <row r="761" spans="1:6" hidden="1" x14ac:dyDescent="0.35">
      <c r="A761" s="213" t="s">
        <v>911</v>
      </c>
      <c r="B761" s="19">
        <v>572.65</v>
      </c>
      <c r="C761" s="257"/>
      <c r="D761" s="22">
        <v>489.45</v>
      </c>
      <c r="E761" s="21" t="s">
        <v>794</v>
      </c>
      <c r="F761" s="59">
        <v>6.9763000000000002</v>
      </c>
    </row>
    <row r="762" spans="1:6" hidden="1" x14ac:dyDescent="0.35">
      <c r="A762" s="213" t="s">
        <v>926</v>
      </c>
      <c r="B762" s="19">
        <v>574.89</v>
      </c>
      <c r="C762" s="257"/>
      <c r="D762" s="22">
        <v>491.36</v>
      </c>
      <c r="E762" s="21" t="s">
        <v>794</v>
      </c>
      <c r="F762" s="59">
        <v>6.9492000000000003</v>
      </c>
    </row>
    <row r="763" spans="1:6" hidden="1" x14ac:dyDescent="0.35">
      <c r="A763" s="213" t="s">
        <v>927</v>
      </c>
      <c r="B763" s="19">
        <v>575.61</v>
      </c>
      <c r="C763" s="257"/>
      <c r="D763" s="22">
        <v>491.97</v>
      </c>
      <c r="E763" s="21" t="s">
        <v>794</v>
      </c>
      <c r="F763" s="59">
        <v>6.9183000000000003</v>
      </c>
    </row>
    <row r="764" spans="1:6" hidden="1" x14ac:dyDescent="0.35">
      <c r="A764" s="213" t="s">
        <v>928</v>
      </c>
      <c r="B764" s="19">
        <v>575.9</v>
      </c>
      <c r="C764" s="257"/>
      <c r="D764" s="22">
        <v>492.22</v>
      </c>
      <c r="E764" s="21" t="s">
        <v>794</v>
      </c>
      <c r="F764" s="59">
        <v>6.9457000000000004</v>
      </c>
    </row>
    <row r="765" spans="1:6" hidden="1" x14ac:dyDescent="0.35">
      <c r="A765" s="213" t="s">
        <v>929</v>
      </c>
      <c r="B765" s="19">
        <v>579.62</v>
      </c>
      <c r="C765" s="257"/>
      <c r="D765" s="22">
        <v>495.4</v>
      </c>
      <c r="E765" s="21" t="s">
        <v>794</v>
      </c>
      <c r="F765" s="59">
        <v>6.9442000000000004</v>
      </c>
    </row>
    <row r="766" spans="1:6" hidden="1" x14ac:dyDescent="0.35">
      <c r="A766" s="213" t="s">
        <v>930</v>
      </c>
      <c r="B766" s="19">
        <v>579.62</v>
      </c>
      <c r="C766" s="257"/>
      <c r="D766" s="22">
        <v>495.4</v>
      </c>
      <c r="E766" s="21" t="s">
        <v>794</v>
      </c>
      <c r="F766" s="59">
        <v>6.9302999999999999</v>
      </c>
    </row>
    <row r="767" spans="1:6" hidden="1" x14ac:dyDescent="0.35">
      <c r="A767" s="213" t="s">
        <v>931</v>
      </c>
      <c r="B767" s="19">
        <v>578.24</v>
      </c>
      <c r="C767" s="257"/>
      <c r="D767" s="22">
        <v>494.22</v>
      </c>
      <c r="E767" s="19" t="s">
        <v>794</v>
      </c>
      <c r="F767" s="59">
        <v>6.9176000000000002</v>
      </c>
    </row>
    <row r="768" spans="1:6" hidden="1" x14ac:dyDescent="0.35">
      <c r="A768" s="213" t="s">
        <v>932</v>
      </c>
      <c r="B768" s="19">
        <v>580.1</v>
      </c>
      <c r="C768" s="257"/>
      <c r="D768" s="22">
        <v>495.81</v>
      </c>
      <c r="E768" s="19" t="s">
        <v>794</v>
      </c>
      <c r="F768" s="59">
        <v>6.9126000000000003</v>
      </c>
    </row>
    <row r="769" spans="1:6" hidden="1" x14ac:dyDescent="0.35">
      <c r="A769" s="213" t="s">
        <v>933</v>
      </c>
      <c r="B769" s="19">
        <v>580.6</v>
      </c>
      <c r="C769" s="257"/>
      <c r="D769" s="22">
        <v>496.24</v>
      </c>
      <c r="E769" s="19" t="s">
        <v>794</v>
      </c>
      <c r="F769" s="59">
        <v>6.9153000000000002</v>
      </c>
    </row>
    <row r="770" spans="1:6" hidden="1" x14ac:dyDescent="0.35">
      <c r="A770" s="213" t="s">
        <v>934</v>
      </c>
      <c r="B770" s="19">
        <v>587.38</v>
      </c>
      <c r="C770" s="257"/>
      <c r="D770" s="22">
        <v>502.03</v>
      </c>
      <c r="E770" s="19" t="s">
        <v>794</v>
      </c>
      <c r="F770" s="59">
        <v>6.8780000000000001</v>
      </c>
    </row>
    <row r="771" spans="1:6" hidden="1" x14ac:dyDescent="0.35">
      <c r="A771" s="213" t="s">
        <v>935</v>
      </c>
      <c r="B771" s="19">
        <v>582.5</v>
      </c>
      <c r="C771" s="257"/>
      <c r="D771" s="22">
        <v>497.87</v>
      </c>
      <c r="E771" s="19" t="s">
        <v>794</v>
      </c>
      <c r="F771" s="59">
        <v>6.8754999999999997</v>
      </c>
    </row>
    <row r="772" spans="1:6" hidden="1" x14ac:dyDescent="0.35">
      <c r="A772" s="213" t="s">
        <v>936</v>
      </c>
      <c r="B772" s="19">
        <v>582.5</v>
      </c>
      <c r="C772" s="257"/>
      <c r="D772" s="22">
        <v>497.87</v>
      </c>
      <c r="E772" s="19" t="s">
        <v>794</v>
      </c>
      <c r="F772" s="59">
        <v>6.8754999999999997</v>
      </c>
    </row>
    <row r="773" spans="1:6" hidden="1" x14ac:dyDescent="0.35">
      <c r="A773" s="213" t="s">
        <v>937</v>
      </c>
      <c r="B773" s="19">
        <v>585.45000000000005</v>
      </c>
      <c r="C773" s="257"/>
      <c r="D773" s="22">
        <v>500.38</v>
      </c>
      <c r="E773" s="19" t="s">
        <v>794</v>
      </c>
      <c r="F773" s="59">
        <v>6.8579999999999997</v>
      </c>
    </row>
    <row r="774" spans="1:6" hidden="1" x14ac:dyDescent="0.35">
      <c r="A774" s="213" t="s">
        <v>938</v>
      </c>
      <c r="B774" s="19">
        <v>583.14</v>
      </c>
      <c r="C774" s="257"/>
      <c r="D774" s="22">
        <v>498.41</v>
      </c>
      <c r="E774" s="19" t="s">
        <v>794</v>
      </c>
      <c r="F774" s="59">
        <v>6.8680000000000003</v>
      </c>
    </row>
    <row r="775" spans="1:6" hidden="1" x14ac:dyDescent="0.35">
      <c r="A775" s="213" t="s">
        <v>939</v>
      </c>
      <c r="B775" s="19">
        <v>586.65</v>
      </c>
      <c r="C775" s="257"/>
      <c r="D775" s="22">
        <v>501.41</v>
      </c>
      <c r="E775" s="19" t="s">
        <v>794</v>
      </c>
      <c r="F775" s="59">
        <v>6.8780000000000001</v>
      </c>
    </row>
    <row r="776" spans="1:6" hidden="1" x14ac:dyDescent="0.35">
      <c r="A776" s="213" t="s">
        <v>940</v>
      </c>
      <c r="B776" s="19">
        <v>587.80999999999995</v>
      </c>
      <c r="C776" s="257"/>
      <c r="D776" s="22">
        <v>502.4</v>
      </c>
      <c r="E776" s="19" t="s">
        <v>794</v>
      </c>
      <c r="F776" s="59">
        <v>6.8815</v>
      </c>
    </row>
    <row r="777" spans="1:6" hidden="1" x14ac:dyDescent="0.35">
      <c r="A777" s="213" t="s">
        <v>941</v>
      </c>
      <c r="B777" s="19">
        <v>588.48</v>
      </c>
      <c r="C777" s="257"/>
      <c r="D777" s="22">
        <v>502.98</v>
      </c>
      <c r="E777" s="19" t="s">
        <v>794</v>
      </c>
      <c r="F777" s="59">
        <v>6.8990999999999998</v>
      </c>
    </row>
    <row r="778" spans="1:6" hidden="1" x14ac:dyDescent="0.35">
      <c r="A778" s="213" t="s">
        <v>942</v>
      </c>
      <c r="B778" s="19">
        <v>591.14</v>
      </c>
      <c r="C778" s="257"/>
      <c r="D778" s="22">
        <v>505.25</v>
      </c>
      <c r="E778" s="19" t="s">
        <v>794</v>
      </c>
      <c r="F778" s="59">
        <v>6.8849999999999998</v>
      </c>
    </row>
    <row r="779" spans="1:6" hidden="1" x14ac:dyDescent="0.35">
      <c r="A779" s="213" t="s">
        <v>951</v>
      </c>
      <c r="B779" s="19">
        <v>597.86</v>
      </c>
      <c r="C779" s="257"/>
      <c r="D779" s="22">
        <v>510.99</v>
      </c>
      <c r="E779" s="19" t="s">
        <v>794</v>
      </c>
      <c r="F779" s="59">
        <v>6.8996000000000004</v>
      </c>
    </row>
    <row r="780" spans="1:6" hidden="1" x14ac:dyDescent="0.35">
      <c r="A780" s="213" t="s">
        <v>952</v>
      </c>
      <c r="B780" s="19">
        <v>598.12</v>
      </c>
      <c r="C780" s="257"/>
      <c r="D780" s="22">
        <v>511.21</v>
      </c>
      <c r="E780" s="98">
        <v>574.85</v>
      </c>
      <c r="F780" s="59">
        <v>6.8966000000000003</v>
      </c>
    </row>
    <row r="781" spans="1:6" hidden="1" x14ac:dyDescent="0.35">
      <c r="A781" s="213" t="s">
        <v>953</v>
      </c>
      <c r="B781" s="19">
        <v>598.12</v>
      </c>
      <c r="C781" s="257"/>
      <c r="D781" s="22">
        <v>511.21</v>
      </c>
      <c r="E781" s="98">
        <v>577.26499999999999</v>
      </c>
      <c r="F781" s="59">
        <v>6.8789999999999996</v>
      </c>
    </row>
    <row r="782" spans="1:6" hidden="1" x14ac:dyDescent="0.35">
      <c r="A782" s="213" t="s">
        <v>954</v>
      </c>
      <c r="B782" s="19">
        <v>602.27</v>
      </c>
      <c r="C782" s="257"/>
      <c r="D782" s="22">
        <v>514.76</v>
      </c>
      <c r="E782" s="98">
        <v>579.67999999999995</v>
      </c>
      <c r="F782" s="59">
        <v>6.8739999999999997</v>
      </c>
    </row>
    <row r="783" spans="1:6" hidden="1" x14ac:dyDescent="0.35">
      <c r="A783" s="213" t="s">
        <v>955</v>
      </c>
      <c r="B783" s="19">
        <v>600.51</v>
      </c>
      <c r="C783" s="257"/>
      <c r="D783" s="22">
        <v>513.26</v>
      </c>
      <c r="E783" s="98">
        <v>581.28499999999997</v>
      </c>
      <c r="F783" s="59">
        <v>6.8775000000000004</v>
      </c>
    </row>
    <row r="784" spans="1:6" hidden="1" x14ac:dyDescent="0.35">
      <c r="A784" s="213" t="s">
        <v>956</v>
      </c>
      <c r="B784" s="19">
        <v>597.6</v>
      </c>
      <c r="C784" s="257"/>
      <c r="D784" s="22">
        <v>510.77</v>
      </c>
      <c r="E784" s="98">
        <v>577.75</v>
      </c>
      <c r="F784" s="58">
        <v>6.883</v>
      </c>
    </row>
    <row r="785" spans="1:9" hidden="1" x14ac:dyDescent="0.35">
      <c r="A785" s="213" t="s">
        <v>957</v>
      </c>
      <c r="B785" s="19">
        <v>597.14</v>
      </c>
      <c r="C785" s="257"/>
      <c r="D785" s="22">
        <v>510.37</v>
      </c>
      <c r="E785" s="98">
        <v>580.16</v>
      </c>
      <c r="F785" s="59">
        <v>6.8996000000000004</v>
      </c>
    </row>
    <row r="786" spans="1:9" hidden="1" x14ac:dyDescent="0.35">
      <c r="A786" s="213" t="s">
        <v>958</v>
      </c>
      <c r="B786" s="19">
        <v>598.16</v>
      </c>
      <c r="C786" s="257"/>
      <c r="D786" s="22">
        <v>511.25</v>
      </c>
      <c r="E786" s="98">
        <v>579.67999999999995</v>
      </c>
      <c r="F786" s="59">
        <v>6.8960999999999997</v>
      </c>
    </row>
    <row r="787" spans="1:9" hidden="1" x14ac:dyDescent="0.35">
      <c r="A787" s="213" t="s">
        <v>959</v>
      </c>
      <c r="B787" s="19">
        <v>599.04</v>
      </c>
      <c r="C787" s="257"/>
      <c r="D787" s="22">
        <v>512</v>
      </c>
      <c r="E787" s="98">
        <v>579.67999999999995</v>
      </c>
      <c r="F787" s="59">
        <v>6.8944000000000001</v>
      </c>
    </row>
    <row r="788" spans="1:9" hidden="1" x14ac:dyDescent="0.35">
      <c r="A788" s="213" t="s">
        <v>960</v>
      </c>
      <c r="B788" s="19">
        <v>604.1</v>
      </c>
      <c r="C788" s="257"/>
      <c r="D788" s="22">
        <v>516.32000000000005</v>
      </c>
      <c r="E788" s="98">
        <v>585.14</v>
      </c>
      <c r="F788" s="59">
        <v>6.8863000000000003</v>
      </c>
    </row>
    <row r="789" spans="1:9" hidden="1" x14ac:dyDescent="0.35">
      <c r="A789" s="213" t="s">
        <v>961</v>
      </c>
      <c r="B789" s="19">
        <v>613.11</v>
      </c>
      <c r="C789" s="257"/>
      <c r="D789" s="22">
        <v>524.03</v>
      </c>
      <c r="E789" s="98">
        <v>595.75</v>
      </c>
      <c r="F789" s="59">
        <v>6.8910999999999998</v>
      </c>
    </row>
    <row r="790" spans="1:9" hidden="1" x14ac:dyDescent="0.35">
      <c r="A790" s="213" t="s">
        <v>962</v>
      </c>
      <c r="B790" s="19">
        <v>610.88</v>
      </c>
      <c r="C790" s="257"/>
      <c r="D790" s="22">
        <v>522.12</v>
      </c>
      <c r="E790" s="98">
        <v>589.65</v>
      </c>
      <c r="F790" s="59">
        <v>6.8834999999999997</v>
      </c>
    </row>
    <row r="791" spans="1:9" hidden="1" x14ac:dyDescent="0.35">
      <c r="A791" s="213" t="s">
        <v>963</v>
      </c>
      <c r="B791" s="19">
        <v>607.39</v>
      </c>
      <c r="C791" s="257"/>
      <c r="D791" s="22">
        <v>519.14</v>
      </c>
      <c r="E791" s="98">
        <v>588.67999999999995</v>
      </c>
      <c r="F791" s="59">
        <v>6.8901000000000003</v>
      </c>
    </row>
    <row r="792" spans="1:9" hidden="1" x14ac:dyDescent="0.35">
      <c r="A792" s="213" t="s">
        <v>964</v>
      </c>
      <c r="B792" s="19">
        <v>607.96</v>
      </c>
      <c r="C792" s="257"/>
      <c r="D792" s="22">
        <v>519.63</v>
      </c>
      <c r="E792" s="98">
        <v>588.67999999999995</v>
      </c>
      <c r="F792" s="59">
        <v>6.9001000000000001</v>
      </c>
    </row>
    <row r="793" spans="1:9" hidden="1" x14ac:dyDescent="0.35">
      <c r="A793" s="213" t="s">
        <v>965</v>
      </c>
      <c r="B793" s="19">
        <v>589.12</v>
      </c>
      <c r="C793" s="257"/>
      <c r="D793" s="22">
        <v>503.52</v>
      </c>
      <c r="E793" s="98">
        <v>570.67999999999995</v>
      </c>
      <c r="F793" s="59">
        <v>6.9170999999999996</v>
      </c>
    </row>
    <row r="794" spans="1:9" ht="16" hidden="1" thickBot="1" x14ac:dyDescent="0.4">
      <c r="A794" s="213" t="s">
        <v>966</v>
      </c>
      <c r="B794" s="19">
        <v>591.21</v>
      </c>
      <c r="C794" s="257"/>
      <c r="D794" s="22">
        <v>505.3</v>
      </c>
      <c r="E794" s="98">
        <v>574.85</v>
      </c>
      <c r="F794" s="59">
        <v>6.9096000000000002</v>
      </c>
      <c r="I794" s="79"/>
    </row>
    <row r="795" spans="1:9" hidden="1" x14ac:dyDescent="0.35">
      <c r="A795" s="213" t="s">
        <v>967</v>
      </c>
      <c r="B795" s="19">
        <v>588.99</v>
      </c>
      <c r="C795" s="257"/>
      <c r="D795" s="22">
        <v>503.41</v>
      </c>
      <c r="E795" s="98">
        <v>570.35</v>
      </c>
      <c r="F795" s="59">
        <v>6.9185999999999996</v>
      </c>
    </row>
    <row r="796" spans="1:9" hidden="1" x14ac:dyDescent="0.35">
      <c r="A796" s="213" t="s">
        <v>968</v>
      </c>
      <c r="B796" s="19">
        <v>584.66</v>
      </c>
      <c r="C796" s="257"/>
      <c r="D796" s="22">
        <v>499.71</v>
      </c>
      <c r="E796" s="98">
        <v>561.83500000000004</v>
      </c>
      <c r="F796" s="59">
        <v>6.9150999999999998</v>
      </c>
    </row>
    <row r="797" spans="1:9" hidden="1" x14ac:dyDescent="0.35">
      <c r="A797" s="213" t="s">
        <v>969</v>
      </c>
      <c r="B797" s="19">
        <v>588.99</v>
      </c>
      <c r="C797" s="257"/>
      <c r="D797" s="22">
        <v>503.41</v>
      </c>
      <c r="E797" s="98">
        <v>558.78</v>
      </c>
      <c r="F797" s="59">
        <v>6.9085999999999999</v>
      </c>
    </row>
    <row r="798" spans="1:9" hidden="1" x14ac:dyDescent="0.35">
      <c r="A798" s="213" t="s">
        <v>970</v>
      </c>
      <c r="B798" s="19">
        <v>588.4</v>
      </c>
      <c r="C798" s="257"/>
      <c r="D798" s="22">
        <v>502.9</v>
      </c>
      <c r="E798" s="98">
        <v>554.91999999999996</v>
      </c>
      <c r="F798" s="59">
        <v>6.9085999999999999</v>
      </c>
    </row>
    <row r="799" spans="1:9" hidden="1" x14ac:dyDescent="0.35">
      <c r="A799" s="213" t="s">
        <v>971</v>
      </c>
      <c r="B799" s="19">
        <v>591.29</v>
      </c>
      <c r="C799" s="257"/>
      <c r="D799" s="22">
        <v>505.38</v>
      </c>
      <c r="E799" s="98">
        <v>559.26</v>
      </c>
      <c r="F799" s="59">
        <v>6.9085999999999999</v>
      </c>
    </row>
    <row r="800" spans="1:9" hidden="1" x14ac:dyDescent="0.35">
      <c r="A800" s="213" t="s">
        <v>972</v>
      </c>
      <c r="B800" s="19">
        <v>588.4</v>
      </c>
      <c r="C800" s="257"/>
      <c r="D800" s="22">
        <v>502.9</v>
      </c>
      <c r="E800" s="98">
        <v>558.61500000000001</v>
      </c>
      <c r="F800" s="59">
        <v>6.9085999999999999</v>
      </c>
    </row>
    <row r="801" spans="1:6" hidden="1" x14ac:dyDescent="0.35">
      <c r="A801" s="213" t="s">
        <v>973</v>
      </c>
      <c r="B801" s="19">
        <v>592.74</v>
      </c>
      <c r="C801" s="257"/>
      <c r="D801" s="22">
        <v>506.61</v>
      </c>
      <c r="E801" s="98">
        <v>563.44000000000005</v>
      </c>
      <c r="F801" s="59">
        <v>6.9085999999999999</v>
      </c>
    </row>
    <row r="802" spans="1:6" hidden="1" x14ac:dyDescent="0.35">
      <c r="A802" s="213" t="s">
        <v>974</v>
      </c>
      <c r="B802" s="19">
        <v>592.74</v>
      </c>
      <c r="C802" s="257"/>
      <c r="D802" s="22">
        <v>506.61</v>
      </c>
      <c r="E802" s="98">
        <v>563.12</v>
      </c>
      <c r="F802" s="59">
        <v>6.9085999999999999</v>
      </c>
    </row>
    <row r="803" spans="1:6" hidden="1" x14ac:dyDescent="0.35">
      <c r="A803" s="213" t="s">
        <v>975</v>
      </c>
      <c r="B803" s="19">
        <v>591.29</v>
      </c>
      <c r="C803" s="257"/>
      <c r="D803" s="22">
        <v>505.38</v>
      </c>
      <c r="E803" s="98">
        <v>564.41</v>
      </c>
      <c r="F803" s="59">
        <v>6.9085999999999999</v>
      </c>
    </row>
    <row r="804" spans="1:6" hidden="1" x14ac:dyDescent="0.35">
      <c r="A804" s="213" t="s">
        <v>976</v>
      </c>
      <c r="B804" s="19">
        <v>596.36</v>
      </c>
      <c r="C804" s="257"/>
      <c r="D804" s="22">
        <v>509.71</v>
      </c>
      <c r="E804" s="98">
        <v>573.25</v>
      </c>
      <c r="F804" s="59">
        <v>6.9085999999999999</v>
      </c>
    </row>
    <row r="805" spans="1:6" hidden="1" x14ac:dyDescent="0.35">
      <c r="A805" s="213" t="s">
        <v>977</v>
      </c>
      <c r="B805" s="19">
        <v>597.80999999999995</v>
      </c>
      <c r="C805" s="257"/>
      <c r="D805" s="22">
        <v>510.94</v>
      </c>
      <c r="E805" s="98">
        <v>580.32000000000005</v>
      </c>
      <c r="F805" s="59">
        <v>6.9085999999999999</v>
      </c>
    </row>
    <row r="806" spans="1:6" hidden="1" x14ac:dyDescent="0.35">
      <c r="A806" s="213" t="s">
        <v>978</v>
      </c>
      <c r="B806" s="19">
        <v>598.53</v>
      </c>
      <c r="C806" s="257"/>
      <c r="D806" s="22">
        <v>511.56</v>
      </c>
      <c r="E806" s="98">
        <v>581.44500000000005</v>
      </c>
      <c r="F806" s="59">
        <v>6.9085999999999999</v>
      </c>
    </row>
    <row r="807" spans="1:6" hidden="1" x14ac:dyDescent="0.35">
      <c r="A807" s="213" t="s">
        <v>979</v>
      </c>
      <c r="B807" s="19">
        <v>597.08000000000004</v>
      </c>
      <c r="C807" s="257"/>
      <c r="D807" s="22">
        <v>510.33</v>
      </c>
      <c r="E807" s="98">
        <v>584.02</v>
      </c>
      <c r="F807" s="59">
        <v>6.9085999999999999</v>
      </c>
    </row>
    <row r="808" spans="1:6" hidden="1" x14ac:dyDescent="0.35">
      <c r="A808" s="213" t="s">
        <v>980</v>
      </c>
      <c r="B808" s="19">
        <v>595.63</v>
      </c>
      <c r="C808" s="257"/>
      <c r="D808" s="22">
        <v>509.09</v>
      </c>
      <c r="E808" s="98">
        <v>580.96500000000003</v>
      </c>
      <c r="F808" s="59">
        <v>6.9085999999999999</v>
      </c>
    </row>
    <row r="809" spans="1:6" hidden="1" x14ac:dyDescent="0.35">
      <c r="A809" s="213" t="s">
        <v>981</v>
      </c>
      <c r="B809" s="19">
        <v>598.53</v>
      </c>
      <c r="C809" s="257"/>
      <c r="D809" s="22">
        <v>511.56</v>
      </c>
      <c r="E809" s="98">
        <v>586.27</v>
      </c>
      <c r="F809" s="59">
        <v>6.9085999999999999</v>
      </c>
    </row>
    <row r="810" spans="1:6" hidden="1" x14ac:dyDescent="0.35">
      <c r="A810" s="213" t="s">
        <v>982</v>
      </c>
      <c r="B810" s="19">
        <v>604.32000000000005</v>
      </c>
      <c r="C810" s="257"/>
      <c r="D810" s="22">
        <v>516.51</v>
      </c>
      <c r="E810" s="98">
        <v>589.005</v>
      </c>
      <c r="F810" s="59">
        <v>6.9085999999999999</v>
      </c>
    </row>
    <row r="811" spans="1:6" hidden="1" x14ac:dyDescent="0.35">
      <c r="A811" s="213" t="s">
        <v>983</v>
      </c>
      <c r="B811" s="19">
        <v>594.19000000000005</v>
      </c>
      <c r="C811" s="257"/>
      <c r="D811" s="22">
        <v>507.85</v>
      </c>
      <c r="E811" s="98">
        <v>577.10500000000002</v>
      </c>
      <c r="F811" s="59">
        <v>6.9085999999999999</v>
      </c>
    </row>
    <row r="812" spans="1:6" hidden="1" x14ac:dyDescent="0.35">
      <c r="A812" s="213" t="s">
        <v>984</v>
      </c>
      <c r="B812" s="19">
        <v>593.46</v>
      </c>
      <c r="C812" s="257"/>
      <c r="D812" s="22">
        <v>507.23</v>
      </c>
      <c r="E812" s="98">
        <v>577.11</v>
      </c>
      <c r="F812" s="59">
        <v>6.9085999999999999</v>
      </c>
    </row>
    <row r="813" spans="1:6" hidden="1" x14ac:dyDescent="0.35">
      <c r="A813" s="213" t="s">
        <v>985</v>
      </c>
      <c r="B813" s="19">
        <v>605.04</v>
      </c>
      <c r="C813" s="257"/>
      <c r="D813" s="22">
        <v>517.13</v>
      </c>
      <c r="E813" s="98">
        <v>590.28499999999997</v>
      </c>
      <c r="F813" s="59">
        <v>6.9085999999999999</v>
      </c>
    </row>
    <row r="814" spans="1:6" hidden="1" x14ac:dyDescent="0.35">
      <c r="A814" s="213" t="s">
        <v>986</v>
      </c>
      <c r="B814" s="19">
        <v>606.49</v>
      </c>
      <c r="C814" s="257"/>
      <c r="D814" s="22">
        <v>518.37</v>
      </c>
      <c r="E814" s="98">
        <v>594.30499999999995</v>
      </c>
      <c r="F814" s="59">
        <v>6.9085999999999999</v>
      </c>
    </row>
    <row r="815" spans="1:6" hidden="1" x14ac:dyDescent="0.35">
      <c r="A815" s="213" t="s">
        <v>987</v>
      </c>
      <c r="B815" s="19">
        <v>612.28</v>
      </c>
      <c r="C815" s="257"/>
      <c r="D815" s="22">
        <v>523.32000000000005</v>
      </c>
      <c r="E815" s="98">
        <v>597.52</v>
      </c>
      <c r="F815" s="59">
        <v>6.9085999999999999</v>
      </c>
    </row>
    <row r="816" spans="1:6" hidden="1" x14ac:dyDescent="0.35">
      <c r="A816" s="213" t="s">
        <v>988</v>
      </c>
      <c r="B816" s="19">
        <v>605.77</v>
      </c>
      <c r="C816" s="257"/>
      <c r="D816" s="22">
        <v>517.75</v>
      </c>
      <c r="E816" s="98">
        <v>590.61</v>
      </c>
      <c r="F816" s="59">
        <v>6.9085999999999999</v>
      </c>
    </row>
    <row r="817" spans="1:6" hidden="1" x14ac:dyDescent="0.35">
      <c r="A817" s="213" t="s">
        <v>989</v>
      </c>
      <c r="B817" s="19">
        <v>602.15</v>
      </c>
      <c r="C817" s="257"/>
      <c r="D817" s="22">
        <v>514.66</v>
      </c>
      <c r="E817" s="98">
        <v>586.59</v>
      </c>
      <c r="F817" s="59">
        <v>6.9085999999999999</v>
      </c>
    </row>
    <row r="818" spans="1:6" hidden="1" x14ac:dyDescent="0.35">
      <c r="A818" s="213" t="s">
        <v>990</v>
      </c>
      <c r="B818" s="19">
        <v>601.41999999999996</v>
      </c>
      <c r="C818" s="257"/>
      <c r="D818" s="22">
        <v>514.04</v>
      </c>
      <c r="E818" s="98">
        <v>583.53499999999997</v>
      </c>
      <c r="F818" s="59">
        <v>6.9085999999999999</v>
      </c>
    </row>
    <row r="819" spans="1:6" hidden="1" x14ac:dyDescent="0.35">
      <c r="A819" s="213" t="s">
        <v>991</v>
      </c>
      <c r="B819" s="19">
        <v>597.08000000000004</v>
      </c>
      <c r="C819" s="257"/>
      <c r="D819" s="22">
        <v>510.33</v>
      </c>
      <c r="E819" s="98">
        <v>577.59</v>
      </c>
      <c r="F819" s="59">
        <v>6.9085999999999999</v>
      </c>
    </row>
    <row r="820" spans="1:6" hidden="1" x14ac:dyDescent="0.35">
      <c r="A820" s="213" t="s">
        <v>992</v>
      </c>
      <c r="B820" s="19">
        <v>597.08000000000004</v>
      </c>
      <c r="C820" s="257"/>
      <c r="D820" s="22">
        <v>510.33</v>
      </c>
      <c r="E820" s="98">
        <v>577.59</v>
      </c>
      <c r="F820" s="59">
        <v>6.9085999999999999</v>
      </c>
    </row>
    <row r="821" spans="1:6" hidden="1" x14ac:dyDescent="0.35">
      <c r="A821" s="213" t="s">
        <v>993</v>
      </c>
      <c r="B821" s="19">
        <v>593.46</v>
      </c>
      <c r="C821" s="257"/>
      <c r="D821" s="22">
        <v>507.23</v>
      </c>
      <c r="E821" s="98">
        <v>566.01</v>
      </c>
      <c r="F821" s="59">
        <v>6.9085999999999999</v>
      </c>
    </row>
    <row r="822" spans="1:6" hidden="1" x14ac:dyDescent="0.35">
      <c r="A822" s="213" t="s">
        <v>994</v>
      </c>
      <c r="B822" s="19">
        <v>591.29</v>
      </c>
      <c r="C822" s="257"/>
      <c r="D822" s="22">
        <v>505.38</v>
      </c>
      <c r="E822" s="98">
        <v>560.39</v>
      </c>
      <c r="F822" s="58"/>
    </row>
    <row r="823" spans="1:6" hidden="1" x14ac:dyDescent="0.35">
      <c r="A823" s="225">
        <v>42853</v>
      </c>
      <c r="B823" s="19">
        <v>591.29</v>
      </c>
      <c r="C823" s="257"/>
      <c r="D823" s="22">
        <v>505.38</v>
      </c>
      <c r="E823" s="98">
        <v>555.56500000000005</v>
      </c>
      <c r="F823" s="58"/>
    </row>
    <row r="824" spans="1:6" hidden="1" x14ac:dyDescent="0.35">
      <c r="A824" s="225">
        <v>42858</v>
      </c>
      <c r="B824" s="19">
        <v>580.44000000000005</v>
      </c>
      <c r="C824" s="257"/>
      <c r="D824" s="22">
        <v>496.1</v>
      </c>
      <c r="E824" s="98">
        <v>541.74</v>
      </c>
      <c r="F824" s="58"/>
    </row>
    <row r="825" spans="1:6" hidden="1" x14ac:dyDescent="0.35">
      <c r="A825" s="225">
        <v>42859</v>
      </c>
      <c r="B825" s="19">
        <v>573.20000000000005</v>
      </c>
      <c r="C825" s="257"/>
      <c r="D825" s="22">
        <v>489.91</v>
      </c>
      <c r="E825" s="98">
        <v>531.61</v>
      </c>
      <c r="F825" s="58"/>
    </row>
    <row r="826" spans="1:6" hidden="1" x14ac:dyDescent="0.35">
      <c r="A826" s="225">
        <v>42860</v>
      </c>
      <c r="B826" s="19">
        <v>559.45000000000005</v>
      </c>
      <c r="C826" s="257"/>
      <c r="D826" s="22">
        <v>478.16</v>
      </c>
      <c r="E826" s="98">
        <v>526.79</v>
      </c>
      <c r="F826" s="58"/>
    </row>
    <row r="827" spans="1:6" hidden="1" x14ac:dyDescent="0.35">
      <c r="A827" s="225">
        <v>42863</v>
      </c>
      <c r="B827" s="19">
        <v>565.96</v>
      </c>
      <c r="C827" s="257"/>
      <c r="D827" s="22">
        <v>483.73</v>
      </c>
      <c r="E827" s="98">
        <v>525.82000000000005</v>
      </c>
      <c r="F827" s="58"/>
    </row>
    <row r="828" spans="1:6" hidden="1" x14ac:dyDescent="0.35">
      <c r="A828" s="225">
        <v>42864</v>
      </c>
      <c r="B828" s="19">
        <v>564.51</v>
      </c>
      <c r="C828" s="257"/>
      <c r="D828" s="22">
        <v>482.49</v>
      </c>
      <c r="E828" s="98">
        <v>522.45000000000005</v>
      </c>
      <c r="F828" s="58"/>
    </row>
    <row r="829" spans="1:6" hidden="1" x14ac:dyDescent="0.35">
      <c r="A829" s="225">
        <v>42865</v>
      </c>
      <c r="B829" s="19">
        <v>560.16999999999996</v>
      </c>
      <c r="C829" s="257"/>
      <c r="D829" s="22">
        <v>478.78</v>
      </c>
      <c r="E829" s="98">
        <v>519.55999999999995</v>
      </c>
      <c r="F829" s="58"/>
    </row>
    <row r="830" spans="1:6" hidden="1" x14ac:dyDescent="0.35">
      <c r="A830" s="225">
        <v>42866</v>
      </c>
      <c r="B830" s="19">
        <v>563.07000000000005</v>
      </c>
      <c r="C830" s="257"/>
      <c r="D830" s="22">
        <v>481.25</v>
      </c>
      <c r="E830" s="98">
        <v>520.52</v>
      </c>
      <c r="F830" s="58"/>
    </row>
    <row r="831" spans="1:6" hidden="1" x14ac:dyDescent="0.35">
      <c r="A831" s="225">
        <v>42870</v>
      </c>
      <c r="B831" s="19">
        <v>568.86</v>
      </c>
      <c r="C831" s="257"/>
      <c r="D831" s="22">
        <v>486.2</v>
      </c>
      <c r="E831" s="98">
        <v>530.16499999999996</v>
      </c>
      <c r="F831" s="58"/>
    </row>
    <row r="832" spans="1:6" hidden="1" x14ac:dyDescent="0.35">
      <c r="A832" s="225">
        <v>42871</v>
      </c>
      <c r="B832" s="19">
        <v>576.82000000000005</v>
      </c>
      <c r="C832" s="257"/>
      <c r="D832" s="22">
        <v>493.01</v>
      </c>
      <c r="E832" s="98">
        <v>535.79</v>
      </c>
      <c r="F832" s="58"/>
    </row>
    <row r="833" spans="1:6" hidden="1" x14ac:dyDescent="0.35">
      <c r="A833" s="225">
        <v>42872</v>
      </c>
      <c r="B833" s="19">
        <v>577.54</v>
      </c>
      <c r="C833" s="257"/>
      <c r="D833" s="22">
        <v>493.62</v>
      </c>
      <c r="E833" s="98">
        <v>542.38</v>
      </c>
      <c r="F833" s="58"/>
    </row>
    <row r="834" spans="1:6" hidden="1" x14ac:dyDescent="0.35">
      <c r="A834" s="225">
        <v>42873</v>
      </c>
      <c r="B834" s="19">
        <v>579.71</v>
      </c>
      <c r="C834" s="257"/>
      <c r="D834" s="22">
        <v>495.48</v>
      </c>
      <c r="E834" s="98">
        <v>539.16999999999996</v>
      </c>
      <c r="F834" s="58"/>
    </row>
    <row r="835" spans="1:6" hidden="1" x14ac:dyDescent="0.35">
      <c r="A835" s="225">
        <v>42874</v>
      </c>
      <c r="B835" s="19">
        <v>573.91999999999996</v>
      </c>
      <c r="C835" s="257"/>
      <c r="D835" s="22">
        <v>490.53</v>
      </c>
      <c r="E835" s="98">
        <v>534.18499999999995</v>
      </c>
      <c r="F835" s="58"/>
    </row>
    <row r="836" spans="1:6" hidden="1" x14ac:dyDescent="0.35">
      <c r="A836" s="225">
        <v>42877</v>
      </c>
      <c r="B836" s="19">
        <v>576.09</v>
      </c>
      <c r="C836" s="257"/>
      <c r="D836" s="22">
        <v>492.39</v>
      </c>
      <c r="E836" s="98">
        <v>548.05999999999995</v>
      </c>
      <c r="F836" s="58"/>
    </row>
    <row r="837" spans="1:6" hidden="1" x14ac:dyDescent="0.35">
      <c r="A837" s="225">
        <v>42878</v>
      </c>
      <c r="B837" s="19">
        <v>580.44000000000005</v>
      </c>
      <c r="C837" s="257"/>
      <c r="D837" s="22">
        <v>496.1</v>
      </c>
      <c r="E837" s="98">
        <v>551.71</v>
      </c>
      <c r="F837" s="58"/>
    </row>
    <row r="838" spans="1:6" hidden="1" x14ac:dyDescent="0.35">
      <c r="A838" s="225">
        <v>42879</v>
      </c>
      <c r="B838" s="19">
        <v>576.82000000000005</v>
      </c>
      <c r="C838" s="257"/>
      <c r="D838" s="22">
        <v>493.01</v>
      </c>
      <c r="E838" s="98">
        <v>546.55999999999995</v>
      </c>
      <c r="F838" s="58"/>
    </row>
    <row r="839" spans="1:6" hidden="1" x14ac:dyDescent="0.35">
      <c r="A839" s="225">
        <v>42880</v>
      </c>
      <c r="B839" s="19">
        <v>577.54</v>
      </c>
      <c r="C839" s="257"/>
      <c r="D839" s="22">
        <v>493.62</v>
      </c>
      <c r="E839" s="98">
        <v>552.51</v>
      </c>
      <c r="F839" s="58"/>
    </row>
    <row r="840" spans="1:6" hidden="1" x14ac:dyDescent="0.35">
      <c r="A840" s="225">
        <v>42881</v>
      </c>
      <c r="B840" s="19">
        <v>576.09</v>
      </c>
      <c r="C840" s="257"/>
      <c r="D840" s="22">
        <v>492.39</v>
      </c>
      <c r="E840" s="98">
        <v>550.26</v>
      </c>
      <c r="F840" s="58"/>
    </row>
    <row r="841" spans="1:6" hidden="1" x14ac:dyDescent="0.35">
      <c r="A841" s="225">
        <v>42887</v>
      </c>
      <c r="B841" s="19">
        <v>576.09</v>
      </c>
      <c r="C841" s="257"/>
      <c r="D841" s="22">
        <v>492.39</v>
      </c>
      <c r="E841" s="98">
        <v>556.20500000000004</v>
      </c>
      <c r="F841" s="58"/>
    </row>
    <row r="842" spans="1:6" hidden="1" x14ac:dyDescent="0.35">
      <c r="A842" s="225">
        <v>42888</v>
      </c>
      <c r="B842" s="19">
        <v>571.03</v>
      </c>
      <c r="C842" s="257"/>
      <c r="D842" s="22">
        <v>488.06</v>
      </c>
      <c r="E842" s="98">
        <v>552.83500000000004</v>
      </c>
      <c r="F842" s="58"/>
    </row>
    <row r="843" spans="1:6" hidden="1" x14ac:dyDescent="0.35">
      <c r="A843" s="225">
        <v>42891</v>
      </c>
      <c r="B843" s="19">
        <v>580.44000000000005</v>
      </c>
      <c r="C843" s="257"/>
      <c r="D843" s="22">
        <v>496.1</v>
      </c>
      <c r="E843" s="98">
        <v>563.76</v>
      </c>
      <c r="F843" s="58"/>
    </row>
    <row r="844" spans="1:6" hidden="1" x14ac:dyDescent="0.35">
      <c r="A844" s="225">
        <v>42892</v>
      </c>
      <c r="B844" s="19">
        <v>581.16</v>
      </c>
      <c r="C844" s="257"/>
      <c r="D844" s="22">
        <v>496.72</v>
      </c>
      <c r="E844" s="98">
        <v>564.08500000000004</v>
      </c>
      <c r="F844" s="58"/>
    </row>
    <row r="845" spans="1:6" hidden="1" x14ac:dyDescent="0.35">
      <c r="A845" s="225">
        <v>42893</v>
      </c>
      <c r="B845" s="19">
        <v>584.04999999999995</v>
      </c>
      <c r="C845" s="257"/>
      <c r="D845" s="22">
        <v>499.19</v>
      </c>
      <c r="E845" s="98">
        <v>567.94000000000005</v>
      </c>
      <c r="F845" s="58"/>
    </row>
    <row r="846" spans="1:6" hidden="1" x14ac:dyDescent="0.35">
      <c r="A846" s="225">
        <v>42894</v>
      </c>
      <c r="B846" s="19">
        <v>582.61</v>
      </c>
      <c r="C846" s="257"/>
      <c r="D846" s="22">
        <v>497.95</v>
      </c>
      <c r="E846" s="98">
        <v>564.25</v>
      </c>
      <c r="F846" s="58"/>
    </row>
    <row r="847" spans="1:6" hidden="1" x14ac:dyDescent="0.35">
      <c r="A847" s="225">
        <v>42895</v>
      </c>
      <c r="B847" s="19">
        <v>577.54</v>
      </c>
      <c r="C847" s="257"/>
      <c r="D847" s="22">
        <v>493.62</v>
      </c>
      <c r="E847" s="98">
        <v>558.13499999999999</v>
      </c>
      <c r="F847" s="58"/>
    </row>
    <row r="848" spans="1:6" hidden="1" x14ac:dyDescent="0.35">
      <c r="A848" s="225">
        <v>42898</v>
      </c>
      <c r="B848" s="19">
        <v>571.03</v>
      </c>
      <c r="C848" s="257"/>
      <c r="D848" s="22">
        <v>488.06</v>
      </c>
      <c r="E848" s="98">
        <v>551.70500000000004</v>
      </c>
      <c r="F848" s="58"/>
    </row>
    <row r="849" spans="1:6" hidden="1" x14ac:dyDescent="0.35">
      <c r="A849" s="225">
        <v>42899</v>
      </c>
      <c r="B849" s="19">
        <v>565.96</v>
      </c>
      <c r="C849" s="257"/>
      <c r="D849" s="22">
        <v>483.73</v>
      </c>
      <c r="E849" s="98">
        <v>543.66999999999996</v>
      </c>
      <c r="F849" s="58"/>
    </row>
    <row r="850" spans="1:6" hidden="1" x14ac:dyDescent="0.35">
      <c r="A850" s="225">
        <v>42900</v>
      </c>
      <c r="B850" s="19">
        <v>568.13</v>
      </c>
      <c r="C850" s="257"/>
      <c r="D850" s="22">
        <v>485.58</v>
      </c>
      <c r="E850" s="98">
        <v>541.74</v>
      </c>
      <c r="F850" s="58"/>
    </row>
    <row r="851" spans="1:6" hidden="1" x14ac:dyDescent="0.35">
      <c r="A851" s="225">
        <v>42902</v>
      </c>
      <c r="B851" s="19">
        <v>565.24</v>
      </c>
      <c r="C851" s="257"/>
      <c r="D851" s="22">
        <v>483.11</v>
      </c>
      <c r="E851" s="98">
        <v>538.68499999999995</v>
      </c>
      <c r="F851" s="58"/>
    </row>
    <row r="852" spans="1:6" hidden="1" x14ac:dyDescent="0.35">
      <c r="A852" s="225">
        <v>42905</v>
      </c>
      <c r="B852" s="19">
        <v>563.79</v>
      </c>
      <c r="C852" s="257"/>
      <c r="D852" s="22">
        <v>481.87</v>
      </c>
      <c r="E852" s="98">
        <v>535.15</v>
      </c>
      <c r="F852" s="58"/>
    </row>
    <row r="853" spans="1:6" hidden="1" x14ac:dyDescent="0.35">
      <c r="A853" s="225">
        <v>42906</v>
      </c>
      <c r="B853" s="19">
        <v>563.07000000000005</v>
      </c>
      <c r="C853" s="257"/>
      <c r="D853" s="22">
        <v>481.25</v>
      </c>
      <c r="E853" s="98">
        <v>531.29499999999996</v>
      </c>
      <c r="F853" s="58"/>
    </row>
    <row r="854" spans="1:6" hidden="1" x14ac:dyDescent="0.35">
      <c r="A854" s="225">
        <v>42907</v>
      </c>
      <c r="B854" s="19">
        <v>563.07000000000005</v>
      </c>
      <c r="C854" s="257"/>
      <c r="D854" s="22">
        <v>481.25</v>
      </c>
      <c r="E854" s="98">
        <v>529.52</v>
      </c>
      <c r="F854" s="58"/>
    </row>
    <row r="855" spans="1:6" hidden="1" x14ac:dyDescent="0.35">
      <c r="A855" s="225">
        <v>42908</v>
      </c>
      <c r="B855" s="19">
        <v>567.41</v>
      </c>
      <c r="C855" s="257"/>
      <c r="D855" s="22">
        <v>484.96</v>
      </c>
      <c r="E855" s="98">
        <v>531.29</v>
      </c>
      <c r="F855" s="58"/>
    </row>
    <row r="856" spans="1:6" hidden="1" x14ac:dyDescent="0.35">
      <c r="A856" s="225">
        <v>42909</v>
      </c>
      <c r="B856" s="19">
        <v>568.13</v>
      </c>
      <c r="C856" s="257"/>
      <c r="D856" s="22">
        <v>485.58</v>
      </c>
      <c r="E856" s="98">
        <v>532.9</v>
      </c>
      <c r="F856" s="58"/>
    </row>
    <row r="857" spans="1:6" hidden="1" x14ac:dyDescent="0.35">
      <c r="A857" s="225">
        <v>42912</v>
      </c>
      <c r="B857" s="19">
        <v>568.13</v>
      </c>
      <c r="C857" s="257"/>
      <c r="D857" s="22">
        <v>485.58</v>
      </c>
      <c r="E857" s="98">
        <v>536.59500000000003</v>
      </c>
      <c r="F857" s="58"/>
    </row>
    <row r="858" spans="1:6" hidden="1" x14ac:dyDescent="0.35">
      <c r="A858" s="225">
        <v>42913</v>
      </c>
      <c r="B858" s="19">
        <v>568.13</v>
      </c>
      <c r="C858" s="257"/>
      <c r="D858" s="22">
        <v>485.58</v>
      </c>
      <c r="E858" s="98">
        <v>531.92999999999995</v>
      </c>
      <c r="F858" s="58"/>
    </row>
    <row r="859" spans="1:6" hidden="1" x14ac:dyDescent="0.35">
      <c r="A859" s="225">
        <v>42914</v>
      </c>
      <c r="B859" s="19">
        <v>569.58000000000004</v>
      </c>
      <c r="C859" s="257"/>
      <c r="D859" s="22">
        <v>486.82</v>
      </c>
      <c r="E859" s="98">
        <v>536.59500000000003</v>
      </c>
      <c r="F859" s="58"/>
    </row>
    <row r="860" spans="1:6" hidden="1" x14ac:dyDescent="0.35">
      <c r="A860" s="225">
        <v>42915</v>
      </c>
      <c r="B860" s="19">
        <v>568.86</v>
      </c>
      <c r="C860" s="257"/>
      <c r="D860" s="22">
        <v>486.2</v>
      </c>
      <c r="E860" s="98">
        <v>540.77499999999998</v>
      </c>
      <c r="F860" s="58"/>
    </row>
    <row r="861" spans="1:6" hidden="1" x14ac:dyDescent="0.35">
      <c r="A861" s="225">
        <v>42916</v>
      </c>
      <c r="B861" s="19">
        <v>564.51</v>
      </c>
      <c r="C861" s="257"/>
      <c r="D861" s="22">
        <v>482.49</v>
      </c>
      <c r="E861" s="98">
        <v>534.35</v>
      </c>
      <c r="F861" s="58"/>
    </row>
    <row r="862" spans="1:6" hidden="1" x14ac:dyDescent="0.35">
      <c r="A862" s="225">
        <v>42919</v>
      </c>
      <c r="B862" s="19">
        <v>563.07000000000005</v>
      </c>
      <c r="C862" s="257"/>
      <c r="D862" s="22">
        <v>481.25</v>
      </c>
      <c r="E862" s="98">
        <v>533.70000000000005</v>
      </c>
      <c r="F862" s="58"/>
    </row>
    <row r="863" spans="1:6" hidden="1" x14ac:dyDescent="0.35">
      <c r="A863" s="225">
        <v>42920</v>
      </c>
      <c r="B863" s="19">
        <v>550.04</v>
      </c>
      <c r="C863" s="257"/>
      <c r="D863" s="22">
        <v>470.12</v>
      </c>
      <c r="E863" s="98">
        <v>517.625</v>
      </c>
      <c r="F863" s="58"/>
    </row>
    <row r="864" spans="1:6" hidden="1" x14ac:dyDescent="0.35">
      <c r="A864" s="225">
        <v>42921</v>
      </c>
      <c r="B864" s="19">
        <v>550.04</v>
      </c>
      <c r="C864" s="257"/>
      <c r="D864" s="22">
        <v>470.12</v>
      </c>
      <c r="E864" s="98">
        <v>518.43499999999995</v>
      </c>
      <c r="F864" s="58"/>
    </row>
    <row r="865" spans="1:7" hidden="1" x14ac:dyDescent="0.35">
      <c r="A865" s="225">
        <v>42922</v>
      </c>
      <c r="B865" s="19">
        <v>546.41999999999996</v>
      </c>
      <c r="C865" s="257"/>
      <c r="D865" s="22">
        <v>467.03</v>
      </c>
      <c r="E865" s="98">
        <v>515.70000000000005</v>
      </c>
      <c r="F865" s="58"/>
    </row>
    <row r="866" spans="1:7" hidden="1" x14ac:dyDescent="0.35">
      <c r="A866" s="225">
        <v>42923</v>
      </c>
      <c r="B866" s="19">
        <v>544.25</v>
      </c>
      <c r="C866" s="257"/>
      <c r="D866" s="22">
        <v>465.17</v>
      </c>
      <c r="E866" s="98">
        <v>490.62</v>
      </c>
      <c r="F866" s="58"/>
    </row>
    <row r="867" spans="1:7" hidden="1" x14ac:dyDescent="0.35">
      <c r="A867" s="225">
        <v>42926</v>
      </c>
      <c r="B867" s="19">
        <v>526.88</v>
      </c>
      <c r="C867" s="257"/>
      <c r="D867" s="22">
        <v>450.32</v>
      </c>
      <c r="E867" s="98">
        <v>499.14</v>
      </c>
      <c r="F867" s="58"/>
    </row>
    <row r="868" spans="1:7" hidden="1" x14ac:dyDescent="0.35">
      <c r="A868" s="225">
        <v>42927</v>
      </c>
      <c r="B868" s="19">
        <v>523.98</v>
      </c>
      <c r="C868" s="257"/>
      <c r="D868" s="22">
        <v>447.85</v>
      </c>
      <c r="E868" s="98">
        <v>501.875</v>
      </c>
      <c r="F868" s="58"/>
    </row>
    <row r="869" spans="1:7" hidden="1" x14ac:dyDescent="0.35">
      <c r="A869" s="225">
        <v>42928</v>
      </c>
      <c r="B869" s="19">
        <v>537.01</v>
      </c>
      <c r="C869" s="257"/>
      <c r="D869" s="22">
        <v>458.98</v>
      </c>
      <c r="E869" s="98">
        <v>510.55</v>
      </c>
      <c r="F869" s="58"/>
    </row>
    <row r="870" spans="1:7" hidden="1" x14ac:dyDescent="0.35">
      <c r="A870" s="225">
        <v>42929</v>
      </c>
      <c r="B870" s="19">
        <v>539.17999999999995</v>
      </c>
      <c r="C870" s="257"/>
      <c r="D870" s="22">
        <v>460.84</v>
      </c>
      <c r="E870" s="98">
        <v>511.68</v>
      </c>
      <c r="F870" s="58"/>
    </row>
    <row r="871" spans="1:7" hidden="1" x14ac:dyDescent="0.35">
      <c r="A871" s="225">
        <v>42930</v>
      </c>
      <c r="B871" s="19">
        <v>527.6</v>
      </c>
      <c r="C871" s="257"/>
      <c r="D871" s="22">
        <v>450.94</v>
      </c>
      <c r="E871" s="98">
        <v>503</v>
      </c>
      <c r="F871" s="58"/>
    </row>
    <row r="872" spans="1:7" hidden="1" x14ac:dyDescent="0.35">
      <c r="A872" s="225">
        <v>42933</v>
      </c>
      <c r="B872" s="20">
        <v>543</v>
      </c>
      <c r="C872" s="257"/>
      <c r="D872" s="20">
        <f>+B872/1.17</f>
        <v>464.10256410256414</v>
      </c>
      <c r="E872" s="20">
        <v>503</v>
      </c>
      <c r="F872" s="58"/>
    </row>
    <row r="873" spans="1:7" hidden="1" x14ac:dyDescent="0.35">
      <c r="A873" s="225">
        <v>42934</v>
      </c>
      <c r="B873" s="20">
        <v>546</v>
      </c>
      <c r="C873" s="257"/>
      <c r="D873" s="20">
        <f>+B873/1.17</f>
        <v>466.66666666666669</v>
      </c>
      <c r="E873" s="20">
        <v>567.20000000000005</v>
      </c>
      <c r="F873" s="170">
        <v>6.9085999999999999</v>
      </c>
    </row>
    <row r="874" spans="1:7" hidden="1" x14ac:dyDescent="0.35">
      <c r="A874" s="225">
        <v>42935</v>
      </c>
      <c r="B874" s="20">
        <v>543.52546101959877</v>
      </c>
      <c r="D874" s="20">
        <v>464.55167608512716</v>
      </c>
      <c r="E874" s="20">
        <v>572.13</v>
      </c>
      <c r="F874" s="170">
        <v>6.9085999999999999</v>
      </c>
    </row>
    <row r="875" spans="1:7" hidden="1" x14ac:dyDescent="0.35">
      <c r="A875" s="225">
        <v>42936</v>
      </c>
      <c r="B875" s="31">
        <f>+IF(F875=0,"",C875/F875)</f>
        <v>546.42040355498943</v>
      </c>
      <c r="C875" s="258">
        <v>3775</v>
      </c>
      <c r="D875" s="31">
        <f>+B875/1.17</f>
        <v>467.02598594443543</v>
      </c>
      <c r="E875" s="20">
        <v>575.30864197530855</v>
      </c>
      <c r="F875" s="170">
        <v>6.9085999999999999</v>
      </c>
    </row>
    <row r="876" spans="1:7" hidden="1" x14ac:dyDescent="0.35">
      <c r="A876" s="225">
        <v>42940</v>
      </c>
      <c r="B876" s="31">
        <f t="shared" ref="B876:B951" si="6">+IF(F876=0,"",C876/F876)</f>
        <v>547.86787482268483</v>
      </c>
      <c r="C876" s="267">
        <v>3785</v>
      </c>
      <c r="D876" s="31">
        <f t="shared" ref="D876:D985" si="7">+B876/1.17</f>
        <v>468.26314087408963</v>
      </c>
      <c r="E876" s="20">
        <v>580</v>
      </c>
      <c r="F876" s="170">
        <v>6.9085999999999999</v>
      </c>
      <c r="G876" s="184">
        <f>+C876-C875</f>
        <v>10</v>
      </c>
    </row>
    <row r="877" spans="1:7" hidden="1" x14ac:dyDescent="0.35">
      <c r="A877" s="225">
        <v>42941</v>
      </c>
      <c r="B877" s="31">
        <f t="shared" si="6"/>
        <v>546.42040355498943</v>
      </c>
      <c r="C877" s="267">
        <v>3775</v>
      </c>
      <c r="D877" s="31">
        <f t="shared" si="7"/>
        <v>467.02598594443543</v>
      </c>
      <c r="E877" s="20">
        <v>580</v>
      </c>
      <c r="F877" s="170">
        <v>6.9085999999999999</v>
      </c>
      <c r="G877" s="184">
        <f t="shared" ref="G877:G905" si="8">+C877-C876</f>
        <v>-10</v>
      </c>
    </row>
    <row r="878" spans="1:7" hidden="1" x14ac:dyDescent="0.35">
      <c r="A878" s="225">
        <v>42942</v>
      </c>
      <c r="B878" s="186">
        <f t="shared" si="6"/>
        <v>544.97293228729416</v>
      </c>
      <c r="C878" s="268">
        <v>3765</v>
      </c>
      <c r="D878" s="186">
        <f t="shared" si="7"/>
        <v>465.78883101478135</v>
      </c>
      <c r="E878" s="188">
        <v>535</v>
      </c>
      <c r="F878" s="170">
        <v>6.9085999999999999</v>
      </c>
      <c r="G878" s="184">
        <f t="shared" si="8"/>
        <v>-10</v>
      </c>
    </row>
    <row r="879" spans="1:7" hidden="1" x14ac:dyDescent="0.35">
      <c r="A879" s="225">
        <v>42943</v>
      </c>
      <c r="B879" s="31">
        <f t="shared" si="6"/>
        <v>552.21028862577077</v>
      </c>
      <c r="C879" s="267">
        <v>3815</v>
      </c>
      <c r="D879" s="31">
        <f t="shared" si="7"/>
        <v>471.97460566305199</v>
      </c>
      <c r="E879" s="20">
        <v>537</v>
      </c>
      <c r="F879" s="170">
        <v>6.9085999999999999</v>
      </c>
      <c r="G879" s="184">
        <f t="shared" si="8"/>
        <v>50</v>
      </c>
    </row>
    <row r="880" spans="1:7" hidden="1" x14ac:dyDescent="0.35">
      <c r="A880" s="225">
        <v>42944</v>
      </c>
      <c r="B880" s="31">
        <f t="shared" si="6"/>
        <v>550.0390817242278</v>
      </c>
      <c r="C880" s="267">
        <v>3800</v>
      </c>
      <c r="D880" s="31">
        <f t="shared" si="7"/>
        <v>470.11887326857078</v>
      </c>
      <c r="E880" s="20">
        <v>532.09</v>
      </c>
      <c r="F880" s="170">
        <v>6.9085999999999999</v>
      </c>
      <c r="G880" s="184">
        <f t="shared" si="8"/>
        <v>-15</v>
      </c>
    </row>
    <row r="881" spans="1:7" hidden="1" x14ac:dyDescent="0.35">
      <c r="A881" s="225">
        <v>42947</v>
      </c>
      <c r="B881" s="31">
        <f t="shared" si="6"/>
        <v>552.21028862577077</v>
      </c>
      <c r="C881" s="267">
        <v>3815</v>
      </c>
      <c r="D881" s="31">
        <f t="shared" si="7"/>
        <v>471.97460566305199</v>
      </c>
      <c r="E881" s="20">
        <v>537.72</v>
      </c>
      <c r="F881" s="170">
        <v>6.9085999999999999</v>
      </c>
      <c r="G881" s="184">
        <f t="shared" si="8"/>
        <v>15</v>
      </c>
    </row>
    <row r="882" spans="1:7" hidden="1" x14ac:dyDescent="0.35">
      <c r="A882" s="225">
        <v>42948</v>
      </c>
      <c r="B882" s="31">
        <f t="shared" si="6"/>
        <v>552.93402425961847</v>
      </c>
      <c r="C882" s="267">
        <v>3820</v>
      </c>
      <c r="D882" s="31">
        <f t="shared" si="7"/>
        <v>472.59318312787906</v>
      </c>
      <c r="E882" s="20">
        <v>540.29</v>
      </c>
      <c r="F882" s="170">
        <v>6.9085999999999999</v>
      </c>
      <c r="G882" s="184">
        <f t="shared" si="8"/>
        <v>5</v>
      </c>
    </row>
    <row r="883" spans="1:7" hidden="1" x14ac:dyDescent="0.35">
      <c r="A883" s="225">
        <v>42949</v>
      </c>
      <c r="B883" s="31">
        <f t="shared" si="6"/>
        <v>551.48655299192308</v>
      </c>
      <c r="C883" s="267">
        <v>3810</v>
      </c>
      <c r="D883" s="31">
        <f t="shared" si="7"/>
        <v>471.35602819822486</v>
      </c>
      <c r="E883" s="20">
        <v>537.88</v>
      </c>
      <c r="F883" s="170">
        <v>6.9085999999999999</v>
      </c>
      <c r="G883" s="184">
        <f t="shared" si="8"/>
        <v>-10</v>
      </c>
    </row>
    <row r="884" spans="1:7" hidden="1" x14ac:dyDescent="0.35">
      <c r="A884" s="225">
        <v>42950</v>
      </c>
      <c r="B884" s="31">
        <f t="shared" si="6"/>
        <v>550.76281735807549</v>
      </c>
      <c r="C884" s="267">
        <v>3805</v>
      </c>
      <c r="D884" s="31">
        <f t="shared" si="7"/>
        <v>470.73745073339791</v>
      </c>
      <c r="E884" s="20">
        <v>530.64499999999998</v>
      </c>
      <c r="F884" s="170">
        <v>6.9085999999999999</v>
      </c>
      <c r="G884" s="184">
        <f t="shared" si="8"/>
        <v>-5</v>
      </c>
    </row>
    <row r="885" spans="1:7" hidden="1" x14ac:dyDescent="0.35">
      <c r="A885" s="225">
        <v>42951</v>
      </c>
      <c r="B885" s="31">
        <f t="shared" si="6"/>
        <v>550.0390817242278</v>
      </c>
      <c r="C885" s="267">
        <v>3800</v>
      </c>
      <c r="D885" s="31">
        <f t="shared" si="7"/>
        <v>470.11887326857078</v>
      </c>
      <c r="E885" s="301">
        <v>535.95000000000005</v>
      </c>
      <c r="F885" s="170">
        <v>6.9085999999999999</v>
      </c>
      <c r="G885" s="184">
        <f t="shared" si="8"/>
        <v>-5</v>
      </c>
    </row>
    <row r="886" spans="1:7" hidden="1" x14ac:dyDescent="0.35">
      <c r="A886" s="225">
        <v>42954</v>
      </c>
      <c r="B886" s="31">
        <f t="shared" si="6"/>
        <v>539.18304721651282</v>
      </c>
      <c r="C886" s="267">
        <v>3725</v>
      </c>
      <c r="D886" s="31">
        <f t="shared" si="7"/>
        <v>460.84021129616485</v>
      </c>
      <c r="E886" s="302">
        <v>521.48500000000001</v>
      </c>
      <c r="F886" s="170">
        <v>6.9085999999999999</v>
      </c>
      <c r="G886" s="184">
        <f t="shared" si="8"/>
        <v>-75</v>
      </c>
    </row>
    <row r="887" spans="1:7" hidden="1" x14ac:dyDescent="0.35">
      <c r="A887" s="225">
        <v>42955</v>
      </c>
      <c r="B887" s="31">
        <f t="shared" si="6"/>
        <v>540.6305184842081</v>
      </c>
      <c r="C887" s="267">
        <v>3735</v>
      </c>
      <c r="D887" s="31">
        <f t="shared" si="7"/>
        <v>462.07736622581893</v>
      </c>
      <c r="E887" s="301">
        <v>522.92999999999995</v>
      </c>
      <c r="F887" s="170">
        <v>6.9085999999999999</v>
      </c>
      <c r="G887" s="184">
        <f t="shared" si="8"/>
        <v>10</v>
      </c>
    </row>
    <row r="888" spans="1:7" hidden="1" x14ac:dyDescent="0.35">
      <c r="A888" s="225">
        <v>42956</v>
      </c>
      <c r="B888" s="31">
        <f t="shared" si="6"/>
        <v>544.97293228729416</v>
      </c>
      <c r="C888" s="257">
        <v>3765</v>
      </c>
      <c r="D888" s="31">
        <f t="shared" si="7"/>
        <v>465.78883101478135</v>
      </c>
      <c r="E888" s="301">
        <v>530.48500000000001</v>
      </c>
      <c r="F888" s="170">
        <v>6.9085999999999999</v>
      </c>
      <c r="G888" s="184">
        <f t="shared" si="8"/>
        <v>30</v>
      </c>
    </row>
    <row r="889" spans="1:7" hidden="1" x14ac:dyDescent="0.35">
      <c r="A889" s="225">
        <v>42957</v>
      </c>
      <c r="B889" s="20">
        <f t="shared" si="6"/>
        <v>553.65775989346616</v>
      </c>
      <c r="C889" s="257">
        <v>3825</v>
      </c>
      <c r="D889" s="31">
        <f t="shared" si="7"/>
        <v>473.21176059270613</v>
      </c>
      <c r="E889" s="301">
        <v>543.19000000000005</v>
      </c>
      <c r="F889" s="170">
        <v>6.9085999999999999</v>
      </c>
      <c r="G889" s="184">
        <f t="shared" si="8"/>
        <v>60</v>
      </c>
    </row>
    <row r="890" spans="1:7" hidden="1" x14ac:dyDescent="0.35">
      <c r="A890" s="225">
        <v>42958</v>
      </c>
      <c r="B890" s="31">
        <f t="shared" si="6"/>
        <v>563.06632313348587</v>
      </c>
      <c r="C890" s="257">
        <v>3890</v>
      </c>
      <c r="D890" s="31">
        <f t="shared" si="7"/>
        <v>481.25326763545803</v>
      </c>
      <c r="E890" s="301">
        <v>550.26</v>
      </c>
      <c r="F890" s="170">
        <v>6.9085999999999999</v>
      </c>
      <c r="G890" s="184">
        <f t="shared" si="8"/>
        <v>65</v>
      </c>
    </row>
    <row r="891" spans="1:7" hidden="1" x14ac:dyDescent="0.35">
      <c r="A891" s="225">
        <v>42961</v>
      </c>
      <c r="B891" s="20">
        <f t="shared" si="6"/>
        <v>562.34258749963817</v>
      </c>
      <c r="C891" s="257">
        <v>3885</v>
      </c>
      <c r="D891" s="20">
        <f t="shared" si="7"/>
        <v>480.63469017063096</v>
      </c>
      <c r="E891" s="301">
        <v>548.33000000000004</v>
      </c>
      <c r="F891" s="170">
        <v>6.9085999999999999</v>
      </c>
      <c r="G891" s="184">
        <f t="shared" si="8"/>
        <v>-5</v>
      </c>
    </row>
    <row r="892" spans="1:7" hidden="1" x14ac:dyDescent="0.35">
      <c r="A892" s="225">
        <v>42962</v>
      </c>
      <c r="B892" s="20">
        <f t="shared" si="6"/>
        <v>559.4476449642475</v>
      </c>
      <c r="C892" s="257">
        <v>3865</v>
      </c>
      <c r="D892" s="20">
        <f t="shared" si="7"/>
        <v>478.16038031132268</v>
      </c>
      <c r="E892" s="301">
        <v>545.12</v>
      </c>
      <c r="F892" s="170">
        <v>6.9085999999999999</v>
      </c>
      <c r="G892" s="184">
        <f t="shared" si="8"/>
        <v>-20</v>
      </c>
    </row>
    <row r="893" spans="1:7" hidden="1" x14ac:dyDescent="0.35">
      <c r="A893" s="225">
        <v>42963</v>
      </c>
      <c r="B893" s="20">
        <f t="shared" si="6"/>
        <v>553.65775989346616</v>
      </c>
      <c r="C893" s="257">
        <v>3825</v>
      </c>
      <c r="D893" s="20">
        <f t="shared" si="7"/>
        <v>473.21176059270613</v>
      </c>
      <c r="E893" s="301">
        <v>535.15</v>
      </c>
      <c r="F893" s="170">
        <v>6.9085999999999999</v>
      </c>
      <c r="G893" s="184">
        <f t="shared" si="8"/>
        <v>-40</v>
      </c>
    </row>
    <row r="894" spans="1:7" hidden="1" x14ac:dyDescent="0.35">
      <c r="A894" s="225">
        <v>42964</v>
      </c>
      <c r="B894" s="20">
        <f t="shared" si="6"/>
        <v>566.68500130272412</v>
      </c>
      <c r="C894" s="257">
        <v>3915</v>
      </c>
      <c r="D894" s="20">
        <f t="shared" si="7"/>
        <v>484.34615495959332</v>
      </c>
      <c r="E894" s="301">
        <v>550.41999999999996</v>
      </c>
      <c r="F894" s="170">
        <v>6.9085999999999999</v>
      </c>
      <c r="G894" s="184">
        <f t="shared" si="8"/>
        <v>90</v>
      </c>
    </row>
    <row r="895" spans="1:7" hidden="1" x14ac:dyDescent="0.35">
      <c r="A895" s="225">
        <v>42965</v>
      </c>
      <c r="B895" s="20">
        <f t="shared" si="6"/>
        <v>562.34258749963817</v>
      </c>
      <c r="C895" s="257">
        <v>3885</v>
      </c>
      <c r="D895" s="20">
        <f t="shared" si="7"/>
        <v>480.63469017063096</v>
      </c>
      <c r="E895" s="20">
        <v>546.245</v>
      </c>
      <c r="F895" s="170">
        <v>6.9085999999999999</v>
      </c>
      <c r="G895" s="184">
        <f t="shared" si="8"/>
        <v>-30</v>
      </c>
    </row>
    <row r="896" spans="1:7" hidden="1" x14ac:dyDescent="0.35">
      <c r="A896" s="225">
        <v>42968</v>
      </c>
      <c r="B896" s="20">
        <f t="shared" si="6"/>
        <v>560.89511623194278</v>
      </c>
      <c r="C896" s="257">
        <v>3875</v>
      </c>
      <c r="D896" s="20">
        <f t="shared" si="7"/>
        <v>479.39753524097677</v>
      </c>
      <c r="E896" s="20">
        <v>543.34500000000003</v>
      </c>
      <c r="F896" s="170">
        <v>6.9085999999999999</v>
      </c>
      <c r="G896" s="184">
        <f t="shared" si="8"/>
        <v>-10</v>
      </c>
    </row>
    <row r="897" spans="1:7" hidden="1" x14ac:dyDescent="0.35">
      <c r="A897" s="225">
        <v>42969</v>
      </c>
      <c r="B897" s="20">
        <f t="shared" si="6"/>
        <v>562.34258749963817</v>
      </c>
      <c r="C897" s="257">
        <v>3885</v>
      </c>
      <c r="D897" s="20">
        <f t="shared" si="7"/>
        <v>480.63469017063096</v>
      </c>
      <c r="E897" s="3">
        <v>546.24</v>
      </c>
      <c r="F897" s="170">
        <v>6.9085999999999999</v>
      </c>
      <c r="G897" s="184">
        <f t="shared" si="8"/>
        <v>10</v>
      </c>
    </row>
    <row r="898" spans="1:7" hidden="1" x14ac:dyDescent="0.35">
      <c r="A898" s="225">
        <v>42970</v>
      </c>
      <c r="B898" s="20">
        <f t="shared" si="6"/>
        <v>561.61885186579048</v>
      </c>
      <c r="C898" s="257">
        <v>3880</v>
      </c>
      <c r="D898" s="20">
        <f t="shared" si="7"/>
        <v>480.01611270580383</v>
      </c>
      <c r="E898" s="20">
        <v>544.79</v>
      </c>
      <c r="F898" s="170">
        <v>6.9085999999999999</v>
      </c>
      <c r="G898" s="184">
        <f t="shared" si="8"/>
        <v>-5</v>
      </c>
    </row>
    <row r="899" spans="1:7" hidden="1" x14ac:dyDescent="0.35">
      <c r="A899" s="225">
        <v>42971</v>
      </c>
      <c r="B899" s="20">
        <f t="shared" si="6"/>
        <v>563.79005876733345</v>
      </c>
      <c r="C899" s="257">
        <v>3895</v>
      </c>
      <c r="D899" s="20">
        <f t="shared" si="7"/>
        <v>481.87184510028504</v>
      </c>
      <c r="E899" s="20">
        <v>548.49</v>
      </c>
      <c r="F899" s="170">
        <v>6.9085999999999999</v>
      </c>
      <c r="G899" s="184">
        <f t="shared" si="8"/>
        <v>15</v>
      </c>
    </row>
    <row r="900" spans="1:7" hidden="1" x14ac:dyDescent="0.35">
      <c r="A900" s="225">
        <v>42972</v>
      </c>
      <c r="B900" s="20">
        <f t="shared" si="6"/>
        <v>560.89511623194278</v>
      </c>
      <c r="C900" s="257">
        <v>3875</v>
      </c>
      <c r="D900" s="20">
        <f t="shared" si="7"/>
        <v>479.39753524097677</v>
      </c>
      <c r="E900" s="20">
        <v>544.30999999999995</v>
      </c>
      <c r="F900" s="170">
        <v>6.9085999999999999</v>
      </c>
      <c r="G900" s="184">
        <f t="shared" si="8"/>
        <v>-20</v>
      </c>
    </row>
    <row r="901" spans="1:7" hidden="1" x14ac:dyDescent="0.35">
      <c r="A901" s="225">
        <v>42975</v>
      </c>
      <c r="B901" s="20">
        <f t="shared" si="6"/>
        <v>564.51379440118114</v>
      </c>
      <c r="C901" s="257">
        <v>3900</v>
      </c>
      <c r="D901" s="20">
        <f t="shared" si="7"/>
        <v>482.49042256511211</v>
      </c>
      <c r="E901" s="20">
        <v>549.77499999999998</v>
      </c>
      <c r="F901" s="170">
        <v>6.9085999999999999</v>
      </c>
      <c r="G901" s="184">
        <f t="shared" si="8"/>
        <v>25</v>
      </c>
    </row>
    <row r="902" spans="1:7" hidden="1" x14ac:dyDescent="0.35">
      <c r="A902" s="225">
        <v>42976</v>
      </c>
      <c r="B902" s="20">
        <f t="shared" si="6"/>
        <v>570.30367947196248</v>
      </c>
      <c r="C902" s="257">
        <v>3940</v>
      </c>
      <c r="D902" s="20">
        <f t="shared" si="7"/>
        <v>487.43904228372867</v>
      </c>
      <c r="E902" s="20">
        <v>561.83500000000004</v>
      </c>
      <c r="F902" s="170">
        <v>6.9085999999999999</v>
      </c>
      <c r="G902" s="184">
        <f t="shared" si="8"/>
        <v>40</v>
      </c>
    </row>
    <row r="903" spans="1:7" hidden="1" x14ac:dyDescent="0.35">
      <c r="A903" s="225">
        <v>42977</v>
      </c>
      <c r="B903" s="20">
        <f t="shared" si="6"/>
        <v>568.8562082042672</v>
      </c>
      <c r="C903" s="257">
        <v>3930</v>
      </c>
      <c r="D903" s="20">
        <f t="shared" si="7"/>
        <v>486.20188735407459</v>
      </c>
      <c r="E903" s="20">
        <v>558.46</v>
      </c>
      <c r="F903" s="170">
        <v>6.9085999999999999</v>
      </c>
      <c r="G903" s="184">
        <f t="shared" si="8"/>
        <v>-10</v>
      </c>
    </row>
    <row r="904" spans="1:7" hidden="1" x14ac:dyDescent="0.35">
      <c r="A904" s="225">
        <v>42978</v>
      </c>
      <c r="B904" s="20">
        <f t="shared" si="6"/>
        <v>565.96126566887654</v>
      </c>
      <c r="C904" s="257">
        <v>3910</v>
      </c>
      <c r="D904" s="20">
        <f t="shared" si="7"/>
        <v>483.72757749476631</v>
      </c>
      <c r="E904" s="20">
        <v>557.01499999999999</v>
      </c>
      <c r="F904" s="170">
        <v>6.9085999999999999</v>
      </c>
      <c r="G904" s="184">
        <f t="shared" si="8"/>
        <v>-20</v>
      </c>
    </row>
    <row r="905" spans="1:7" hidden="1" x14ac:dyDescent="0.35">
      <c r="A905" s="225">
        <v>42979</v>
      </c>
      <c r="B905" s="20">
        <f t="shared" si="6"/>
        <v>568.13247257041951</v>
      </c>
      <c r="C905" s="257">
        <v>3925</v>
      </c>
      <c r="D905" s="20">
        <f t="shared" si="7"/>
        <v>485.58330988924746</v>
      </c>
      <c r="E905" s="20">
        <v>563.28</v>
      </c>
      <c r="F905" s="170">
        <v>6.9085999999999999</v>
      </c>
      <c r="G905" s="184">
        <f t="shared" si="8"/>
        <v>15</v>
      </c>
    </row>
    <row r="906" spans="1:7" hidden="1" x14ac:dyDescent="0.35">
      <c r="A906" s="225">
        <v>42983</v>
      </c>
      <c r="B906" s="20">
        <f t="shared" si="6"/>
        <v>575.36982890889612</v>
      </c>
      <c r="C906" s="257">
        <v>3975</v>
      </c>
      <c r="D906" s="20">
        <f t="shared" si="7"/>
        <v>491.7690845375181</v>
      </c>
      <c r="E906" s="20">
        <v>573.89</v>
      </c>
      <c r="F906" s="170">
        <v>6.9085999999999999</v>
      </c>
      <c r="G906" s="184">
        <v>-5</v>
      </c>
    </row>
    <row r="907" spans="1:7" hidden="1" x14ac:dyDescent="0.35">
      <c r="A907" s="225">
        <v>42984</v>
      </c>
      <c r="B907" s="20">
        <f t="shared" si="6"/>
        <v>574.64609327504854</v>
      </c>
      <c r="C907" s="257">
        <v>3970</v>
      </c>
      <c r="D907" s="20">
        <f t="shared" si="7"/>
        <v>491.15050707269108</v>
      </c>
      <c r="E907" s="20">
        <v>574.85500000000002</v>
      </c>
      <c r="F907" s="170">
        <v>6.9085999999999999</v>
      </c>
      <c r="G907" s="184">
        <f>+C907-C906</f>
        <v>-5</v>
      </c>
    </row>
    <row r="908" spans="1:7" hidden="1" x14ac:dyDescent="0.35">
      <c r="A908" s="225">
        <v>42985</v>
      </c>
      <c r="B908" s="20">
        <f t="shared" si="6"/>
        <v>572.47488637350546</v>
      </c>
      <c r="C908" s="257">
        <v>3955</v>
      </c>
      <c r="D908" s="20">
        <f t="shared" si="7"/>
        <v>489.29477467820982</v>
      </c>
      <c r="E908" s="3">
        <v>573.57000000000005</v>
      </c>
      <c r="F908" s="170">
        <v>6.9085999999999999</v>
      </c>
      <c r="G908" s="184">
        <f t="shared" ref="G908:G971" si="9">+C908-C907</f>
        <v>-15</v>
      </c>
    </row>
    <row r="909" spans="1:7" hidden="1" x14ac:dyDescent="0.35">
      <c r="A909" s="225">
        <v>42986</v>
      </c>
      <c r="B909" s="20">
        <f t="shared" si="6"/>
        <v>574.64609327504854</v>
      </c>
      <c r="C909" s="257">
        <v>3970</v>
      </c>
      <c r="D909" s="20">
        <f t="shared" si="7"/>
        <v>491.15050707269108</v>
      </c>
      <c r="E909" s="20">
        <v>582.25</v>
      </c>
      <c r="F909" s="170">
        <v>6.9085999999999999</v>
      </c>
      <c r="G909" s="184">
        <f t="shared" si="9"/>
        <v>15</v>
      </c>
    </row>
    <row r="910" spans="1:7" hidden="1" x14ac:dyDescent="0.35">
      <c r="A910" s="225">
        <v>42990</v>
      </c>
      <c r="B910" s="20">
        <f t="shared" si="6"/>
        <v>566.68500130272412</v>
      </c>
      <c r="C910" s="257">
        <v>3915</v>
      </c>
      <c r="D910" s="20">
        <f t="shared" si="7"/>
        <v>484.34615495959332</v>
      </c>
      <c r="E910" s="20">
        <v>570</v>
      </c>
      <c r="F910" s="170">
        <v>6.9085999999999999</v>
      </c>
      <c r="G910" s="184">
        <f t="shared" si="9"/>
        <v>-55</v>
      </c>
    </row>
    <row r="911" spans="1:7" hidden="1" x14ac:dyDescent="0.35">
      <c r="A911" s="225">
        <v>42991</v>
      </c>
      <c r="B911" s="20">
        <f t="shared" si="6"/>
        <v>567.40873693657181</v>
      </c>
      <c r="C911" s="257">
        <v>3920</v>
      </c>
      <c r="D911" s="20">
        <f t="shared" si="7"/>
        <v>484.96473242442039</v>
      </c>
      <c r="E911" s="20">
        <v>574</v>
      </c>
      <c r="F911" s="170">
        <v>6.9085999999999999</v>
      </c>
      <c r="G911" s="184">
        <f t="shared" si="9"/>
        <v>5</v>
      </c>
    </row>
    <row r="912" spans="1:7" hidden="1" x14ac:dyDescent="0.35">
      <c r="A912" s="225">
        <v>42992</v>
      </c>
      <c r="B912" s="20">
        <f t="shared" si="6"/>
        <v>564.51379440118114</v>
      </c>
      <c r="C912" s="257">
        <v>3900</v>
      </c>
      <c r="D912" s="20">
        <f t="shared" si="7"/>
        <v>482.49042256511211</v>
      </c>
      <c r="E912" s="20">
        <v>569.54999999999995</v>
      </c>
      <c r="F912" s="170">
        <v>6.9085999999999999</v>
      </c>
      <c r="G912" s="184">
        <f t="shared" si="9"/>
        <v>-20</v>
      </c>
    </row>
    <row r="913" spans="1:7" hidden="1" x14ac:dyDescent="0.35">
      <c r="A913" s="225">
        <v>42993</v>
      </c>
      <c r="B913" s="20">
        <f t="shared" si="6"/>
        <v>567.40873693657181</v>
      </c>
      <c r="C913" s="257">
        <v>3920</v>
      </c>
      <c r="D913" s="20">
        <f t="shared" si="7"/>
        <v>484.96473242442039</v>
      </c>
      <c r="E913" s="20">
        <v>570.67499999999995</v>
      </c>
      <c r="F913" s="170">
        <v>6.9085999999999999</v>
      </c>
      <c r="G913" s="184">
        <f t="shared" si="9"/>
        <v>20</v>
      </c>
    </row>
    <row r="914" spans="1:7" hidden="1" x14ac:dyDescent="0.35">
      <c r="A914" s="225">
        <v>42996</v>
      </c>
      <c r="B914" s="20">
        <f t="shared" si="6"/>
        <v>564.51379440118114</v>
      </c>
      <c r="C914" s="257">
        <v>3900</v>
      </c>
      <c r="D914" s="20">
        <f t="shared" si="7"/>
        <v>482.49042256511211</v>
      </c>
      <c r="E914" s="3">
        <v>564.08500000000004</v>
      </c>
      <c r="F914" s="170">
        <v>6.9085999999999999</v>
      </c>
      <c r="G914" s="184">
        <f t="shared" si="9"/>
        <v>-20</v>
      </c>
    </row>
    <row r="915" spans="1:7" hidden="1" x14ac:dyDescent="0.35">
      <c r="A915" s="225">
        <v>42997</v>
      </c>
      <c r="B915" s="20">
        <f t="shared" si="6"/>
        <v>557.27643806270441</v>
      </c>
      <c r="C915" s="257">
        <v>3850</v>
      </c>
      <c r="D915" s="20">
        <f t="shared" si="7"/>
        <v>476.30464791684142</v>
      </c>
      <c r="E915" s="20">
        <v>551.05999999999995</v>
      </c>
      <c r="F915" s="170">
        <v>6.9085999999999999</v>
      </c>
      <c r="G915" s="184">
        <f t="shared" si="9"/>
        <v>-50</v>
      </c>
    </row>
    <row r="916" spans="1:7" hidden="1" x14ac:dyDescent="0.35">
      <c r="A916" s="225">
        <v>42998</v>
      </c>
      <c r="B916" s="20">
        <f t="shared" si="6"/>
        <v>558.00017369655211</v>
      </c>
      <c r="C916" s="257">
        <v>3855</v>
      </c>
      <c r="D916" s="20">
        <f t="shared" si="7"/>
        <v>476.92322538166849</v>
      </c>
      <c r="E916" s="20">
        <v>554.76</v>
      </c>
      <c r="F916" s="170">
        <v>6.9085999999999999</v>
      </c>
      <c r="G916" s="184">
        <f t="shared" si="9"/>
        <v>5</v>
      </c>
    </row>
    <row r="917" spans="1:7" hidden="1" x14ac:dyDescent="0.35">
      <c r="A917" s="225">
        <v>42999</v>
      </c>
      <c r="B917" s="20">
        <f t="shared" si="6"/>
        <v>554.38149552731375</v>
      </c>
      <c r="C917" s="257">
        <v>3830</v>
      </c>
      <c r="D917" s="20">
        <f t="shared" si="7"/>
        <v>473.83033805753314</v>
      </c>
      <c r="E917" s="20">
        <v>549.29499999999996</v>
      </c>
      <c r="F917" s="170">
        <v>6.9085999999999999</v>
      </c>
      <c r="G917" s="184">
        <f t="shared" si="9"/>
        <v>-25</v>
      </c>
    </row>
    <row r="918" spans="1:7" hidden="1" x14ac:dyDescent="0.35">
      <c r="A918" s="225">
        <v>43000</v>
      </c>
      <c r="B918" s="20">
        <f t="shared" si="6"/>
        <v>550.76281735807549</v>
      </c>
      <c r="C918" s="257">
        <v>3805</v>
      </c>
      <c r="D918" s="20">
        <f t="shared" si="7"/>
        <v>470.73745073339791</v>
      </c>
      <c r="E918" s="20">
        <v>546.24</v>
      </c>
      <c r="F918" s="170">
        <v>6.9085999999999999</v>
      </c>
      <c r="G918" s="184">
        <f t="shared" si="9"/>
        <v>-25</v>
      </c>
    </row>
    <row r="919" spans="1:7" hidden="1" x14ac:dyDescent="0.35">
      <c r="A919" s="225">
        <v>43003</v>
      </c>
      <c r="B919" s="20">
        <f t="shared" si="6"/>
        <v>550.0390817242278</v>
      </c>
      <c r="C919" s="257">
        <v>3800</v>
      </c>
      <c r="D919" s="20">
        <f t="shared" si="7"/>
        <v>470.11887326857078</v>
      </c>
      <c r="E919" s="20">
        <v>543.99</v>
      </c>
      <c r="F919" s="170">
        <v>6.9085999999999999</v>
      </c>
      <c r="G919" s="184">
        <f t="shared" si="9"/>
        <v>-5</v>
      </c>
    </row>
    <row r="920" spans="1:7" hidden="1" x14ac:dyDescent="0.35">
      <c r="A920" s="225">
        <v>43004</v>
      </c>
      <c r="B920" s="20">
        <f t="shared" si="6"/>
        <v>558.00017369655211</v>
      </c>
      <c r="C920" s="257">
        <v>3855</v>
      </c>
      <c r="D920" s="20">
        <f t="shared" si="7"/>
        <v>476.92322538166849</v>
      </c>
      <c r="E920" s="20">
        <v>550.9</v>
      </c>
      <c r="F920" s="170">
        <v>6.9085999999999999</v>
      </c>
      <c r="G920" s="184">
        <f t="shared" si="9"/>
        <v>55</v>
      </c>
    </row>
    <row r="921" spans="1:7" hidden="1" x14ac:dyDescent="0.35">
      <c r="A921" s="225">
        <v>43005</v>
      </c>
      <c r="B921" s="20">
        <f t="shared" si="6"/>
        <v>553.65775989346616</v>
      </c>
      <c r="C921" s="257">
        <v>3825</v>
      </c>
      <c r="D921" s="20">
        <f t="shared" si="7"/>
        <v>473.21176059270613</v>
      </c>
      <c r="E921" s="20">
        <v>540.29</v>
      </c>
      <c r="F921" s="170">
        <v>6.9085999999999999</v>
      </c>
      <c r="G921" s="184">
        <f t="shared" si="9"/>
        <v>-30</v>
      </c>
    </row>
    <row r="922" spans="1:7" hidden="1" x14ac:dyDescent="0.35">
      <c r="A922" s="225">
        <v>43006</v>
      </c>
      <c r="B922" s="20">
        <f t="shared" si="6"/>
        <v>551.48655299192308</v>
      </c>
      <c r="C922" s="257">
        <v>3810</v>
      </c>
      <c r="D922" s="20">
        <f t="shared" si="7"/>
        <v>471.35602819822486</v>
      </c>
      <c r="E922" s="20">
        <v>538.52499999999998</v>
      </c>
      <c r="F922" s="170">
        <v>6.9085999999999999</v>
      </c>
      <c r="G922" s="184">
        <f t="shared" si="9"/>
        <v>-15</v>
      </c>
    </row>
    <row r="923" spans="1:7" hidden="1" x14ac:dyDescent="0.35">
      <c r="A923" s="225">
        <v>43007</v>
      </c>
      <c r="B923" s="20">
        <f t="shared" si="6"/>
        <v>552.93402425961847</v>
      </c>
      <c r="C923" s="257">
        <v>3820</v>
      </c>
      <c r="D923" s="20">
        <f t="shared" si="7"/>
        <v>472.59318312787906</v>
      </c>
      <c r="E923" s="20">
        <v>540.61500000000001</v>
      </c>
      <c r="F923" s="170">
        <v>6.9085999999999999</v>
      </c>
      <c r="G923" s="184">
        <f t="shared" si="9"/>
        <v>10</v>
      </c>
    </row>
    <row r="924" spans="1:7" hidden="1" x14ac:dyDescent="0.35">
      <c r="A924" s="225">
        <v>43010</v>
      </c>
      <c r="B924" s="20">
        <f t="shared" si="6"/>
        <v>552.93402425961847</v>
      </c>
      <c r="C924" s="257">
        <v>3820</v>
      </c>
      <c r="D924" s="20">
        <f t="shared" si="7"/>
        <v>472.59318312787906</v>
      </c>
      <c r="E924" s="20">
        <v>533.22</v>
      </c>
      <c r="F924" s="170">
        <v>6.9085999999999999</v>
      </c>
      <c r="G924" s="184">
        <f t="shared" si="9"/>
        <v>0</v>
      </c>
    </row>
    <row r="925" spans="1:7" hidden="1" x14ac:dyDescent="0.35">
      <c r="A925" s="225">
        <v>43011</v>
      </c>
      <c r="B925" s="20">
        <f t="shared" si="6"/>
        <v>552.93402425961847</v>
      </c>
      <c r="C925" s="257">
        <v>3820</v>
      </c>
      <c r="D925" s="20">
        <f t="shared" si="7"/>
        <v>472.59318312787906</v>
      </c>
      <c r="E925" s="20">
        <v>532.58000000000004</v>
      </c>
      <c r="F925" s="170">
        <v>6.9085999999999999</v>
      </c>
      <c r="G925" s="184">
        <f t="shared" si="9"/>
        <v>0</v>
      </c>
    </row>
    <row r="926" spans="1:7" hidden="1" x14ac:dyDescent="0.35">
      <c r="A926" s="225">
        <v>43012</v>
      </c>
      <c r="B926" s="20">
        <f t="shared" si="6"/>
        <v>552.93402425961847</v>
      </c>
      <c r="C926" s="257">
        <v>3820</v>
      </c>
      <c r="D926" s="20">
        <f t="shared" si="7"/>
        <v>472.59318312787906</v>
      </c>
      <c r="E926" s="20">
        <v>536.11500000000001</v>
      </c>
      <c r="F926" s="170">
        <v>6.9085999999999999</v>
      </c>
      <c r="G926" s="184">
        <f t="shared" si="9"/>
        <v>0</v>
      </c>
    </row>
    <row r="927" spans="1:7" hidden="1" x14ac:dyDescent="0.35">
      <c r="A927" s="225">
        <v>43013</v>
      </c>
      <c r="B927" s="20">
        <f t="shared" si="6"/>
        <v>552.93402425961847</v>
      </c>
      <c r="C927" s="257">
        <v>3820</v>
      </c>
      <c r="D927" s="20">
        <f t="shared" si="7"/>
        <v>472.59318312787906</v>
      </c>
      <c r="E927" s="20">
        <v>532.9</v>
      </c>
      <c r="F927" s="170">
        <v>6.9085999999999999</v>
      </c>
      <c r="G927" s="184">
        <f t="shared" si="9"/>
        <v>0</v>
      </c>
    </row>
    <row r="928" spans="1:7" hidden="1" x14ac:dyDescent="0.35">
      <c r="A928" s="225">
        <v>43014</v>
      </c>
      <c r="B928" s="20">
        <f t="shared" si="6"/>
        <v>552.93402425961847</v>
      </c>
      <c r="C928" s="257">
        <v>3820</v>
      </c>
      <c r="D928" s="20">
        <f t="shared" si="7"/>
        <v>472.59318312787906</v>
      </c>
      <c r="E928" s="20">
        <v>533.54</v>
      </c>
      <c r="F928" s="170">
        <v>6.9085999999999999</v>
      </c>
      <c r="G928" s="184">
        <f t="shared" si="9"/>
        <v>0</v>
      </c>
    </row>
    <row r="929" spans="1:11" hidden="1" x14ac:dyDescent="0.35">
      <c r="A929" s="225">
        <v>43017</v>
      </c>
      <c r="B929" s="20">
        <f t="shared" si="6"/>
        <v>558.00017369655211</v>
      </c>
      <c r="C929" s="257">
        <v>3855</v>
      </c>
      <c r="D929" s="20">
        <f t="shared" si="7"/>
        <v>476.92322538166849</v>
      </c>
      <c r="E929" s="20">
        <v>542.70000000000005</v>
      </c>
      <c r="F929" s="170">
        <v>6.9085999999999999</v>
      </c>
      <c r="G929" s="184">
        <f t="shared" si="9"/>
        <v>35</v>
      </c>
    </row>
    <row r="930" spans="1:11" hidden="1" x14ac:dyDescent="0.35">
      <c r="A930" s="225">
        <v>43018</v>
      </c>
      <c r="B930" s="20">
        <f t="shared" si="6"/>
        <v>558.00017369655211</v>
      </c>
      <c r="C930" s="257">
        <v>3855</v>
      </c>
      <c r="D930" s="20">
        <f t="shared" si="7"/>
        <v>476.92322538166849</v>
      </c>
      <c r="E930" s="20">
        <v>546.245</v>
      </c>
      <c r="F930" s="170">
        <v>6.9085999999999999</v>
      </c>
      <c r="G930" s="184">
        <f t="shared" si="9"/>
        <v>0</v>
      </c>
      <c r="K930" s="48"/>
    </row>
    <row r="931" spans="1:11" hidden="1" x14ac:dyDescent="0.35">
      <c r="A931" s="225">
        <v>43019</v>
      </c>
      <c r="B931" s="20">
        <f t="shared" si="6"/>
        <v>557.27643806270441</v>
      </c>
      <c r="C931" s="257">
        <v>3850</v>
      </c>
      <c r="D931" s="20">
        <f t="shared" si="7"/>
        <v>476.30464791684142</v>
      </c>
      <c r="E931" s="20">
        <v>550.58000000000004</v>
      </c>
      <c r="F931" s="170">
        <v>6.9085999999999999</v>
      </c>
      <c r="G931" s="184">
        <f t="shared" si="9"/>
        <v>-5</v>
      </c>
      <c r="K931" s="48"/>
    </row>
    <row r="932" spans="1:11" hidden="1" x14ac:dyDescent="0.35">
      <c r="A932" s="225">
        <v>43020</v>
      </c>
      <c r="B932" s="20">
        <f t="shared" si="6"/>
        <v>558.72390933039981</v>
      </c>
      <c r="C932" s="257">
        <v>3860</v>
      </c>
      <c r="D932" s="20">
        <f t="shared" si="7"/>
        <v>477.54180284649561</v>
      </c>
      <c r="E932" s="20">
        <v>552.51</v>
      </c>
      <c r="F932" s="170">
        <v>6.9085999999999999</v>
      </c>
      <c r="G932" s="184">
        <f t="shared" si="9"/>
        <v>10</v>
      </c>
      <c r="J932" s="337"/>
    </row>
    <row r="933" spans="1:11" hidden="1" x14ac:dyDescent="0.35">
      <c r="A933" s="225">
        <v>43021</v>
      </c>
      <c r="B933" s="20">
        <f t="shared" si="6"/>
        <v>558.00017369655211</v>
      </c>
      <c r="C933" s="257">
        <v>3855</v>
      </c>
      <c r="D933" s="20">
        <f t="shared" si="7"/>
        <v>476.92322538166849</v>
      </c>
      <c r="E933" s="20">
        <v>554.6</v>
      </c>
      <c r="F933" s="170">
        <v>6.9085999999999999</v>
      </c>
      <c r="G933" s="184">
        <f t="shared" si="9"/>
        <v>-5</v>
      </c>
    </row>
    <row r="934" spans="1:11" hidden="1" x14ac:dyDescent="0.35">
      <c r="A934" s="225">
        <v>43024</v>
      </c>
      <c r="B934" s="20">
        <f t="shared" si="6"/>
        <v>560.89511623194278</v>
      </c>
      <c r="C934" s="257">
        <v>3875</v>
      </c>
      <c r="D934" s="20">
        <f t="shared" si="7"/>
        <v>479.39753524097677</v>
      </c>
      <c r="E934" s="20">
        <v>558.78</v>
      </c>
      <c r="F934" s="170">
        <v>6.9085999999999999</v>
      </c>
      <c r="G934" s="184">
        <f t="shared" si="9"/>
        <v>20</v>
      </c>
    </row>
    <row r="935" spans="1:11" hidden="1" x14ac:dyDescent="0.35">
      <c r="A935" s="225">
        <v>43025</v>
      </c>
      <c r="B935" s="20">
        <f t="shared" si="6"/>
        <v>559.4476449642475</v>
      </c>
      <c r="C935" s="257">
        <v>3865</v>
      </c>
      <c r="D935" s="20">
        <f t="shared" si="7"/>
        <v>478.16038031132268</v>
      </c>
      <c r="E935" s="20">
        <v>553.15</v>
      </c>
      <c r="F935" s="170">
        <v>6.9085999999999999</v>
      </c>
      <c r="G935" s="184">
        <f t="shared" si="9"/>
        <v>-10</v>
      </c>
    </row>
    <row r="936" spans="1:11" hidden="1" x14ac:dyDescent="0.35">
      <c r="A936" s="225">
        <v>43026</v>
      </c>
      <c r="B936" s="20">
        <f t="shared" si="6"/>
        <v>558.72390933039981</v>
      </c>
      <c r="C936" s="257">
        <v>3860</v>
      </c>
      <c r="D936" s="20">
        <f t="shared" si="7"/>
        <v>477.54180284649561</v>
      </c>
      <c r="E936" s="20">
        <v>547.85</v>
      </c>
      <c r="F936" s="170">
        <v>6.9085999999999999</v>
      </c>
      <c r="G936" s="184">
        <f t="shared" si="9"/>
        <v>-5</v>
      </c>
    </row>
    <row r="937" spans="1:11" hidden="1" x14ac:dyDescent="0.35">
      <c r="A937" s="225">
        <v>43027</v>
      </c>
      <c r="B937" s="20">
        <f t="shared" si="6"/>
        <v>556.55270242885683</v>
      </c>
      <c r="C937" s="257">
        <v>3845</v>
      </c>
      <c r="D937" s="20">
        <f t="shared" si="7"/>
        <v>475.68607045201441</v>
      </c>
      <c r="E937" s="20">
        <v>544.47</v>
      </c>
      <c r="F937" s="170">
        <v>6.9085999999999999</v>
      </c>
      <c r="G937" s="184">
        <f t="shared" si="9"/>
        <v>-15</v>
      </c>
    </row>
    <row r="938" spans="1:11" hidden="1" x14ac:dyDescent="0.35">
      <c r="A938" s="225">
        <v>43028</v>
      </c>
      <c r="B938" s="20">
        <f t="shared" si="6"/>
        <v>558.72390933039981</v>
      </c>
      <c r="C938" s="257">
        <v>3860</v>
      </c>
      <c r="D938" s="20">
        <f t="shared" si="7"/>
        <v>477.54180284649561</v>
      </c>
      <c r="E938" s="20">
        <v>552.67499999999995</v>
      </c>
      <c r="F938" s="170">
        <v>6.9085999999999999</v>
      </c>
      <c r="G938" s="184">
        <f t="shared" si="9"/>
        <v>15</v>
      </c>
    </row>
    <row r="939" spans="1:11" hidden="1" x14ac:dyDescent="0.35">
      <c r="A939" s="225">
        <v>43031</v>
      </c>
      <c r="B939" s="20">
        <f t="shared" si="6"/>
        <v>555.10523116116144</v>
      </c>
      <c r="C939" s="257">
        <v>3835</v>
      </c>
      <c r="D939" s="20">
        <f t="shared" si="7"/>
        <v>474.44891552236021</v>
      </c>
      <c r="E939" s="20">
        <v>545.12</v>
      </c>
      <c r="F939" s="170">
        <v>6.9085999999999999</v>
      </c>
      <c r="G939" s="184">
        <f t="shared" si="9"/>
        <v>-25</v>
      </c>
    </row>
    <row r="940" spans="1:11" hidden="1" x14ac:dyDescent="0.35">
      <c r="A940" s="225">
        <v>43032</v>
      </c>
      <c r="B940" s="20">
        <f t="shared" si="6"/>
        <v>556.55270242885683</v>
      </c>
      <c r="C940" s="257">
        <v>3845</v>
      </c>
      <c r="D940" s="20">
        <f t="shared" si="7"/>
        <v>475.68607045201441</v>
      </c>
      <c r="E940" s="20">
        <v>549.29999999999995</v>
      </c>
      <c r="F940" s="170">
        <v>6.9085999999999999</v>
      </c>
      <c r="G940" s="184">
        <f t="shared" si="9"/>
        <v>10</v>
      </c>
    </row>
    <row r="941" spans="1:11" hidden="1" x14ac:dyDescent="0.35">
      <c r="A941" s="225">
        <v>43033</v>
      </c>
      <c r="B941" s="20">
        <f t="shared" si="6"/>
        <v>554.38149552731375</v>
      </c>
      <c r="C941" s="257">
        <v>3830</v>
      </c>
      <c r="D941" s="20">
        <f t="shared" si="7"/>
        <v>473.83033805753314</v>
      </c>
      <c r="E941" s="20">
        <v>543.03</v>
      </c>
      <c r="F941" s="170">
        <v>6.9085999999999999</v>
      </c>
      <c r="G941" s="184">
        <f t="shared" si="9"/>
        <v>-15</v>
      </c>
    </row>
    <row r="942" spans="1:11" hidden="1" x14ac:dyDescent="0.35">
      <c r="A942" s="225">
        <v>43034</v>
      </c>
      <c r="B942" s="20">
        <f t="shared" si="6"/>
        <v>555.82896679500914</v>
      </c>
      <c r="C942" s="257">
        <v>3840</v>
      </c>
      <c r="D942" s="20">
        <f t="shared" si="7"/>
        <v>475.06749298718734</v>
      </c>
      <c r="E942" s="20">
        <v>545.44000000000005</v>
      </c>
      <c r="F942" s="170">
        <v>6.9085999999999999</v>
      </c>
      <c r="G942" s="184">
        <f t="shared" si="9"/>
        <v>10</v>
      </c>
    </row>
    <row r="943" spans="1:11" hidden="1" x14ac:dyDescent="0.35">
      <c r="A943" s="225">
        <v>43035</v>
      </c>
      <c r="B943" s="20">
        <f t="shared" si="6"/>
        <v>551.48655299192308</v>
      </c>
      <c r="C943" s="257">
        <v>3810</v>
      </c>
      <c r="D943" s="20">
        <f t="shared" si="7"/>
        <v>471.35602819822486</v>
      </c>
      <c r="E943" s="20">
        <v>538.67999999999995</v>
      </c>
      <c r="F943" s="170">
        <v>6.9085999999999999</v>
      </c>
      <c r="G943" s="184">
        <f t="shared" si="9"/>
        <v>-30</v>
      </c>
    </row>
    <row r="944" spans="1:11" hidden="1" x14ac:dyDescent="0.35">
      <c r="A944" s="225">
        <v>43038</v>
      </c>
      <c r="B944" s="20">
        <f t="shared" si="6"/>
        <v>550.76281735807549</v>
      </c>
      <c r="C944" s="257">
        <v>3805</v>
      </c>
      <c r="D944" s="20">
        <f t="shared" si="7"/>
        <v>470.73745073339791</v>
      </c>
      <c r="E944" s="20">
        <v>539.65</v>
      </c>
      <c r="F944" s="170">
        <v>6.9085999999999999</v>
      </c>
      <c r="G944" s="184">
        <f t="shared" si="9"/>
        <v>-5</v>
      </c>
    </row>
    <row r="945" spans="1:7" hidden="1" x14ac:dyDescent="0.35">
      <c r="A945" s="225">
        <v>43039</v>
      </c>
      <c r="B945" s="20">
        <f t="shared" si="6"/>
        <v>550.76281735807549</v>
      </c>
      <c r="C945" s="257">
        <v>3805</v>
      </c>
      <c r="D945" s="20">
        <f t="shared" si="7"/>
        <v>470.73745073339791</v>
      </c>
      <c r="E945" s="20">
        <v>540.94000000000005</v>
      </c>
      <c r="F945" s="170">
        <v>6.9085999999999999</v>
      </c>
      <c r="G945" s="184">
        <f t="shared" si="9"/>
        <v>0</v>
      </c>
    </row>
    <row r="946" spans="1:7" hidden="1" x14ac:dyDescent="0.35">
      <c r="A946" s="225">
        <v>43040</v>
      </c>
      <c r="B946" s="20">
        <f t="shared" si="6"/>
        <v>549.3153460903801</v>
      </c>
      <c r="C946" s="257">
        <v>3795</v>
      </c>
      <c r="D946" s="20">
        <f t="shared" si="7"/>
        <v>469.50029580374371</v>
      </c>
      <c r="E946" s="20">
        <v>536.27</v>
      </c>
      <c r="F946" s="170">
        <v>6.9085999999999999</v>
      </c>
      <c r="G946" s="184">
        <f t="shared" si="9"/>
        <v>-10</v>
      </c>
    </row>
    <row r="947" spans="1:7" hidden="1" x14ac:dyDescent="0.35">
      <c r="A947" s="225">
        <v>43041</v>
      </c>
      <c r="B947" s="20">
        <f t="shared" si="6"/>
        <v>555.10523116116144</v>
      </c>
      <c r="C947" s="257">
        <v>3835</v>
      </c>
      <c r="D947" s="20">
        <f t="shared" si="7"/>
        <v>474.44891552236021</v>
      </c>
      <c r="E947" s="20">
        <v>551.22500000000002</v>
      </c>
      <c r="F947" s="170">
        <v>6.9085999999999999</v>
      </c>
      <c r="G947" s="184">
        <f t="shared" si="9"/>
        <v>40</v>
      </c>
    </row>
    <row r="948" spans="1:7" hidden="1" x14ac:dyDescent="0.35">
      <c r="A948" s="225">
        <v>43042</v>
      </c>
      <c r="B948" s="20">
        <f t="shared" si="6"/>
        <v>555.82896679500914</v>
      </c>
      <c r="C948" s="257">
        <v>3840</v>
      </c>
      <c r="D948" s="20">
        <f t="shared" si="7"/>
        <v>475.06749298718734</v>
      </c>
      <c r="E948" s="20">
        <v>550.41999999999996</v>
      </c>
      <c r="F948" s="170">
        <v>6.9085999999999999</v>
      </c>
      <c r="G948" s="184">
        <f t="shared" si="9"/>
        <v>5</v>
      </c>
    </row>
    <row r="949" spans="1:7" hidden="1" x14ac:dyDescent="0.35">
      <c r="A949" s="225">
        <v>43045</v>
      </c>
      <c r="B949" s="20">
        <f t="shared" si="6"/>
        <v>552.93402425961847</v>
      </c>
      <c r="C949" s="257">
        <v>3820</v>
      </c>
      <c r="D949" s="20">
        <f t="shared" si="7"/>
        <v>472.59318312787906</v>
      </c>
      <c r="E949" s="20">
        <v>540.13</v>
      </c>
      <c r="F949" s="170">
        <v>6.9085999999999999</v>
      </c>
      <c r="G949" s="184">
        <f t="shared" si="9"/>
        <v>-20</v>
      </c>
    </row>
    <row r="950" spans="1:7" hidden="1" x14ac:dyDescent="0.35">
      <c r="A950" s="225">
        <v>43046</v>
      </c>
      <c r="B950" s="20">
        <f t="shared" si="6"/>
        <v>555.82896679500914</v>
      </c>
      <c r="C950" s="257">
        <v>3840</v>
      </c>
      <c r="D950" s="20">
        <f t="shared" si="7"/>
        <v>475.06749298718734</v>
      </c>
      <c r="E950" s="20">
        <v>551.38499999999999</v>
      </c>
      <c r="F950" s="170">
        <v>6.9085999999999999</v>
      </c>
      <c r="G950" s="184">
        <f t="shared" si="9"/>
        <v>20</v>
      </c>
    </row>
    <row r="951" spans="1:7" hidden="1" x14ac:dyDescent="0.35">
      <c r="A951" s="225">
        <v>43047</v>
      </c>
      <c r="B951" s="20">
        <f t="shared" si="6"/>
        <v>556.55270242885683</v>
      </c>
      <c r="C951" s="257">
        <v>3845</v>
      </c>
      <c r="D951" s="20">
        <f t="shared" si="7"/>
        <v>475.68607045201441</v>
      </c>
      <c r="E951" s="20">
        <v>545.27499999999998</v>
      </c>
      <c r="F951" s="170">
        <v>6.9085999999999999</v>
      </c>
      <c r="G951" s="184">
        <f t="shared" si="9"/>
        <v>5</v>
      </c>
    </row>
    <row r="952" spans="1:7" hidden="1" x14ac:dyDescent="0.35">
      <c r="A952" s="225">
        <v>43048</v>
      </c>
      <c r="B952" s="20">
        <f t="shared" ref="B952:B1028" si="10">+IF(F952=0,"",C952/F952)</f>
        <v>556.55270242885683</v>
      </c>
      <c r="C952" s="257">
        <v>3845</v>
      </c>
      <c r="D952" s="20">
        <f t="shared" si="7"/>
        <v>475.68607045201441</v>
      </c>
      <c r="E952" s="20">
        <v>600.35</v>
      </c>
      <c r="F952" s="170">
        <v>6.9085999999999999</v>
      </c>
      <c r="G952" s="184">
        <f t="shared" si="9"/>
        <v>0</v>
      </c>
    </row>
    <row r="953" spans="1:7" hidden="1" x14ac:dyDescent="0.35">
      <c r="A953" s="225">
        <v>43049</v>
      </c>
      <c r="B953" s="20">
        <f t="shared" si="10"/>
        <v>556.55270242885683</v>
      </c>
      <c r="C953" s="257">
        <v>3845</v>
      </c>
      <c r="D953" s="20">
        <f t="shared" si="7"/>
        <v>475.68607045201441</v>
      </c>
      <c r="E953" s="20">
        <v>600</v>
      </c>
      <c r="F953" s="170">
        <v>6.9085999999999999</v>
      </c>
      <c r="G953" s="184">
        <f t="shared" si="9"/>
        <v>0</v>
      </c>
    </row>
    <row r="954" spans="1:7" hidden="1" x14ac:dyDescent="0.35">
      <c r="A954" s="225">
        <v>43052</v>
      </c>
      <c r="B954" s="20">
        <f t="shared" si="10"/>
        <v>555.10523116116144</v>
      </c>
      <c r="C954" s="257">
        <v>3835</v>
      </c>
      <c r="D954" s="20">
        <f t="shared" si="7"/>
        <v>474.44891552236021</v>
      </c>
      <c r="E954" s="20">
        <v>542.54499999999996</v>
      </c>
      <c r="F954" s="170">
        <v>6.9085999999999999</v>
      </c>
      <c r="G954" s="184">
        <f t="shared" si="9"/>
        <v>-10</v>
      </c>
    </row>
    <row r="955" spans="1:7" hidden="1" x14ac:dyDescent="0.35">
      <c r="A955" s="225">
        <v>43053</v>
      </c>
      <c r="B955" s="20">
        <f t="shared" si="10"/>
        <v>555.82896679500914</v>
      </c>
      <c r="C955" s="257">
        <v>3840</v>
      </c>
      <c r="D955" s="20">
        <f t="shared" si="7"/>
        <v>475.06749298718734</v>
      </c>
      <c r="E955" s="20">
        <v>547.21</v>
      </c>
      <c r="F955" s="170">
        <v>6.9085999999999999</v>
      </c>
      <c r="G955" s="184">
        <f t="shared" si="9"/>
        <v>5</v>
      </c>
    </row>
    <row r="956" spans="1:7" hidden="1" x14ac:dyDescent="0.35">
      <c r="A956" s="225">
        <v>43054</v>
      </c>
      <c r="B956" s="20">
        <f t="shared" si="10"/>
        <v>555.82896679500914</v>
      </c>
      <c r="C956" s="257">
        <v>3840</v>
      </c>
      <c r="D956" s="20">
        <f t="shared" si="7"/>
        <v>475.06749298718734</v>
      </c>
      <c r="E956" s="20">
        <v>547.20500000000004</v>
      </c>
      <c r="F956" s="170">
        <v>6.9085999999999999</v>
      </c>
      <c r="G956" s="184">
        <f t="shared" si="9"/>
        <v>0</v>
      </c>
    </row>
    <row r="957" spans="1:7" hidden="1" x14ac:dyDescent="0.35">
      <c r="A957" s="225">
        <v>43055</v>
      </c>
      <c r="B957" s="20">
        <f t="shared" si="10"/>
        <v>555.82896679500914</v>
      </c>
      <c r="C957" s="257">
        <v>3840</v>
      </c>
      <c r="D957" s="20">
        <f t="shared" si="7"/>
        <v>475.06749298718734</v>
      </c>
      <c r="E957" s="20">
        <v>545.11500000000001</v>
      </c>
      <c r="F957" s="170">
        <v>6.9085999999999999</v>
      </c>
      <c r="G957" s="184">
        <f t="shared" si="9"/>
        <v>0</v>
      </c>
    </row>
    <row r="958" spans="1:7" hidden="1" x14ac:dyDescent="0.35">
      <c r="A958" s="225">
        <v>43056</v>
      </c>
      <c r="B958" s="20">
        <f t="shared" si="10"/>
        <v>556.55270242885683</v>
      </c>
      <c r="C958" s="257">
        <v>3845</v>
      </c>
      <c r="D958" s="20">
        <f t="shared" si="7"/>
        <v>475.68607045201441</v>
      </c>
      <c r="E958" s="20">
        <v>548.80999999999995</v>
      </c>
      <c r="F958" s="170">
        <v>6.9085999999999999</v>
      </c>
      <c r="G958" s="184">
        <f t="shared" si="9"/>
        <v>5</v>
      </c>
    </row>
    <row r="959" spans="1:7" hidden="1" x14ac:dyDescent="0.35">
      <c r="A959" s="225">
        <v>43059</v>
      </c>
      <c r="B959" s="20">
        <f t="shared" si="10"/>
        <v>558.72390933039981</v>
      </c>
      <c r="C959" s="257">
        <v>3860</v>
      </c>
      <c r="D959" s="20">
        <f t="shared" si="7"/>
        <v>477.54180284649561</v>
      </c>
      <c r="E959" s="20">
        <v>553.63499999999999</v>
      </c>
      <c r="F959" s="170">
        <v>6.9085999999999999</v>
      </c>
      <c r="G959" s="184">
        <f t="shared" si="9"/>
        <v>15</v>
      </c>
    </row>
    <row r="960" spans="1:7" hidden="1" x14ac:dyDescent="0.35">
      <c r="A960" s="225">
        <v>43060</v>
      </c>
      <c r="B960" s="20">
        <f t="shared" si="10"/>
        <v>555.10523116116144</v>
      </c>
      <c r="C960" s="257">
        <v>3835</v>
      </c>
      <c r="D960" s="20">
        <f t="shared" si="7"/>
        <v>474.44891552236021</v>
      </c>
      <c r="E960" s="20">
        <v>543.35</v>
      </c>
      <c r="F960" s="170">
        <v>6.9085999999999999</v>
      </c>
      <c r="G960" s="184">
        <f t="shared" si="9"/>
        <v>-25</v>
      </c>
    </row>
    <row r="961" spans="1:7" hidden="1" x14ac:dyDescent="0.35">
      <c r="A961" s="225">
        <v>43061</v>
      </c>
      <c r="B961" s="20">
        <f t="shared" si="10"/>
        <v>555.82896679500914</v>
      </c>
      <c r="C961" s="257">
        <v>3840</v>
      </c>
      <c r="D961" s="20">
        <f t="shared" si="7"/>
        <v>475.06749298718734</v>
      </c>
      <c r="E961" s="20">
        <v>545.11500000000001</v>
      </c>
      <c r="F961" s="170">
        <v>6.9085999999999999</v>
      </c>
      <c r="G961" s="184">
        <f t="shared" si="9"/>
        <v>5</v>
      </c>
    </row>
    <row r="962" spans="1:7" hidden="1" x14ac:dyDescent="0.35">
      <c r="A962" s="225">
        <v>43062</v>
      </c>
      <c r="B962" s="20">
        <f t="shared" si="10"/>
        <v>555.82896679500914</v>
      </c>
      <c r="C962" s="257">
        <v>3840</v>
      </c>
      <c r="D962" s="20">
        <f t="shared" si="7"/>
        <v>475.06749298718734</v>
      </c>
      <c r="E962" s="20">
        <v>549.46</v>
      </c>
      <c r="F962" s="170">
        <v>6.9085999999999999</v>
      </c>
      <c r="G962" s="184">
        <f t="shared" si="9"/>
        <v>0</v>
      </c>
    </row>
    <row r="963" spans="1:7" hidden="1" x14ac:dyDescent="0.35">
      <c r="A963" s="225">
        <v>43063</v>
      </c>
      <c r="B963" s="20">
        <f t="shared" si="10"/>
        <v>555.10523116116144</v>
      </c>
      <c r="C963" s="257">
        <v>3835</v>
      </c>
      <c r="D963" s="20">
        <f t="shared" si="7"/>
        <v>474.44891552236021</v>
      </c>
      <c r="E963" s="20">
        <v>549.46</v>
      </c>
      <c r="F963" s="170">
        <v>6.9085999999999999</v>
      </c>
      <c r="G963" s="184">
        <f t="shared" si="9"/>
        <v>-5</v>
      </c>
    </row>
    <row r="964" spans="1:7" hidden="1" x14ac:dyDescent="0.35">
      <c r="A964" s="225">
        <v>43066</v>
      </c>
      <c r="B964" s="20">
        <f t="shared" si="10"/>
        <v>555.10523116116144</v>
      </c>
      <c r="C964" s="257">
        <v>3835</v>
      </c>
      <c r="D964" s="20">
        <f t="shared" si="7"/>
        <v>474.44891552236021</v>
      </c>
      <c r="E964" s="20">
        <v>546.88499999999999</v>
      </c>
      <c r="F964" s="170">
        <v>6.9085999999999999</v>
      </c>
      <c r="G964" s="184">
        <f t="shared" si="9"/>
        <v>0</v>
      </c>
    </row>
    <row r="965" spans="1:7" hidden="1" x14ac:dyDescent="0.35">
      <c r="A965" s="225">
        <v>43067</v>
      </c>
      <c r="B965" s="20">
        <f t="shared" si="10"/>
        <v>555.82896679500914</v>
      </c>
      <c r="C965" s="257">
        <v>3840</v>
      </c>
      <c r="D965" s="20">
        <f t="shared" si="7"/>
        <v>475.06749298718734</v>
      </c>
      <c r="E965" s="20">
        <v>547.37</v>
      </c>
      <c r="F965" s="170">
        <v>6.9085999999999999</v>
      </c>
      <c r="G965" s="184">
        <f t="shared" si="9"/>
        <v>5</v>
      </c>
    </row>
    <row r="966" spans="1:7" hidden="1" x14ac:dyDescent="0.35">
      <c r="A966" s="225">
        <v>43068</v>
      </c>
      <c r="B966" s="20">
        <f t="shared" si="10"/>
        <v>552.93402425961847</v>
      </c>
      <c r="C966" s="257">
        <v>3820</v>
      </c>
      <c r="D966" s="20">
        <f t="shared" si="7"/>
        <v>472.59318312787906</v>
      </c>
      <c r="E966" s="20">
        <v>542.05999999999995</v>
      </c>
      <c r="F966" s="170">
        <v>6.9085999999999999</v>
      </c>
      <c r="G966" s="184">
        <f t="shared" si="9"/>
        <v>-20</v>
      </c>
    </row>
    <row r="967" spans="1:7" hidden="1" x14ac:dyDescent="0.35">
      <c r="A967" s="225">
        <v>43069</v>
      </c>
      <c r="B967" s="20">
        <f t="shared" si="10"/>
        <v>546.42040355498943</v>
      </c>
      <c r="C967" s="257">
        <v>3775</v>
      </c>
      <c r="D967" s="20">
        <f t="shared" si="7"/>
        <v>467.02598594443543</v>
      </c>
      <c r="E967" s="20">
        <v>531.13</v>
      </c>
      <c r="F967" s="170">
        <v>6.9085999999999999</v>
      </c>
      <c r="G967" s="184">
        <f t="shared" si="9"/>
        <v>-45</v>
      </c>
    </row>
    <row r="968" spans="1:7" hidden="1" x14ac:dyDescent="0.35">
      <c r="A968" s="225">
        <v>43070</v>
      </c>
      <c r="B968" s="20">
        <f t="shared" si="10"/>
        <v>539.18304721651282</v>
      </c>
      <c r="C968" s="257">
        <v>3725</v>
      </c>
      <c r="D968" s="20">
        <f t="shared" si="7"/>
        <v>460.84021129616485</v>
      </c>
      <c r="E968" s="20">
        <v>528.07500000000005</v>
      </c>
      <c r="F968" s="170">
        <v>6.9085999999999999</v>
      </c>
      <c r="G968" s="184">
        <f t="shared" si="9"/>
        <v>-50</v>
      </c>
    </row>
    <row r="969" spans="1:7" hidden="1" x14ac:dyDescent="0.35">
      <c r="A969" s="225">
        <v>43073</v>
      </c>
      <c r="B969" s="20">
        <f t="shared" si="10"/>
        <v>537.73557594881743</v>
      </c>
      <c r="C969" s="257">
        <v>3715</v>
      </c>
      <c r="D969" s="20">
        <f t="shared" si="7"/>
        <v>459.60305636651066</v>
      </c>
      <c r="E969" s="20">
        <v>527.27</v>
      </c>
      <c r="F969" s="170">
        <v>6.9085999999999999</v>
      </c>
      <c r="G969" s="184">
        <f t="shared" si="9"/>
        <v>-10</v>
      </c>
    </row>
    <row r="970" spans="1:7" hidden="1" x14ac:dyDescent="0.35">
      <c r="A970" s="225">
        <v>43074</v>
      </c>
      <c r="B970" s="20">
        <f t="shared" si="10"/>
        <v>537.01184031496973</v>
      </c>
      <c r="C970" s="257">
        <v>3710</v>
      </c>
      <c r="D970" s="20">
        <f t="shared" si="7"/>
        <v>458.98447890168353</v>
      </c>
      <c r="E970" s="20">
        <v>524.70000000000005</v>
      </c>
      <c r="F970" s="170">
        <v>6.9085999999999999</v>
      </c>
      <c r="G970" s="184">
        <f t="shared" si="9"/>
        <v>-5</v>
      </c>
    </row>
    <row r="971" spans="1:7" hidden="1" x14ac:dyDescent="0.35">
      <c r="A971" s="225">
        <v>43075</v>
      </c>
      <c r="B971" s="20">
        <f t="shared" si="10"/>
        <v>529.77448397649312</v>
      </c>
      <c r="C971" s="257">
        <v>3660</v>
      </c>
      <c r="D971" s="20">
        <f t="shared" si="7"/>
        <v>452.79870425341295</v>
      </c>
      <c r="E971" s="20">
        <v>516.82000000000005</v>
      </c>
      <c r="F971" s="170">
        <v>6.9085999999999999</v>
      </c>
      <c r="G971" s="184">
        <f t="shared" si="9"/>
        <v>-50</v>
      </c>
    </row>
    <row r="972" spans="1:7" hidden="1" x14ac:dyDescent="0.35">
      <c r="A972" s="225">
        <v>43076</v>
      </c>
      <c r="B972" s="20">
        <f t="shared" si="10"/>
        <v>526.87954144110245</v>
      </c>
      <c r="C972" s="257">
        <v>3640</v>
      </c>
      <c r="D972" s="20">
        <f t="shared" si="7"/>
        <v>450.32439439410467</v>
      </c>
      <c r="E972" s="20">
        <v>512.64499999999998</v>
      </c>
      <c r="F972" s="170">
        <v>6.9085999999999999</v>
      </c>
      <c r="G972" s="184">
        <f t="shared" ref="G972:G1035" si="11">+C972-C971</f>
        <v>-20</v>
      </c>
    </row>
    <row r="973" spans="1:7" hidden="1" x14ac:dyDescent="0.35">
      <c r="A973" s="225">
        <v>43077</v>
      </c>
      <c r="B973" s="20">
        <f t="shared" si="10"/>
        <v>518.19471383493044</v>
      </c>
      <c r="C973" s="257">
        <v>3580</v>
      </c>
      <c r="D973" s="20">
        <f t="shared" si="7"/>
        <v>442.9014648161799</v>
      </c>
      <c r="E973" s="20">
        <v>505.57</v>
      </c>
      <c r="F973" s="170">
        <v>6.9085999999999999</v>
      </c>
      <c r="G973" s="184">
        <f t="shared" si="11"/>
        <v>-60</v>
      </c>
    </row>
    <row r="974" spans="1:7" hidden="1" x14ac:dyDescent="0.35">
      <c r="A974" s="225">
        <v>43080</v>
      </c>
      <c r="B974" s="20">
        <f t="shared" si="10"/>
        <v>522.53712763801639</v>
      </c>
      <c r="C974" s="257">
        <v>3610</v>
      </c>
      <c r="D974" s="20">
        <f t="shared" si="7"/>
        <v>446.61292960514226</v>
      </c>
      <c r="E974" s="20">
        <v>508.30500000000001</v>
      </c>
      <c r="F974" s="170">
        <v>6.9085999999999999</v>
      </c>
      <c r="G974" s="184">
        <f t="shared" si="11"/>
        <v>30</v>
      </c>
    </row>
    <row r="975" spans="1:7" hidden="1" x14ac:dyDescent="0.35">
      <c r="A975" s="225">
        <v>43081</v>
      </c>
      <c r="B975" s="20">
        <f t="shared" si="10"/>
        <v>521.08965637032111</v>
      </c>
      <c r="C975" s="257">
        <v>3600</v>
      </c>
      <c r="D975" s="20">
        <f t="shared" si="7"/>
        <v>445.37577467548817</v>
      </c>
      <c r="E975" s="20">
        <v>505.25</v>
      </c>
      <c r="F975" s="170">
        <v>6.9085999999999999</v>
      </c>
      <c r="G975" s="184">
        <f t="shared" si="11"/>
        <v>-10</v>
      </c>
    </row>
    <row r="976" spans="1:7" hidden="1" x14ac:dyDescent="0.35">
      <c r="A976" s="225">
        <v>43082</v>
      </c>
      <c r="B976" s="20">
        <f t="shared" si="10"/>
        <v>519.64218510262572</v>
      </c>
      <c r="C976" s="257">
        <v>3590</v>
      </c>
      <c r="D976" s="20">
        <f t="shared" si="7"/>
        <v>444.13861974583398</v>
      </c>
      <c r="E976" s="20">
        <v>504.44499999999999</v>
      </c>
      <c r="F976" s="170">
        <v>6.9085999999999999</v>
      </c>
      <c r="G976" s="184">
        <f t="shared" si="11"/>
        <v>-10</v>
      </c>
    </row>
    <row r="977" spans="1:7" hidden="1" x14ac:dyDescent="0.35">
      <c r="A977" s="225">
        <v>43083</v>
      </c>
      <c r="B977" s="20">
        <f t="shared" si="10"/>
        <v>530.4982196103407</v>
      </c>
      <c r="C977" s="257">
        <v>3665</v>
      </c>
      <c r="D977" s="20">
        <f t="shared" si="7"/>
        <v>453.41728171823996</v>
      </c>
      <c r="E977" s="20">
        <v>516.02</v>
      </c>
      <c r="F977" s="170">
        <v>6.9085999999999999</v>
      </c>
      <c r="G977" s="184">
        <f t="shared" si="11"/>
        <v>75</v>
      </c>
    </row>
    <row r="978" spans="1:7" hidden="1" x14ac:dyDescent="0.35">
      <c r="A978" s="225">
        <v>43084</v>
      </c>
      <c r="B978" s="20">
        <f t="shared" si="10"/>
        <v>528.32701270879772</v>
      </c>
      <c r="C978" s="257">
        <v>3650</v>
      </c>
      <c r="D978" s="20">
        <f t="shared" si="7"/>
        <v>451.56154932375875</v>
      </c>
      <c r="E978" s="20">
        <v>510.875</v>
      </c>
      <c r="F978" s="170">
        <v>6.9085999999999999</v>
      </c>
      <c r="G978" s="184">
        <f t="shared" si="11"/>
        <v>-15</v>
      </c>
    </row>
    <row r="979" spans="1:7" hidden="1" x14ac:dyDescent="0.35">
      <c r="A979" s="225">
        <v>43087</v>
      </c>
      <c r="B979" s="20">
        <f t="shared" si="10"/>
        <v>530.4982196103407</v>
      </c>
      <c r="C979" s="257">
        <v>3665</v>
      </c>
      <c r="D979" s="20">
        <f t="shared" si="7"/>
        <v>453.41728171823996</v>
      </c>
      <c r="E979" s="20">
        <v>515.375</v>
      </c>
      <c r="F979" s="170">
        <v>6.9085999999999999</v>
      </c>
      <c r="G979" s="184">
        <f t="shared" si="11"/>
        <v>15</v>
      </c>
    </row>
    <row r="980" spans="1:7" hidden="1" x14ac:dyDescent="0.35">
      <c r="A980" s="225">
        <v>43088</v>
      </c>
      <c r="B980" s="20">
        <f t="shared" si="10"/>
        <v>531.94569087803609</v>
      </c>
      <c r="C980" s="257">
        <v>3675</v>
      </c>
      <c r="D980" s="20">
        <f t="shared" si="7"/>
        <v>454.6544366478941</v>
      </c>
      <c r="E980" s="20">
        <v>517.79</v>
      </c>
      <c r="F980" s="170">
        <v>6.9085999999999999</v>
      </c>
      <c r="G980" s="184">
        <f t="shared" si="11"/>
        <v>10</v>
      </c>
    </row>
    <row r="981" spans="1:7" hidden="1" x14ac:dyDescent="0.35">
      <c r="A981" s="225">
        <v>43089</v>
      </c>
      <c r="B981" s="20">
        <f t="shared" si="10"/>
        <v>531.94569087803609</v>
      </c>
      <c r="C981" s="257">
        <v>3675</v>
      </c>
      <c r="D981" s="20">
        <f t="shared" si="7"/>
        <v>454.6544366478941</v>
      </c>
      <c r="E981" s="20">
        <v>518.59</v>
      </c>
      <c r="F981" s="170">
        <v>6.9085999999999999</v>
      </c>
      <c r="G981" s="184">
        <f t="shared" si="11"/>
        <v>0</v>
      </c>
    </row>
    <row r="982" spans="1:7" hidden="1" x14ac:dyDescent="0.35">
      <c r="A982" s="225">
        <v>43090</v>
      </c>
      <c r="B982" s="20">
        <f t="shared" si="10"/>
        <v>531.94569087803609</v>
      </c>
      <c r="C982" s="257">
        <v>3675</v>
      </c>
      <c r="D982" s="20">
        <f t="shared" si="7"/>
        <v>454.6544366478941</v>
      </c>
      <c r="E982" s="20">
        <v>520.67999999999995</v>
      </c>
      <c r="F982" s="170">
        <v>6.9085999999999999</v>
      </c>
      <c r="G982" s="184">
        <f t="shared" si="11"/>
        <v>0</v>
      </c>
    </row>
    <row r="983" spans="1:7" hidden="1" x14ac:dyDescent="0.35">
      <c r="A983" s="225">
        <v>43091</v>
      </c>
      <c r="B983" s="20">
        <f t="shared" si="10"/>
        <v>530.4982196103407</v>
      </c>
      <c r="C983" s="257">
        <v>3665</v>
      </c>
      <c r="D983" s="20">
        <f t="shared" si="7"/>
        <v>453.41728171823996</v>
      </c>
      <c r="E983" s="20">
        <v>517.95000000000005</v>
      </c>
      <c r="F983" s="170">
        <v>6.9085999999999999</v>
      </c>
      <c r="G983" s="184">
        <f t="shared" si="11"/>
        <v>-10</v>
      </c>
    </row>
    <row r="984" spans="1:7" hidden="1" x14ac:dyDescent="0.35">
      <c r="A984" s="225">
        <v>43094</v>
      </c>
      <c r="B984" s="20">
        <f t="shared" si="10"/>
        <v>536.28810468112204</v>
      </c>
      <c r="C984" s="257">
        <v>3705</v>
      </c>
      <c r="D984" s="20">
        <f t="shared" si="7"/>
        <v>458.36590143685646</v>
      </c>
      <c r="E984" s="20">
        <v>527.91999999999996</v>
      </c>
      <c r="F984" s="170">
        <v>6.9085999999999999</v>
      </c>
      <c r="G984" s="184">
        <f t="shared" si="11"/>
        <v>40</v>
      </c>
    </row>
    <row r="985" spans="1:7" hidden="1" x14ac:dyDescent="0.35">
      <c r="A985" s="225">
        <v>43095</v>
      </c>
      <c r="B985" s="20">
        <f t="shared" si="10"/>
        <v>537.73557594881743</v>
      </c>
      <c r="C985" s="257">
        <v>3715</v>
      </c>
      <c r="D985" s="20">
        <f t="shared" si="7"/>
        <v>459.60305636651066</v>
      </c>
      <c r="E985" s="20">
        <v>527.91999999999996</v>
      </c>
      <c r="F985" s="170">
        <v>6.9085999999999999</v>
      </c>
      <c r="G985" s="184">
        <f t="shared" si="11"/>
        <v>10</v>
      </c>
    </row>
    <row r="986" spans="1:7" hidden="1" x14ac:dyDescent="0.35">
      <c r="A986" s="225">
        <v>43096</v>
      </c>
      <c r="B986" s="20">
        <f t="shared" si="10"/>
        <v>539.18304721651282</v>
      </c>
      <c r="C986" s="257">
        <v>3725</v>
      </c>
      <c r="D986" s="20">
        <f t="shared" ref="D986:D1088" si="12">+B986/1.17</f>
        <v>460.84021129616485</v>
      </c>
      <c r="E986" s="20">
        <v>530.97</v>
      </c>
      <c r="F986" s="170">
        <v>6.9085999999999999</v>
      </c>
      <c r="G986" s="184">
        <f t="shared" si="11"/>
        <v>10</v>
      </c>
    </row>
    <row r="987" spans="1:7" hidden="1" x14ac:dyDescent="0.35">
      <c r="A987" s="225">
        <v>43097</v>
      </c>
      <c r="B987" s="20">
        <f t="shared" si="10"/>
        <v>542.80172538575107</v>
      </c>
      <c r="C987" s="257">
        <v>3750</v>
      </c>
      <c r="D987" s="20">
        <f t="shared" si="12"/>
        <v>463.93309862030009</v>
      </c>
      <c r="E987" s="20">
        <v>535.95000000000005</v>
      </c>
      <c r="F987" s="170">
        <v>6.9085999999999999</v>
      </c>
      <c r="G987" s="184">
        <f t="shared" si="11"/>
        <v>25</v>
      </c>
    </row>
    <row r="988" spans="1:7" hidden="1" x14ac:dyDescent="0.35">
      <c r="A988" s="225">
        <v>43098</v>
      </c>
      <c r="B988" s="20">
        <f t="shared" si="10"/>
        <v>543.52546101959877</v>
      </c>
      <c r="C988" s="257">
        <v>3755</v>
      </c>
      <c r="D988" s="20">
        <f t="shared" si="12"/>
        <v>464.55167608512716</v>
      </c>
      <c r="E988" s="20">
        <v>540.93499999999995</v>
      </c>
      <c r="F988" s="170">
        <v>6.9085999999999999</v>
      </c>
      <c r="G988" s="184">
        <f t="shared" si="11"/>
        <v>5</v>
      </c>
    </row>
    <row r="989" spans="1:7" x14ac:dyDescent="0.35">
      <c r="A989" s="225">
        <v>43102</v>
      </c>
      <c r="B989" s="20">
        <f t="shared" si="10"/>
        <v>546.42040355498943</v>
      </c>
      <c r="C989" s="257">
        <v>3775</v>
      </c>
      <c r="D989" s="20">
        <f t="shared" si="12"/>
        <v>467.02598594443543</v>
      </c>
      <c r="E989" s="20">
        <v>545.28</v>
      </c>
      <c r="F989" s="170">
        <v>6.9085999999999999</v>
      </c>
      <c r="G989" s="184">
        <f t="shared" si="11"/>
        <v>20</v>
      </c>
    </row>
    <row r="990" spans="1:7" x14ac:dyDescent="0.35">
      <c r="A990" s="225">
        <v>43103</v>
      </c>
      <c r="B990" s="20">
        <f t="shared" si="10"/>
        <v>549.3153460903801</v>
      </c>
      <c r="C990" s="257">
        <v>3795</v>
      </c>
      <c r="D990" s="20">
        <f t="shared" si="12"/>
        <v>469.50029580374371</v>
      </c>
      <c r="E990" s="20">
        <v>551.71</v>
      </c>
      <c r="F990" s="170">
        <v>6.9085999999999999</v>
      </c>
      <c r="G990" s="184">
        <f t="shared" si="11"/>
        <v>20</v>
      </c>
    </row>
    <row r="991" spans="1:7" x14ac:dyDescent="0.35">
      <c r="A991" s="225">
        <v>43104</v>
      </c>
      <c r="B991" s="20">
        <f t="shared" si="10"/>
        <v>543.52546101959877</v>
      </c>
      <c r="C991" s="257">
        <v>3755</v>
      </c>
      <c r="D991" s="20">
        <f t="shared" si="12"/>
        <v>464.55167608512716</v>
      </c>
      <c r="E991" s="20">
        <v>548.97500000000002</v>
      </c>
      <c r="F991" s="170">
        <v>6.9085999999999999</v>
      </c>
      <c r="G991" s="184">
        <f t="shared" si="11"/>
        <v>-40</v>
      </c>
    </row>
    <row r="992" spans="1:7" x14ac:dyDescent="0.35">
      <c r="A992" s="225">
        <v>43105</v>
      </c>
      <c r="B992" s="20">
        <f t="shared" si="10"/>
        <v>546.42040355498943</v>
      </c>
      <c r="C992" s="257">
        <v>3775</v>
      </c>
      <c r="D992" s="20">
        <f t="shared" si="12"/>
        <v>467.02598594443543</v>
      </c>
      <c r="E992" s="20">
        <v>553.96</v>
      </c>
      <c r="F992" s="170">
        <v>6.9085999999999999</v>
      </c>
      <c r="G992" s="184">
        <f t="shared" si="11"/>
        <v>20</v>
      </c>
    </row>
    <row r="993" spans="1:9" x14ac:dyDescent="0.35">
      <c r="A993" s="225">
        <v>43108</v>
      </c>
      <c r="B993" s="20">
        <f t="shared" si="10"/>
        <v>546.42040355498943</v>
      </c>
      <c r="C993" s="257">
        <v>3775</v>
      </c>
      <c r="D993" s="20">
        <f t="shared" si="12"/>
        <v>467.02598594443543</v>
      </c>
      <c r="E993" s="20">
        <v>553.48</v>
      </c>
      <c r="F993" s="170">
        <v>6.9085999999999999</v>
      </c>
      <c r="G993" s="184">
        <f t="shared" si="11"/>
        <v>0</v>
      </c>
    </row>
    <row r="994" spans="1:9" x14ac:dyDescent="0.35">
      <c r="A994" s="225">
        <v>43109</v>
      </c>
      <c r="B994" s="20">
        <f t="shared" si="10"/>
        <v>547.14413918883713</v>
      </c>
      <c r="C994" s="257">
        <v>3780</v>
      </c>
      <c r="D994" s="20">
        <f t="shared" si="12"/>
        <v>467.64456340926256</v>
      </c>
      <c r="E994" s="20">
        <v>549.94000000000005</v>
      </c>
      <c r="F994" s="170">
        <v>6.9085999999999999</v>
      </c>
      <c r="G994" s="184">
        <f t="shared" si="11"/>
        <v>5</v>
      </c>
    </row>
    <row r="995" spans="1:9" x14ac:dyDescent="0.35">
      <c r="A995" s="225">
        <v>43110</v>
      </c>
      <c r="B995" s="20">
        <f t="shared" si="10"/>
        <v>545.69666792114174</v>
      </c>
      <c r="C995" s="257">
        <v>3770</v>
      </c>
      <c r="D995" s="20">
        <f t="shared" si="12"/>
        <v>466.40740847960836</v>
      </c>
      <c r="E995" s="20">
        <v>544.79499999999996</v>
      </c>
      <c r="F995" s="170">
        <v>6.9085999999999999</v>
      </c>
      <c r="G995" s="184">
        <f t="shared" si="11"/>
        <v>-10</v>
      </c>
    </row>
    <row r="996" spans="1:9" x14ac:dyDescent="0.35">
      <c r="A996" s="225">
        <v>43111</v>
      </c>
      <c r="B996" s="20">
        <f t="shared" si="10"/>
        <v>547.14413918883713</v>
      </c>
      <c r="C996" s="257">
        <v>3780</v>
      </c>
      <c r="D996" s="20">
        <f t="shared" si="12"/>
        <v>467.64456340926256</v>
      </c>
      <c r="E996" s="20">
        <v>547.36500000000001</v>
      </c>
      <c r="F996" s="170">
        <v>6.9085999999999999</v>
      </c>
      <c r="G996" s="184">
        <f t="shared" si="11"/>
        <v>10</v>
      </c>
      <c r="I996" s="312"/>
    </row>
    <row r="997" spans="1:9" x14ac:dyDescent="0.35">
      <c r="A997" s="225">
        <v>43112</v>
      </c>
      <c r="B997" s="20">
        <f t="shared" si="10"/>
        <v>547.14413918883713</v>
      </c>
      <c r="C997" s="257">
        <v>3780</v>
      </c>
      <c r="D997" s="20">
        <f t="shared" si="12"/>
        <v>467.64456340926256</v>
      </c>
      <c r="E997" s="20">
        <v>548.65499999999997</v>
      </c>
      <c r="F997" s="170">
        <v>6.9085999999999999</v>
      </c>
      <c r="G997" s="184">
        <f t="shared" si="11"/>
        <v>0</v>
      </c>
      <c r="I997" s="312"/>
    </row>
    <row r="998" spans="1:9" x14ac:dyDescent="0.35">
      <c r="A998" s="225">
        <v>43115</v>
      </c>
      <c r="B998" s="20">
        <f t="shared" si="10"/>
        <v>550.0390817242278</v>
      </c>
      <c r="C998" s="257">
        <v>3800</v>
      </c>
      <c r="D998" s="20">
        <f t="shared" si="12"/>
        <v>470.11887326857078</v>
      </c>
      <c r="E998" s="20">
        <v>556.21</v>
      </c>
      <c r="F998" s="170">
        <v>6.9085999999999999</v>
      </c>
      <c r="G998" s="184">
        <f t="shared" si="11"/>
        <v>20</v>
      </c>
    </row>
    <row r="999" spans="1:9" x14ac:dyDescent="0.35">
      <c r="A999" s="225">
        <v>43116</v>
      </c>
      <c r="B999" s="20">
        <f t="shared" si="10"/>
        <v>553.65775989346616</v>
      </c>
      <c r="C999" s="257">
        <v>3825</v>
      </c>
      <c r="D999" s="20">
        <f t="shared" si="12"/>
        <v>473.21176059270613</v>
      </c>
      <c r="E999" s="20">
        <v>558.46</v>
      </c>
      <c r="F999" s="170">
        <v>6.9085999999999999</v>
      </c>
      <c r="G999" s="184">
        <f t="shared" si="11"/>
        <v>25</v>
      </c>
    </row>
    <row r="1000" spans="1:9" x14ac:dyDescent="0.35">
      <c r="A1000" s="225">
        <v>43117</v>
      </c>
      <c r="B1000" s="20">
        <f t="shared" si="10"/>
        <v>550.0390817242278</v>
      </c>
      <c r="C1000" s="257">
        <v>3800</v>
      </c>
      <c r="D1000" s="20">
        <f t="shared" si="12"/>
        <v>470.11887326857078</v>
      </c>
      <c r="E1000" s="20">
        <v>555.08500000000004</v>
      </c>
      <c r="F1000" s="170">
        <v>6.9085999999999999</v>
      </c>
      <c r="G1000" s="184">
        <f t="shared" si="11"/>
        <v>-25</v>
      </c>
    </row>
    <row r="1001" spans="1:9" x14ac:dyDescent="0.35">
      <c r="A1001" s="225">
        <v>43118</v>
      </c>
      <c r="B1001" s="20">
        <f t="shared" si="10"/>
        <v>544.24919665344646</v>
      </c>
      <c r="C1001" s="257">
        <v>3760</v>
      </c>
      <c r="D1001" s="20">
        <f t="shared" si="12"/>
        <v>465.17025354995428</v>
      </c>
      <c r="E1001" s="20">
        <v>547.52499999999998</v>
      </c>
      <c r="F1001" s="170">
        <v>6.9085999999999999</v>
      </c>
      <c r="G1001" s="184">
        <f t="shared" si="11"/>
        <v>-40</v>
      </c>
    </row>
    <row r="1002" spans="1:9" x14ac:dyDescent="0.35">
      <c r="A1002" s="225">
        <v>43119</v>
      </c>
      <c r="B1002" s="20">
        <f t="shared" si="10"/>
        <v>542.07798975190349</v>
      </c>
      <c r="C1002" s="257">
        <v>3745</v>
      </c>
      <c r="D1002" s="20">
        <f t="shared" si="12"/>
        <v>463.31452115547307</v>
      </c>
      <c r="E1002" s="20">
        <v>547.67999999999995</v>
      </c>
      <c r="F1002" s="170">
        <v>6.9085999999999999</v>
      </c>
      <c r="G1002" s="184">
        <f t="shared" si="11"/>
        <v>-15</v>
      </c>
      <c r="I1002" s="312"/>
    </row>
    <row r="1003" spans="1:9" x14ac:dyDescent="0.35">
      <c r="A1003" s="225">
        <v>43122</v>
      </c>
      <c r="B1003" s="20">
        <f t="shared" si="10"/>
        <v>542.07798975190349</v>
      </c>
      <c r="C1003" s="257">
        <v>3745</v>
      </c>
      <c r="D1003" s="20">
        <f t="shared" si="12"/>
        <v>463.31452115547307</v>
      </c>
      <c r="E1003" s="20">
        <v>548.495</v>
      </c>
      <c r="F1003" s="170">
        <v>6.9085999999999999</v>
      </c>
      <c r="G1003" s="184">
        <f t="shared" si="11"/>
        <v>0</v>
      </c>
    </row>
    <row r="1004" spans="1:9" x14ac:dyDescent="0.35">
      <c r="A1004" s="225">
        <v>43123</v>
      </c>
      <c r="B1004" s="20">
        <f t="shared" si="10"/>
        <v>542.07798975190349</v>
      </c>
      <c r="C1004" s="257">
        <v>3745</v>
      </c>
      <c r="D1004" s="20">
        <f t="shared" si="12"/>
        <v>463.31452115547307</v>
      </c>
      <c r="E1004" s="20">
        <v>548.01</v>
      </c>
      <c r="F1004" s="170">
        <v>6.9085999999999999</v>
      </c>
      <c r="G1004" s="184">
        <f t="shared" si="11"/>
        <v>0</v>
      </c>
    </row>
    <row r="1005" spans="1:9" x14ac:dyDescent="0.35">
      <c r="A1005" s="225">
        <v>43124</v>
      </c>
      <c r="B1005" s="20">
        <f t="shared" si="10"/>
        <v>541.35425411805579</v>
      </c>
      <c r="C1005" s="257">
        <v>3740</v>
      </c>
      <c r="D1005" s="20">
        <f t="shared" si="12"/>
        <v>462.695943690646</v>
      </c>
      <c r="E1005" s="20">
        <v>548.97</v>
      </c>
      <c r="F1005" s="170">
        <v>6.9085999999999999</v>
      </c>
      <c r="G1005" s="184">
        <f t="shared" si="11"/>
        <v>-5</v>
      </c>
    </row>
    <row r="1006" spans="1:9" x14ac:dyDescent="0.35">
      <c r="A1006" s="225">
        <v>43125</v>
      </c>
      <c r="B1006" s="20">
        <f t="shared" si="10"/>
        <v>550.0390817242278</v>
      </c>
      <c r="C1006" s="257">
        <v>3800</v>
      </c>
      <c r="D1006" s="20">
        <f t="shared" si="12"/>
        <v>470.11887326857078</v>
      </c>
      <c r="E1006" s="20">
        <v>564.73</v>
      </c>
      <c r="F1006" s="170">
        <v>6.9085999999999999</v>
      </c>
      <c r="G1006" s="184">
        <f t="shared" si="11"/>
        <v>60</v>
      </c>
    </row>
    <row r="1007" spans="1:9" x14ac:dyDescent="0.35">
      <c r="A1007" s="225">
        <v>43126</v>
      </c>
      <c r="B1007" s="20">
        <f t="shared" si="10"/>
        <v>549.3153460903801</v>
      </c>
      <c r="C1007" s="257">
        <v>3795</v>
      </c>
      <c r="D1007" s="20">
        <f t="shared" si="12"/>
        <v>469.50029580374371</v>
      </c>
      <c r="E1007" s="20">
        <v>558.45000000000005</v>
      </c>
      <c r="F1007" s="170">
        <v>6.9085999999999999</v>
      </c>
      <c r="G1007" s="184">
        <f t="shared" si="11"/>
        <v>-5</v>
      </c>
    </row>
    <row r="1008" spans="1:9" x14ac:dyDescent="0.35">
      <c r="A1008" s="225">
        <v>43129</v>
      </c>
      <c r="B1008" s="20">
        <f t="shared" si="10"/>
        <v>547.86787482268483</v>
      </c>
      <c r="C1008" s="257">
        <v>3785</v>
      </c>
      <c r="D1008" s="20">
        <f t="shared" si="12"/>
        <v>468.26314087408963</v>
      </c>
      <c r="E1008" s="20">
        <v>561.20000000000005</v>
      </c>
      <c r="F1008" s="170">
        <v>6.9085999999999999</v>
      </c>
      <c r="G1008" s="184">
        <f t="shared" si="11"/>
        <v>-10</v>
      </c>
    </row>
    <row r="1009" spans="1:9" x14ac:dyDescent="0.35">
      <c r="A1009" s="225">
        <v>43130</v>
      </c>
      <c r="B1009" s="20">
        <f t="shared" si="10"/>
        <v>542.80172538575107</v>
      </c>
      <c r="C1009" s="257">
        <v>3750</v>
      </c>
      <c r="D1009" s="20">
        <f t="shared" si="12"/>
        <v>463.93309862030009</v>
      </c>
      <c r="E1009" s="20">
        <v>552.51</v>
      </c>
      <c r="F1009" s="170">
        <v>6.9085999999999999</v>
      </c>
      <c r="G1009" s="184">
        <f t="shared" si="11"/>
        <v>-35</v>
      </c>
    </row>
    <row r="1010" spans="1:9" x14ac:dyDescent="0.35">
      <c r="A1010" s="225">
        <v>43131</v>
      </c>
      <c r="B1010" s="20">
        <f t="shared" si="10"/>
        <v>541.35425411805579</v>
      </c>
      <c r="C1010" s="257">
        <v>3740</v>
      </c>
      <c r="D1010" s="20">
        <f t="shared" si="12"/>
        <v>462.695943690646</v>
      </c>
      <c r="E1010" s="20">
        <v>551.71</v>
      </c>
      <c r="F1010" s="170">
        <v>6.9085999999999999</v>
      </c>
      <c r="G1010" s="184">
        <f t="shared" si="11"/>
        <v>-10</v>
      </c>
      <c r="I1010" s="312"/>
    </row>
    <row r="1011" spans="1:9" x14ac:dyDescent="0.35">
      <c r="A1011" s="225">
        <v>43132</v>
      </c>
      <c r="B1011" s="20">
        <f t="shared" si="10"/>
        <v>542.80172538575107</v>
      </c>
      <c r="C1011" s="257">
        <v>3750</v>
      </c>
      <c r="D1011" s="20">
        <f t="shared" si="12"/>
        <v>463.93309862030009</v>
      </c>
      <c r="E1011" s="20">
        <v>557.33000000000004</v>
      </c>
      <c r="F1011" s="170">
        <v>6.9085999999999999</v>
      </c>
      <c r="G1011" s="184">
        <f t="shared" si="11"/>
        <v>10</v>
      </c>
    </row>
    <row r="1012" spans="1:9" x14ac:dyDescent="0.35">
      <c r="A1012" s="225">
        <v>43133</v>
      </c>
      <c r="B1012" s="20">
        <f t="shared" si="10"/>
        <v>542.07798975190349</v>
      </c>
      <c r="C1012" s="257">
        <v>3745</v>
      </c>
      <c r="D1012" s="20">
        <f t="shared" si="12"/>
        <v>463.31452115547307</v>
      </c>
      <c r="E1012" s="20">
        <v>554.12</v>
      </c>
      <c r="F1012" s="170">
        <v>6.9085999999999999</v>
      </c>
      <c r="G1012" s="184">
        <f t="shared" si="11"/>
        <v>-5</v>
      </c>
    </row>
    <row r="1013" spans="1:9" x14ac:dyDescent="0.35">
      <c r="A1013" s="225">
        <v>43136</v>
      </c>
      <c r="B1013" s="20">
        <f t="shared" si="10"/>
        <v>528.32701270879772</v>
      </c>
      <c r="C1013" s="257">
        <v>3650</v>
      </c>
      <c r="D1013" s="20">
        <f t="shared" si="12"/>
        <v>451.56154932375875</v>
      </c>
      <c r="E1013" s="20">
        <v>535.63</v>
      </c>
      <c r="F1013" s="170">
        <v>6.9085999999999999</v>
      </c>
      <c r="G1013" s="184">
        <f t="shared" si="11"/>
        <v>-95</v>
      </c>
      <c r="I1013" s="312"/>
    </row>
    <row r="1014" spans="1:9" x14ac:dyDescent="0.35">
      <c r="A1014" s="225">
        <v>43137</v>
      </c>
      <c r="B1014" s="20">
        <f t="shared" si="10"/>
        <v>529.77448397649312</v>
      </c>
      <c r="C1014" s="257">
        <v>3660</v>
      </c>
      <c r="D1014" s="20">
        <f t="shared" si="12"/>
        <v>452.79870425341295</v>
      </c>
      <c r="E1014" s="20">
        <v>542.70500000000004</v>
      </c>
      <c r="F1014" s="170">
        <v>6.9085999999999999</v>
      </c>
      <c r="G1014" s="184">
        <f t="shared" si="11"/>
        <v>10</v>
      </c>
      <c r="I1014" s="312"/>
    </row>
    <row r="1015" spans="1:9" x14ac:dyDescent="0.35">
      <c r="A1015" s="225">
        <v>43138</v>
      </c>
      <c r="B1015" s="20">
        <f t="shared" si="10"/>
        <v>527.89277132848918</v>
      </c>
      <c r="C1015" s="257">
        <v>3647</v>
      </c>
      <c r="D1015" s="20">
        <f t="shared" si="12"/>
        <v>451.19040284486255</v>
      </c>
      <c r="E1015" s="20">
        <v>537.88</v>
      </c>
      <c r="F1015" s="170">
        <v>6.9085999999999999</v>
      </c>
      <c r="G1015" s="184">
        <f t="shared" si="11"/>
        <v>-13</v>
      </c>
    </row>
    <row r="1016" spans="1:9" x14ac:dyDescent="0.35">
      <c r="A1016" s="225">
        <v>43139</v>
      </c>
      <c r="B1016" s="20">
        <f t="shared" si="10"/>
        <v>518.04996670816081</v>
      </c>
      <c r="C1016" s="257">
        <v>3579</v>
      </c>
      <c r="D1016" s="20">
        <f t="shared" si="12"/>
        <v>442.77774932321438</v>
      </c>
      <c r="E1016" s="20">
        <v>525.5</v>
      </c>
      <c r="F1016" s="170">
        <v>6.9085999999999999</v>
      </c>
      <c r="G1016" s="184">
        <f t="shared" si="11"/>
        <v>-68</v>
      </c>
    </row>
    <row r="1017" spans="1:9" x14ac:dyDescent="0.35">
      <c r="A1017" s="225">
        <v>43140</v>
      </c>
      <c r="B1017" s="20">
        <f t="shared" si="10"/>
        <v>524.70833453955936</v>
      </c>
      <c r="C1017" s="257">
        <v>3625</v>
      </c>
      <c r="D1017" s="20">
        <f t="shared" si="12"/>
        <v>448.46866199962341</v>
      </c>
      <c r="E1017" s="20">
        <v>528.07500000000005</v>
      </c>
      <c r="F1017" s="170">
        <v>6.9085999999999999</v>
      </c>
      <c r="G1017" s="184">
        <f t="shared" si="11"/>
        <v>46</v>
      </c>
    </row>
    <row r="1018" spans="1:9" x14ac:dyDescent="0.35">
      <c r="A1018" s="225">
        <v>43153</v>
      </c>
      <c r="B1018" s="20">
        <f t="shared" si="10"/>
        <v>522.39238051124687</v>
      </c>
      <c r="C1018" s="257">
        <v>3609</v>
      </c>
      <c r="D1018" s="20">
        <f t="shared" si="12"/>
        <v>446.48921411217685</v>
      </c>
      <c r="E1018" s="20">
        <v>531.29999999999995</v>
      </c>
      <c r="F1018" s="170">
        <v>6.9085999999999999</v>
      </c>
      <c r="G1018" s="184">
        <f t="shared" si="11"/>
        <v>-16</v>
      </c>
    </row>
    <row r="1019" spans="1:9" x14ac:dyDescent="0.35">
      <c r="A1019" s="225">
        <v>43158</v>
      </c>
      <c r="B1019" s="20">
        <f t="shared" si="10"/>
        <v>527.89277132848918</v>
      </c>
      <c r="C1019" s="257">
        <v>3647</v>
      </c>
      <c r="D1019" s="20">
        <f t="shared" si="12"/>
        <v>451.19040284486255</v>
      </c>
      <c r="E1019" s="20">
        <v>535.95500000000004</v>
      </c>
      <c r="F1019" s="170">
        <v>6.9085999999999999</v>
      </c>
      <c r="G1019" s="184">
        <f t="shared" si="11"/>
        <v>38</v>
      </c>
    </row>
    <row r="1020" spans="1:9" x14ac:dyDescent="0.35">
      <c r="A1020" s="225">
        <v>43159</v>
      </c>
      <c r="B1020" s="20">
        <f t="shared" si="10"/>
        <v>521.81339200416869</v>
      </c>
      <c r="C1020" s="257">
        <v>3605</v>
      </c>
      <c r="D1020" s="20">
        <f t="shared" si="12"/>
        <v>445.99435214031513</v>
      </c>
      <c r="E1020" s="20">
        <v>527.91499999999996</v>
      </c>
      <c r="F1020" s="170">
        <v>6.9085999999999999</v>
      </c>
      <c r="G1020" s="184">
        <f t="shared" si="11"/>
        <v>-42</v>
      </c>
    </row>
    <row r="1021" spans="1:9" x14ac:dyDescent="0.35">
      <c r="A1021" s="225">
        <v>43160</v>
      </c>
      <c r="B1021" s="20">
        <f t="shared" si="10"/>
        <v>521.66864487739917</v>
      </c>
      <c r="C1021" s="257">
        <v>3604</v>
      </c>
      <c r="D1021" s="20">
        <f t="shared" si="12"/>
        <v>445.87063664734973</v>
      </c>
      <c r="E1021" s="20">
        <v>527.75</v>
      </c>
      <c r="F1021" s="170">
        <v>6.9085999999999999</v>
      </c>
      <c r="G1021" s="184">
        <f t="shared" si="11"/>
        <v>-1</v>
      </c>
    </row>
    <row r="1022" spans="1:9" x14ac:dyDescent="0.35">
      <c r="A1022" s="225">
        <v>43161</v>
      </c>
      <c r="B1022" s="20">
        <f t="shared" si="10"/>
        <v>522.6818747647859</v>
      </c>
      <c r="C1022" s="257">
        <v>3611</v>
      </c>
      <c r="D1022" s="20">
        <f t="shared" si="12"/>
        <v>446.73664509810766</v>
      </c>
      <c r="E1022" s="20">
        <v>529.84500000000003</v>
      </c>
      <c r="F1022" s="170">
        <v>6.9085999999999999</v>
      </c>
      <c r="G1022" s="184">
        <f t="shared" si="11"/>
        <v>7</v>
      </c>
    </row>
    <row r="1023" spans="1:9" x14ac:dyDescent="0.35">
      <c r="A1023" s="225">
        <v>43164</v>
      </c>
      <c r="B1023" s="20">
        <f t="shared" si="10"/>
        <v>525.57681730017657</v>
      </c>
      <c r="C1023" s="257">
        <v>3631</v>
      </c>
      <c r="D1023" s="20">
        <f t="shared" si="12"/>
        <v>449.21095495741588</v>
      </c>
      <c r="E1023" s="20">
        <v>533.22</v>
      </c>
      <c r="F1023" s="170">
        <v>6.9085999999999999</v>
      </c>
      <c r="G1023" s="184">
        <f t="shared" si="11"/>
        <v>20</v>
      </c>
    </row>
    <row r="1024" spans="1:9" x14ac:dyDescent="0.35">
      <c r="A1024" s="225">
        <v>43165</v>
      </c>
      <c r="B1024" s="20">
        <f t="shared" si="10"/>
        <v>523.26086327186408</v>
      </c>
      <c r="C1024" s="257">
        <v>3615</v>
      </c>
      <c r="D1024" s="20">
        <f t="shared" si="12"/>
        <v>447.23150706996933</v>
      </c>
      <c r="E1024" s="20">
        <v>529.52499999999998</v>
      </c>
      <c r="F1024" s="170">
        <v>6.9085999999999999</v>
      </c>
      <c r="G1024" s="184">
        <f t="shared" si="11"/>
        <v>-16</v>
      </c>
    </row>
    <row r="1025" spans="1:9" x14ac:dyDescent="0.35">
      <c r="A1025" s="225">
        <v>43166</v>
      </c>
      <c r="B1025" s="20">
        <f t="shared" si="10"/>
        <v>527.60327707495003</v>
      </c>
      <c r="C1025" s="257">
        <v>3645</v>
      </c>
      <c r="D1025" s="20">
        <f t="shared" si="12"/>
        <v>450.94297185893168</v>
      </c>
      <c r="E1025" s="20">
        <v>539.65</v>
      </c>
      <c r="F1025" s="170">
        <v>6.9085999999999999</v>
      </c>
      <c r="G1025" s="184">
        <f t="shared" si="11"/>
        <v>30</v>
      </c>
    </row>
    <row r="1026" spans="1:9" x14ac:dyDescent="0.35">
      <c r="A1026" s="225">
        <v>43167</v>
      </c>
      <c r="B1026" s="20">
        <f t="shared" si="10"/>
        <v>524.70833453955936</v>
      </c>
      <c r="C1026" s="257">
        <v>3625</v>
      </c>
      <c r="D1026" s="20">
        <f t="shared" si="12"/>
        <v>448.46866199962341</v>
      </c>
      <c r="E1026" s="20">
        <v>531.13499999999999</v>
      </c>
      <c r="F1026" s="170">
        <v>6.9085999999999999</v>
      </c>
      <c r="G1026" s="184">
        <f t="shared" si="11"/>
        <v>-20</v>
      </c>
    </row>
    <row r="1027" spans="1:9" x14ac:dyDescent="0.35">
      <c r="A1027" s="225">
        <v>43168</v>
      </c>
      <c r="B1027" s="20">
        <f t="shared" si="10"/>
        <v>522.97136901832505</v>
      </c>
      <c r="C1027" s="257">
        <v>3613</v>
      </c>
      <c r="D1027" s="20">
        <f t="shared" si="12"/>
        <v>446.98407608403852</v>
      </c>
      <c r="E1027" s="20">
        <v>529.36</v>
      </c>
      <c r="F1027" s="170">
        <v>6.9085999999999999</v>
      </c>
      <c r="G1027" s="184">
        <f t="shared" si="11"/>
        <v>-12</v>
      </c>
    </row>
    <row r="1028" spans="1:9" x14ac:dyDescent="0.35">
      <c r="A1028" s="224">
        <v>43171</v>
      </c>
      <c r="B1028" s="20">
        <f t="shared" si="10"/>
        <v>524.85308166632899</v>
      </c>
      <c r="C1028" s="257">
        <v>3626</v>
      </c>
      <c r="D1028" s="20">
        <f t="shared" si="12"/>
        <v>448.59237749258892</v>
      </c>
      <c r="E1028" s="20">
        <v>530.36</v>
      </c>
      <c r="F1028" s="170">
        <v>6.9085999999999999</v>
      </c>
      <c r="G1028" s="184">
        <f t="shared" si="11"/>
        <v>13</v>
      </c>
    </row>
    <row r="1029" spans="1:9" x14ac:dyDescent="0.35">
      <c r="A1029" s="224">
        <v>43172</v>
      </c>
      <c r="B1029" s="20">
        <f t="shared" ref="B1029:B1093" si="13">+IF(F1029=0,"",C1029/F1029)</f>
        <v>523.69510465217263</v>
      </c>
      <c r="C1029" s="257">
        <v>3618</v>
      </c>
      <c r="D1029" s="20">
        <f t="shared" si="12"/>
        <v>447.60265354886553</v>
      </c>
      <c r="E1029" s="20">
        <v>584.66999999999996</v>
      </c>
      <c r="F1029" s="170">
        <v>6.9085999999999999</v>
      </c>
      <c r="G1029" s="184">
        <f>+C1029-C1028</f>
        <v>-8</v>
      </c>
    </row>
    <row r="1030" spans="1:9" x14ac:dyDescent="0.35">
      <c r="A1030" s="224">
        <v>43173</v>
      </c>
      <c r="B1030" s="20">
        <f t="shared" si="13"/>
        <v>524.12934603248129</v>
      </c>
      <c r="C1030" s="257">
        <v>3621</v>
      </c>
      <c r="D1030" s="20">
        <f t="shared" si="12"/>
        <v>447.9738000277618</v>
      </c>
      <c r="E1030" s="20">
        <v>534.505</v>
      </c>
      <c r="F1030" s="170">
        <v>6.9085999999999999</v>
      </c>
      <c r="G1030" s="184">
        <f t="shared" si="11"/>
        <v>3</v>
      </c>
    </row>
    <row r="1031" spans="1:9" x14ac:dyDescent="0.35">
      <c r="A1031" s="224">
        <v>43174</v>
      </c>
      <c r="B1031" s="20">
        <f t="shared" si="13"/>
        <v>523.76747821555739</v>
      </c>
      <c r="C1031" s="257">
        <v>3618.5</v>
      </c>
      <c r="D1031" s="20">
        <f t="shared" si="12"/>
        <v>447.66451129534823</v>
      </c>
      <c r="E1031" s="20">
        <v>532.57500000000005</v>
      </c>
      <c r="F1031" s="170">
        <v>6.9085999999999999</v>
      </c>
      <c r="G1031" s="184">
        <f t="shared" si="11"/>
        <v>-2.5</v>
      </c>
    </row>
    <row r="1032" spans="1:9" x14ac:dyDescent="0.35">
      <c r="A1032" s="224">
        <v>43175</v>
      </c>
      <c r="B1032" s="20">
        <f t="shared" si="13"/>
        <v>520.7277885533972</v>
      </c>
      <c r="C1032" s="257">
        <v>3597.5</v>
      </c>
      <c r="D1032" s="20">
        <f t="shared" si="12"/>
        <v>445.06648594307455</v>
      </c>
      <c r="E1032" s="20">
        <v>527.43499999999995</v>
      </c>
      <c r="F1032" s="170">
        <v>6.9085999999999999</v>
      </c>
      <c r="G1032" s="184">
        <f t="shared" si="11"/>
        <v>-21</v>
      </c>
    </row>
    <row r="1033" spans="1:9" x14ac:dyDescent="0.35">
      <c r="A1033" s="224">
        <v>43178</v>
      </c>
      <c r="B1033" s="20">
        <f t="shared" si="13"/>
        <v>518.19471383493044</v>
      </c>
      <c r="C1033" s="257">
        <v>3580</v>
      </c>
      <c r="D1033" s="20">
        <f t="shared" si="12"/>
        <v>442.9014648161799</v>
      </c>
      <c r="E1033" s="20">
        <v>525.02499999999998</v>
      </c>
      <c r="F1033" s="170">
        <v>6.9085999999999999</v>
      </c>
      <c r="G1033" s="184">
        <f t="shared" si="11"/>
        <v>-17.5</v>
      </c>
      <c r="I1033" s="312"/>
    </row>
    <row r="1034" spans="1:9" x14ac:dyDescent="0.35">
      <c r="A1034" s="224">
        <v>43179</v>
      </c>
      <c r="B1034" s="20">
        <f t="shared" si="13"/>
        <v>518.19471383493044</v>
      </c>
      <c r="C1034" s="257">
        <v>3580</v>
      </c>
      <c r="D1034" s="20">
        <f t="shared" si="12"/>
        <v>442.9014648161799</v>
      </c>
      <c r="E1034" s="20">
        <v>525.46</v>
      </c>
      <c r="F1034" s="170">
        <v>6.9085999999999999</v>
      </c>
      <c r="G1034" s="184">
        <f t="shared" si="11"/>
        <v>0</v>
      </c>
    </row>
    <row r="1035" spans="1:9" x14ac:dyDescent="0.35">
      <c r="A1035" s="224">
        <v>43180</v>
      </c>
      <c r="B1035" s="20">
        <f t="shared" si="13"/>
        <v>517.03673682077408</v>
      </c>
      <c r="C1035" s="257">
        <v>3572</v>
      </c>
      <c r="D1035" s="20">
        <f t="shared" si="12"/>
        <v>441.91174087245651</v>
      </c>
      <c r="E1035" s="20">
        <v>522.13</v>
      </c>
      <c r="F1035" s="170">
        <v>6.9085999999999999</v>
      </c>
      <c r="G1035" s="184">
        <f t="shared" si="11"/>
        <v>-8</v>
      </c>
      <c r="I1035" s="3"/>
    </row>
    <row r="1036" spans="1:9" x14ac:dyDescent="0.35">
      <c r="A1036" s="224">
        <v>43181</v>
      </c>
      <c r="B1036" s="20">
        <f t="shared" si="13"/>
        <v>524.85308166632899</v>
      </c>
      <c r="C1036" s="257">
        <v>3626</v>
      </c>
      <c r="D1036" s="20">
        <f t="shared" si="12"/>
        <v>448.59237749258892</v>
      </c>
      <c r="E1036" s="20">
        <v>533.05999999999995</v>
      </c>
      <c r="F1036" s="170">
        <v>6.9085999999999999</v>
      </c>
      <c r="G1036" s="184">
        <f t="shared" ref="G1036:G1099" si="14">+C1036-C1035</f>
        <v>54</v>
      </c>
    </row>
    <row r="1037" spans="1:9" x14ac:dyDescent="0.35">
      <c r="A1037" s="224">
        <v>43182</v>
      </c>
      <c r="B1037" s="20">
        <f t="shared" si="13"/>
        <v>524.99782879309851</v>
      </c>
      <c r="C1037" s="257">
        <v>3627</v>
      </c>
      <c r="D1037" s="20">
        <f t="shared" si="12"/>
        <v>448.71609298555433</v>
      </c>
      <c r="E1037" s="20">
        <v>529.52</v>
      </c>
      <c r="F1037" s="170">
        <v>6.9085999999999999</v>
      </c>
      <c r="G1037" s="184">
        <f t="shared" si="14"/>
        <v>1</v>
      </c>
    </row>
    <row r="1038" spans="1:9" x14ac:dyDescent="0.35">
      <c r="A1038" s="224">
        <v>43185</v>
      </c>
      <c r="B1038" s="20">
        <f t="shared" si="13"/>
        <v>525.86631155371572</v>
      </c>
      <c r="C1038" s="257">
        <v>3633</v>
      </c>
      <c r="D1038" s="20">
        <f t="shared" si="12"/>
        <v>449.4583859433468</v>
      </c>
      <c r="E1038" s="20">
        <v>534.66499999999996</v>
      </c>
      <c r="F1038" s="170">
        <v>6.9085999999999999</v>
      </c>
      <c r="G1038" s="184">
        <f t="shared" si="14"/>
        <v>6</v>
      </c>
    </row>
    <row r="1039" spans="1:9" x14ac:dyDescent="0.35">
      <c r="A1039" s="224">
        <v>43186</v>
      </c>
      <c r="B1039" s="20">
        <f t="shared" si="13"/>
        <v>525.86631155371572</v>
      </c>
      <c r="C1039" s="257">
        <v>3633</v>
      </c>
      <c r="D1039" s="20">
        <f t="shared" si="12"/>
        <v>449.4583859433468</v>
      </c>
      <c r="E1039" s="20">
        <v>538.20500000000004</v>
      </c>
      <c r="F1039" s="170">
        <v>6.9085999999999999</v>
      </c>
      <c r="G1039" s="184">
        <f t="shared" si="14"/>
        <v>0</v>
      </c>
    </row>
    <row r="1040" spans="1:9" x14ac:dyDescent="0.35">
      <c r="A1040" s="224">
        <v>43187</v>
      </c>
      <c r="B1040" s="20">
        <f t="shared" si="13"/>
        <v>523.4056103986336</v>
      </c>
      <c r="C1040" s="257">
        <v>3616</v>
      </c>
      <c r="D1040" s="20">
        <f t="shared" si="12"/>
        <v>447.35522256293473</v>
      </c>
      <c r="E1040" s="20">
        <v>550.66999999999996</v>
      </c>
      <c r="F1040" s="170">
        <v>6.9085999999999999</v>
      </c>
      <c r="G1040" s="184">
        <f t="shared" si="14"/>
        <v>-17</v>
      </c>
      <c r="H1040" s="184"/>
    </row>
    <row r="1041" spans="1:9" x14ac:dyDescent="0.35">
      <c r="A1041" s="224">
        <v>43188</v>
      </c>
      <c r="B1041" s="20">
        <f t="shared" si="13"/>
        <v>517.90521958139129</v>
      </c>
      <c r="C1041" s="257">
        <v>3578</v>
      </c>
      <c r="D1041" s="20">
        <f t="shared" si="12"/>
        <v>442.65403383024898</v>
      </c>
      <c r="E1041" s="20">
        <v>525.02</v>
      </c>
      <c r="F1041" s="170">
        <v>6.9085999999999999</v>
      </c>
      <c r="G1041" s="184">
        <f t="shared" si="14"/>
        <v>-38</v>
      </c>
    </row>
    <row r="1042" spans="1:9" x14ac:dyDescent="0.35">
      <c r="A1042" s="224">
        <v>43189</v>
      </c>
      <c r="B1042" s="20">
        <f t="shared" si="13"/>
        <v>518.33946096169996</v>
      </c>
      <c r="C1042" s="257">
        <v>3581</v>
      </c>
      <c r="D1042" s="20">
        <f t="shared" si="12"/>
        <v>443.0251803091453</v>
      </c>
      <c r="E1042" s="20">
        <v>524.86</v>
      </c>
      <c r="F1042" s="170">
        <v>6.9085999999999999</v>
      </c>
      <c r="G1042" s="184">
        <f t="shared" si="14"/>
        <v>3</v>
      </c>
    </row>
    <row r="1043" spans="1:9" x14ac:dyDescent="0.35">
      <c r="A1043" s="225">
        <v>43192</v>
      </c>
      <c r="B1043" s="20">
        <f t="shared" si="13"/>
        <v>520.80016211678196</v>
      </c>
      <c r="C1043" s="257">
        <v>3598</v>
      </c>
      <c r="D1043" s="20">
        <f t="shared" si="12"/>
        <v>445.12834368955725</v>
      </c>
      <c r="E1043" s="20">
        <v>528.71500000000003</v>
      </c>
      <c r="F1043" s="170">
        <v>6.9085999999999999</v>
      </c>
      <c r="G1043" s="184">
        <f t="shared" si="14"/>
        <v>17</v>
      </c>
    </row>
    <row r="1044" spans="1:9" x14ac:dyDescent="0.35">
      <c r="A1044" s="225">
        <v>43193</v>
      </c>
      <c r="B1044" s="20">
        <f t="shared" si="13"/>
        <v>522.24763338447735</v>
      </c>
      <c r="C1044" s="257">
        <v>3608</v>
      </c>
      <c r="D1044" s="20">
        <f t="shared" si="12"/>
        <v>446.36549861921145</v>
      </c>
      <c r="E1044" s="20">
        <v>534.66499999999996</v>
      </c>
      <c r="F1044" s="170">
        <v>6.9085999999999999</v>
      </c>
      <c r="G1044" s="184">
        <f t="shared" si="14"/>
        <v>10</v>
      </c>
    </row>
    <row r="1045" spans="1:9" x14ac:dyDescent="0.35">
      <c r="A1045" s="225">
        <v>43194</v>
      </c>
      <c r="B1045" s="20">
        <f t="shared" si="13"/>
        <v>522.24763338447735</v>
      </c>
      <c r="C1045" s="257">
        <f>3592+16</f>
        <v>3608</v>
      </c>
      <c r="D1045" s="20">
        <f t="shared" si="12"/>
        <v>446.36549861921145</v>
      </c>
      <c r="E1045" s="20">
        <v>528.88</v>
      </c>
      <c r="F1045" s="170">
        <v>6.9085999999999999</v>
      </c>
      <c r="G1045" s="184">
        <f t="shared" si="14"/>
        <v>0</v>
      </c>
    </row>
    <row r="1046" spans="1:9" x14ac:dyDescent="0.35">
      <c r="A1046" s="225">
        <v>43195</v>
      </c>
      <c r="B1046" s="20">
        <f t="shared" si="13"/>
        <v>519.93167935616475</v>
      </c>
      <c r="C1046" s="257">
        <v>3592</v>
      </c>
      <c r="D1046" s="20">
        <f t="shared" si="12"/>
        <v>444.38605073176478</v>
      </c>
      <c r="E1046" s="20">
        <v>525.34500000000003</v>
      </c>
      <c r="F1046" s="170">
        <v>6.9085999999999999</v>
      </c>
      <c r="G1046" s="184">
        <f t="shared" si="14"/>
        <v>-16</v>
      </c>
    </row>
    <row r="1047" spans="1:9" x14ac:dyDescent="0.35">
      <c r="A1047" s="225">
        <v>43196</v>
      </c>
      <c r="B1047" s="20">
        <f t="shared" si="13"/>
        <v>519.93167935616475</v>
      </c>
      <c r="C1047" s="257">
        <v>3592</v>
      </c>
      <c r="D1047" s="20">
        <f t="shared" si="12"/>
        <v>444.38605073176478</v>
      </c>
      <c r="E1047" s="20">
        <v>528.39499999999998</v>
      </c>
      <c r="F1047" s="170">
        <v>6.9085999999999999</v>
      </c>
      <c r="G1047" s="184">
        <f t="shared" si="14"/>
        <v>0</v>
      </c>
    </row>
    <row r="1048" spans="1:9" x14ac:dyDescent="0.35">
      <c r="A1048" s="225">
        <v>43200</v>
      </c>
      <c r="B1048" s="20">
        <f t="shared" si="13"/>
        <v>522.10288625770784</v>
      </c>
      <c r="C1048" s="257">
        <v>3607</v>
      </c>
      <c r="D1048" s="20">
        <f t="shared" si="12"/>
        <v>446.24178312624605</v>
      </c>
      <c r="E1048" s="20">
        <v>530.80999999999995</v>
      </c>
      <c r="F1048" s="170">
        <v>6.9085999999999999</v>
      </c>
      <c r="G1048" s="184">
        <f t="shared" si="14"/>
        <v>15</v>
      </c>
    </row>
    <row r="1049" spans="1:9" x14ac:dyDescent="0.35">
      <c r="A1049" s="225">
        <v>43201</v>
      </c>
      <c r="B1049" s="20">
        <f t="shared" si="13"/>
        <v>522.97136901832505</v>
      </c>
      <c r="C1049" s="257">
        <v>3613</v>
      </c>
      <c r="D1049" s="20">
        <f t="shared" si="12"/>
        <v>446.98407608403852</v>
      </c>
      <c r="E1049" s="20">
        <v>533.86500000000001</v>
      </c>
      <c r="F1049" s="170">
        <v>6.9085999999999999</v>
      </c>
      <c r="G1049" s="184">
        <f t="shared" si="14"/>
        <v>6</v>
      </c>
    </row>
    <row r="1050" spans="1:9" x14ac:dyDescent="0.35">
      <c r="A1050" s="225">
        <v>43202</v>
      </c>
      <c r="B1050" s="20">
        <f t="shared" si="13"/>
        <v>526.01105868048523</v>
      </c>
      <c r="C1050" s="257">
        <v>3634</v>
      </c>
      <c r="D1050" s="20">
        <f t="shared" si="12"/>
        <v>449.5821014363122</v>
      </c>
      <c r="E1050" s="20">
        <v>536.43499999999995</v>
      </c>
      <c r="F1050" s="170">
        <v>6.9085999999999999</v>
      </c>
      <c r="G1050" s="184">
        <f t="shared" si="14"/>
        <v>21</v>
      </c>
    </row>
    <row r="1051" spans="1:9" x14ac:dyDescent="0.35">
      <c r="A1051" s="225">
        <v>43203</v>
      </c>
      <c r="B1051" s="20">
        <f t="shared" si="13"/>
        <v>523.4056103986336</v>
      </c>
      <c r="C1051" s="257">
        <v>3616</v>
      </c>
      <c r="D1051" s="20">
        <f t="shared" si="12"/>
        <v>447.35522256293473</v>
      </c>
      <c r="E1051" s="20">
        <v>530.49</v>
      </c>
      <c r="F1051" s="170">
        <v>6.9085999999999999</v>
      </c>
      <c r="G1051" s="184">
        <f t="shared" si="14"/>
        <v>-18</v>
      </c>
    </row>
    <row r="1052" spans="1:9" x14ac:dyDescent="0.35">
      <c r="A1052" s="225">
        <v>43206</v>
      </c>
      <c r="B1052" s="20">
        <f t="shared" si="13"/>
        <v>526.73479431433282</v>
      </c>
      <c r="C1052" s="257">
        <v>3639</v>
      </c>
      <c r="D1052" s="20">
        <f t="shared" si="12"/>
        <v>450.20067890113921</v>
      </c>
      <c r="E1052" s="20">
        <v>535.47</v>
      </c>
      <c r="F1052" s="170">
        <v>6.9085999999999999</v>
      </c>
      <c r="G1052" s="184">
        <f t="shared" si="14"/>
        <v>23</v>
      </c>
      <c r="I1052" s="312"/>
    </row>
    <row r="1053" spans="1:9" x14ac:dyDescent="0.35">
      <c r="A1053" s="225">
        <v>43207</v>
      </c>
      <c r="B1053" s="20">
        <f t="shared" si="13"/>
        <v>526.30055293402427</v>
      </c>
      <c r="C1053" s="257">
        <v>3636</v>
      </c>
      <c r="D1053" s="20">
        <f t="shared" si="12"/>
        <v>449.82953242224301</v>
      </c>
      <c r="E1053" s="20">
        <v>537.24</v>
      </c>
      <c r="F1053" s="170">
        <v>6.9085999999999999</v>
      </c>
      <c r="G1053" s="184">
        <f t="shared" si="14"/>
        <v>-3</v>
      </c>
    </row>
    <row r="1054" spans="1:9" x14ac:dyDescent="0.35">
      <c r="A1054" s="225">
        <v>43208</v>
      </c>
      <c r="B1054" s="20">
        <f t="shared" si="13"/>
        <v>526.73479431433282</v>
      </c>
      <c r="C1054" s="257">
        <v>3639</v>
      </c>
      <c r="D1054" s="20">
        <f t="shared" si="12"/>
        <v>450.20067890113921</v>
      </c>
      <c r="E1054" s="20">
        <v>539.49</v>
      </c>
      <c r="F1054" s="170">
        <v>6.9085999999999999</v>
      </c>
      <c r="G1054" s="184">
        <f t="shared" si="14"/>
        <v>3</v>
      </c>
    </row>
    <row r="1055" spans="1:9" x14ac:dyDescent="0.35">
      <c r="A1055" s="225">
        <v>43209</v>
      </c>
      <c r="B1055" s="20">
        <f t="shared" si="13"/>
        <v>534.84063341342676</v>
      </c>
      <c r="C1055" s="257">
        <v>3695</v>
      </c>
      <c r="D1055" s="20">
        <f t="shared" si="12"/>
        <v>457.12874650720238</v>
      </c>
      <c r="E1055" s="20">
        <v>553.63499999999999</v>
      </c>
      <c r="F1055" s="170">
        <v>6.9085999999999999</v>
      </c>
      <c r="G1055" s="184">
        <f t="shared" si="14"/>
        <v>56</v>
      </c>
    </row>
    <row r="1056" spans="1:9" x14ac:dyDescent="0.35">
      <c r="A1056" s="225">
        <v>43210</v>
      </c>
      <c r="B1056" s="20">
        <f t="shared" si="13"/>
        <v>537.01184031496973</v>
      </c>
      <c r="C1056" s="257">
        <v>3710</v>
      </c>
      <c r="D1056" s="20">
        <f t="shared" si="12"/>
        <v>458.98447890168353</v>
      </c>
      <c r="E1056" s="20">
        <v>554.11500000000001</v>
      </c>
      <c r="F1056" s="170">
        <v>6.9085999999999999</v>
      </c>
      <c r="G1056" s="184">
        <f t="shared" si="14"/>
        <v>15</v>
      </c>
    </row>
    <row r="1057" spans="1:9" x14ac:dyDescent="0.35">
      <c r="A1057" s="225">
        <v>43213</v>
      </c>
      <c r="B1057" s="20">
        <f t="shared" si="13"/>
        <v>534.11689777957906</v>
      </c>
      <c r="C1057" s="257">
        <v>3690</v>
      </c>
      <c r="D1057" s="20">
        <f t="shared" si="12"/>
        <v>456.51016904237531</v>
      </c>
      <c r="E1057" s="20">
        <v>549.93499999999995</v>
      </c>
      <c r="F1057" s="170">
        <v>6.9085999999999999</v>
      </c>
      <c r="G1057" s="184">
        <f t="shared" si="14"/>
        <v>-20</v>
      </c>
    </row>
    <row r="1058" spans="1:9" x14ac:dyDescent="0.35">
      <c r="A1058" s="225">
        <v>43214</v>
      </c>
      <c r="B1058" s="20">
        <f t="shared" si="13"/>
        <v>528.9060012158759</v>
      </c>
      <c r="C1058" s="257">
        <v>3654</v>
      </c>
      <c r="D1058" s="20">
        <f t="shared" si="12"/>
        <v>452.05641129562048</v>
      </c>
      <c r="E1058" s="20">
        <v>535.95500000000004</v>
      </c>
      <c r="F1058" s="170">
        <v>6.9085999999999999</v>
      </c>
      <c r="G1058" s="184">
        <f t="shared" si="14"/>
        <v>-36</v>
      </c>
    </row>
    <row r="1059" spans="1:9" x14ac:dyDescent="0.35">
      <c r="A1059" s="225">
        <v>43216</v>
      </c>
      <c r="B1059" s="20">
        <f t="shared" si="13"/>
        <v>526.15580580725475</v>
      </c>
      <c r="C1059" s="257">
        <v>3635</v>
      </c>
      <c r="D1059" s="20">
        <f t="shared" si="12"/>
        <v>449.7058169292776</v>
      </c>
      <c r="E1059" s="20">
        <v>532.9</v>
      </c>
      <c r="F1059" s="170">
        <v>6.9085999999999999</v>
      </c>
      <c r="G1059" s="184">
        <f t="shared" si="14"/>
        <v>-19</v>
      </c>
    </row>
    <row r="1060" spans="1:9" x14ac:dyDescent="0.35">
      <c r="A1060" s="225">
        <v>43217</v>
      </c>
      <c r="B1060" s="20">
        <f t="shared" si="13"/>
        <v>525.14257591986802</v>
      </c>
      <c r="C1060" s="257">
        <v>3628</v>
      </c>
      <c r="D1060" s="20">
        <f t="shared" si="12"/>
        <v>448.83980847851973</v>
      </c>
      <c r="E1060" s="20">
        <v>531.13</v>
      </c>
      <c r="F1060" s="170">
        <v>6.9085999999999999</v>
      </c>
      <c r="G1060" s="184">
        <f t="shared" si="14"/>
        <v>-7</v>
      </c>
    </row>
    <row r="1061" spans="1:9" x14ac:dyDescent="0.35">
      <c r="A1061" s="225">
        <v>43222</v>
      </c>
      <c r="B1061" s="20">
        <f t="shared" si="13"/>
        <v>521.52389775062966</v>
      </c>
      <c r="C1061" s="257">
        <v>3603</v>
      </c>
      <c r="D1061" s="20">
        <f t="shared" si="12"/>
        <v>445.74692115438432</v>
      </c>
      <c r="E1061" s="20">
        <v>523.41999999999996</v>
      </c>
      <c r="F1061" s="170">
        <v>6.9085999999999999</v>
      </c>
      <c r="G1061" s="184">
        <f t="shared" si="14"/>
        <v>-25</v>
      </c>
    </row>
    <row r="1062" spans="1:9" x14ac:dyDescent="0.35">
      <c r="A1062" s="225">
        <v>43223</v>
      </c>
      <c r="B1062" s="20">
        <f t="shared" si="13"/>
        <v>523.83985177894215</v>
      </c>
      <c r="C1062" s="257">
        <v>3619</v>
      </c>
      <c r="D1062" s="20">
        <f t="shared" si="12"/>
        <v>447.72636904183094</v>
      </c>
      <c r="E1062" s="20">
        <v>528.07500000000005</v>
      </c>
      <c r="F1062" s="170">
        <v>6.9085999999999999</v>
      </c>
      <c r="G1062" s="184">
        <f t="shared" si="14"/>
        <v>16</v>
      </c>
    </row>
    <row r="1063" spans="1:9" x14ac:dyDescent="0.35">
      <c r="A1063" s="225">
        <v>43224</v>
      </c>
      <c r="B1063" s="20">
        <f t="shared" si="13"/>
        <v>523.26086327186408</v>
      </c>
      <c r="C1063" s="257">
        <v>3615</v>
      </c>
      <c r="D1063" s="20">
        <f t="shared" si="12"/>
        <v>447.23150706996933</v>
      </c>
      <c r="E1063" s="20">
        <v>529.52</v>
      </c>
      <c r="F1063" s="170">
        <v>6.9085999999999999</v>
      </c>
      <c r="G1063" s="184">
        <f t="shared" si="14"/>
        <v>-4</v>
      </c>
    </row>
    <row r="1064" spans="1:9" x14ac:dyDescent="0.35">
      <c r="A1064" s="225">
        <v>43227</v>
      </c>
      <c r="B1064" s="20">
        <f t="shared" si="13"/>
        <v>525.14257591986802</v>
      </c>
      <c r="C1064" s="257">
        <v>3628</v>
      </c>
      <c r="D1064" s="20">
        <f t="shared" si="12"/>
        <v>448.83980847851973</v>
      </c>
      <c r="E1064" s="20">
        <v>532.09500000000003</v>
      </c>
      <c r="F1064" s="170">
        <v>6.9085999999999999</v>
      </c>
      <c r="G1064" s="184">
        <f t="shared" si="14"/>
        <v>13</v>
      </c>
    </row>
    <row r="1065" spans="1:9" x14ac:dyDescent="0.35">
      <c r="A1065" s="225">
        <v>43228</v>
      </c>
      <c r="B1065" s="20">
        <f t="shared" si="13"/>
        <v>524.41884028602033</v>
      </c>
      <c r="C1065" s="257">
        <v>3623</v>
      </c>
      <c r="D1065" s="20">
        <f t="shared" si="12"/>
        <v>448.2212310136926</v>
      </c>
      <c r="E1065" s="20">
        <v>530.32500000000005</v>
      </c>
      <c r="F1065" s="170">
        <v>6.9085999999999999</v>
      </c>
      <c r="G1065" s="184">
        <f t="shared" si="14"/>
        <v>-5</v>
      </c>
    </row>
    <row r="1066" spans="1:9" x14ac:dyDescent="0.35">
      <c r="A1066" s="225">
        <v>43229</v>
      </c>
      <c r="B1066" s="20">
        <f t="shared" si="13"/>
        <v>523.83985177894215</v>
      </c>
      <c r="C1066" s="257">
        <v>3619</v>
      </c>
      <c r="D1066" s="20">
        <f t="shared" si="12"/>
        <v>447.72636904183094</v>
      </c>
      <c r="E1066" s="20">
        <v>529.84500000000003</v>
      </c>
      <c r="F1066" s="170">
        <v>6.9085999999999999</v>
      </c>
      <c r="G1066" s="184">
        <f t="shared" si="14"/>
        <v>-4</v>
      </c>
      <c r="I1066" s="336"/>
    </row>
    <row r="1067" spans="1:9" x14ac:dyDescent="0.35">
      <c r="A1067" s="225">
        <v>43230</v>
      </c>
      <c r="B1067" s="20">
        <f t="shared" si="13"/>
        <v>525.43207017340706</v>
      </c>
      <c r="C1067" s="257">
        <v>3630</v>
      </c>
      <c r="D1067" s="20">
        <f t="shared" si="12"/>
        <v>449.08723946445048</v>
      </c>
      <c r="E1067" s="20">
        <v>531.61500000000001</v>
      </c>
      <c r="F1067" s="170">
        <v>6.9085999999999999</v>
      </c>
      <c r="G1067" s="184">
        <f t="shared" si="14"/>
        <v>11</v>
      </c>
    </row>
    <row r="1068" spans="1:9" x14ac:dyDescent="0.35">
      <c r="A1068" s="225">
        <v>43231</v>
      </c>
      <c r="B1068" s="20">
        <f t="shared" si="13"/>
        <v>527.60327707495003</v>
      </c>
      <c r="C1068" s="257">
        <v>3645</v>
      </c>
      <c r="D1068" s="20">
        <f t="shared" si="12"/>
        <v>450.94297185893168</v>
      </c>
      <c r="E1068" s="20">
        <v>537.55999999999995</v>
      </c>
      <c r="F1068" s="170">
        <v>6.9085999999999999</v>
      </c>
      <c r="G1068" s="184">
        <f t="shared" si="14"/>
        <v>15</v>
      </c>
    </row>
    <row r="1069" spans="1:9" x14ac:dyDescent="0.35">
      <c r="A1069" s="225">
        <v>43234</v>
      </c>
      <c r="B1069" s="20">
        <f t="shared" si="13"/>
        <v>528.03751845525869</v>
      </c>
      <c r="C1069" s="257">
        <v>3648</v>
      </c>
      <c r="D1069" s="20">
        <f t="shared" si="12"/>
        <v>451.31411833782795</v>
      </c>
      <c r="E1069" s="20">
        <v>537.07500000000005</v>
      </c>
      <c r="F1069" s="170">
        <v>6.9085999999999999</v>
      </c>
      <c r="G1069" s="184">
        <f t="shared" si="14"/>
        <v>3</v>
      </c>
    </row>
    <row r="1070" spans="1:9" x14ac:dyDescent="0.35">
      <c r="A1070" s="225">
        <v>43235</v>
      </c>
      <c r="B1070" s="20">
        <f t="shared" si="13"/>
        <v>524.70833453955936</v>
      </c>
      <c r="C1070" s="257">
        <v>3625</v>
      </c>
      <c r="D1070" s="20">
        <f t="shared" si="12"/>
        <v>448.46866199962341</v>
      </c>
      <c r="E1070" s="20">
        <v>530.16999999999996</v>
      </c>
      <c r="F1070" s="170">
        <v>6.9085999999999999</v>
      </c>
      <c r="G1070" s="184">
        <f t="shared" si="14"/>
        <v>-23</v>
      </c>
    </row>
    <row r="1071" spans="1:9" x14ac:dyDescent="0.35">
      <c r="A1071" s="225">
        <v>43236</v>
      </c>
      <c r="B1071" s="20">
        <f t="shared" si="13"/>
        <v>519.35269084908668</v>
      </c>
      <c r="C1071" s="257">
        <v>3588</v>
      </c>
      <c r="D1071" s="20">
        <f t="shared" si="12"/>
        <v>443.89118875990317</v>
      </c>
      <c r="E1071" s="20">
        <v>523.73500000000001</v>
      </c>
      <c r="F1071" s="170">
        <v>6.9085999999999999</v>
      </c>
      <c r="G1071" s="184">
        <f t="shared" si="14"/>
        <v>-37</v>
      </c>
    </row>
    <row r="1072" spans="1:9" x14ac:dyDescent="0.35">
      <c r="A1072" s="225">
        <v>43237</v>
      </c>
      <c r="B1072" s="20">
        <f t="shared" si="13"/>
        <v>520.80016211678196</v>
      </c>
      <c r="C1072" s="257">
        <v>3598</v>
      </c>
      <c r="D1072" s="20">
        <f t="shared" si="12"/>
        <v>445.12834368955725</v>
      </c>
      <c r="E1072" s="20">
        <v>527.91499999999996</v>
      </c>
      <c r="F1072" s="170">
        <v>6.9085999999999999</v>
      </c>
      <c r="G1072" s="184">
        <f t="shared" si="14"/>
        <v>10</v>
      </c>
    </row>
    <row r="1073" spans="1:9" x14ac:dyDescent="0.35">
      <c r="A1073" s="225">
        <v>43238</v>
      </c>
      <c r="B1073" s="20">
        <f t="shared" si="13"/>
        <v>521.08965637032111</v>
      </c>
      <c r="C1073" s="257">
        <v>3600</v>
      </c>
      <c r="D1073" s="20">
        <f t="shared" si="12"/>
        <v>445.37577467548817</v>
      </c>
      <c r="E1073" s="20">
        <v>529.04</v>
      </c>
      <c r="F1073" s="170">
        <v>6.9085999999999999</v>
      </c>
      <c r="G1073" s="184">
        <f t="shared" si="14"/>
        <v>2</v>
      </c>
    </row>
    <row r="1074" spans="1:9" x14ac:dyDescent="0.35">
      <c r="A1074" s="225">
        <v>43241</v>
      </c>
      <c r="B1074" s="20">
        <f t="shared" si="13"/>
        <v>521.37915062386014</v>
      </c>
      <c r="C1074" s="257">
        <v>3602</v>
      </c>
      <c r="D1074" s="20">
        <f t="shared" si="12"/>
        <v>445.62320566141898</v>
      </c>
      <c r="E1074" s="20">
        <v>528.39499999999998</v>
      </c>
      <c r="F1074" s="170">
        <v>6.9085999999999999</v>
      </c>
      <c r="G1074" s="184">
        <f t="shared" si="14"/>
        <v>2</v>
      </c>
    </row>
    <row r="1075" spans="1:9" x14ac:dyDescent="0.35">
      <c r="A1075" s="225">
        <v>43242</v>
      </c>
      <c r="B1075" s="20">
        <f t="shared" si="13"/>
        <v>522.10288625770784</v>
      </c>
      <c r="C1075" s="257">
        <v>3607</v>
      </c>
      <c r="D1075" s="20">
        <f t="shared" si="12"/>
        <v>446.24178312624605</v>
      </c>
      <c r="E1075" s="20">
        <v>530.97</v>
      </c>
      <c r="F1075" s="170">
        <v>6.9085999999999999</v>
      </c>
      <c r="G1075" s="184">
        <f t="shared" si="14"/>
        <v>5</v>
      </c>
    </row>
    <row r="1076" spans="1:9" x14ac:dyDescent="0.35">
      <c r="A1076" s="225">
        <v>43243</v>
      </c>
      <c r="B1076" s="20">
        <f t="shared" si="13"/>
        <v>523.69510465217263</v>
      </c>
      <c r="C1076" s="257">
        <v>3618</v>
      </c>
      <c r="D1076" s="20">
        <f t="shared" si="12"/>
        <v>447.60265354886553</v>
      </c>
      <c r="E1076" s="20">
        <v>532.57500000000005</v>
      </c>
      <c r="F1076" s="170">
        <v>6.9085999999999999</v>
      </c>
      <c r="G1076" s="184">
        <f t="shared" si="14"/>
        <v>11</v>
      </c>
    </row>
    <row r="1077" spans="1:9" x14ac:dyDescent="0.35">
      <c r="A1077" s="225">
        <v>43244</v>
      </c>
      <c r="B1077" s="20">
        <f t="shared" si="13"/>
        <v>522.82662189155542</v>
      </c>
      <c r="C1077" s="257">
        <v>3612</v>
      </c>
      <c r="D1077" s="20">
        <f t="shared" si="12"/>
        <v>446.86036059107306</v>
      </c>
      <c r="E1077" s="20">
        <v>530.005</v>
      </c>
      <c r="F1077" s="170">
        <v>6.9085999999999999</v>
      </c>
      <c r="G1077" s="184">
        <f t="shared" si="14"/>
        <v>-6</v>
      </c>
    </row>
    <row r="1078" spans="1:9" x14ac:dyDescent="0.35">
      <c r="A1078" s="225">
        <v>43245</v>
      </c>
      <c r="B1078" s="20">
        <f t="shared" si="13"/>
        <v>525.72156442694609</v>
      </c>
      <c r="C1078" s="257">
        <v>3632</v>
      </c>
      <c r="D1078" s="20">
        <f t="shared" si="12"/>
        <v>449.33467045038128</v>
      </c>
      <c r="E1078" s="20">
        <v>535.63499999999999</v>
      </c>
      <c r="F1078" s="170">
        <v>6.9085999999999999</v>
      </c>
      <c r="G1078" s="184">
        <f t="shared" si="14"/>
        <v>20</v>
      </c>
    </row>
    <row r="1079" spans="1:9" x14ac:dyDescent="0.35">
      <c r="A1079" s="225">
        <v>43248</v>
      </c>
      <c r="B1079" s="20">
        <f t="shared" si="13"/>
        <v>523.98459890571178</v>
      </c>
      <c r="C1079" s="257">
        <v>3620</v>
      </c>
      <c r="D1079" s="20">
        <f t="shared" si="12"/>
        <v>447.85008453479639</v>
      </c>
      <c r="E1079" s="20">
        <v>530.49</v>
      </c>
      <c r="F1079" s="170">
        <v>6.9085999999999999</v>
      </c>
      <c r="G1079" s="184">
        <f t="shared" si="14"/>
        <v>-12</v>
      </c>
    </row>
    <row r="1080" spans="1:9" x14ac:dyDescent="0.35">
      <c r="A1080" s="225">
        <v>43249</v>
      </c>
      <c r="B1080" s="20">
        <f t="shared" si="13"/>
        <v>524.70833453955936</v>
      </c>
      <c r="C1080" s="257">
        <v>3625</v>
      </c>
      <c r="D1080" s="20">
        <f t="shared" si="12"/>
        <v>448.46866199962341</v>
      </c>
      <c r="E1080" s="20">
        <v>530.32500000000005</v>
      </c>
      <c r="F1080" s="170">
        <v>6.9085999999999999</v>
      </c>
      <c r="G1080" s="184">
        <f t="shared" si="14"/>
        <v>5</v>
      </c>
    </row>
    <row r="1081" spans="1:9" x14ac:dyDescent="0.35">
      <c r="A1081" s="225">
        <v>43250</v>
      </c>
      <c r="B1081" s="20">
        <f t="shared" si="13"/>
        <v>524.41884028602033</v>
      </c>
      <c r="C1081" s="257">
        <v>3623</v>
      </c>
      <c r="D1081" s="20">
        <f t="shared" si="12"/>
        <v>448.2212310136926</v>
      </c>
      <c r="E1081" s="20">
        <v>527.95899999999995</v>
      </c>
      <c r="F1081" s="170">
        <v>6.9085999999999999</v>
      </c>
      <c r="G1081" s="184">
        <f t="shared" si="14"/>
        <v>-2</v>
      </c>
      <c r="I1081" s="312"/>
    </row>
    <row r="1082" spans="1:9" x14ac:dyDescent="0.35">
      <c r="A1082" s="225">
        <v>43251</v>
      </c>
      <c r="B1082" s="20">
        <f t="shared" si="13"/>
        <v>525.28732304663754</v>
      </c>
      <c r="C1082" s="257">
        <v>3629</v>
      </c>
      <c r="D1082" s="20">
        <f t="shared" si="12"/>
        <v>448.96352397148513</v>
      </c>
      <c r="E1082" s="20">
        <v>531.61</v>
      </c>
      <c r="F1082" s="170">
        <v>6.9085999999999999</v>
      </c>
      <c r="G1082" s="184">
        <f t="shared" si="14"/>
        <v>6</v>
      </c>
    </row>
    <row r="1083" spans="1:9" x14ac:dyDescent="0.35">
      <c r="A1083" s="225">
        <v>43252</v>
      </c>
      <c r="B1083" s="20">
        <f t="shared" si="13"/>
        <v>525.14257591986802</v>
      </c>
      <c r="C1083" s="257">
        <v>3628</v>
      </c>
      <c r="D1083" s="20">
        <f t="shared" si="12"/>
        <v>448.83980847851973</v>
      </c>
      <c r="E1083" s="20">
        <v>529.04</v>
      </c>
      <c r="F1083" s="170">
        <v>6.9085999999999999</v>
      </c>
      <c r="G1083" s="184">
        <f t="shared" si="14"/>
        <v>-1</v>
      </c>
    </row>
    <row r="1084" spans="1:9" x14ac:dyDescent="0.35">
      <c r="A1084" s="225">
        <v>43255</v>
      </c>
      <c r="B1084" s="20">
        <f t="shared" si="13"/>
        <v>524.70833453955936</v>
      </c>
      <c r="C1084" s="257">
        <v>3625</v>
      </c>
      <c r="D1084" s="20">
        <f t="shared" si="12"/>
        <v>448.46866199962341</v>
      </c>
      <c r="E1084" s="20">
        <v>528.07500000000005</v>
      </c>
      <c r="F1084" s="170">
        <v>6.9085999999999999</v>
      </c>
      <c r="G1084" s="184">
        <f t="shared" si="14"/>
        <v>-3</v>
      </c>
    </row>
    <row r="1085" spans="1:9" x14ac:dyDescent="0.35">
      <c r="A1085" s="225">
        <v>43256</v>
      </c>
      <c r="B1085" s="20">
        <f t="shared" si="13"/>
        <v>524.12934603248129</v>
      </c>
      <c r="C1085" s="257">
        <v>3621</v>
      </c>
      <c r="D1085" s="20">
        <f t="shared" si="12"/>
        <v>447.9738000277618</v>
      </c>
      <c r="E1085" s="20">
        <v>528.07500000000005</v>
      </c>
      <c r="F1085" s="170">
        <v>6.9085999999999999</v>
      </c>
      <c r="G1085" s="184">
        <f t="shared" si="14"/>
        <v>-4</v>
      </c>
    </row>
    <row r="1086" spans="1:9" x14ac:dyDescent="0.35">
      <c r="A1086" s="225">
        <v>43257</v>
      </c>
      <c r="B1086" s="20">
        <f t="shared" si="13"/>
        <v>524.70833453955936</v>
      </c>
      <c r="C1086" s="257">
        <v>3625</v>
      </c>
      <c r="D1086" s="20">
        <f t="shared" si="12"/>
        <v>448.46866199962341</v>
      </c>
      <c r="E1086" s="20">
        <v>531.61</v>
      </c>
      <c r="F1086" s="170">
        <v>6.9085999999999999</v>
      </c>
      <c r="G1086" s="184">
        <f t="shared" si="14"/>
        <v>4</v>
      </c>
    </row>
    <row r="1087" spans="1:9" x14ac:dyDescent="0.35">
      <c r="A1087" s="225">
        <v>43258</v>
      </c>
      <c r="B1087" s="20">
        <f t="shared" si="13"/>
        <v>526.73479431433282</v>
      </c>
      <c r="C1087" s="257">
        <v>3639</v>
      </c>
      <c r="D1087" s="20">
        <f t="shared" si="12"/>
        <v>450.20067890113921</v>
      </c>
      <c r="E1087" s="20">
        <v>536.27499999999998</v>
      </c>
      <c r="F1087" s="170">
        <v>6.9085999999999999</v>
      </c>
      <c r="G1087" s="184">
        <f t="shared" si="14"/>
        <v>14</v>
      </c>
    </row>
    <row r="1088" spans="1:9" x14ac:dyDescent="0.35">
      <c r="A1088" s="225">
        <v>43259</v>
      </c>
      <c r="B1088" s="20">
        <f t="shared" si="13"/>
        <v>528.47175983556724</v>
      </c>
      <c r="C1088" s="257">
        <v>3651</v>
      </c>
      <c r="D1088" s="20">
        <f t="shared" si="12"/>
        <v>451.68526481672416</v>
      </c>
      <c r="E1088" s="20">
        <v>537.4</v>
      </c>
      <c r="F1088" s="170">
        <v>6.9085999999999999</v>
      </c>
      <c r="G1088" s="184">
        <f t="shared" si="14"/>
        <v>12</v>
      </c>
    </row>
    <row r="1089" spans="1:7" x14ac:dyDescent="0.35">
      <c r="A1089" s="225">
        <v>43262</v>
      </c>
      <c r="B1089" s="20">
        <f t="shared" si="13"/>
        <v>534.98538054019627</v>
      </c>
      <c r="C1089" s="257">
        <v>3696</v>
      </c>
      <c r="D1089" s="20">
        <f t="shared" ref="D1089:D1152" si="15">+B1089/1.17</f>
        <v>457.25246200016778</v>
      </c>
      <c r="E1089" s="20">
        <v>541.58000000000004</v>
      </c>
      <c r="F1089" s="170">
        <v>6.9085999999999999</v>
      </c>
      <c r="G1089" s="184">
        <f t="shared" si="14"/>
        <v>45</v>
      </c>
    </row>
    <row r="1090" spans="1:7" x14ac:dyDescent="0.35">
      <c r="A1090" s="225">
        <v>43263</v>
      </c>
      <c r="B1090" s="20">
        <f t="shared" si="13"/>
        <v>533.39316214573137</v>
      </c>
      <c r="C1090" s="257">
        <v>3685</v>
      </c>
      <c r="D1090" s="20">
        <f t="shared" si="15"/>
        <v>455.89159157754818</v>
      </c>
      <c r="E1090" s="20">
        <v>543.505</v>
      </c>
      <c r="F1090" s="170">
        <v>6.9085999999999999</v>
      </c>
      <c r="G1090" s="184">
        <f t="shared" si="14"/>
        <v>-11</v>
      </c>
    </row>
    <row r="1091" spans="1:7" x14ac:dyDescent="0.35">
      <c r="A1091" s="225">
        <v>43264</v>
      </c>
      <c r="B1091" s="20">
        <f t="shared" si="13"/>
        <v>533.10366789219233</v>
      </c>
      <c r="C1091" s="257">
        <v>3683</v>
      </c>
      <c r="D1091" s="20">
        <f t="shared" si="15"/>
        <v>455.64416059161744</v>
      </c>
      <c r="E1091" s="20">
        <v>541.41999999999996</v>
      </c>
      <c r="F1091" s="170">
        <v>6.9085999999999999</v>
      </c>
      <c r="G1091" s="184">
        <f t="shared" si="14"/>
        <v>-2</v>
      </c>
    </row>
    <row r="1092" spans="1:7" x14ac:dyDescent="0.35">
      <c r="A1092" s="225">
        <v>43265</v>
      </c>
      <c r="B1092" s="20">
        <f t="shared" si="13"/>
        <v>535.56436904727445</v>
      </c>
      <c r="C1092" s="257">
        <v>3700</v>
      </c>
      <c r="D1092" s="20">
        <f t="shared" si="15"/>
        <v>457.74732397202945</v>
      </c>
      <c r="E1092" s="20">
        <v>546.72</v>
      </c>
      <c r="F1092" s="170">
        <v>6.9085999999999999</v>
      </c>
      <c r="G1092" s="184">
        <f t="shared" si="14"/>
        <v>17</v>
      </c>
    </row>
    <row r="1093" spans="1:7" x14ac:dyDescent="0.35">
      <c r="A1093" s="225">
        <v>43266</v>
      </c>
      <c r="B1093" s="20">
        <f t="shared" si="13"/>
        <v>544.10444952667694</v>
      </c>
      <c r="C1093" s="257">
        <v>3759</v>
      </c>
      <c r="D1093" s="20">
        <f t="shared" si="15"/>
        <v>465.04653805698888</v>
      </c>
      <c r="E1093" s="20">
        <v>551.70500000000004</v>
      </c>
      <c r="F1093" s="170">
        <v>6.9085999999999999</v>
      </c>
      <c r="G1093" s="184">
        <f t="shared" si="14"/>
        <v>59</v>
      </c>
    </row>
    <row r="1094" spans="1:7" x14ac:dyDescent="0.35">
      <c r="A1094" s="224">
        <v>43269</v>
      </c>
      <c r="B1094" s="20">
        <f t="shared" ref="B1094:B1116" si="16">+IF(F1094=0,"",C1094/F1094)</f>
        <v>544.10444952667694</v>
      </c>
      <c r="C1094" s="257">
        <v>3759</v>
      </c>
      <c r="D1094" s="20">
        <f t="shared" si="15"/>
        <v>465.04653805698888</v>
      </c>
      <c r="E1094" s="20">
        <v>532.26</v>
      </c>
      <c r="F1094" s="170">
        <v>6.9085999999999999</v>
      </c>
      <c r="G1094" s="184">
        <f t="shared" si="14"/>
        <v>0</v>
      </c>
    </row>
    <row r="1095" spans="1:7" x14ac:dyDescent="0.35">
      <c r="A1095" s="224">
        <v>43270</v>
      </c>
      <c r="B1095" s="20">
        <f t="shared" si="16"/>
        <v>528.9060012158759</v>
      </c>
      <c r="C1095" s="257">
        <v>3654</v>
      </c>
      <c r="D1095" s="20">
        <f t="shared" si="15"/>
        <v>452.05641129562048</v>
      </c>
      <c r="E1095" s="20">
        <v>530.97</v>
      </c>
      <c r="F1095" s="170">
        <v>6.9085999999999999</v>
      </c>
      <c r="G1095" s="184">
        <f t="shared" si="14"/>
        <v>-105</v>
      </c>
    </row>
    <row r="1096" spans="1:7" x14ac:dyDescent="0.35">
      <c r="A1096" s="224">
        <v>43271</v>
      </c>
      <c r="B1096" s="20">
        <f t="shared" si="16"/>
        <v>525.86631155371572</v>
      </c>
      <c r="C1096" s="257">
        <v>3633</v>
      </c>
      <c r="D1096" s="20">
        <f t="shared" si="15"/>
        <v>449.4583859433468</v>
      </c>
      <c r="E1096" s="20">
        <v>524.86</v>
      </c>
      <c r="F1096" s="170">
        <v>6.9085999999999999</v>
      </c>
      <c r="G1096" s="184">
        <f t="shared" si="14"/>
        <v>-21</v>
      </c>
    </row>
    <row r="1097" spans="1:7" x14ac:dyDescent="0.35">
      <c r="A1097" s="224">
        <v>43272</v>
      </c>
      <c r="B1097" s="20">
        <f t="shared" si="16"/>
        <v>524.70833453955936</v>
      </c>
      <c r="C1097" s="257">
        <v>3625</v>
      </c>
      <c r="D1097" s="20">
        <f t="shared" si="15"/>
        <v>448.46866199962341</v>
      </c>
      <c r="E1097" s="20">
        <v>523.255</v>
      </c>
      <c r="F1097" s="170">
        <v>6.9085999999999999</v>
      </c>
      <c r="G1097" s="184">
        <f t="shared" si="14"/>
        <v>-8</v>
      </c>
    </row>
    <row r="1098" spans="1:7" x14ac:dyDescent="0.35">
      <c r="A1098" s="224">
        <v>43273</v>
      </c>
      <c r="B1098" s="20">
        <f t="shared" si="16"/>
        <v>526.87954144110245</v>
      </c>
      <c r="C1098" s="257">
        <v>3640</v>
      </c>
      <c r="D1098" s="20">
        <f t="shared" si="15"/>
        <v>450.32439439410467</v>
      </c>
      <c r="E1098" s="20">
        <v>525.34500000000003</v>
      </c>
      <c r="F1098" s="170">
        <v>6.9085999999999999</v>
      </c>
      <c r="G1098" s="184">
        <f t="shared" si="14"/>
        <v>15</v>
      </c>
    </row>
    <row r="1099" spans="1:7" x14ac:dyDescent="0.35">
      <c r="A1099" s="224">
        <v>43276</v>
      </c>
      <c r="B1099" s="20">
        <f t="shared" si="16"/>
        <v>529.48498972295397</v>
      </c>
      <c r="C1099" s="257">
        <v>3658</v>
      </c>
      <c r="D1099" s="20">
        <f t="shared" si="15"/>
        <v>452.55127326748203</v>
      </c>
      <c r="E1099" s="20">
        <v>528.24</v>
      </c>
      <c r="F1099" s="170">
        <v>6.9085999999999999</v>
      </c>
      <c r="G1099" s="184">
        <f t="shared" si="14"/>
        <v>18</v>
      </c>
    </row>
    <row r="1100" spans="1:7" x14ac:dyDescent="0.35">
      <c r="A1100" s="224">
        <v>43277</v>
      </c>
      <c r="B1100" s="20">
        <f t="shared" si="16"/>
        <v>529.19549546941494</v>
      </c>
      <c r="C1100" s="257">
        <v>3656</v>
      </c>
      <c r="D1100" s="20">
        <f t="shared" si="15"/>
        <v>452.30384228155128</v>
      </c>
      <c r="E1100" s="20">
        <v>524.86500000000001</v>
      </c>
      <c r="F1100" s="170">
        <v>6.9085999999999999</v>
      </c>
      <c r="G1100" s="184">
        <f t="shared" ref="G1100:G1153" si="17">+C1100-C1099</f>
        <v>-2</v>
      </c>
    </row>
    <row r="1101" spans="1:7" x14ac:dyDescent="0.35">
      <c r="A1101" s="224">
        <v>43278</v>
      </c>
      <c r="B1101" s="20">
        <f t="shared" si="16"/>
        <v>528.9060012158759</v>
      </c>
      <c r="C1101" s="257">
        <v>3654</v>
      </c>
      <c r="D1101" s="20">
        <f t="shared" si="15"/>
        <v>452.05641129562048</v>
      </c>
      <c r="E1101" s="20">
        <v>521.97</v>
      </c>
      <c r="F1101" s="170">
        <v>6.9085999999999999</v>
      </c>
      <c r="G1101" s="184">
        <f t="shared" si="17"/>
        <v>-2</v>
      </c>
    </row>
    <row r="1102" spans="1:7" x14ac:dyDescent="0.35">
      <c r="A1102" s="224">
        <v>43279</v>
      </c>
      <c r="B1102" s="20">
        <f t="shared" si="16"/>
        <v>528.61650696233676</v>
      </c>
      <c r="C1102" s="257">
        <v>3652</v>
      </c>
      <c r="D1102" s="20">
        <f t="shared" si="15"/>
        <v>451.80898030968956</v>
      </c>
      <c r="E1102" s="20">
        <v>517.63</v>
      </c>
      <c r="F1102" s="170">
        <v>6.9085999999999999</v>
      </c>
      <c r="G1102" s="184">
        <f t="shared" si="17"/>
        <v>-2</v>
      </c>
    </row>
    <row r="1103" spans="1:7" x14ac:dyDescent="0.35">
      <c r="A1103" s="224">
        <v>43280</v>
      </c>
      <c r="B1103" s="20">
        <f t="shared" si="16"/>
        <v>526.87954144110245</v>
      </c>
      <c r="C1103" s="257">
        <v>3640</v>
      </c>
      <c r="D1103" s="20">
        <f t="shared" si="15"/>
        <v>450.32439439410467</v>
      </c>
      <c r="E1103" s="20">
        <v>515.54</v>
      </c>
      <c r="F1103" s="170">
        <v>6.9085999999999999</v>
      </c>
      <c r="G1103" s="184">
        <f t="shared" si="17"/>
        <v>-12</v>
      </c>
    </row>
    <row r="1104" spans="1:7" x14ac:dyDescent="0.35">
      <c r="A1104" s="224">
        <v>43283</v>
      </c>
      <c r="B1104" s="20">
        <f t="shared" si="16"/>
        <v>528.61650696233676</v>
      </c>
      <c r="C1104" s="257">
        <v>3652</v>
      </c>
      <c r="D1104" s="20">
        <f t="shared" si="15"/>
        <v>451.80898030968956</v>
      </c>
      <c r="E1104" s="20">
        <v>517.30499999999995</v>
      </c>
      <c r="F1104" s="170">
        <v>6.9085999999999999</v>
      </c>
      <c r="G1104" s="184">
        <f t="shared" si="17"/>
        <v>12</v>
      </c>
    </row>
    <row r="1105" spans="1:7" x14ac:dyDescent="0.35">
      <c r="A1105" s="224">
        <v>43284</v>
      </c>
      <c r="B1105" s="20">
        <f t="shared" si="16"/>
        <v>527.02428856787196</v>
      </c>
      <c r="C1105" s="257">
        <v>3641</v>
      </c>
      <c r="D1105" s="20">
        <f t="shared" si="15"/>
        <v>450.44810988707007</v>
      </c>
      <c r="E1105" s="20">
        <v>509.26499999999999</v>
      </c>
      <c r="F1105" s="170">
        <v>6.9085999999999999</v>
      </c>
      <c r="G1105" s="184">
        <f t="shared" si="17"/>
        <v>-11</v>
      </c>
    </row>
    <row r="1106" spans="1:7" x14ac:dyDescent="0.35">
      <c r="A1106" s="224">
        <v>43285</v>
      </c>
      <c r="B1106" s="20">
        <f t="shared" si="16"/>
        <v>530.06397823003215</v>
      </c>
      <c r="C1106" s="257">
        <v>3662</v>
      </c>
      <c r="D1106" s="20">
        <f t="shared" si="15"/>
        <v>453.04613523934376</v>
      </c>
      <c r="E1106" s="20">
        <v>517.30499999999995</v>
      </c>
      <c r="F1106" s="170">
        <v>6.9085999999999999</v>
      </c>
      <c r="G1106" s="184">
        <f t="shared" si="17"/>
        <v>21</v>
      </c>
    </row>
    <row r="1107" spans="1:7" x14ac:dyDescent="0.35">
      <c r="A1107" s="224">
        <v>43286</v>
      </c>
      <c r="B1107" s="20">
        <f t="shared" si="16"/>
        <v>529.34024259618445</v>
      </c>
      <c r="C1107" s="257">
        <v>3657</v>
      </c>
      <c r="D1107" s="20">
        <f t="shared" si="15"/>
        <v>452.42755777451663</v>
      </c>
      <c r="E1107" s="20">
        <v>516.98500000000001</v>
      </c>
      <c r="F1107" s="170">
        <v>6.9085999999999999</v>
      </c>
      <c r="G1107" s="184">
        <f t="shared" si="17"/>
        <v>-5</v>
      </c>
    </row>
    <row r="1108" spans="1:7" x14ac:dyDescent="0.35">
      <c r="A1108" s="224">
        <v>43287</v>
      </c>
      <c r="B1108" s="20">
        <f t="shared" si="16"/>
        <v>528.47175983556724</v>
      </c>
      <c r="C1108" s="257">
        <v>3651</v>
      </c>
      <c r="D1108" s="20">
        <f t="shared" si="15"/>
        <v>451.68526481672416</v>
      </c>
      <c r="E1108" s="20">
        <v>515.38</v>
      </c>
      <c r="F1108" s="170">
        <v>6.9085999999999999</v>
      </c>
      <c r="G1108" s="184">
        <f t="shared" si="17"/>
        <v>-6</v>
      </c>
    </row>
    <row r="1109" spans="1:7" x14ac:dyDescent="0.35">
      <c r="A1109" s="224">
        <v>43291</v>
      </c>
      <c r="B1109" s="20">
        <f t="shared" si="16"/>
        <v>529.6297368497236</v>
      </c>
      <c r="C1109" s="257">
        <v>3659</v>
      </c>
      <c r="D1109" s="20">
        <f t="shared" si="15"/>
        <v>452.67498876044755</v>
      </c>
      <c r="E1109" s="20">
        <v>517.95000000000005</v>
      </c>
      <c r="F1109" s="170">
        <v>6.9085999999999999</v>
      </c>
      <c r="G1109" s="184">
        <f t="shared" si="17"/>
        <v>8</v>
      </c>
    </row>
    <row r="1110" spans="1:7" x14ac:dyDescent="0.35">
      <c r="A1110" s="224">
        <v>43292</v>
      </c>
      <c r="B1110" s="20">
        <f t="shared" si="16"/>
        <v>528.03751845525869</v>
      </c>
      <c r="C1110" s="257">
        <v>3648</v>
      </c>
      <c r="D1110" s="20">
        <f t="shared" si="15"/>
        <v>451.31411833782795</v>
      </c>
      <c r="E1110" s="20">
        <v>513.60500000000002</v>
      </c>
      <c r="F1110" s="170">
        <v>6.9085999999999999</v>
      </c>
      <c r="G1110" s="184">
        <f t="shared" si="17"/>
        <v>-11</v>
      </c>
    </row>
    <row r="1111" spans="1:7" x14ac:dyDescent="0.35">
      <c r="A1111" s="224">
        <v>43293</v>
      </c>
      <c r="B1111" s="20">
        <f t="shared" si="16"/>
        <v>526.01105868048523</v>
      </c>
      <c r="C1111" s="257">
        <v>3634</v>
      </c>
      <c r="D1111" s="20">
        <f t="shared" si="15"/>
        <v>449.5821014363122</v>
      </c>
      <c r="E1111" s="20">
        <v>507.98500000000001</v>
      </c>
      <c r="F1111" s="170">
        <v>6.9085999999999999</v>
      </c>
      <c r="G1111" s="184">
        <f t="shared" si="17"/>
        <v>-14</v>
      </c>
    </row>
    <row r="1112" spans="1:7" x14ac:dyDescent="0.35">
      <c r="A1112" s="224">
        <v>43294</v>
      </c>
      <c r="B1112" s="20">
        <f t="shared" si="16"/>
        <v>527.89277132848918</v>
      </c>
      <c r="C1112" s="257">
        <v>3647</v>
      </c>
      <c r="D1112" s="20">
        <f t="shared" si="15"/>
        <v>451.19040284486255</v>
      </c>
      <c r="E1112" s="20">
        <v>513.60500000000002</v>
      </c>
      <c r="F1112" s="170">
        <v>6.9085999999999999</v>
      </c>
      <c r="G1112" s="184">
        <f t="shared" si="17"/>
        <v>13</v>
      </c>
    </row>
    <row r="1113" spans="1:7" x14ac:dyDescent="0.35">
      <c r="A1113" s="224">
        <v>43297</v>
      </c>
      <c r="B1113" s="20">
        <f t="shared" si="16"/>
        <v>526.87954144110245</v>
      </c>
      <c r="C1113" s="257">
        <v>3640</v>
      </c>
      <c r="D1113" s="20">
        <f t="shared" si="15"/>
        <v>450.32439439410467</v>
      </c>
      <c r="E1113" s="20">
        <v>509.11</v>
      </c>
      <c r="F1113" s="170">
        <v>6.9085999999999999</v>
      </c>
      <c r="G1113" s="184">
        <f t="shared" si="17"/>
        <v>-7</v>
      </c>
    </row>
    <row r="1114" spans="1:7" x14ac:dyDescent="0.35">
      <c r="A1114" s="224">
        <v>43298</v>
      </c>
      <c r="B1114" s="20">
        <f t="shared" si="16"/>
        <v>524.41884028602033</v>
      </c>
      <c r="C1114" s="257">
        <v>3623</v>
      </c>
      <c r="D1114" s="20">
        <f t="shared" si="15"/>
        <v>448.2212310136926</v>
      </c>
      <c r="E1114" s="20">
        <v>507.66</v>
      </c>
      <c r="F1114" s="170">
        <v>6.9085999999999999</v>
      </c>
      <c r="G1114" s="184">
        <f t="shared" si="17"/>
        <v>-17</v>
      </c>
    </row>
    <row r="1115" spans="1:7" x14ac:dyDescent="0.35">
      <c r="A1115" s="224">
        <v>43299</v>
      </c>
      <c r="B1115" s="20">
        <f t="shared" si="16"/>
        <v>521.52389775062966</v>
      </c>
      <c r="C1115" s="257">
        <v>3603</v>
      </c>
      <c r="D1115" s="20">
        <f t="shared" si="15"/>
        <v>445.74692115438432</v>
      </c>
      <c r="E1115" s="20">
        <v>501.39</v>
      </c>
      <c r="F1115" s="170">
        <v>6.9085999999999999</v>
      </c>
      <c r="G1115" s="184">
        <f t="shared" si="17"/>
        <v>-20</v>
      </c>
    </row>
    <row r="1116" spans="1:7" x14ac:dyDescent="0.35">
      <c r="A1116" s="224">
        <v>43300</v>
      </c>
      <c r="B1116" s="20">
        <f t="shared" si="16"/>
        <v>520.2211736097039</v>
      </c>
      <c r="C1116" s="257">
        <v>3594</v>
      </c>
      <c r="D1116" s="20">
        <f t="shared" si="15"/>
        <v>444.63348171769564</v>
      </c>
      <c r="E1116" s="20">
        <v>498.98</v>
      </c>
      <c r="F1116" s="170">
        <v>6.9085999999999999</v>
      </c>
      <c r="G1116" s="184">
        <f t="shared" si="17"/>
        <v>-9</v>
      </c>
    </row>
    <row r="1117" spans="1:7" x14ac:dyDescent="0.35">
      <c r="A1117" s="224">
        <v>43301</v>
      </c>
      <c r="B1117" s="20">
        <f t="shared" ref="B1117:B1164" si="18">+IF(F1117=0,"",C1117/F1117)</f>
        <v>519.06319659554754</v>
      </c>
      <c r="C1117" s="257">
        <v>3586</v>
      </c>
      <c r="D1117" s="20">
        <f t="shared" si="15"/>
        <v>443.64375777397225</v>
      </c>
      <c r="E1117" s="20">
        <v>491.58499999999998</v>
      </c>
      <c r="F1117" s="170">
        <v>6.9085999999999999</v>
      </c>
      <c r="G1117" s="184">
        <f t="shared" si="17"/>
        <v>-8</v>
      </c>
    </row>
    <row r="1118" spans="1:7" x14ac:dyDescent="0.35">
      <c r="A1118" s="224">
        <v>43304</v>
      </c>
      <c r="B1118" s="20">
        <f t="shared" si="18"/>
        <v>522.82662189155542</v>
      </c>
      <c r="C1118" s="257">
        <v>3612</v>
      </c>
      <c r="D1118" s="20">
        <f t="shared" si="15"/>
        <v>446.86036059107306</v>
      </c>
      <c r="E1118" s="20">
        <v>499.46499999999997</v>
      </c>
      <c r="F1118" s="170">
        <v>6.9085999999999999</v>
      </c>
      <c r="G1118" s="184">
        <f t="shared" si="17"/>
        <v>26</v>
      </c>
    </row>
    <row r="1119" spans="1:7" x14ac:dyDescent="0.35">
      <c r="A1119" s="224">
        <v>43305</v>
      </c>
      <c r="B1119" s="20">
        <f t="shared" si="18"/>
        <v>521.66864487739917</v>
      </c>
      <c r="C1119" s="257">
        <v>3604</v>
      </c>
      <c r="D1119" s="20">
        <f t="shared" si="15"/>
        <v>445.87063664734973</v>
      </c>
      <c r="E1119" s="20">
        <v>494.15499999999997</v>
      </c>
      <c r="F1119" s="170">
        <v>6.9085999999999999</v>
      </c>
      <c r="G1119" s="184">
        <f t="shared" si="17"/>
        <v>-8</v>
      </c>
    </row>
    <row r="1120" spans="1:7" x14ac:dyDescent="0.35">
      <c r="A1120" s="224">
        <v>43306</v>
      </c>
      <c r="B1120" s="20">
        <f t="shared" si="18"/>
        <v>523.55035752540311</v>
      </c>
      <c r="C1120" s="257">
        <v>3617</v>
      </c>
      <c r="D1120" s="20">
        <f t="shared" si="15"/>
        <v>447.47893805590013</v>
      </c>
      <c r="E1120" s="20">
        <v>498.01499999999999</v>
      </c>
      <c r="F1120" s="170">
        <v>6.9085999999999999</v>
      </c>
      <c r="G1120" s="184">
        <f t="shared" si="17"/>
        <v>13</v>
      </c>
    </row>
    <row r="1121" spans="1:7" x14ac:dyDescent="0.35">
      <c r="A1121" s="224">
        <v>43307</v>
      </c>
      <c r="B1121" s="20">
        <f t="shared" si="18"/>
        <v>524.56358741278984</v>
      </c>
      <c r="C1121" s="257">
        <v>3624</v>
      </c>
      <c r="D1121" s="20">
        <f t="shared" si="15"/>
        <v>448.344946506658</v>
      </c>
      <c r="E1121" s="20">
        <v>502.51499999999999</v>
      </c>
      <c r="F1121" s="170">
        <v>6.9085999999999999</v>
      </c>
      <c r="G1121" s="184">
        <f t="shared" si="17"/>
        <v>7</v>
      </c>
    </row>
    <row r="1122" spans="1:7" x14ac:dyDescent="0.35">
      <c r="A1122" s="224">
        <v>43308</v>
      </c>
      <c r="B1122" s="20">
        <f t="shared" si="18"/>
        <v>522.39238051124687</v>
      </c>
      <c r="C1122" s="257">
        <v>3609</v>
      </c>
      <c r="D1122" s="20">
        <f t="shared" si="15"/>
        <v>446.48921411217685</v>
      </c>
      <c r="E1122" s="20">
        <v>495.44499999999999</v>
      </c>
      <c r="F1122" s="170">
        <v>6.9085999999999999</v>
      </c>
      <c r="G1122" s="184">
        <f t="shared" si="17"/>
        <v>-15</v>
      </c>
    </row>
    <row r="1123" spans="1:7" x14ac:dyDescent="0.35">
      <c r="A1123" s="224">
        <v>43311</v>
      </c>
      <c r="B1123" s="20">
        <f t="shared" si="18"/>
        <v>523.69510465217263</v>
      </c>
      <c r="C1123" s="257">
        <v>3618</v>
      </c>
      <c r="D1123" s="20">
        <f t="shared" si="15"/>
        <v>447.60265354886553</v>
      </c>
      <c r="E1123" s="20">
        <v>497.21</v>
      </c>
      <c r="F1123" s="170">
        <v>6.9085999999999999</v>
      </c>
      <c r="G1123" s="184">
        <f t="shared" si="17"/>
        <v>9</v>
      </c>
    </row>
    <row r="1124" spans="1:7" x14ac:dyDescent="0.35">
      <c r="A1124" s="224">
        <v>43312</v>
      </c>
      <c r="B1124" s="20">
        <f t="shared" si="18"/>
        <v>530.26573360996827</v>
      </c>
      <c r="C1124" s="257">
        <v>3619</v>
      </c>
      <c r="D1124" s="20">
        <f t="shared" si="15"/>
        <v>453.21857573501563</v>
      </c>
      <c r="E1124" s="20">
        <v>496.41</v>
      </c>
      <c r="F1124" s="170">
        <f>USD_CNY!B910</f>
        <v>6.8248800000000003</v>
      </c>
      <c r="G1124" s="184">
        <f t="shared" si="17"/>
        <v>1</v>
      </c>
    </row>
    <row r="1125" spans="1:7" x14ac:dyDescent="0.35">
      <c r="A1125" s="347">
        <v>43313</v>
      </c>
      <c r="B1125" s="20">
        <f t="shared" si="18"/>
        <v>531.97197114798053</v>
      </c>
      <c r="C1125" s="348">
        <v>3619</v>
      </c>
      <c r="D1125" s="20">
        <f t="shared" si="15"/>
        <v>454.67689841707738</v>
      </c>
      <c r="E1125" s="349">
        <f>AVERAGE(495.44,501.87)</f>
        <v>498.65499999999997</v>
      </c>
      <c r="F1125" s="170">
        <f>USD_CNY!B911</f>
        <v>6.8029900000000003</v>
      </c>
      <c r="G1125" s="184">
        <f t="shared" si="17"/>
        <v>0</v>
      </c>
    </row>
    <row r="1126" spans="1:7" x14ac:dyDescent="0.35">
      <c r="A1126" s="347">
        <v>43314</v>
      </c>
      <c r="B1126" s="20">
        <f t="shared" si="18"/>
        <v>529.66194846421479</v>
      </c>
      <c r="C1126" s="257">
        <v>3614</v>
      </c>
      <c r="D1126" s="20">
        <f t="shared" si="15"/>
        <v>452.70252005488447</v>
      </c>
      <c r="E1126" s="20">
        <f>AVERAGE(492.55,498.98)</f>
        <v>495.76499999999999</v>
      </c>
      <c r="F1126" s="170">
        <f>USD_CNY!B912</f>
        <v>6.8232200000000001</v>
      </c>
      <c r="G1126" s="184">
        <f t="shared" si="17"/>
        <v>-5</v>
      </c>
    </row>
    <row r="1127" spans="1:7" x14ac:dyDescent="0.35">
      <c r="A1127" s="347">
        <v>43315</v>
      </c>
      <c r="B1127" s="20">
        <f t="shared" si="18"/>
        <v>523.86995117427398</v>
      </c>
      <c r="C1127" s="257">
        <v>3604</v>
      </c>
      <c r="D1127" s="20">
        <f t="shared" si="15"/>
        <v>447.75209502074699</v>
      </c>
      <c r="E1127" s="20">
        <f>AVERAGE(489.33,495.12)</f>
        <v>492.22500000000002</v>
      </c>
      <c r="F1127" s="170">
        <f>USD_CNY!B913</f>
        <v>6.8795700000000002</v>
      </c>
      <c r="G1127" s="184">
        <f t="shared" si="17"/>
        <v>-10</v>
      </c>
    </row>
    <row r="1128" spans="1:7" x14ac:dyDescent="0.35">
      <c r="A1128" s="347">
        <v>43318</v>
      </c>
      <c r="B1128" s="20">
        <f t="shared" si="18"/>
        <v>529.28057858662805</v>
      </c>
      <c r="C1128" s="257">
        <v>3624</v>
      </c>
      <c r="D1128" s="20">
        <f t="shared" si="15"/>
        <v>452.3765628945539</v>
      </c>
      <c r="E1128" s="20">
        <f>AVERAGE(493.51,500.27)</f>
        <v>496.89</v>
      </c>
      <c r="F1128" s="170">
        <f>USD_CNY!B914</f>
        <v>6.8470300000000002</v>
      </c>
      <c r="G1128" s="184">
        <f t="shared" si="17"/>
        <v>20</v>
      </c>
    </row>
    <row r="1129" spans="1:7" x14ac:dyDescent="0.35">
      <c r="A1129" s="347">
        <v>43319</v>
      </c>
      <c r="B1129" s="20">
        <f t="shared" si="18"/>
        <v>525.77905333547005</v>
      </c>
      <c r="C1129" s="257">
        <v>3609</v>
      </c>
      <c r="D1129" s="20">
        <f t="shared" si="15"/>
        <v>449.38380626963254</v>
      </c>
      <c r="E1129" s="20">
        <f>AVERAGE(495.12,489.66)</f>
        <v>492.39</v>
      </c>
      <c r="F1129" s="170">
        <f>USD_CNY!B915</f>
        <v>6.8640999999999996</v>
      </c>
      <c r="G1129" s="184">
        <f>+C1129-C1128</f>
        <v>-15</v>
      </c>
    </row>
    <row r="1130" spans="1:7" x14ac:dyDescent="0.35">
      <c r="A1130" s="347">
        <v>43320</v>
      </c>
      <c r="B1130" s="20">
        <f t="shared" si="18"/>
        <v>529.31470685293152</v>
      </c>
      <c r="C1130" s="257">
        <v>3609</v>
      </c>
      <c r="D1130" s="20">
        <f t="shared" si="15"/>
        <v>452.40573235293294</v>
      </c>
      <c r="E1130" s="20">
        <f>AVERAGE(498.02,491.91)</f>
        <v>494.96500000000003</v>
      </c>
      <c r="F1130" s="170">
        <f>USD_CNY!B916</f>
        <v>6.8182499999999999</v>
      </c>
      <c r="G1130" s="184">
        <f t="shared" si="17"/>
        <v>0</v>
      </c>
    </row>
    <row r="1131" spans="1:7" x14ac:dyDescent="0.35">
      <c r="A1131" s="347">
        <v>43321</v>
      </c>
      <c r="B1131" s="20">
        <f t="shared" si="18"/>
        <v>529.23778620024564</v>
      </c>
      <c r="C1131" s="257">
        <v>3611</v>
      </c>
      <c r="D1131" s="20">
        <f t="shared" si="15"/>
        <v>452.33998820533816</v>
      </c>
      <c r="E1131" s="20">
        <f>AVERAGE(501.23,492.23)</f>
        <v>496.73</v>
      </c>
      <c r="F1131" s="170">
        <f>USD_CNY!B917</f>
        <v>6.8230199999999996</v>
      </c>
      <c r="G1131" s="184">
        <f t="shared" si="17"/>
        <v>2</v>
      </c>
    </row>
    <row r="1132" spans="1:7" x14ac:dyDescent="0.35">
      <c r="A1132" s="347">
        <v>43322</v>
      </c>
      <c r="B1132" s="20">
        <f t="shared" si="18"/>
        <v>528.23948414843301</v>
      </c>
      <c r="C1132" s="257">
        <v>3616</v>
      </c>
      <c r="D1132" s="20">
        <f t="shared" si="15"/>
        <v>451.48673858840431</v>
      </c>
      <c r="E1132" s="20">
        <f>AVERAGE(498.98,489.98)</f>
        <v>494.48</v>
      </c>
      <c r="F1132" s="170">
        <f>USD_CNY!B918</f>
        <v>6.8453799999999996</v>
      </c>
      <c r="G1132" s="184">
        <f t="shared" si="17"/>
        <v>5</v>
      </c>
    </row>
    <row r="1133" spans="1:7" x14ac:dyDescent="0.35">
      <c r="A1133" s="347">
        <v>43325</v>
      </c>
      <c r="B1133" s="20">
        <f t="shared" si="18"/>
        <v>525.55701179554387</v>
      </c>
      <c r="C1133" s="257">
        <v>3609</v>
      </c>
      <c r="D1133" s="20">
        <f t="shared" si="15"/>
        <v>449.19402717567857</v>
      </c>
      <c r="E1133" s="20">
        <f>AVERAGE(495.12,488.37)</f>
        <v>491.745</v>
      </c>
      <c r="F1133" s="170">
        <f>USD_CNY!B919</f>
        <v>6.867</v>
      </c>
      <c r="G1133" s="184">
        <f t="shared" si="17"/>
        <v>-7</v>
      </c>
    </row>
    <row r="1134" spans="1:7" x14ac:dyDescent="0.35">
      <c r="A1134" s="347">
        <v>43326</v>
      </c>
      <c r="B1134" s="20">
        <f t="shared" si="18"/>
        <v>518.57000042077584</v>
      </c>
      <c r="C1134" s="257">
        <v>3574</v>
      </c>
      <c r="D1134" s="20">
        <f t="shared" si="15"/>
        <v>443.22222258185974</v>
      </c>
      <c r="E1134" s="20">
        <f>AVERAGE(486.76,480.01)</f>
        <v>483.38499999999999</v>
      </c>
      <c r="F1134" s="170">
        <f>USD_CNY!B920</f>
        <v>6.8920300000000001</v>
      </c>
      <c r="G1134" s="184">
        <f t="shared" si="17"/>
        <v>-35</v>
      </c>
    </row>
    <row r="1135" spans="1:7" x14ac:dyDescent="0.35">
      <c r="A1135" s="347">
        <v>43327</v>
      </c>
      <c r="B1135" s="20">
        <f t="shared" si="18"/>
        <v>517.74160791481711</v>
      </c>
      <c r="C1135" s="257">
        <v>3569</v>
      </c>
      <c r="D1135" s="20">
        <f t="shared" si="15"/>
        <v>442.51419479898902</v>
      </c>
      <c r="E1135" s="20">
        <f>AVERAGE(487.08,478.72)</f>
        <v>482.9</v>
      </c>
      <c r="F1135" s="170">
        <f>USD_CNY!B921</f>
        <v>6.8933999999999997</v>
      </c>
      <c r="G1135" s="184">
        <f t="shared" si="17"/>
        <v>-5</v>
      </c>
    </row>
    <row r="1136" spans="1:7" x14ac:dyDescent="0.35">
      <c r="A1136" s="347">
        <v>43328</v>
      </c>
      <c r="B1136" s="20">
        <f t="shared" si="18"/>
        <v>496.58051976099631</v>
      </c>
      <c r="C1136" s="257">
        <v>3449</v>
      </c>
      <c r="D1136" s="20">
        <f t="shared" si="15"/>
        <v>424.42779466751824</v>
      </c>
      <c r="E1136" s="20">
        <f>AVERAGE(468.11,458.79)</f>
        <v>463.45000000000005</v>
      </c>
      <c r="F1136" s="170">
        <f>USD_CNY!B922</f>
        <v>6.9455</v>
      </c>
      <c r="G1136" s="184">
        <f t="shared" si="17"/>
        <v>-120</v>
      </c>
    </row>
    <row r="1137" spans="1:7" x14ac:dyDescent="0.35">
      <c r="A1137" s="347">
        <v>43329</v>
      </c>
      <c r="B1137" s="20">
        <f t="shared" si="18"/>
        <v>508.27440402420353</v>
      </c>
      <c r="C1137" s="257">
        <v>3486</v>
      </c>
      <c r="D1137" s="20">
        <f t="shared" si="15"/>
        <v>434.42256754205431</v>
      </c>
      <c r="E1137" s="20">
        <f>AVERAGE(476.15,468.44)</f>
        <v>472.29499999999996</v>
      </c>
      <c r="F1137" s="170">
        <f>USD_CNY!B923</f>
        <v>6.8585000000000003</v>
      </c>
      <c r="G1137" s="184">
        <f t="shared" si="17"/>
        <v>37</v>
      </c>
    </row>
    <row r="1138" spans="1:7" x14ac:dyDescent="0.35">
      <c r="A1138" s="347">
        <v>43332</v>
      </c>
      <c r="B1138" s="20">
        <f t="shared" si="18"/>
        <v>511.49248708832607</v>
      </c>
      <c r="C1138" s="257">
        <v>3496</v>
      </c>
      <c r="D1138" s="20">
        <f t="shared" si="15"/>
        <v>437.17306588745822</v>
      </c>
      <c r="E1138" s="20">
        <f>AVERAGE(478.72,472.29)</f>
        <v>475.505</v>
      </c>
      <c r="F1138" s="170">
        <f>USD_CNY!B924</f>
        <v>6.8349000000000002</v>
      </c>
      <c r="G1138" s="184">
        <f t="shared" si="17"/>
        <v>10</v>
      </c>
    </row>
    <row r="1139" spans="1:7" x14ac:dyDescent="0.35">
      <c r="A1139" s="347">
        <v>43333</v>
      </c>
      <c r="B1139" s="20">
        <f t="shared" si="18"/>
        <v>511.55011684003671</v>
      </c>
      <c r="C1139" s="257">
        <v>3496</v>
      </c>
      <c r="D1139" s="20">
        <f t="shared" si="15"/>
        <v>437.2223220855015</v>
      </c>
      <c r="E1139" s="20">
        <f>AVERAGE(478.4,472.29)</f>
        <v>475.34500000000003</v>
      </c>
      <c r="F1139" s="170">
        <f>USD_CNY!B925</f>
        <v>6.83413</v>
      </c>
      <c r="G1139" s="184">
        <f t="shared" si="17"/>
        <v>0</v>
      </c>
    </row>
    <row r="1140" spans="1:7" x14ac:dyDescent="0.35">
      <c r="A1140" s="347">
        <v>43334</v>
      </c>
      <c r="B1140" s="20">
        <f t="shared" si="18"/>
        <v>512.04161949273316</v>
      </c>
      <c r="C1140" s="257">
        <v>3496</v>
      </c>
      <c r="D1140" s="20">
        <f t="shared" si="15"/>
        <v>437.64240982284889</v>
      </c>
      <c r="E1140" s="20">
        <f>AVERAGE(478.4,472.62)</f>
        <v>475.51</v>
      </c>
      <c r="F1140" s="170">
        <f>USD_CNY!B926</f>
        <v>6.8275699999999997</v>
      </c>
      <c r="G1140" s="184">
        <f t="shared" si="17"/>
        <v>0</v>
      </c>
    </row>
    <row r="1141" spans="1:7" x14ac:dyDescent="0.35">
      <c r="A1141" s="347">
        <v>43335</v>
      </c>
      <c r="B1141" s="20">
        <f t="shared" si="18"/>
        <v>510.67807999065121</v>
      </c>
      <c r="C1141" s="257">
        <v>3496</v>
      </c>
      <c r="D1141" s="20">
        <f t="shared" si="15"/>
        <v>436.47699144500109</v>
      </c>
      <c r="E1141" s="20">
        <f>AVERAGE(477.12,467.79)</f>
        <v>472.45500000000004</v>
      </c>
      <c r="F1141" s="170">
        <f>USD_CNY!B927</f>
        <v>6.8457999999999997</v>
      </c>
      <c r="G1141" s="184">
        <f t="shared" si="17"/>
        <v>0</v>
      </c>
    </row>
    <row r="1142" spans="1:7" x14ac:dyDescent="0.35">
      <c r="A1142" s="347">
        <v>43336</v>
      </c>
      <c r="B1142" s="20">
        <f t="shared" si="18"/>
        <v>505.0131367249441</v>
      </c>
      <c r="C1142" s="257">
        <v>3481</v>
      </c>
      <c r="D1142" s="20">
        <f t="shared" si="15"/>
        <v>431.63515959396932</v>
      </c>
      <c r="E1142" s="20">
        <f>AVERAGE(469.4,463.29)</f>
        <v>466.34500000000003</v>
      </c>
      <c r="F1142" s="170">
        <f>USD_CNY!B928</f>
        <v>6.8928900000000004</v>
      </c>
      <c r="G1142" s="184">
        <f t="shared" si="17"/>
        <v>-15</v>
      </c>
    </row>
    <row r="1143" spans="1:7" x14ac:dyDescent="0.35">
      <c r="A1143" s="347">
        <v>43339</v>
      </c>
      <c r="B1143" s="20">
        <f t="shared" si="18"/>
        <v>514.56790413948477</v>
      </c>
      <c r="C1143" s="257">
        <v>3499</v>
      </c>
      <c r="D1143" s="20">
        <f t="shared" si="15"/>
        <v>439.80162746964515</v>
      </c>
      <c r="E1143" s="20">
        <f>AVERAGE(480.01,473.58)</f>
        <v>476.79499999999996</v>
      </c>
      <c r="F1143" s="170">
        <f>USD_CNY!B929</f>
        <v>6.7998799999999999</v>
      </c>
      <c r="G1143" s="184">
        <f t="shared" si="17"/>
        <v>18</v>
      </c>
    </row>
    <row r="1144" spans="1:7" x14ac:dyDescent="0.35">
      <c r="A1144" s="347">
        <v>43340</v>
      </c>
      <c r="B1144" s="20">
        <f t="shared" si="18"/>
        <v>515.83118894378265</v>
      </c>
      <c r="C1144" s="257">
        <v>3504</v>
      </c>
      <c r="D1144" s="20">
        <f t="shared" si="15"/>
        <v>440.88135807160916</v>
      </c>
      <c r="E1144" s="20">
        <f>AVERAGE(481.62,474.87)</f>
        <v>478.245</v>
      </c>
      <c r="F1144" s="170">
        <f>USD_CNY!B930</f>
        <v>6.7929199999999996</v>
      </c>
      <c r="G1144" s="184">
        <f t="shared" si="17"/>
        <v>5</v>
      </c>
    </row>
    <row r="1145" spans="1:7" x14ac:dyDescent="0.35">
      <c r="A1145" s="347">
        <v>43341</v>
      </c>
      <c r="B1145" s="20">
        <f t="shared" si="18"/>
        <v>512.85445346511358</v>
      </c>
      <c r="C1145" s="257">
        <v>3487</v>
      </c>
      <c r="D1145" s="20">
        <f t="shared" si="15"/>
        <v>438.33713971377233</v>
      </c>
      <c r="E1145" s="20">
        <f>AVERAGE(477.44,471.33)</f>
        <v>474.38499999999999</v>
      </c>
      <c r="F1145" s="170">
        <f>USD_CNY!B931</f>
        <v>6.7991999999999999</v>
      </c>
      <c r="G1145" s="184">
        <f t="shared" si="17"/>
        <v>-17</v>
      </c>
    </row>
    <row r="1146" spans="1:7" x14ac:dyDescent="0.35">
      <c r="A1146" s="347">
        <v>43342</v>
      </c>
      <c r="B1146" s="20">
        <f t="shared" si="18"/>
        <v>506.10136537094274</v>
      </c>
      <c r="C1146" s="257">
        <v>3488</v>
      </c>
      <c r="D1146" s="20">
        <f t="shared" si="15"/>
        <v>432.56526954781435</v>
      </c>
      <c r="E1146" s="20">
        <f>AVERAGE(477.44,468.44)</f>
        <v>472.94</v>
      </c>
      <c r="F1146" s="170">
        <f>USD_CNY!B932</f>
        <v>6.8918999999999997</v>
      </c>
      <c r="G1146" s="184">
        <f t="shared" si="17"/>
        <v>1</v>
      </c>
    </row>
    <row r="1147" spans="1:7" x14ac:dyDescent="0.35">
      <c r="A1147" s="347">
        <v>43343</v>
      </c>
      <c r="B1147" s="20">
        <f t="shared" si="18"/>
        <v>505.6897377899669</v>
      </c>
      <c r="C1147" s="257">
        <v>3472</v>
      </c>
      <c r="D1147" s="20">
        <f t="shared" si="15"/>
        <v>432.21345110253583</v>
      </c>
      <c r="E1147" s="20">
        <f>AVERAGE(471.33,465.54)</f>
        <v>468.435</v>
      </c>
      <c r="F1147" s="170">
        <f>USD_CNY!B933</f>
        <v>6.8658700000000001</v>
      </c>
      <c r="G1147" s="184">
        <f t="shared" si="17"/>
        <v>-16</v>
      </c>
    </row>
    <row r="1148" spans="1:7" x14ac:dyDescent="0.35">
      <c r="A1148" s="344">
        <v>43347</v>
      </c>
      <c r="B1148" s="20">
        <f t="shared" si="18"/>
        <v>504.51104276345632</v>
      </c>
      <c r="C1148" s="257">
        <v>3448</v>
      </c>
      <c r="D1148" s="20">
        <f t="shared" si="15"/>
        <v>431.20601945594558</v>
      </c>
      <c r="E1148" s="20">
        <f>AVERAGE(468.76,462.97)</f>
        <v>465.86500000000001</v>
      </c>
      <c r="F1148" s="170">
        <f>USD_CNY!B934</f>
        <v>6.8343400000000001</v>
      </c>
      <c r="G1148" s="184">
        <v>-1</v>
      </c>
    </row>
    <row r="1149" spans="1:7" x14ac:dyDescent="0.35">
      <c r="A1149" s="344">
        <v>43348</v>
      </c>
      <c r="B1149" s="20">
        <f t="shared" si="18"/>
        <v>491.91817425204783</v>
      </c>
      <c r="C1149" s="257">
        <v>3369</v>
      </c>
      <c r="D1149" s="20">
        <f t="shared" si="15"/>
        <v>420.44288397610927</v>
      </c>
      <c r="E1149" s="20">
        <f>AVERAGE(458.47,453)</f>
        <v>455.73500000000001</v>
      </c>
      <c r="F1149" s="170">
        <f>USD_CNY!B935</f>
        <v>6.8487</v>
      </c>
      <c r="G1149" s="184">
        <f t="shared" si="17"/>
        <v>-79</v>
      </c>
    </row>
    <row r="1150" spans="1:7" x14ac:dyDescent="0.35">
      <c r="A1150" s="344">
        <v>43349</v>
      </c>
      <c r="B1150" s="20">
        <f t="shared" si="18"/>
        <v>494.15375621163406</v>
      </c>
      <c r="C1150" s="257">
        <v>3381</v>
      </c>
      <c r="D1150" s="20">
        <f t="shared" si="15"/>
        <v>422.35363778772142</v>
      </c>
      <c r="E1150" s="20">
        <f>AVERAGE(461.04,453.65)</f>
        <v>457.34500000000003</v>
      </c>
      <c r="F1150" s="170">
        <f>USD_CNY!B936</f>
        <v>6.8419999999999996</v>
      </c>
      <c r="G1150" s="184">
        <f t="shared" si="17"/>
        <v>12</v>
      </c>
    </row>
    <row r="1151" spans="1:7" x14ac:dyDescent="0.35">
      <c r="A1151" s="344">
        <v>43350</v>
      </c>
      <c r="B1151" s="20">
        <f t="shared" si="18"/>
        <v>495.1833230322344</v>
      </c>
      <c r="C1151" s="257">
        <v>3389</v>
      </c>
      <c r="D1151" s="20">
        <f t="shared" si="15"/>
        <v>423.23360942926018</v>
      </c>
      <c r="E1151" s="20">
        <f>AVERAGE(459.76,450.75)</f>
        <v>455.255</v>
      </c>
      <c r="F1151" s="170">
        <f>USD_CNY!B937</f>
        <v>6.8439300000000003</v>
      </c>
      <c r="G1151" s="184">
        <f t="shared" si="17"/>
        <v>8</v>
      </c>
    </row>
    <row r="1152" spans="1:7" x14ac:dyDescent="0.35">
      <c r="A1152" s="344">
        <v>43353</v>
      </c>
      <c r="B1152" s="20">
        <f t="shared" si="18"/>
        <v>493.3210683375051</v>
      </c>
      <c r="C1152" s="257">
        <v>3384</v>
      </c>
      <c r="D1152" s="20">
        <f t="shared" si="15"/>
        <v>421.64193875000439</v>
      </c>
      <c r="E1152" s="20">
        <f>AVERAGE(458.47,452.04)</f>
        <v>455.255</v>
      </c>
      <c r="F1152" s="170">
        <f>USD_CNY!B938</f>
        <v>6.8596300000000001</v>
      </c>
      <c r="G1152" s="184">
        <f t="shared" si="17"/>
        <v>-5</v>
      </c>
    </row>
    <row r="1153" spans="1:7" x14ac:dyDescent="0.35">
      <c r="A1153" s="344">
        <v>43354</v>
      </c>
      <c r="B1153" s="20">
        <f t="shared" si="18"/>
        <v>493.65056706451981</v>
      </c>
      <c r="C1153" s="257">
        <v>3389</v>
      </c>
      <c r="D1153" s="20">
        <f>+B1153/1.17</f>
        <v>421.92356159360668</v>
      </c>
      <c r="E1153" s="20">
        <f>AVERAGE(459.76,452.36)</f>
        <v>456.06</v>
      </c>
      <c r="F1153" s="170">
        <f>USD_CNY!B939</f>
        <v>6.8651799999999996</v>
      </c>
      <c r="G1153" s="184">
        <f t="shared" si="17"/>
        <v>5</v>
      </c>
    </row>
    <row r="1154" spans="1:7" x14ac:dyDescent="0.35">
      <c r="A1154" s="344">
        <v>43355</v>
      </c>
      <c r="B1154" s="20">
        <f t="shared" si="18"/>
        <v>491.75320708613316</v>
      </c>
      <c r="C1154" s="257">
        <v>3381</v>
      </c>
      <c r="D1154" s="20">
        <f>+B1154/1.17</f>
        <v>420.30188639840446</v>
      </c>
      <c r="E1154" s="20">
        <f>AVERAGE(457.51,451.4)</f>
        <v>454.45499999999998</v>
      </c>
      <c r="F1154" s="170">
        <f>USD_CNY!B940</f>
        <v>6.8754</v>
      </c>
      <c r="G1154" s="184">
        <f>+C1154-C1153</f>
        <v>-8</v>
      </c>
    </row>
    <row r="1155" spans="1:7" x14ac:dyDescent="0.35">
      <c r="A1155" s="344">
        <v>43356</v>
      </c>
      <c r="B1155" s="20">
        <f t="shared" si="18"/>
        <v>497.26344133227968</v>
      </c>
      <c r="C1155" s="257">
        <v>3398</v>
      </c>
      <c r="D1155" s="20">
        <f>+B1155/1.17</f>
        <v>425.01148831818779</v>
      </c>
      <c r="E1155" s="20">
        <f>AVERAGE(461.68,455.9)</f>
        <v>458.78999999999996</v>
      </c>
      <c r="F1155" s="170">
        <f>USD_CNY!B941</f>
        <v>6.8334000000000001</v>
      </c>
      <c r="G1155" s="184">
        <f>+C1155-C1154</f>
        <v>17</v>
      </c>
    </row>
    <row r="1156" spans="1:7" x14ac:dyDescent="0.35">
      <c r="A1156" s="344">
        <v>43357</v>
      </c>
      <c r="B1156" s="20">
        <f t="shared" si="18"/>
        <v>495.93998454023267</v>
      </c>
      <c r="C1156" s="257">
        <v>3394</v>
      </c>
      <c r="D1156" s="20">
        <f>+B1156/1.17</f>
        <v>423.88032866686558</v>
      </c>
      <c r="E1156" s="20">
        <f>AVERAGE(460.08,453.65)</f>
        <v>456.86500000000001</v>
      </c>
      <c r="F1156" s="170">
        <f>USD_CNY!B942</f>
        <v>6.8435699999999997</v>
      </c>
      <c r="G1156" s="184">
        <f>+C1156-C1155</f>
        <v>-4</v>
      </c>
    </row>
    <row r="1157" spans="1:7" x14ac:dyDescent="0.35">
      <c r="A1157" s="344">
        <v>43360</v>
      </c>
      <c r="B1157" s="20">
        <f t="shared" si="18"/>
        <v>492.27279996510765</v>
      </c>
      <c r="C1157" s="257">
        <v>3386</v>
      </c>
      <c r="D1157" s="20">
        <f>+B1157/1.17</f>
        <v>420.74598287616044</v>
      </c>
      <c r="E1157" s="20">
        <f>AVERAGE(455.9,449.79)</f>
        <v>452.84500000000003</v>
      </c>
      <c r="F1157" s="170">
        <f>USD_CNY!B943</f>
        <v>6.8783000000000003</v>
      </c>
      <c r="G1157" s="184">
        <f>+C1157-C1156</f>
        <v>-8</v>
      </c>
    </row>
    <row r="1158" spans="1:7" x14ac:dyDescent="0.35">
      <c r="A1158" s="344">
        <v>43361</v>
      </c>
      <c r="B1158" s="20">
        <f t="shared" si="18"/>
        <v>494.99184719310506</v>
      </c>
      <c r="C1158" s="257">
        <v>3400</v>
      </c>
      <c r="D1158" s="20">
        <f t="shared" ref="D1158:D1164" si="19">+B1158/1.17</f>
        <v>423.06995486590176</v>
      </c>
      <c r="E1158" s="20">
        <f>AVERAGE(458.79,451.07)</f>
        <v>454.93</v>
      </c>
      <c r="F1158" s="170">
        <f>USD_CNY!B944</f>
        <v>6.8688000000000002</v>
      </c>
      <c r="G1158" s="184">
        <f t="shared" ref="G1158:G1164" si="20">+C1158-C1157</f>
        <v>14</v>
      </c>
    </row>
    <row r="1159" spans="1:7" x14ac:dyDescent="0.35">
      <c r="A1159" s="344">
        <v>43362</v>
      </c>
      <c r="B1159" s="20">
        <f t="shared" si="18"/>
        <v>496.88136957301441</v>
      </c>
      <c r="C1159" s="257">
        <v>3408</v>
      </c>
      <c r="D1159" s="20">
        <f t="shared" si="19"/>
        <v>424.68493125898669</v>
      </c>
      <c r="E1159" s="20">
        <f>AVERAGE(458.47,453.33)</f>
        <v>455.9</v>
      </c>
      <c r="F1159" s="170">
        <f>USD_CNY!B945</f>
        <v>6.8587800000000003</v>
      </c>
      <c r="G1159" s="184">
        <f t="shared" si="20"/>
        <v>8</v>
      </c>
    </row>
    <row r="1160" spans="1:7" x14ac:dyDescent="0.35">
      <c r="A1160" s="344">
        <v>43363</v>
      </c>
      <c r="B1160" s="20">
        <f t="shared" si="18"/>
        <v>501.94780268299058</v>
      </c>
      <c r="C1160" s="257">
        <v>3439</v>
      </c>
      <c r="D1160" s="20">
        <f t="shared" si="19"/>
        <v>429.01521596836807</v>
      </c>
      <c r="E1160" s="20">
        <f>AVERAGE(463.94,455.9)</f>
        <v>459.91999999999996</v>
      </c>
      <c r="F1160" s="170">
        <f>USD_CNY!B946</f>
        <v>6.8513099999999998</v>
      </c>
      <c r="G1160" s="184">
        <f t="shared" si="20"/>
        <v>31</v>
      </c>
    </row>
    <row r="1161" spans="1:7" x14ac:dyDescent="0.35">
      <c r="A1161" s="344">
        <v>43364</v>
      </c>
      <c r="B1161" s="20">
        <f t="shared" si="18"/>
        <v>511.88620848607241</v>
      </c>
      <c r="C1161" s="257">
        <v>3498</v>
      </c>
      <c r="D1161" s="20">
        <f t="shared" si="19"/>
        <v>437.509579902626</v>
      </c>
      <c r="E1161" s="20">
        <f>AVERAGE(466.51,458.47)</f>
        <v>462.49</v>
      </c>
      <c r="F1161" s="170">
        <f>USD_CNY!B947</f>
        <v>6.8335499999999998</v>
      </c>
      <c r="G1161" s="184">
        <f t="shared" si="20"/>
        <v>59</v>
      </c>
    </row>
    <row r="1162" spans="1:7" x14ac:dyDescent="0.35">
      <c r="A1162" s="344">
        <v>43368</v>
      </c>
      <c r="B1162" s="20">
        <f t="shared" si="18"/>
        <v>506.66204520200216</v>
      </c>
      <c r="C1162" s="257">
        <v>3479</v>
      </c>
      <c r="D1162" s="20">
        <f t="shared" si="19"/>
        <v>433.04448307863436</v>
      </c>
      <c r="E1162" s="20"/>
      <c r="F1162" s="170">
        <f>USD_CNY!B948</f>
        <v>6.8665099999999999</v>
      </c>
      <c r="G1162" s="184">
        <f t="shared" si="20"/>
        <v>-19</v>
      </c>
    </row>
    <row r="1163" spans="1:7" x14ac:dyDescent="0.35">
      <c r="A1163" s="344">
        <v>43369</v>
      </c>
      <c r="B1163" s="20">
        <f t="shared" si="18"/>
        <v>507.57430153932171</v>
      </c>
      <c r="C1163" s="257">
        <v>3486</v>
      </c>
      <c r="D1163" s="20">
        <f t="shared" si="19"/>
        <v>433.82418934984764</v>
      </c>
      <c r="E1163" s="20">
        <f>AVERAGE(465.22,468.11)</f>
        <v>466.66500000000002</v>
      </c>
      <c r="F1163" s="170">
        <f>USD_CNY!B949</f>
        <v>6.8679600000000001</v>
      </c>
      <c r="G1163" s="184">
        <f t="shared" si="20"/>
        <v>7</v>
      </c>
    </row>
    <row r="1164" spans="1:7" x14ac:dyDescent="0.35">
      <c r="A1164" s="344">
        <v>43370</v>
      </c>
      <c r="B1164" s="20">
        <f t="shared" si="18"/>
        <v>508.6193225877318</v>
      </c>
      <c r="C1164" s="257">
        <v>3496</v>
      </c>
      <c r="D1164" s="20">
        <f t="shared" si="19"/>
        <v>434.71736973310414</v>
      </c>
      <c r="E1164" s="20">
        <f>AVERAGE(458.79,466.79)</f>
        <v>462.79</v>
      </c>
      <c r="F1164" s="170">
        <f>USD_CNY!B950</f>
        <v>6.8735099999999996</v>
      </c>
      <c r="G1164" s="184">
        <f t="shared" si="20"/>
        <v>10</v>
      </c>
    </row>
    <row r="1165" spans="1:7" x14ac:dyDescent="0.35">
      <c r="A1165" s="344">
        <v>43371</v>
      </c>
      <c r="B1165" s="20">
        <f t="shared" ref="B1165:B1184" si="21">+IF(F1165=0,"",C1165/F1165)</f>
        <v>505.32698867225332</v>
      </c>
      <c r="C1165" s="257">
        <v>3480</v>
      </c>
      <c r="D1165" s="20">
        <f t="shared" ref="D1165:D1184" si="22">+B1165/1.17</f>
        <v>431.90340912158405</v>
      </c>
      <c r="E1165" s="20">
        <f>AVERAGE(462.65,456.54)</f>
        <v>459.59500000000003</v>
      </c>
      <c r="F1165" s="170">
        <f>USD_CNY!B951</f>
        <v>6.8866300000000003</v>
      </c>
      <c r="G1165" s="184">
        <f t="shared" ref="G1165:G1184" si="23">+C1165-C1164</f>
        <v>-16</v>
      </c>
    </row>
    <row r="1166" spans="1:7" x14ac:dyDescent="0.35">
      <c r="A1166" s="344">
        <v>43374</v>
      </c>
      <c r="B1166" s="20">
        <f t="shared" si="21"/>
        <v>509.69817958658791</v>
      </c>
      <c r="C1166" s="257">
        <v>3480</v>
      </c>
      <c r="D1166" s="20">
        <f t="shared" si="22"/>
        <v>435.63946973212643</v>
      </c>
      <c r="E1166" s="20">
        <f>AVERAGE(474.87,467.47)</f>
        <v>471.17</v>
      </c>
      <c r="F1166" s="170">
        <f>USD_CNY!B952</f>
        <v>6.8275699999999997</v>
      </c>
      <c r="G1166" s="184">
        <f t="shared" si="23"/>
        <v>0</v>
      </c>
    </row>
    <row r="1167" spans="1:7" x14ac:dyDescent="0.35">
      <c r="A1167" s="344">
        <v>43375</v>
      </c>
      <c r="B1167" s="20">
        <f t="shared" si="21"/>
        <v>505.33285897873395</v>
      </c>
      <c r="C1167" s="257">
        <v>3480</v>
      </c>
      <c r="D1167" s="20">
        <f t="shared" si="22"/>
        <v>431.90842647755039</v>
      </c>
      <c r="E1167" s="20">
        <f>AVERAGE(470.69,464.26)</f>
        <v>467.47500000000002</v>
      </c>
      <c r="F1167" s="170">
        <f>USD_CNY!B953</f>
        <v>6.8865499999999997</v>
      </c>
      <c r="G1167" s="184">
        <f t="shared" si="23"/>
        <v>0</v>
      </c>
    </row>
    <row r="1168" spans="1:7" x14ac:dyDescent="0.35">
      <c r="A1168" s="344">
        <v>43376</v>
      </c>
      <c r="B1168" s="20">
        <f t="shared" si="21"/>
        <v>505.5215151700034</v>
      </c>
      <c r="C1168" s="257">
        <v>3480</v>
      </c>
      <c r="D1168" s="20">
        <f t="shared" si="22"/>
        <v>432.06967108547303</v>
      </c>
      <c r="E1168" s="20">
        <f>AVERAGE(479.05,471.01)</f>
        <v>475.03</v>
      </c>
      <c r="F1168" s="170">
        <f>USD_CNY!B954</f>
        <v>6.8839800000000002</v>
      </c>
      <c r="G1168" s="184">
        <f t="shared" si="23"/>
        <v>0</v>
      </c>
    </row>
    <row r="1169" spans="1:7" x14ac:dyDescent="0.35">
      <c r="A1169" s="344">
        <v>43377</v>
      </c>
      <c r="B1169" s="20">
        <f t="shared" si="21"/>
        <v>505.15020960830537</v>
      </c>
      <c r="C1169" s="257">
        <v>3480</v>
      </c>
      <c r="D1169" s="20">
        <f t="shared" si="22"/>
        <v>431.75231590453456</v>
      </c>
      <c r="E1169" s="20">
        <f>AVERAGE(473.58,466.83)</f>
        <v>470.20499999999998</v>
      </c>
      <c r="F1169" s="170">
        <f>USD_CNY!B955</f>
        <v>6.8890399999999996</v>
      </c>
      <c r="G1169" s="184">
        <f t="shared" si="23"/>
        <v>0</v>
      </c>
    </row>
    <row r="1170" spans="1:7" x14ac:dyDescent="0.35">
      <c r="A1170" s="344">
        <v>43378</v>
      </c>
      <c r="B1170" s="20">
        <f t="shared" si="21"/>
        <v>504.85194636383284</v>
      </c>
      <c r="C1170" s="257">
        <v>3480</v>
      </c>
      <c r="D1170" s="20">
        <f t="shared" si="22"/>
        <v>431.49739005455802</v>
      </c>
      <c r="E1170" s="20">
        <f>AVERAGE(472.29,466.51)</f>
        <v>469.4</v>
      </c>
      <c r="F1170" s="170">
        <f>USD_CNY!B956</f>
        <v>6.8931100000000001</v>
      </c>
      <c r="G1170" s="184">
        <f t="shared" si="23"/>
        <v>0</v>
      </c>
    </row>
    <row r="1171" spans="1:7" x14ac:dyDescent="0.35">
      <c r="A1171" s="344">
        <v>43381</v>
      </c>
      <c r="B1171" s="20">
        <f t="shared" si="21"/>
        <v>506.92111664543035</v>
      </c>
      <c r="C1171" s="257">
        <v>3501</v>
      </c>
      <c r="D1171" s="20">
        <f t="shared" si="22"/>
        <v>433.26591166276103</v>
      </c>
      <c r="E1171" s="20">
        <f>AVERAGE(473.9,462.65)</f>
        <v>468.27499999999998</v>
      </c>
      <c r="F1171" s="170">
        <f>USD_CNY!B957</f>
        <v>6.9063999999999997</v>
      </c>
      <c r="G1171" s="184">
        <f t="shared" si="23"/>
        <v>21</v>
      </c>
    </row>
    <row r="1172" spans="1:7" x14ac:dyDescent="0.35">
      <c r="A1172" s="344">
        <v>43382</v>
      </c>
      <c r="B1172" s="20">
        <f t="shared" si="21"/>
        <v>504.2147851022724</v>
      </c>
      <c r="C1172" s="257">
        <v>3492</v>
      </c>
      <c r="D1172" s="20">
        <f t="shared" si="22"/>
        <v>430.95280777972005</v>
      </c>
      <c r="E1172" s="20">
        <f>AVERAGE(465.86,459.76)</f>
        <v>462.81</v>
      </c>
      <c r="F1172" s="170">
        <f>USD_CNY!B958</f>
        <v>6.9256200000000003</v>
      </c>
      <c r="G1172" s="184">
        <f t="shared" si="23"/>
        <v>-9</v>
      </c>
    </row>
    <row r="1173" spans="1:7" x14ac:dyDescent="0.35">
      <c r="A1173" s="344">
        <v>43383</v>
      </c>
      <c r="B1173" s="20">
        <f t="shared" si="21"/>
        <v>504.04931181219177</v>
      </c>
      <c r="C1173" s="257">
        <v>3486</v>
      </c>
      <c r="D1173" s="20">
        <f t="shared" si="22"/>
        <v>430.81137761725796</v>
      </c>
      <c r="E1173" s="20">
        <f>AVERAGE(466.19,460.08)</f>
        <v>463.13499999999999</v>
      </c>
      <c r="F1173" s="170">
        <f>USD_CNY!B959</f>
        <v>6.9159899999999999</v>
      </c>
      <c r="G1173" s="184">
        <f t="shared" si="23"/>
        <v>-6</v>
      </c>
    </row>
    <row r="1174" spans="1:7" x14ac:dyDescent="0.35">
      <c r="A1174" s="344">
        <v>43385</v>
      </c>
      <c r="B1174" s="20">
        <f t="shared" si="21"/>
        <v>510.08389920462974</v>
      </c>
      <c r="C1174" s="257">
        <v>3508</v>
      </c>
      <c r="D1174" s="20">
        <f t="shared" si="22"/>
        <v>435.96914461934171</v>
      </c>
      <c r="E1174" s="20">
        <f>AVERAGE(472.62,464.9)</f>
        <v>468.76</v>
      </c>
      <c r="F1174" s="170">
        <f>USD_CNY!B960</f>
        <v>6.8773</v>
      </c>
      <c r="G1174" s="184">
        <f t="shared" si="23"/>
        <v>22</v>
      </c>
    </row>
    <row r="1175" spans="1:7" x14ac:dyDescent="0.35">
      <c r="A1175" s="344">
        <v>43388</v>
      </c>
      <c r="B1175" s="20">
        <f t="shared" si="21"/>
        <v>510.67029090278174</v>
      </c>
      <c r="C1175" s="257">
        <v>3532</v>
      </c>
      <c r="D1175" s="20">
        <f t="shared" si="22"/>
        <v>436.47033410494168</v>
      </c>
      <c r="E1175" s="20">
        <f>AVERAGE(473.58,467.47)</f>
        <v>470.52499999999998</v>
      </c>
      <c r="F1175" s="170">
        <f>USD_CNY!B961</f>
        <v>6.9164000000000003</v>
      </c>
      <c r="G1175" s="184">
        <f t="shared" si="23"/>
        <v>24</v>
      </c>
    </row>
    <row r="1176" spans="1:7" x14ac:dyDescent="0.35">
      <c r="A1176" s="344">
        <v>43389</v>
      </c>
      <c r="B1176" s="20">
        <f t="shared" si="21"/>
        <v>513.0783690725433</v>
      </c>
      <c r="C1176" s="257">
        <v>3551</v>
      </c>
      <c r="D1176" s="20">
        <f t="shared" si="22"/>
        <v>438.52852057482335</v>
      </c>
      <c r="E1176" s="20">
        <f>AVERAGE(476.47,469.72)</f>
        <v>473.09500000000003</v>
      </c>
      <c r="F1176" s="170">
        <f>USD_CNY!B962</f>
        <v>6.9209699999999996</v>
      </c>
      <c r="G1176" s="184">
        <f t="shared" si="23"/>
        <v>19</v>
      </c>
    </row>
    <row r="1177" spans="1:7" x14ac:dyDescent="0.35">
      <c r="A1177" s="344">
        <v>43390</v>
      </c>
      <c r="B1177" s="20">
        <f t="shared" si="21"/>
        <v>510.98450259688951</v>
      </c>
      <c r="C1177" s="257">
        <v>3531</v>
      </c>
      <c r="D1177" s="20">
        <f t="shared" si="22"/>
        <v>436.73889110845261</v>
      </c>
      <c r="E1177" s="20">
        <f>AVERAGE(474.55,467.79)</f>
        <v>471.17</v>
      </c>
      <c r="F1177" s="170">
        <f>USD_CNY!B963</f>
        <v>6.9101900000000001</v>
      </c>
      <c r="G1177" s="184">
        <f t="shared" si="23"/>
        <v>-20</v>
      </c>
    </row>
    <row r="1178" spans="1:7" x14ac:dyDescent="0.35">
      <c r="A1178" s="344">
        <v>43391</v>
      </c>
      <c r="B1178" s="20">
        <f t="shared" si="21"/>
        <v>510.08772816105727</v>
      </c>
      <c r="C1178" s="257">
        <v>3534</v>
      </c>
      <c r="D1178" s="20">
        <f t="shared" si="22"/>
        <v>435.97241723167292</v>
      </c>
      <c r="E1178" s="20">
        <f>AVERAGE(472.62,466.83)</f>
        <v>469.72500000000002</v>
      </c>
      <c r="F1178" s="170">
        <f>USD_CNY!B964</f>
        <v>6.9282199999999996</v>
      </c>
      <c r="G1178" s="184">
        <f t="shared" si="23"/>
        <v>3</v>
      </c>
    </row>
    <row r="1179" spans="1:7" x14ac:dyDescent="0.35">
      <c r="A1179" s="344">
        <v>43392</v>
      </c>
      <c r="B1179" s="20">
        <f t="shared" si="21"/>
        <v>509.53540579001776</v>
      </c>
      <c r="C1179" s="257">
        <v>3534</v>
      </c>
      <c r="D1179" s="20">
        <f t="shared" si="22"/>
        <v>435.50034682907506</v>
      </c>
      <c r="E1179" s="20">
        <f>AVERAGE(472.62,466.51)</f>
        <v>469.565</v>
      </c>
      <c r="F1179" s="170">
        <f>USD_CNY!B965</f>
        <v>6.9357300000000004</v>
      </c>
      <c r="G1179" s="184">
        <f t="shared" si="23"/>
        <v>0</v>
      </c>
    </row>
    <row r="1180" spans="1:7" x14ac:dyDescent="0.35">
      <c r="A1180" s="344">
        <v>43395</v>
      </c>
      <c r="B1180" s="20">
        <f t="shared" si="21"/>
        <v>510.66273604984553</v>
      </c>
      <c r="C1180" s="257">
        <v>3539</v>
      </c>
      <c r="D1180" s="20">
        <f t="shared" si="22"/>
        <v>436.46387696567996</v>
      </c>
      <c r="E1180" s="20">
        <f>AVERAGE(523.74,468.11)</f>
        <v>495.92500000000001</v>
      </c>
      <c r="F1180" s="170">
        <f>USD_CNY!B966</f>
        <v>6.9302099999999998</v>
      </c>
      <c r="G1180" s="184">
        <f t="shared" si="23"/>
        <v>5</v>
      </c>
    </row>
    <row r="1181" spans="1:7" x14ac:dyDescent="0.35">
      <c r="A1181" s="344">
        <v>43396</v>
      </c>
      <c r="B1181" s="20">
        <f t="shared" si="21"/>
        <v>510.15259890963711</v>
      </c>
      <c r="C1181" s="257">
        <v>3539</v>
      </c>
      <c r="D1181" s="20">
        <f t="shared" si="22"/>
        <v>436.02786231592916</v>
      </c>
      <c r="E1181" s="20">
        <f>AVERAGE(471.33,464.9)</f>
        <v>468.11500000000001</v>
      </c>
      <c r="F1181" s="170">
        <f>USD_CNY!B967</f>
        <v>6.9371400000000003</v>
      </c>
      <c r="G1181" s="184">
        <f t="shared" si="23"/>
        <v>0</v>
      </c>
    </row>
    <row r="1182" spans="1:7" x14ac:dyDescent="0.35">
      <c r="A1182" s="344">
        <v>43397</v>
      </c>
      <c r="B1182" s="20">
        <f t="shared" si="21"/>
        <v>516.12661460720471</v>
      </c>
      <c r="C1182" s="257">
        <v>3581</v>
      </c>
      <c r="D1182" s="20">
        <f t="shared" si="22"/>
        <v>441.13385863863653</v>
      </c>
      <c r="E1182" s="20">
        <f>AVERAGE(478.4,472.29)</f>
        <v>475.34500000000003</v>
      </c>
      <c r="F1182" s="170">
        <f>USD_CNY!B968</f>
        <v>6.9382200000000003</v>
      </c>
      <c r="G1182" s="184">
        <f t="shared" si="23"/>
        <v>42</v>
      </c>
    </row>
    <row r="1183" spans="1:7" x14ac:dyDescent="0.35">
      <c r="A1183" s="344">
        <v>43398</v>
      </c>
      <c r="B1183" s="20">
        <f t="shared" si="21"/>
        <v>516.25965916782104</v>
      </c>
      <c r="C1183" s="257">
        <v>3585</v>
      </c>
      <c r="D1183" s="20">
        <f t="shared" si="22"/>
        <v>441.24757193830862</v>
      </c>
      <c r="E1183" s="20">
        <f>AVERAGE(476.47,469.72)</f>
        <v>473.09500000000003</v>
      </c>
      <c r="F1183" s="170">
        <f>USD_CNY!B969</f>
        <v>6.9441800000000002</v>
      </c>
      <c r="G1183" s="184">
        <f t="shared" si="23"/>
        <v>4</v>
      </c>
    </row>
    <row r="1184" spans="1:7" x14ac:dyDescent="0.35">
      <c r="A1184" s="344">
        <v>43399</v>
      </c>
      <c r="B1184" s="20">
        <f t="shared" si="21"/>
        <v>513.95218447648756</v>
      </c>
      <c r="C1184" s="257">
        <v>3575</v>
      </c>
      <c r="D1184" s="20">
        <f t="shared" si="22"/>
        <v>439.27537134742528</v>
      </c>
      <c r="E1184" s="20">
        <f>AVERAGE(473.58,467.15)</f>
        <v>470.36500000000001</v>
      </c>
      <c r="F1184" s="170">
        <f>USD_CNY!B970</f>
        <v>6.9558999999999997</v>
      </c>
      <c r="G1184" s="184">
        <f t="shared" si="23"/>
        <v>-10</v>
      </c>
    </row>
    <row r="1185" spans="1:7" x14ac:dyDescent="0.35">
      <c r="A1185" s="344">
        <v>43402</v>
      </c>
      <c r="B1185" s="20">
        <f t="shared" ref="B1185" si="24">+IF(F1185=0,"",C1185/F1185)</f>
        <v>515.05541052692138</v>
      </c>
      <c r="C1185" s="257">
        <v>3581</v>
      </c>
      <c r="D1185" s="20">
        <f t="shared" ref="D1185" si="25">+B1185/1.17</f>
        <v>440.21829959565935</v>
      </c>
      <c r="E1185" s="20">
        <f>AVERAGE(475.51,469.4)</f>
        <v>472.45499999999998</v>
      </c>
      <c r="F1185" s="170">
        <f>USD_CNY!B971</f>
        <v>6.9526500000000002</v>
      </c>
      <c r="G1185" s="184">
        <f t="shared" ref="G1185" si="26">+C1185-C1184</f>
        <v>6</v>
      </c>
    </row>
    <row r="1186" spans="1:7" x14ac:dyDescent="0.35">
      <c r="A1186" s="344">
        <v>43403</v>
      </c>
      <c r="B1186" s="20">
        <f t="shared" ref="B1186" si="27">+IF(F1186=0,"",C1186/F1186)</f>
        <v>508.9751677467454</v>
      </c>
      <c r="C1186" s="257">
        <v>3550</v>
      </c>
      <c r="D1186" s="20">
        <f t="shared" ref="D1186" si="28">+B1186/1.17</f>
        <v>435.02151089465423</v>
      </c>
      <c r="E1186" s="20">
        <f>AVERAGE(469.4,462.97)</f>
        <v>466.185</v>
      </c>
      <c r="F1186" s="170">
        <f>USD_CNY!B972</f>
        <v>6.9748000000000001</v>
      </c>
      <c r="G1186" s="184">
        <f t="shared" ref="G1186" si="29">+C1186-C1185</f>
        <v>-31</v>
      </c>
    </row>
    <row r="1187" spans="1:7" x14ac:dyDescent="0.35">
      <c r="A1187" s="344">
        <v>43404</v>
      </c>
      <c r="B1187" s="20">
        <f t="shared" ref="B1187:B1203" si="30">+IF(F1187=0,"",C1187/F1187)</f>
        <v>506.06938904353314</v>
      </c>
      <c r="C1187" s="257">
        <v>3527</v>
      </c>
      <c r="D1187" s="20">
        <f t="shared" ref="D1187:D1203" si="31">+B1187/1.17</f>
        <v>432.53793935344714</v>
      </c>
      <c r="E1187" s="20">
        <f>AVERAGE(467.79,459.76)</f>
        <v>463.77499999999998</v>
      </c>
      <c r="F1187" s="170">
        <f>USD_CNY!B973</f>
        <v>6.9694000000000003</v>
      </c>
      <c r="G1187" s="184">
        <f t="shared" ref="G1187" si="32">+C1187-C1186</f>
        <v>-23</v>
      </c>
    </row>
    <row r="1188" spans="1:7" x14ac:dyDescent="0.35">
      <c r="A1188" s="344">
        <v>43405</v>
      </c>
      <c r="B1188" s="374">
        <f t="shared" si="30"/>
        <v>502.85409488413706</v>
      </c>
      <c r="C1188" s="257">
        <v>3507</v>
      </c>
      <c r="D1188" s="20">
        <f t="shared" si="31"/>
        <v>429.78982468729663</v>
      </c>
      <c r="E1188" s="20">
        <f>AVERAGE(464.26,456.22)</f>
        <v>460.24</v>
      </c>
      <c r="F1188" s="170">
        <f>USD_CNY!B974</f>
        <v>6.9741900000000001</v>
      </c>
      <c r="G1188" s="184">
        <f t="shared" ref="G1188" si="33">+C1188-C1187</f>
        <v>-20</v>
      </c>
    </row>
    <row r="1189" spans="1:7" x14ac:dyDescent="0.35">
      <c r="A1189" s="344">
        <v>43406</v>
      </c>
      <c r="B1189" s="374">
        <f t="shared" si="30"/>
        <v>512.71151518831948</v>
      </c>
      <c r="C1189" s="257">
        <v>3546</v>
      </c>
      <c r="D1189" s="20">
        <f t="shared" si="31"/>
        <v>438.21497024642696</v>
      </c>
      <c r="E1189" s="20">
        <f>AVERAGE(476.8,469.4)</f>
        <v>473.1</v>
      </c>
      <c r="F1189" s="170">
        <f>USD_CNY!B975</f>
        <v>6.9161700000000002</v>
      </c>
      <c r="G1189" s="184">
        <f t="shared" ref="G1189" si="34">+C1189-C1188</f>
        <v>39</v>
      </c>
    </row>
    <row r="1190" spans="1:7" x14ac:dyDescent="0.35">
      <c r="A1190" s="344">
        <v>43409</v>
      </c>
      <c r="B1190" s="374">
        <f t="shared" si="30"/>
        <v>514.98534830417498</v>
      </c>
      <c r="C1190" s="257">
        <v>3550</v>
      </c>
      <c r="D1190" s="20">
        <f t="shared" si="31"/>
        <v>440.15841735399573</v>
      </c>
      <c r="E1190" s="20">
        <f>AVERAGE(477.44,470.37)</f>
        <v>473.90499999999997</v>
      </c>
      <c r="F1190" s="170">
        <f>USD_CNY!B976</f>
        <v>6.8933999999999997</v>
      </c>
      <c r="G1190" s="184">
        <f t="shared" ref="G1190:G1194" si="35">+C1190-C1189</f>
        <v>4</v>
      </c>
    </row>
    <row r="1191" spans="1:7" x14ac:dyDescent="0.35">
      <c r="A1191" s="344">
        <v>43410</v>
      </c>
      <c r="B1191" s="374">
        <f t="shared" si="30"/>
        <v>513.7556259859042</v>
      </c>
      <c r="C1191" s="257">
        <v>3550</v>
      </c>
      <c r="D1191" s="20">
        <f t="shared" si="31"/>
        <v>439.10737263752497</v>
      </c>
      <c r="E1191" s="20">
        <f>AVERAGE(474.22,468.11)</f>
        <v>471.16500000000002</v>
      </c>
      <c r="F1191" s="170">
        <f>USD_CNY!B977</f>
        <v>6.9099000000000004</v>
      </c>
      <c r="G1191" s="184">
        <f t="shared" si="35"/>
        <v>0</v>
      </c>
    </row>
    <row r="1192" spans="1:7" x14ac:dyDescent="0.35">
      <c r="A1192" s="344">
        <v>43411</v>
      </c>
      <c r="B1192" s="374">
        <f t="shared" si="30"/>
        <v>511.49934328686015</v>
      </c>
      <c r="C1192" s="257">
        <v>3540</v>
      </c>
      <c r="D1192" s="20">
        <f t="shared" si="31"/>
        <v>437.17892588620526</v>
      </c>
      <c r="E1192" s="20">
        <f>AVERAGE(471.01,464.58)</f>
        <v>467.79499999999996</v>
      </c>
      <c r="F1192" s="170">
        <f>USD_CNY!B978</f>
        <v>6.9208299999999996</v>
      </c>
      <c r="G1192" s="184">
        <f t="shared" si="35"/>
        <v>-10</v>
      </c>
    </row>
    <row r="1193" spans="1:7" x14ac:dyDescent="0.35">
      <c r="A1193" s="344">
        <v>43412</v>
      </c>
      <c r="B1193" s="374">
        <f t="shared" si="30"/>
        <v>511.61802271705454</v>
      </c>
      <c r="C1193" s="257">
        <v>3539</v>
      </c>
      <c r="D1193" s="20">
        <f t="shared" si="31"/>
        <v>437.28036129662786</v>
      </c>
      <c r="E1193" s="20">
        <f>AVERAGE(471.01,464.58)</f>
        <v>467.79499999999996</v>
      </c>
      <c r="F1193" s="170">
        <f>USD_CNY!B979</f>
        <v>6.9172700000000003</v>
      </c>
      <c r="G1193" s="184">
        <f t="shared" si="35"/>
        <v>-1</v>
      </c>
    </row>
    <row r="1194" spans="1:7" x14ac:dyDescent="0.35">
      <c r="A1194" s="344">
        <v>43413</v>
      </c>
      <c r="B1194" s="374">
        <f t="shared" si="30"/>
        <v>509.42339720198589</v>
      </c>
      <c r="C1194" s="257">
        <v>3539</v>
      </c>
      <c r="D1194" s="20">
        <f t="shared" si="31"/>
        <v>435.40461299315035</v>
      </c>
      <c r="E1194" s="20">
        <f>AVERAGE(471.01,464.58)</f>
        <v>467.79499999999996</v>
      </c>
      <c r="F1194" s="170">
        <f>USD_CNY!B980</f>
        <v>6.9470700000000001</v>
      </c>
      <c r="G1194" s="184">
        <f t="shared" si="35"/>
        <v>0</v>
      </c>
    </row>
    <row r="1195" spans="1:7" x14ac:dyDescent="0.35">
      <c r="A1195" s="225">
        <v>43416</v>
      </c>
      <c r="B1195" s="374">
        <f t="shared" si="30"/>
        <v>504.2413564279617</v>
      </c>
      <c r="C1195" s="257">
        <f>C1196+24</f>
        <v>3503</v>
      </c>
      <c r="D1195" s="20">
        <f t="shared" si="31"/>
        <v>430.97551831449721</v>
      </c>
      <c r="E1195" s="20">
        <f>AVERAGE(471.01,464.58)</f>
        <v>467.79499999999996</v>
      </c>
      <c r="F1195" s="170">
        <f>USD_CNY!B981</f>
        <v>6.9470700000000001</v>
      </c>
      <c r="G1195" s="184">
        <f t="shared" ref="G1195:G1197" si="36">+C1195-C1194</f>
        <v>-36</v>
      </c>
    </row>
    <row r="1196" spans="1:7" x14ac:dyDescent="0.35">
      <c r="A1196" s="225">
        <v>43417</v>
      </c>
      <c r="B1196" s="374">
        <f t="shared" si="30"/>
        <v>499.80102775985989</v>
      </c>
      <c r="C1196" s="257">
        <v>3479</v>
      </c>
      <c r="D1196" s="20">
        <f t="shared" si="31"/>
        <v>427.18036560671788</v>
      </c>
      <c r="E1196" s="20">
        <f>AVERAGE(456.22,448.82)</f>
        <v>452.52</v>
      </c>
      <c r="F1196" s="170">
        <f>USD_CNY!B982</f>
        <v>6.9607700000000001</v>
      </c>
      <c r="G1196" s="184">
        <f t="shared" si="36"/>
        <v>-24</v>
      </c>
    </row>
    <row r="1197" spans="1:7" x14ac:dyDescent="0.35">
      <c r="A1197" s="225">
        <v>43418</v>
      </c>
      <c r="B1197" s="20">
        <f t="shared" si="30"/>
        <v>500.46216442687296</v>
      </c>
      <c r="C1197" s="257">
        <v>3476</v>
      </c>
      <c r="D1197" s="20">
        <f t="shared" si="31"/>
        <v>427.74543968108804</v>
      </c>
      <c r="E1197" s="20">
        <f>AVERAGE(454.61,448.5)</f>
        <v>451.55500000000001</v>
      </c>
      <c r="F1197" s="170">
        <f>USD_CNY!B983</f>
        <v>6.9455799999999996</v>
      </c>
      <c r="G1197" s="184">
        <f t="shared" si="36"/>
        <v>-3</v>
      </c>
    </row>
    <row r="1198" spans="1:7" x14ac:dyDescent="0.35">
      <c r="A1198" s="225">
        <v>43419</v>
      </c>
      <c r="B1198" s="20">
        <f t="shared" si="30"/>
        <v>501.11703437815538</v>
      </c>
      <c r="C1198" s="257">
        <v>3479</v>
      </c>
      <c r="D1198" s="20">
        <f t="shared" si="31"/>
        <v>428.30515758816699</v>
      </c>
      <c r="E1198" s="20">
        <f>AVERAGE(460.08,452.04)</f>
        <v>456.06</v>
      </c>
      <c r="F1198" s="170">
        <f>USD_CNY!B984</f>
        <v>6.9424900000000003</v>
      </c>
      <c r="G1198" s="184">
        <f t="shared" ref="G1198:G1199" si="37">+C1198-C1197</f>
        <v>3</v>
      </c>
    </row>
    <row r="1199" spans="1:7" x14ac:dyDescent="0.35">
      <c r="A1199" s="225">
        <v>43423</v>
      </c>
      <c r="B1199" s="20">
        <f t="shared" si="30"/>
        <v>507.90695792061678</v>
      </c>
      <c r="C1199" s="257">
        <f>C1200+3</f>
        <v>3514</v>
      </c>
      <c r="D1199" s="20">
        <f t="shared" si="31"/>
        <v>434.10851104326224</v>
      </c>
      <c r="E1199" s="20"/>
      <c r="F1199" s="170">
        <f>USD_CNY!B986</f>
        <v>6.91859</v>
      </c>
      <c r="G1199" s="184">
        <f t="shared" si="37"/>
        <v>35</v>
      </c>
    </row>
    <row r="1200" spans="1:7" x14ac:dyDescent="0.35">
      <c r="A1200" s="225">
        <v>43424</v>
      </c>
      <c r="B1200" s="20">
        <f t="shared" si="30"/>
        <v>506.47190602789561</v>
      </c>
      <c r="C1200" s="257">
        <v>3511</v>
      </c>
      <c r="D1200" s="20">
        <f t="shared" si="31"/>
        <v>432.88197096401336</v>
      </c>
      <c r="E1200" s="20">
        <f>AVERAGE(466.51,457.83)</f>
        <v>462.16999999999996</v>
      </c>
      <c r="F1200" s="170">
        <f>USD_CNY!B987</f>
        <v>6.9322699999999999</v>
      </c>
      <c r="G1200" s="184">
        <f t="shared" ref="G1200" si="38">+C1200-C1199</f>
        <v>-3</v>
      </c>
    </row>
    <row r="1201" spans="1:7" x14ac:dyDescent="0.35">
      <c r="A1201" s="225">
        <v>43425</v>
      </c>
      <c r="B1201" s="20">
        <f t="shared" si="30"/>
        <v>503.88824884792626</v>
      </c>
      <c r="C1201" s="257">
        <v>3499</v>
      </c>
      <c r="D1201" s="20">
        <f t="shared" si="31"/>
        <v>430.67371696403956</v>
      </c>
      <c r="E1201" s="20">
        <f>AVERAGE(463.29,455.25)</f>
        <v>459.27</v>
      </c>
      <c r="F1201" s="170">
        <f>USD_CNY!B988</f>
        <v>6.944</v>
      </c>
      <c r="G1201" s="184">
        <f t="shared" ref="G1201:G1204" si="39">+C1201-C1200</f>
        <v>-12</v>
      </c>
    </row>
    <row r="1202" spans="1:7" x14ac:dyDescent="0.35">
      <c r="A1202" s="225">
        <v>43426</v>
      </c>
      <c r="B1202" s="20">
        <f t="shared" si="30"/>
        <v>507.66994807723978</v>
      </c>
      <c r="C1202" s="257">
        <v>3514</v>
      </c>
      <c r="D1202" s="20">
        <f t="shared" si="31"/>
        <v>433.90593852755541</v>
      </c>
      <c r="E1202" s="20">
        <f>AVERAGE(469.72,461.04)</f>
        <v>465.38</v>
      </c>
      <c r="F1202" s="170">
        <f>USD_CNY!B989</f>
        <v>6.9218200000000003</v>
      </c>
      <c r="G1202" s="184">
        <f t="shared" si="39"/>
        <v>15</v>
      </c>
    </row>
    <row r="1203" spans="1:7" x14ac:dyDescent="0.35">
      <c r="A1203" s="225">
        <v>43427</v>
      </c>
      <c r="B1203" s="20">
        <f t="shared" si="30"/>
        <v>507.66994807723978</v>
      </c>
      <c r="C1203" s="257">
        <v>3514</v>
      </c>
      <c r="D1203" s="20">
        <f t="shared" si="31"/>
        <v>433.90593852755541</v>
      </c>
      <c r="E1203" s="20">
        <f>AVERAGE(469.72,461.04)</f>
        <v>465.38</v>
      </c>
      <c r="F1203" s="170">
        <f>USD_CNY!B990</f>
        <v>6.9218200000000003</v>
      </c>
      <c r="G1203" s="184">
        <f t="shared" si="39"/>
        <v>0</v>
      </c>
    </row>
    <row r="1204" spans="1:7" x14ac:dyDescent="0.35">
      <c r="A1204" s="225">
        <v>43430</v>
      </c>
      <c r="B1204" s="20">
        <f t="shared" ref="B1204:B1235" si="40">+IF(F1204=0,"",C1204/F1204)</f>
        <v>502.68342758347438</v>
      </c>
      <c r="C1204" s="257">
        <v>3489</v>
      </c>
      <c r="D1204" s="20">
        <f t="shared" ref="D1204:D1235" si="41">+B1204/1.17</f>
        <v>429.64395519955076</v>
      </c>
      <c r="E1204" s="20">
        <f>AVERAGE(469,461.04)</f>
        <v>465.02</v>
      </c>
      <c r="F1204" s="170">
        <f>USD_CNY!B991</f>
        <v>6.9407500000000004</v>
      </c>
      <c r="G1204" s="184">
        <f t="shared" si="39"/>
        <v>-25</v>
      </c>
    </row>
    <row r="1205" spans="1:7" x14ac:dyDescent="0.35">
      <c r="A1205" s="225">
        <v>43431</v>
      </c>
      <c r="B1205" s="20">
        <f t="shared" si="40"/>
        <v>500.57842059522648</v>
      </c>
      <c r="C1205" s="257">
        <v>3479</v>
      </c>
      <c r="D1205" s="20">
        <f t="shared" si="41"/>
        <v>427.84480392754404</v>
      </c>
      <c r="E1205" s="20">
        <f>AVERAGE(460.4,452.36)</f>
        <v>456.38</v>
      </c>
      <c r="F1205" s="170">
        <f>USD_CNY!B992</f>
        <v>6.9499599999999999</v>
      </c>
      <c r="G1205" s="184">
        <f t="shared" ref="G1205:G1208" si="42">+C1205-C1204</f>
        <v>-10</v>
      </c>
    </row>
    <row r="1206" spans="1:7" x14ac:dyDescent="0.35">
      <c r="A1206" s="225">
        <v>43432</v>
      </c>
      <c r="B1206" s="20">
        <f t="shared" si="40"/>
        <v>498.38141140925114</v>
      </c>
      <c r="C1206" s="257">
        <v>3464</v>
      </c>
      <c r="D1206" s="20">
        <f t="shared" si="41"/>
        <v>425.96701829850525</v>
      </c>
      <c r="E1206" s="20">
        <f>AVERAGE(458.15,452.04)</f>
        <v>455.09500000000003</v>
      </c>
      <c r="F1206" s="170">
        <f>USD_CNY!B993</f>
        <v>6.9504999999999999</v>
      </c>
      <c r="G1206" s="184">
        <f t="shared" si="42"/>
        <v>-15</v>
      </c>
    </row>
    <row r="1207" spans="1:7" x14ac:dyDescent="0.35">
      <c r="A1207" s="225">
        <v>43433</v>
      </c>
      <c r="B1207" s="20">
        <f t="shared" si="40"/>
        <v>503.59681122614438</v>
      </c>
      <c r="C1207" s="257">
        <v>3494</v>
      </c>
      <c r="D1207" s="20">
        <f t="shared" si="41"/>
        <v>430.4246249796106</v>
      </c>
      <c r="E1207" s="20">
        <f>AVERAGE(463.61,457.83)</f>
        <v>460.72</v>
      </c>
      <c r="F1207" s="170">
        <f>USD_CNY!B994</f>
        <v>6.9380899999999999</v>
      </c>
      <c r="G1207" s="184">
        <f t="shared" si="42"/>
        <v>30</v>
      </c>
    </row>
    <row r="1208" spans="1:7" x14ac:dyDescent="0.35">
      <c r="A1208" s="225">
        <v>43434</v>
      </c>
      <c r="B1208" s="20">
        <f t="shared" si="40"/>
        <v>503.83935974620567</v>
      </c>
      <c r="C1208" s="257">
        <v>3494</v>
      </c>
      <c r="D1208" s="20">
        <f t="shared" si="41"/>
        <v>430.63193140701344</v>
      </c>
      <c r="E1208" s="20">
        <f>AVERAGE(463.29,457.83)</f>
        <v>460.56</v>
      </c>
      <c r="F1208" s="170">
        <f>USD_CNY!B995</f>
        <v>6.9347500000000002</v>
      </c>
      <c r="G1208" s="184">
        <f t="shared" si="42"/>
        <v>0</v>
      </c>
    </row>
    <row r="1209" spans="1:7" x14ac:dyDescent="0.35">
      <c r="A1209" s="225">
        <v>43437</v>
      </c>
      <c r="B1209" s="20">
        <f t="shared" si="40"/>
        <v>503.64360998555856</v>
      </c>
      <c r="C1209" s="257">
        <v>3484</v>
      </c>
      <c r="D1209" s="20">
        <f t="shared" si="41"/>
        <v>430.46462391928083</v>
      </c>
      <c r="E1209" s="20">
        <f>AVERAGE(462.97,454.93)</f>
        <v>458.95000000000005</v>
      </c>
      <c r="F1209" s="170">
        <f>USD_CNY!B996</f>
        <v>6.9175899999999997</v>
      </c>
      <c r="G1209" s="184">
        <f t="shared" ref="G1209:G1215" si="43">+C1209-C1208</f>
        <v>-10</v>
      </c>
    </row>
    <row r="1210" spans="1:7" x14ac:dyDescent="0.35">
      <c r="A1210" s="225">
        <v>43438</v>
      </c>
      <c r="B1210" s="20">
        <f t="shared" si="40"/>
        <v>508.41267277518529</v>
      </c>
      <c r="C1210" s="257">
        <v>3494</v>
      </c>
      <c r="D1210" s="20">
        <f t="shared" si="41"/>
        <v>434.54074596169687</v>
      </c>
      <c r="E1210" s="20">
        <f>AVERAGE(467.15,460.72)</f>
        <v>463.935</v>
      </c>
      <c r="F1210" s="170">
        <f>USD_CNY!B997</f>
        <v>6.8723700000000001</v>
      </c>
      <c r="G1210" s="184">
        <f t="shared" si="43"/>
        <v>10</v>
      </c>
    </row>
    <row r="1211" spans="1:7" x14ac:dyDescent="0.35">
      <c r="A1211" s="225">
        <v>43439</v>
      </c>
      <c r="B1211" s="20">
        <f t="shared" si="40"/>
        <v>510.21376701016777</v>
      </c>
      <c r="C1211" s="257">
        <v>3494</v>
      </c>
      <c r="D1211" s="20">
        <f t="shared" si="41"/>
        <v>436.08014274373318</v>
      </c>
      <c r="E1211" s="20">
        <f>AVERAGE(470.04,461.68)</f>
        <v>465.86</v>
      </c>
      <c r="F1211" s="170">
        <f>USD_CNY!B998</f>
        <v>6.8481100000000001</v>
      </c>
      <c r="G1211" s="184">
        <f t="shared" si="43"/>
        <v>0</v>
      </c>
    </row>
    <row r="1212" spans="1:7" x14ac:dyDescent="0.35">
      <c r="A1212" s="225">
        <v>43440</v>
      </c>
      <c r="B1212" s="20">
        <f t="shared" si="40"/>
        <v>510.30379045313344</v>
      </c>
      <c r="C1212" s="257">
        <v>3499</v>
      </c>
      <c r="D1212" s="20">
        <f t="shared" si="41"/>
        <v>436.15708585737906</v>
      </c>
      <c r="E1212" s="20">
        <f>AVERAGE(469.08,460.08)</f>
        <v>464.58</v>
      </c>
      <c r="F1212" s="170">
        <f>USD_CNY!B999</f>
        <v>6.8567</v>
      </c>
      <c r="G1212" s="184">
        <f t="shared" si="43"/>
        <v>5</v>
      </c>
    </row>
    <row r="1213" spans="1:7" x14ac:dyDescent="0.35">
      <c r="A1213" s="225">
        <v>43445</v>
      </c>
      <c r="B1213" s="20">
        <f t="shared" si="40"/>
        <v>509.21256549654379</v>
      </c>
      <c r="C1213" s="257">
        <v>3519</v>
      </c>
      <c r="D1213" s="20">
        <f t="shared" si="41"/>
        <v>435.22441495431093</v>
      </c>
      <c r="E1213" s="20">
        <f>AVERAGE(472.29,464.9)</f>
        <v>468.59500000000003</v>
      </c>
      <c r="F1213" s="170">
        <f>USD_CNY!B1000</f>
        <v>6.9106699999999996</v>
      </c>
      <c r="G1213" s="184">
        <v>-2</v>
      </c>
    </row>
    <row r="1214" spans="1:7" x14ac:dyDescent="0.35">
      <c r="A1214" s="225">
        <v>43446</v>
      </c>
      <c r="B1214" s="20">
        <f t="shared" si="40"/>
        <v>509.06067151389772</v>
      </c>
      <c r="C1214" s="257">
        <f>C1215-10</f>
        <v>3514</v>
      </c>
      <c r="D1214" s="20">
        <f t="shared" si="41"/>
        <v>435.09459103751942</v>
      </c>
      <c r="E1214" s="20">
        <f>AVERAGE(472.29,464.9)</f>
        <v>468.59500000000003</v>
      </c>
      <c r="F1214" s="170">
        <f>USD_CNY!B1001</f>
        <v>6.9029100000000003</v>
      </c>
      <c r="G1214" s="184">
        <f t="shared" si="43"/>
        <v>-5</v>
      </c>
    </row>
    <row r="1215" spans="1:7" x14ac:dyDescent="0.35">
      <c r="A1215" s="225">
        <v>43447</v>
      </c>
      <c r="B1215" s="20">
        <f t="shared" si="40"/>
        <v>513.14235623204399</v>
      </c>
      <c r="C1215" s="257">
        <v>3524</v>
      </c>
      <c r="D1215" s="20">
        <f t="shared" si="41"/>
        <v>438.58321045473849</v>
      </c>
      <c r="E1215" s="20">
        <f>AVERAGE(477.12,471.33)</f>
        <v>474.22500000000002</v>
      </c>
      <c r="F1215" s="170">
        <f>USD_CNY!B1002</f>
        <v>6.8674900000000001</v>
      </c>
      <c r="G1215" s="184">
        <f t="shared" si="43"/>
        <v>10</v>
      </c>
    </row>
    <row r="1216" spans="1:7" x14ac:dyDescent="0.35">
      <c r="A1216" s="225">
        <v>43448</v>
      </c>
      <c r="B1216" s="20">
        <f t="shared" si="40"/>
        <v>511.72577664093251</v>
      </c>
      <c r="C1216" s="257">
        <v>3519</v>
      </c>
      <c r="D1216" s="20">
        <f t="shared" si="41"/>
        <v>437.37245866746372</v>
      </c>
      <c r="E1216" s="20">
        <f>AVERAGE(476.47,467.15)</f>
        <v>471.81</v>
      </c>
      <c r="F1216" s="170">
        <f>USD_CNY!B1003</f>
        <v>6.8767300000000002</v>
      </c>
      <c r="G1216" s="184">
        <f t="shared" ref="G1216:G1219" si="44">+C1216-C1215</f>
        <v>-5</v>
      </c>
    </row>
    <row r="1217" spans="1:7" x14ac:dyDescent="0.35">
      <c r="A1217" s="225">
        <v>43451</v>
      </c>
      <c r="B1217" s="20">
        <f t="shared" si="40"/>
        <v>508.17559742520501</v>
      </c>
      <c r="C1217" s="257">
        <v>3506</v>
      </c>
      <c r="D1217" s="20">
        <f t="shared" si="41"/>
        <v>434.33811745744021</v>
      </c>
      <c r="E1217" s="20">
        <f>AVERAGE(472.29,465.86)</f>
        <v>469.07500000000005</v>
      </c>
      <c r="F1217" s="170">
        <f>USD_CNY!B1004</f>
        <v>6.8991899999999999</v>
      </c>
      <c r="G1217" s="184">
        <f t="shared" si="44"/>
        <v>-13</v>
      </c>
    </row>
    <row r="1218" spans="1:7" x14ac:dyDescent="0.35">
      <c r="A1218" s="225">
        <v>43452</v>
      </c>
      <c r="B1218" s="20">
        <f t="shared" si="40"/>
        <v>509.28938622947584</v>
      </c>
      <c r="C1218" s="257">
        <v>3514</v>
      </c>
      <c r="D1218" s="20">
        <f t="shared" si="41"/>
        <v>435.29007370040671</v>
      </c>
      <c r="E1218" s="20"/>
      <c r="F1218" s="170">
        <f>USD_CNY!B1005</f>
        <v>6.8998100000000004</v>
      </c>
      <c r="G1218" s="184">
        <f t="shared" si="44"/>
        <v>8</v>
      </c>
    </row>
    <row r="1219" spans="1:7" x14ac:dyDescent="0.35">
      <c r="A1219" s="225">
        <v>43453</v>
      </c>
      <c r="B1219" s="20">
        <f t="shared" si="40"/>
        <v>510.44272263233887</v>
      </c>
      <c r="C1219" s="257">
        <v>3514</v>
      </c>
      <c r="D1219" s="20">
        <f t="shared" si="41"/>
        <v>436.27583130969134</v>
      </c>
      <c r="E1219" s="20">
        <f>AVERAGE(475.51,468.44)</f>
        <v>471.97500000000002</v>
      </c>
      <c r="F1219" s="170">
        <f>USD_CNY!B1006</f>
        <v>6.88422</v>
      </c>
      <c r="G1219" s="184">
        <f t="shared" si="44"/>
        <v>0</v>
      </c>
    </row>
    <row r="1220" spans="1:7" x14ac:dyDescent="0.35">
      <c r="A1220" s="225">
        <v>43454</v>
      </c>
      <c r="B1220" s="20">
        <f t="shared" si="40"/>
        <v>509.25966159434773</v>
      </c>
      <c r="C1220" s="257">
        <v>3516</v>
      </c>
      <c r="D1220" s="20">
        <f t="shared" si="41"/>
        <v>435.26466802935704</v>
      </c>
      <c r="E1220" s="20">
        <f>AVERAGE(476.15,465.86)</f>
        <v>471.005</v>
      </c>
      <c r="F1220" s="170">
        <f>USD_CNY!B1007</f>
        <v>6.9041399999999999</v>
      </c>
      <c r="G1220" s="184">
        <f t="shared" ref="G1220:G1221" si="45">+C1220-C1219</f>
        <v>2</v>
      </c>
    </row>
    <row r="1221" spans="1:7" x14ac:dyDescent="0.35">
      <c r="A1221" s="225">
        <v>43459</v>
      </c>
      <c r="B1221" s="20">
        <f t="shared" si="40"/>
        <v>513.060851977011</v>
      </c>
      <c r="C1221" s="257">
        <f>C1222-20</f>
        <v>3536</v>
      </c>
      <c r="D1221" s="20">
        <f t="shared" si="41"/>
        <v>438.51354869830004</v>
      </c>
      <c r="E1221" s="20"/>
      <c r="F1221" s="170">
        <f>USD_CNY!B1008</f>
        <v>6.8919699999999997</v>
      </c>
      <c r="G1221" s="184">
        <f t="shared" si="45"/>
        <v>20</v>
      </c>
    </row>
    <row r="1222" spans="1:7" x14ac:dyDescent="0.35">
      <c r="A1222" s="225">
        <v>43460</v>
      </c>
      <c r="B1222" s="20">
        <f t="shared" si="40"/>
        <v>513.94710218239629</v>
      </c>
      <c r="C1222" s="257">
        <v>3556</v>
      </c>
      <c r="D1222" s="20">
        <f t="shared" si="41"/>
        <v>439.27102750632167</v>
      </c>
      <c r="E1222" s="20">
        <f>AVERAGE(480.01,471.01)</f>
        <v>475.51</v>
      </c>
      <c r="F1222" s="170">
        <f>USD_CNY!B1009</f>
        <v>6.9189999999999996</v>
      </c>
      <c r="G1222" s="184">
        <f t="shared" ref="G1222" si="46">+C1222-C1221</f>
        <v>20</v>
      </c>
    </row>
    <row r="1223" spans="1:7" x14ac:dyDescent="0.35">
      <c r="A1223" s="225">
        <v>43461</v>
      </c>
      <c r="B1223" s="20">
        <f t="shared" si="40"/>
        <v>519.40475257525497</v>
      </c>
      <c r="C1223" s="257">
        <f>C1224-30</f>
        <v>3579</v>
      </c>
      <c r="D1223" s="20">
        <f t="shared" si="41"/>
        <v>443.93568596175641</v>
      </c>
      <c r="E1223" s="20"/>
      <c r="F1223" s="170">
        <f>USD_CNY!B1010</f>
        <v>6.8905799999999999</v>
      </c>
      <c r="G1223" s="184">
        <f t="shared" ref="G1223:G1224" si="47">+C1223-C1222</f>
        <v>23</v>
      </c>
    </row>
    <row r="1224" spans="1:7" x14ac:dyDescent="0.35">
      <c r="A1224" s="225">
        <v>43462</v>
      </c>
      <c r="B1224" s="20">
        <f t="shared" si="40"/>
        <v>525.21359996158037</v>
      </c>
      <c r="C1224" s="257">
        <v>3609</v>
      </c>
      <c r="D1224" s="20">
        <f t="shared" si="41"/>
        <v>448.90051278767555</v>
      </c>
      <c r="E1224" s="20">
        <f>AVERAGE(496.41,487.08)</f>
        <v>491.745</v>
      </c>
      <c r="F1224" s="170">
        <f>USD_CNY!B1011</f>
        <v>6.8714899999999997</v>
      </c>
      <c r="G1224" s="184">
        <f t="shared" si="47"/>
        <v>30</v>
      </c>
    </row>
    <row r="1225" spans="1:7" x14ac:dyDescent="0.35">
      <c r="A1225" s="225">
        <v>43467</v>
      </c>
      <c r="B1225" s="20">
        <f t="shared" si="40"/>
        <v>528.32331232075001</v>
      </c>
      <c r="C1225" s="257">
        <v>3629</v>
      </c>
      <c r="D1225" s="20">
        <f t="shared" si="41"/>
        <v>451.55838659893163</v>
      </c>
      <c r="E1225" s="20">
        <f>AVERAGE(501.23,490.94)</f>
        <v>496.08500000000004</v>
      </c>
      <c r="F1225" s="170">
        <f>USD_CNY!B1012</f>
        <v>6.8689</v>
      </c>
      <c r="G1225" s="184">
        <f t="shared" ref="G1225:G1229" si="48">+C1225-C1224</f>
        <v>20</v>
      </c>
    </row>
    <row r="1226" spans="1:7" x14ac:dyDescent="0.35">
      <c r="A1226" s="225">
        <v>43468</v>
      </c>
      <c r="B1226" s="20">
        <f t="shared" si="40"/>
        <v>533.90383913365338</v>
      </c>
      <c r="C1226" s="257">
        <v>3671</v>
      </c>
      <c r="D1226" s="20">
        <f t="shared" si="41"/>
        <v>456.3280676356012</v>
      </c>
      <c r="E1226" s="20">
        <f>AVERAGE(503.8,496.09)</f>
        <v>499.94499999999999</v>
      </c>
      <c r="F1226" s="170">
        <f>USD_CNY!B1013</f>
        <v>6.8757700000000002</v>
      </c>
      <c r="G1226" s="184">
        <f t="shared" si="48"/>
        <v>42</v>
      </c>
    </row>
    <row r="1227" spans="1:7" x14ac:dyDescent="0.35">
      <c r="A1227" s="225">
        <v>43469</v>
      </c>
      <c r="B1227" s="20">
        <f t="shared" si="40"/>
        <v>543.29648340589893</v>
      </c>
      <c r="C1227" s="257">
        <v>3736</v>
      </c>
      <c r="D1227" s="20">
        <f t="shared" si="41"/>
        <v>464.35596872299055</v>
      </c>
      <c r="E1227" s="20"/>
      <c r="F1227" s="170">
        <f>USD_CNY!B1014</f>
        <v>6.8765400000000003</v>
      </c>
      <c r="G1227" s="184">
        <f t="shared" si="48"/>
        <v>65</v>
      </c>
    </row>
    <row r="1228" spans="1:7" x14ac:dyDescent="0.35">
      <c r="A1228" s="225">
        <v>43472</v>
      </c>
      <c r="B1228" s="20">
        <f t="shared" si="40"/>
        <v>540.63740144403073</v>
      </c>
      <c r="C1228" s="257">
        <f>C1229+20</f>
        <v>3711</v>
      </c>
      <c r="D1228" s="20">
        <f t="shared" si="41"/>
        <v>462.08324909746221</v>
      </c>
      <c r="E1228" s="20"/>
      <c r="F1228" s="170">
        <f>USD_CNY!B1015</f>
        <v>6.8641199999999998</v>
      </c>
      <c r="G1228" s="184">
        <f t="shared" si="48"/>
        <v>-25</v>
      </c>
    </row>
    <row r="1229" spans="1:7" x14ac:dyDescent="0.35">
      <c r="A1229" s="225">
        <v>43473</v>
      </c>
      <c r="B1229" s="20">
        <f t="shared" si="40"/>
        <v>539.23831674662961</v>
      </c>
      <c r="C1229" s="257">
        <v>3691</v>
      </c>
      <c r="D1229" s="20">
        <f t="shared" si="41"/>
        <v>460.88745021079455</v>
      </c>
      <c r="E1229" s="20">
        <f>AVERAGE(506.7,496.41)</f>
        <v>501.55500000000001</v>
      </c>
      <c r="F1229" s="170">
        <f>USD_CNY!B1016</f>
        <v>6.8448399999999996</v>
      </c>
      <c r="G1229" s="184">
        <f t="shared" si="48"/>
        <v>-20</v>
      </c>
    </row>
    <row r="1230" spans="1:7" x14ac:dyDescent="0.35">
      <c r="A1230" s="225">
        <v>43474</v>
      </c>
      <c r="B1230" s="20">
        <f t="shared" si="40"/>
        <v>539.34237004198292</v>
      </c>
      <c r="C1230" s="257">
        <v>3696</v>
      </c>
      <c r="D1230" s="20">
        <f t="shared" si="41"/>
        <v>460.97638465126749</v>
      </c>
      <c r="E1230" s="20">
        <f>AVERAGE(506.37,498.98)</f>
        <v>502.67500000000001</v>
      </c>
      <c r="F1230" s="170">
        <f>USD_CNY!B1017</f>
        <v>6.8527899999999997</v>
      </c>
      <c r="G1230" s="184">
        <f t="shared" ref="G1230:G1232" si="49">+C1230-C1229</f>
        <v>5</v>
      </c>
    </row>
    <row r="1231" spans="1:7" x14ac:dyDescent="0.35">
      <c r="A1231" s="225">
        <v>43475</v>
      </c>
      <c r="B1231" s="20">
        <f t="shared" si="40"/>
        <v>543.38490179870541</v>
      </c>
      <c r="C1231" s="257">
        <v>3701</v>
      </c>
      <c r="D1231" s="20">
        <f t="shared" si="41"/>
        <v>464.43153999889353</v>
      </c>
      <c r="E1231" s="20">
        <f>AVERAGE(509.59,502.84)</f>
        <v>506.21499999999997</v>
      </c>
      <c r="F1231" s="170">
        <f>USD_CNY!B1018</f>
        <v>6.8110099999999996</v>
      </c>
      <c r="G1231" s="184">
        <f t="shared" si="49"/>
        <v>5</v>
      </c>
    </row>
    <row r="1232" spans="1:7" x14ac:dyDescent="0.35">
      <c r="A1232" s="225">
        <v>43480</v>
      </c>
      <c r="B1232" s="20">
        <f t="shared" si="40"/>
        <v>546.29535146134742</v>
      </c>
      <c r="C1232" s="257">
        <v>3694</v>
      </c>
      <c r="D1232" s="20">
        <f t="shared" si="41"/>
        <v>466.91910381311749</v>
      </c>
      <c r="E1232" s="20"/>
      <c r="F1232" s="170">
        <f>USD_CNY!B1019</f>
        <v>6.7619100000000003</v>
      </c>
      <c r="G1232" s="184">
        <f t="shared" si="49"/>
        <v>-7</v>
      </c>
    </row>
    <row r="1233" spans="1:7" x14ac:dyDescent="0.35">
      <c r="A1233" s="225">
        <v>43481</v>
      </c>
      <c r="B1233" s="20">
        <f t="shared" si="40"/>
        <v>545.41293547029682</v>
      </c>
      <c r="C1233" s="257">
        <v>3694</v>
      </c>
      <c r="D1233" s="20">
        <f t="shared" si="41"/>
        <v>466.16490211136482</v>
      </c>
      <c r="E1233" s="20">
        <f>AVERAGE(504.45,497.69)</f>
        <v>501.07</v>
      </c>
      <c r="F1233" s="170">
        <f>USD_CNY!B1020</f>
        <v>6.77285</v>
      </c>
      <c r="G1233" s="184">
        <f t="shared" ref="G1233:G1237" si="50">+C1233-C1232</f>
        <v>0</v>
      </c>
    </row>
    <row r="1234" spans="1:7" x14ac:dyDescent="0.35">
      <c r="A1234" s="225">
        <v>43482</v>
      </c>
      <c r="B1234" s="20">
        <f t="shared" si="40"/>
        <v>545.75042532731709</v>
      </c>
      <c r="C1234" s="257">
        <v>3689</v>
      </c>
      <c r="D1234" s="20">
        <f t="shared" si="41"/>
        <v>466.45335498061291</v>
      </c>
      <c r="E1234" s="20">
        <f>AVERAGE(504.45,498.98)</f>
        <v>501.71500000000003</v>
      </c>
      <c r="F1234" s="170">
        <f>USD_CNY!B1021</f>
        <v>6.7595000000000001</v>
      </c>
      <c r="G1234" s="184">
        <f t="shared" si="50"/>
        <v>-5</v>
      </c>
    </row>
    <row r="1235" spans="1:7" x14ac:dyDescent="0.35">
      <c r="A1235" s="225">
        <v>43483</v>
      </c>
      <c r="B1235" s="20">
        <f t="shared" si="40"/>
        <v>544.52676063406591</v>
      </c>
      <c r="C1235" s="257">
        <v>3689</v>
      </c>
      <c r="D1235" s="20">
        <f t="shared" si="41"/>
        <v>465.40748772142388</v>
      </c>
      <c r="E1235" s="20">
        <f>AVERAGE(502.52,497.05)</f>
        <v>499.78499999999997</v>
      </c>
      <c r="F1235" s="170">
        <f>USD_CNY!B1022</f>
        <v>6.7746899999999997</v>
      </c>
      <c r="G1235" s="184">
        <f t="shared" si="50"/>
        <v>0</v>
      </c>
    </row>
    <row r="1236" spans="1:7" x14ac:dyDescent="0.35">
      <c r="A1236" s="225">
        <v>43484</v>
      </c>
      <c r="B1236" s="20"/>
      <c r="C1236" s="257"/>
      <c r="D1236" s="20"/>
      <c r="E1236" s="20"/>
      <c r="F1236" s="170">
        <f>USD_CNY!B1023</f>
        <v>0</v>
      </c>
      <c r="G1236" s="184">
        <f t="shared" si="50"/>
        <v>-3689</v>
      </c>
    </row>
    <row r="1237" spans="1:7" x14ac:dyDescent="0.35">
      <c r="A1237" s="224"/>
      <c r="B1237" s="20"/>
      <c r="C1237" s="257"/>
      <c r="D1237" s="20"/>
      <c r="E1237" s="20"/>
      <c r="F1237" s="170">
        <f>USD_CNY!B1024</f>
        <v>0</v>
      </c>
      <c r="G1237" s="184">
        <f t="shared" si="50"/>
        <v>0</v>
      </c>
    </row>
    <row r="1238" spans="1:7" x14ac:dyDescent="0.35">
      <c r="A1238" s="224"/>
      <c r="B1238" s="20"/>
      <c r="C1238" s="257"/>
      <c r="D1238" s="20"/>
      <c r="E1238" s="20"/>
      <c r="F1238" s="58"/>
    </row>
    <row r="1239" spans="1:7" x14ac:dyDescent="0.35">
      <c r="A1239" s="224"/>
      <c r="B1239" s="20"/>
      <c r="C1239" s="257"/>
      <c r="D1239" s="20"/>
      <c r="E1239" s="20"/>
      <c r="F1239" s="58"/>
    </row>
    <row r="1240" spans="1:7" x14ac:dyDescent="0.35">
      <c r="A1240" s="224"/>
      <c r="B1240" s="20"/>
      <c r="C1240" s="257"/>
      <c r="D1240" s="20"/>
      <c r="E1240" s="20"/>
      <c r="F1240" s="58"/>
    </row>
    <row r="1241" spans="1:7" x14ac:dyDescent="0.35">
      <c r="A1241" s="224"/>
      <c r="B1241" s="20"/>
      <c r="C1241" s="257"/>
      <c r="D1241" s="20"/>
      <c r="E1241" s="20"/>
      <c r="F1241" s="58"/>
    </row>
    <row r="1242" spans="1:7" x14ac:dyDescent="0.35">
      <c r="A1242" s="224"/>
      <c r="B1242" s="20"/>
      <c r="C1242" s="257"/>
      <c r="D1242" s="20"/>
      <c r="E1242" s="20"/>
      <c r="F1242" s="58"/>
    </row>
    <row r="1243" spans="1:7" x14ac:dyDescent="0.35">
      <c r="A1243" s="224"/>
      <c r="B1243" s="20"/>
      <c r="C1243" s="257"/>
      <c r="D1243" s="20"/>
      <c r="E1243" s="20"/>
      <c r="F1243" s="58"/>
    </row>
    <row r="1244" spans="1:7" x14ac:dyDescent="0.35">
      <c r="A1244" s="224"/>
      <c r="B1244" s="20"/>
      <c r="C1244" s="257"/>
      <c r="D1244" s="20"/>
      <c r="E1244" s="20"/>
      <c r="F1244" s="58"/>
    </row>
    <row r="1245" spans="1:7" x14ac:dyDescent="0.35">
      <c r="A1245" s="224"/>
      <c r="B1245" s="20"/>
      <c r="C1245" s="257"/>
      <c r="D1245" s="20"/>
      <c r="E1245" s="20"/>
      <c r="F1245" s="58"/>
    </row>
    <row r="1246" spans="1:7" x14ac:dyDescent="0.35">
      <c r="A1246" s="224"/>
      <c r="B1246" s="20"/>
      <c r="C1246" s="257"/>
      <c r="D1246" s="20"/>
      <c r="E1246" s="20"/>
      <c r="F1246" s="58"/>
    </row>
    <row r="1247" spans="1:7" x14ac:dyDescent="0.35">
      <c r="A1247" s="224"/>
      <c r="B1247" s="20"/>
      <c r="C1247" s="257"/>
      <c r="D1247" s="20"/>
      <c r="E1247" s="20"/>
      <c r="F1247" s="58"/>
    </row>
    <row r="1248" spans="1:7" x14ac:dyDescent="0.35">
      <c r="A1248" s="224"/>
      <c r="B1248" s="20"/>
      <c r="C1248" s="257"/>
      <c r="D1248" s="20"/>
      <c r="E1248" s="20"/>
      <c r="F1248" s="58"/>
    </row>
    <row r="1249" spans="1:6" x14ac:dyDescent="0.35">
      <c r="A1249" s="224"/>
      <c r="B1249" s="20"/>
      <c r="C1249" s="257"/>
      <c r="D1249" s="20"/>
      <c r="E1249" s="20"/>
      <c r="F1249" s="58"/>
    </row>
    <row r="1250" spans="1:6" x14ac:dyDescent="0.35">
      <c r="A1250" s="224"/>
      <c r="B1250" s="20"/>
      <c r="C1250" s="257"/>
      <c r="D1250" s="20"/>
      <c r="E1250" s="20"/>
      <c r="F1250" s="58"/>
    </row>
    <row r="1251" spans="1:6" x14ac:dyDescent="0.35">
      <c r="A1251" s="224"/>
      <c r="B1251" s="20"/>
      <c r="C1251" s="257"/>
      <c r="D1251" s="20"/>
      <c r="E1251" s="20"/>
      <c r="F1251" s="58"/>
    </row>
    <row r="1252" spans="1:6" x14ac:dyDescent="0.35">
      <c r="A1252" s="224"/>
      <c r="B1252" s="20"/>
      <c r="C1252" s="257"/>
      <c r="D1252" s="20"/>
      <c r="E1252" s="20"/>
      <c r="F1252" s="58"/>
    </row>
    <row r="1253" spans="1:6" x14ac:dyDescent="0.35">
      <c r="A1253" s="224"/>
      <c r="B1253" s="20"/>
      <c r="C1253" s="257"/>
      <c r="D1253" s="20"/>
      <c r="E1253" s="20"/>
      <c r="F1253" s="58"/>
    </row>
    <row r="1254" spans="1:6" x14ac:dyDescent="0.35">
      <c r="A1254" s="224"/>
      <c r="B1254" s="20"/>
      <c r="C1254" s="257"/>
      <c r="D1254" s="20"/>
      <c r="E1254" s="20"/>
      <c r="F1254" s="58"/>
    </row>
    <row r="1255" spans="1:6" x14ac:dyDescent="0.35">
      <c r="A1255" s="224"/>
      <c r="B1255" s="20"/>
      <c r="C1255" s="257"/>
      <c r="D1255" s="20"/>
      <c r="E1255" s="20"/>
      <c r="F1255" s="58"/>
    </row>
    <row r="1256" spans="1:6" x14ac:dyDescent="0.35">
      <c r="A1256" s="224"/>
      <c r="B1256" s="20"/>
      <c r="C1256" s="257"/>
      <c r="D1256" s="20"/>
      <c r="E1256" s="20"/>
      <c r="F1256" s="58"/>
    </row>
    <row r="1257" spans="1:6" x14ac:dyDescent="0.35">
      <c r="A1257" s="224"/>
      <c r="B1257" s="20"/>
      <c r="C1257" s="257"/>
      <c r="D1257" s="20"/>
      <c r="E1257" s="20"/>
      <c r="F1257" s="58"/>
    </row>
    <row r="1258" spans="1:6" x14ac:dyDescent="0.35">
      <c r="A1258" s="224"/>
      <c r="B1258" s="20"/>
      <c r="C1258" s="257"/>
      <c r="D1258" s="20"/>
      <c r="E1258" s="20"/>
      <c r="F1258" s="58"/>
    </row>
    <row r="1259" spans="1:6" x14ac:dyDescent="0.35">
      <c r="A1259" s="224"/>
      <c r="B1259" s="20"/>
      <c r="C1259" s="257"/>
      <c r="D1259" s="20"/>
      <c r="E1259" s="20"/>
      <c r="F1259" s="58"/>
    </row>
    <row r="1260" spans="1:6" x14ac:dyDescent="0.35">
      <c r="A1260" s="224"/>
      <c r="B1260" s="20"/>
      <c r="C1260" s="257"/>
      <c r="D1260" s="20"/>
      <c r="E1260" s="20"/>
      <c r="F1260" s="58"/>
    </row>
    <row r="1261" spans="1:6" x14ac:dyDescent="0.35">
      <c r="A1261" s="224"/>
      <c r="B1261" s="20"/>
      <c r="C1261" s="257"/>
      <c r="D1261" s="20"/>
      <c r="E1261" s="20"/>
      <c r="F1261" s="58"/>
    </row>
    <row r="1262" spans="1:6" x14ac:dyDescent="0.35">
      <c r="A1262" s="224"/>
      <c r="B1262" s="20"/>
      <c r="C1262" s="257"/>
      <c r="D1262" s="20"/>
      <c r="E1262" s="20"/>
      <c r="F1262" s="58"/>
    </row>
    <row r="1263" spans="1:6" x14ac:dyDescent="0.35">
      <c r="A1263" s="224"/>
      <c r="B1263" s="20"/>
      <c r="C1263" s="257"/>
      <c r="D1263" s="20"/>
      <c r="E1263" s="20"/>
      <c r="F1263" s="58"/>
    </row>
    <row r="1264" spans="1:6" x14ac:dyDescent="0.35">
      <c r="A1264" s="224"/>
      <c r="B1264" s="20"/>
      <c r="C1264" s="257"/>
      <c r="D1264" s="20"/>
      <c r="E1264" s="20"/>
      <c r="F1264" s="58"/>
    </row>
    <row r="1265" spans="1:6" x14ac:dyDescent="0.35">
      <c r="A1265" s="224"/>
      <c r="B1265" s="20"/>
      <c r="C1265" s="257"/>
      <c r="D1265" s="20"/>
      <c r="E1265" s="20"/>
      <c r="F1265" s="58"/>
    </row>
    <row r="1266" spans="1:6" x14ac:dyDescent="0.35">
      <c r="A1266" s="224"/>
      <c r="B1266" s="20"/>
      <c r="C1266" s="257"/>
      <c r="D1266" s="20"/>
      <c r="E1266" s="20"/>
      <c r="F1266" s="58"/>
    </row>
    <row r="1267" spans="1:6" x14ac:dyDescent="0.35">
      <c r="A1267" s="224"/>
      <c r="B1267" s="20"/>
      <c r="C1267" s="257"/>
      <c r="D1267" s="20"/>
      <c r="E1267" s="20"/>
      <c r="F1267" s="58"/>
    </row>
    <row r="1268" spans="1:6" x14ac:dyDescent="0.35">
      <c r="A1268" s="224"/>
      <c r="B1268" s="20"/>
      <c r="C1268" s="257"/>
      <c r="D1268" s="20"/>
      <c r="E1268" s="20"/>
      <c r="F1268" s="58"/>
    </row>
    <row r="1269" spans="1:6" x14ac:dyDescent="0.35">
      <c r="A1269" s="224"/>
      <c r="B1269" s="20"/>
      <c r="C1269" s="257"/>
      <c r="D1269" s="20"/>
      <c r="E1269" s="20"/>
      <c r="F1269" s="58"/>
    </row>
    <row r="1270" spans="1:6" x14ac:dyDescent="0.35">
      <c r="A1270" s="224"/>
      <c r="B1270" s="20"/>
      <c r="C1270" s="257"/>
      <c r="D1270" s="20"/>
      <c r="E1270" s="20"/>
      <c r="F1270" s="58"/>
    </row>
    <row r="1271" spans="1:6" x14ac:dyDescent="0.35">
      <c r="A1271" s="224"/>
      <c r="B1271" s="20"/>
      <c r="C1271" s="257"/>
      <c r="D1271" s="20"/>
      <c r="E1271" s="20"/>
      <c r="F1271" s="58"/>
    </row>
    <row r="1272" spans="1:6" x14ac:dyDescent="0.35">
      <c r="A1272" s="224"/>
      <c r="B1272" s="20"/>
      <c r="C1272" s="257"/>
      <c r="D1272" s="20"/>
      <c r="E1272" s="20"/>
      <c r="F1272" s="58"/>
    </row>
    <row r="1273" spans="1:6" x14ac:dyDescent="0.35">
      <c r="A1273" s="224"/>
      <c r="B1273" s="20"/>
      <c r="C1273" s="257"/>
      <c r="D1273" s="20"/>
      <c r="E1273" s="20"/>
      <c r="F1273" s="58"/>
    </row>
    <row r="1274" spans="1:6" x14ac:dyDescent="0.35">
      <c r="A1274" s="224"/>
      <c r="B1274" s="20"/>
      <c r="C1274" s="257"/>
      <c r="D1274" s="20"/>
      <c r="E1274" s="20"/>
      <c r="F1274" s="58"/>
    </row>
    <row r="1275" spans="1:6" x14ac:dyDescent="0.35">
      <c r="A1275" s="224"/>
      <c r="B1275" s="20"/>
      <c r="C1275" s="257"/>
      <c r="D1275" s="20"/>
      <c r="E1275" s="20"/>
      <c r="F1275" s="58"/>
    </row>
    <row r="1276" spans="1:6" x14ac:dyDescent="0.35">
      <c r="A1276" s="224"/>
      <c r="B1276" s="20"/>
      <c r="C1276" s="257"/>
      <c r="D1276" s="20"/>
      <c r="E1276" s="20"/>
      <c r="F1276" s="58"/>
    </row>
    <row r="1277" spans="1:6" x14ac:dyDescent="0.35">
      <c r="A1277" s="224"/>
      <c r="B1277" s="20"/>
      <c r="C1277" s="257"/>
      <c r="D1277" s="20"/>
      <c r="E1277" s="20"/>
      <c r="F1277" s="58"/>
    </row>
    <row r="1278" spans="1:6" x14ac:dyDescent="0.35">
      <c r="A1278" s="224"/>
      <c r="B1278" s="20"/>
      <c r="C1278" s="257"/>
      <c r="D1278" s="20"/>
      <c r="E1278" s="20"/>
      <c r="F1278" s="58"/>
    </row>
    <row r="1279" spans="1:6" x14ac:dyDescent="0.35">
      <c r="A1279" s="224"/>
      <c r="B1279" s="20"/>
      <c r="C1279" s="257"/>
      <c r="D1279" s="20"/>
      <c r="E1279" s="20"/>
      <c r="F1279" s="58"/>
    </row>
    <row r="1280" spans="1:6" x14ac:dyDescent="0.35">
      <c r="A1280" s="224"/>
      <c r="B1280" s="20"/>
      <c r="C1280" s="257"/>
      <c r="D1280" s="20"/>
      <c r="E1280" s="20"/>
      <c r="F1280" s="58"/>
    </row>
    <row r="1281" spans="1:6" x14ac:dyDescent="0.35">
      <c r="A1281" s="224"/>
      <c r="B1281" s="20"/>
      <c r="C1281" s="257"/>
      <c r="D1281" s="20"/>
      <c r="E1281" s="20"/>
      <c r="F1281" s="58"/>
    </row>
    <row r="1282" spans="1:6" x14ac:dyDescent="0.35">
      <c r="A1282" s="224"/>
      <c r="B1282" s="20"/>
      <c r="C1282" s="257"/>
      <c r="D1282" s="20"/>
      <c r="E1282" s="20"/>
      <c r="F1282" s="58"/>
    </row>
    <row r="1283" spans="1:6" x14ac:dyDescent="0.35">
      <c r="A1283" s="224"/>
      <c r="B1283" s="20"/>
      <c r="C1283" s="257"/>
      <c r="D1283" s="20"/>
      <c r="E1283" s="20"/>
      <c r="F1283" s="58"/>
    </row>
    <row r="1284" spans="1:6" x14ac:dyDescent="0.35">
      <c r="A1284" s="224"/>
      <c r="B1284" s="20"/>
      <c r="C1284" s="257"/>
      <c r="D1284" s="20"/>
      <c r="E1284" s="20"/>
      <c r="F1284" s="58"/>
    </row>
    <row r="1285" spans="1:6" x14ac:dyDescent="0.35">
      <c r="A1285" s="224"/>
      <c r="B1285" s="20"/>
      <c r="C1285" s="257"/>
      <c r="D1285" s="20"/>
      <c r="E1285" s="20"/>
      <c r="F1285" s="58"/>
    </row>
    <row r="1286" spans="1:6" x14ac:dyDescent="0.35">
      <c r="A1286" s="224"/>
      <c r="B1286" s="20"/>
      <c r="C1286" s="257"/>
      <c r="D1286" s="20"/>
      <c r="E1286" s="20"/>
      <c r="F1286" s="58"/>
    </row>
    <row r="1287" spans="1:6" x14ac:dyDescent="0.35">
      <c r="A1287" s="224"/>
      <c r="B1287" s="20"/>
      <c r="C1287" s="257"/>
      <c r="D1287" s="20"/>
      <c r="E1287" s="20"/>
      <c r="F1287" s="58"/>
    </row>
    <row r="1288" spans="1:6" x14ac:dyDescent="0.35">
      <c r="A1288" s="224"/>
      <c r="B1288" s="20"/>
      <c r="C1288" s="257"/>
      <c r="D1288" s="20"/>
      <c r="E1288" s="20"/>
      <c r="F1288" s="58"/>
    </row>
    <row r="1289" spans="1:6" x14ac:dyDescent="0.35">
      <c r="A1289" s="224"/>
      <c r="B1289" s="20"/>
      <c r="C1289" s="257"/>
      <c r="D1289" s="20"/>
      <c r="E1289" s="20"/>
      <c r="F1289" s="58"/>
    </row>
    <row r="1290" spans="1:6" x14ac:dyDescent="0.35">
      <c r="A1290" s="224"/>
      <c r="B1290" s="20"/>
      <c r="C1290" s="257"/>
      <c r="D1290" s="20"/>
      <c r="E1290" s="20"/>
      <c r="F1290" s="58"/>
    </row>
    <row r="1291" spans="1:6" x14ac:dyDescent="0.35">
      <c r="A1291" s="224"/>
      <c r="B1291" s="20"/>
      <c r="C1291" s="257"/>
      <c r="D1291" s="20"/>
      <c r="E1291" s="20"/>
      <c r="F1291" s="58"/>
    </row>
    <row r="1292" spans="1:6" x14ac:dyDescent="0.35">
      <c r="A1292" s="224"/>
      <c r="B1292" s="20"/>
      <c r="C1292" s="257"/>
      <c r="D1292" s="20"/>
      <c r="E1292" s="20"/>
      <c r="F1292" s="58"/>
    </row>
    <row r="1293" spans="1:6" x14ac:dyDescent="0.35">
      <c r="A1293" s="224"/>
      <c r="B1293" s="20"/>
      <c r="C1293" s="257"/>
      <c r="D1293" s="20"/>
      <c r="E1293" s="20"/>
      <c r="F1293" s="58"/>
    </row>
    <row r="1294" spans="1:6" x14ac:dyDescent="0.35">
      <c r="A1294" s="224"/>
      <c r="B1294" s="20"/>
      <c r="C1294" s="257"/>
      <c r="D1294" s="20"/>
      <c r="E1294" s="20"/>
      <c r="F1294" s="58"/>
    </row>
    <row r="1295" spans="1:6" x14ac:dyDescent="0.35">
      <c r="A1295" s="224"/>
      <c r="B1295" s="20"/>
      <c r="C1295" s="257"/>
      <c r="D1295" s="20"/>
      <c r="E1295" s="20"/>
      <c r="F1295" s="58"/>
    </row>
    <row r="1296" spans="1:6" x14ac:dyDescent="0.35">
      <c r="A1296" s="224"/>
      <c r="B1296" s="20"/>
      <c r="C1296" s="257"/>
      <c r="D1296" s="20"/>
      <c r="E1296" s="20"/>
      <c r="F1296" s="58"/>
    </row>
    <row r="1297" spans="1:6" x14ac:dyDescent="0.35">
      <c r="A1297" s="224"/>
      <c r="B1297" s="20"/>
      <c r="C1297" s="257"/>
      <c r="D1297" s="20"/>
      <c r="E1297" s="20"/>
      <c r="F1297" s="58"/>
    </row>
    <row r="1298" spans="1:6" x14ac:dyDescent="0.35">
      <c r="A1298" s="224"/>
      <c r="B1298" s="20"/>
      <c r="C1298" s="257"/>
      <c r="D1298" s="20"/>
      <c r="E1298" s="20"/>
      <c r="F1298" s="58"/>
    </row>
    <row r="1299" spans="1:6" x14ac:dyDescent="0.35">
      <c r="A1299" s="224"/>
      <c r="B1299" s="20"/>
      <c r="C1299" s="257"/>
      <c r="D1299" s="20"/>
      <c r="E1299" s="20"/>
      <c r="F1299" s="58"/>
    </row>
    <row r="1300" spans="1:6" x14ac:dyDescent="0.35">
      <c r="A1300" s="224"/>
      <c r="B1300" s="20"/>
      <c r="C1300" s="257"/>
      <c r="D1300" s="20"/>
      <c r="E1300" s="20"/>
      <c r="F1300" s="58"/>
    </row>
    <row r="1301" spans="1:6" x14ac:dyDescent="0.35">
      <c r="A1301" s="224"/>
      <c r="B1301" s="20"/>
      <c r="C1301" s="257"/>
      <c r="D1301" s="20"/>
      <c r="E1301" s="20"/>
      <c r="F1301" s="58"/>
    </row>
    <row r="1302" spans="1:6" x14ac:dyDescent="0.35">
      <c r="A1302" s="224"/>
      <c r="B1302" s="20"/>
      <c r="C1302" s="257"/>
      <c r="D1302" s="20"/>
      <c r="E1302" s="20"/>
      <c r="F1302" s="58"/>
    </row>
    <row r="1303" spans="1:6" x14ac:dyDescent="0.35">
      <c r="A1303" s="224"/>
      <c r="B1303" s="20"/>
      <c r="C1303" s="257"/>
      <c r="D1303" s="20"/>
      <c r="E1303" s="20"/>
      <c r="F1303" s="58"/>
    </row>
    <row r="1304" spans="1:6" x14ac:dyDescent="0.35">
      <c r="A1304" s="224"/>
      <c r="B1304" s="20"/>
      <c r="C1304" s="257"/>
      <c r="D1304" s="20"/>
      <c r="E1304" s="20"/>
      <c r="F1304" s="58"/>
    </row>
    <row r="1305" spans="1:6" x14ac:dyDescent="0.35">
      <c r="A1305" s="224"/>
      <c r="B1305" s="20"/>
      <c r="C1305" s="257"/>
      <c r="D1305" s="20"/>
      <c r="E1305" s="20"/>
      <c r="F1305" s="58"/>
    </row>
    <row r="1306" spans="1:6" x14ac:dyDescent="0.35">
      <c r="A1306" s="224"/>
      <c r="B1306" s="20"/>
      <c r="C1306" s="257"/>
      <c r="D1306" s="20"/>
      <c r="E1306" s="20"/>
      <c r="F1306" s="58"/>
    </row>
    <row r="1307" spans="1:6" x14ac:dyDescent="0.35">
      <c r="A1307" s="224"/>
      <c r="B1307" s="20"/>
      <c r="C1307" s="257"/>
      <c r="D1307" s="20"/>
      <c r="E1307" s="20"/>
      <c r="F1307" s="58"/>
    </row>
    <row r="1308" spans="1:6" x14ac:dyDescent="0.35">
      <c r="A1308" s="224"/>
      <c r="B1308" s="20"/>
      <c r="C1308" s="257"/>
      <c r="D1308" s="20"/>
      <c r="E1308" s="20"/>
      <c r="F1308" s="58"/>
    </row>
    <row r="1309" spans="1:6" x14ac:dyDescent="0.35">
      <c r="A1309" s="224"/>
      <c r="B1309" s="20"/>
      <c r="C1309" s="257"/>
      <c r="D1309" s="20"/>
      <c r="E1309" s="20"/>
      <c r="F1309" s="58"/>
    </row>
    <row r="1310" spans="1:6" x14ac:dyDescent="0.35">
      <c r="A1310" s="224"/>
      <c r="B1310" s="20"/>
      <c r="C1310" s="257"/>
      <c r="D1310" s="20"/>
      <c r="E1310" s="20"/>
      <c r="F1310" s="58"/>
    </row>
    <row r="1311" spans="1:6" x14ac:dyDescent="0.35">
      <c r="A1311" s="224"/>
      <c r="B1311" s="20"/>
      <c r="C1311" s="257"/>
      <c r="D1311" s="20"/>
      <c r="E1311" s="20"/>
      <c r="F1311" s="58"/>
    </row>
    <row r="1312" spans="1:6" x14ac:dyDescent="0.35">
      <c r="A1312" s="224"/>
      <c r="B1312" s="20"/>
      <c r="C1312" s="257"/>
      <c r="D1312" s="20"/>
      <c r="E1312" s="20"/>
      <c r="F1312" s="58"/>
    </row>
    <row r="1313" spans="1:6" x14ac:dyDescent="0.35">
      <c r="A1313" s="224"/>
      <c r="B1313" s="20"/>
      <c r="C1313" s="257"/>
      <c r="D1313" s="20"/>
      <c r="E1313" s="20"/>
      <c r="F1313" s="58"/>
    </row>
    <row r="1314" spans="1:6" x14ac:dyDescent="0.35">
      <c r="A1314" s="224"/>
      <c r="B1314" s="20"/>
      <c r="C1314" s="257"/>
      <c r="D1314" s="20"/>
      <c r="E1314" s="20"/>
      <c r="F1314" s="58"/>
    </row>
    <row r="1315" spans="1:6" x14ac:dyDescent="0.35">
      <c r="A1315" s="224"/>
      <c r="B1315" s="20"/>
      <c r="C1315" s="257"/>
      <c r="D1315" s="20"/>
      <c r="E1315" s="20"/>
      <c r="F1315" s="58"/>
    </row>
    <row r="1316" spans="1:6" x14ac:dyDescent="0.35">
      <c r="A1316" s="224"/>
      <c r="B1316" s="20"/>
      <c r="C1316" s="257"/>
      <c r="D1316" s="20"/>
      <c r="E1316" s="20"/>
      <c r="F1316" s="58"/>
    </row>
    <row r="1317" spans="1:6" x14ac:dyDescent="0.35">
      <c r="A1317" s="224"/>
      <c r="B1317" s="20"/>
      <c r="C1317" s="257"/>
      <c r="D1317" s="20"/>
      <c r="E1317" s="20"/>
      <c r="F1317" s="58"/>
    </row>
    <row r="1318" spans="1:6" x14ac:dyDescent="0.35">
      <c r="A1318" s="224"/>
      <c r="B1318" s="20"/>
      <c r="C1318" s="257"/>
      <c r="D1318" s="20"/>
      <c r="E1318" s="20"/>
      <c r="F1318" s="58"/>
    </row>
    <row r="1319" spans="1:6" x14ac:dyDescent="0.35">
      <c r="A1319" s="224"/>
      <c r="B1319" s="20"/>
      <c r="C1319" s="257"/>
      <c r="D1319" s="20"/>
      <c r="E1319" s="20"/>
      <c r="F1319" s="58"/>
    </row>
    <row r="1320" spans="1:6" x14ac:dyDescent="0.35">
      <c r="A1320" s="224"/>
      <c r="B1320" s="20"/>
      <c r="C1320" s="257"/>
      <c r="D1320" s="20"/>
      <c r="E1320" s="20"/>
      <c r="F1320" s="58"/>
    </row>
    <row r="1321" spans="1:6" x14ac:dyDescent="0.35">
      <c r="A1321" s="224"/>
      <c r="B1321" s="20"/>
      <c r="C1321" s="257"/>
      <c r="D1321" s="20"/>
      <c r="E1321" s="20"/>
      <c r="F1321" s="58"/>
    </row>
    <row r="1322" spans="1:6" x14ac:dyDescent="0.35">
      <c r="A1322" s="224"/>
      <c r="B1322" s="20"/>
      <c r="C1322" s="257"/>
      <c r="D1322" s="20"/>
      <c r="E1322" s="20"/>
      <c r="F1322" s="58"/>
    </row>
    <row r="1323" spans="1:6" x14ac:dyDescent="0.35">
      <c r="A1323" s="224"/>
      <c r="B1323" s="20"/>
      <c r="C1323" s="257"/>
      <c r="D1323" s="20"/>
      <c r="E1323" s="20"/>
      <c r="F1323" s="58"/>
    </row>
    <row r="1324" spans="1:6" x14ac:dyDescent="0.35">
      <c r="A1324" s="224"/>
      <c r="B1324" s="20"/>
      <c r="C1324" s="257"/>
      <c r="D1324" s="20"/>
      <c r="E1324" s="20"/>
      <c r="F1324" s="58"/>
    </row>
    <row r="1325" spans="1:6" x14ac:dyDescent="0.35">
      <c r="A1325" s="224"/>
      <c r="B1325" s="20"/>
      <c r="C1325" s="257"/>
      <c r="D1325" s="20"/>
      <c r="E1325" s="20"/>
      <c r="F1325" s="58"/>
    </row>
    <row r="1326" spans="1:6" x14ac:dyDescent="0.35">
      <c r="A1326" s="224"/>
      <c r="B1326" s="20"/>
      <c r="C1326" s="257"/>
      <c r="D1326" s="20"/>
      <c r="E1326" s="20"/>
      <c r="F1326" s="58"/>
    </row>
    <row r="1327" spans="1:6" x14ac:dyDescent="0.35">
      <c r="A1327" s="224"/>
      <c r="B1327" s="20"/>
      <c r="C1327" s="257"/>
      <c r="D1327" s="20"/>
      <c r="E1327" s="20"/>
      <c r="F1327" s="58"/>
    </row>
    <row r="1328" spans="1:6" x14ac:dyDescent="0.35">
      <c r="A1328" s="224"/>
      <c r="B1328" s="20"/>
      <c r="C1328" s="257"/>
      <c r="D1328" s="20"/>
      <c r="E1328" s="20"/>
      <c r="F1328" s="58"/>
    </row>
    <row r="1329" spans="1:6" x14ac:dyDescent="0.35">
      <c r="A1329" s="224"/>
      <c r="B1329" s="20"/>
      <c r="C1329" s="257"/>
      <c r="D1329" s="20"/>
      <c r="E1329" s="20"/>
      <c r="F1329" s="58"/>
    </row>
    <row r="1330" spans="1:6" x14ac:dyDescent="0.35">
      <c r="A1330" s="224"/>
      <c r="B1330" s="20"/>
      <c r="C1330" s="257"/>
      <c r="D1330" s="20"/>
      <c r="E1330" s="20"/>
      <c r="F1330" s="58"/>
    </row>
    <row r="1331" spans="1:6" x14ac:dyDescent="0.35">
      <c r="A1331" s="224"/>
      <c r="B1331" s="20"/>
      <c r="C1331" s="257"/>
      <c r="D1331" s="20"/>
      <c r="E1331" s="20"/>
      <c r="F1331" s="58"/>
    </row>
    <row r="1332" spans="1:6" x14ac:dyDescent="0.35">
      <c r="A1332" s="224"/>
      <c r="B1332" s="20"/>
      <c r="C1332" s="257"/>
      <c r="D1332" s="20"/>
      <c r="E1332" s="20"/>
      <c r="F1332" s="58"/>
    </row>
    <row r="1333" spans="1:6" x14ac:dyDescent="0.35">
      <c r="A1333" s="224"/>
      <c r="B1333" s="20"/>
      <c r="C1333" s="257"/>
      <c r="D1333" s="20"/>
      <c r="E1333" s="20"/>
      <c r="F1333" s="58"/>
    </row>
    <row r="1334" spans="1:6" x14ac:dyDescent="0.35">
      <c r="A1334" s="224"/>
      <c r="B1334" s="20"/>
      <c r="C1334" s="257"/>
      <c r="D1334" s="20"/>
      <c r="E1334" s="20"/>
      <c r="F1334" s="58"/>
    </row>
    <row r="1335" spans="1:6" x14ac:dyDescent="0.35">
      <c r="A1335" s="224"/>
      <c r="B1335" s="20"/>
      <c r="C1335" s="257"/>
      <c r="D1335" s="20"/>
      <c r="E1335" s="20"/>
      <c r="F1335" s="58"/>
    </row>
    <row r="1336" spans="1:6" x14ac:dyDescent="0.35">
      <c r="A1336" s="224"/>
      <c r="B1336" s="20"/>
      <c r="C1336" s="257"/>
      <c r="D1336" s="20"/>
      <c r="E1336" s="20"/>
      <c r="F1336" s="58"/>
    </row>
    <row r="1337" spans="1:6" x14ac:dyDescent="0.35">
      <c r="A1337" s="224"/>
      <c r="B1337" s="20"/>
      <c r="C1337" s="257"/>
      <c r="D1337" s="20"/>
      <c r="E1337" s="20"/>
      <c r="F1337" s="58"/>
    </row>
    <row r="1338" spans="1:6" x14ac:dyDescent="0.35">
      <c r="A1338" s="224"/>
      <c r="B1338" s="20"/>
      <c r="C1338" s="257"/>
      <c r="D1338" s="20"/>
      <c r="E1338" s="20"/>
      <c r="F1338" s="58"/>
    </row>
    <row r="1339" spans="1:6" x14ac:dyDescent="0.35">
      <c r="A1339" s="224"/>
      <c r="B1339" s="20"/>
      <c r="C1339" s="257"/>
      <c r="D1339" s="20"/>
      <c r="E1339" s="20"/>
      <c r="F1339" s="58"/>
    </row>
    <row r="1340" spans="1:6" x14ac:dyDescent="0.35">
      <c r="A1340" s="224"/>
      <c r="B1340" s="20"/>
      <c r="C1340" s="257"/>
      <c r="D1340" s="20"/>
      <c r="E1340" s="20"/>
      <c r="F1340" s="58"/>
    </row>
    <row r="1341" spans="1:6" x14ac:dyDescent="0.35">
      <c r="A1341" s="224"/>
      <c r="B1341" s="20"/>
      <c r="C1341" s="257"/>
      <c r="D1341" s="20"/>
      <c r="E1341" s="20"/>
      <c r="F1341" s="58"/>
    </row>
    <row r="1342" spans="1:6" x14ac:dyDescent="0.35">
      <c r="A1342" s="224"/>
      <c r="B1342" s="20"/>
      <c r="C1342" s="257"/>
      <c r="D1342" s="20"/>
      <c r="E1342" s="20"/>
      <c r="F1342" s="58"/>
    </row>
    <row r="1343" spans="1:6" x14ac:dyDescent="0.35">
      <c r="A1343" s="224"/>
      <c r="B1343" s="20"/>
      <c r="C1343" s="257"/>
      <c r="D1343" s="20"/>
      <c r="E1343" s="20"/>
      <c r="F1343" s="58"/>
    </row>
    <row r="1344" spans="1:6" x14ac:dyDescent="0.35">
      <c r="A1344" s="224"/>
      <c r="B1344" s="20"/>
      <c r="C1344" s="257"/>
      <c r="D1344" s="20"/>
      <c r="E1344" s="20"/>
      <c r="F1344" s="58"/>
    </row>
    <row r="1345" spans="1:6" x14ac:dyDescent="0.35">
      <c r="A1345" s="224"/>
      <c r="B1345" s="20"/>
      <c r="C1345" s="257"/>
      <c r="D1345" s="20"/>
      <c r="E1345" s="20"/>
      <c r="F1345" s="58"/>
    </row>
    <row r="1346" spans="1:6" x14ac:dyDescent="0.35">
      <c r="A1346" s="224"/>
      <c r="B1346" s="20"/>
      <c r="C1346" s="257"/>
      <c r="D1346" s="20"/>
      <c r="E1346" s="20"/>
      <c r="F1346" s="58"/>
    </row>
    <row r="1347" spans="1:6" x14ac:dyDescent="0.35">
      <c r="A1347" s="224"/>
      <c r="B1347" s="20"/>
      <c r="C1347" s="257"/>
      <c r="D1347" s="20"/>
      <c r="E1347" s="20"/>
      <c r="F1347" s="58"/>
    </row>
    <row r="1348" spans="1:6" x14ac:dyDescent="0.35">
      <c r="A1348" s="224"/>
      <c r="B1348" s="20"/>
      <c r="C1348" s="257"/>
      <c r="D1348" s="20"/>
      <c r="E1348" s="20"/>
      <c r="F1348" s="58"/>
    </row>
    <row r="1349" spans="1:6" x14ac:dyDescent="0.35">
      <c r="A1349" s="224"/>
      <c r="B1349" s="20"/>
      <c r="C1349" s="257"/>
      <c r="D1349" s="20"/>
      <c r="E1349" s="20"/>
      <c r="F1349" s="58"/>
    </row>
    <row r="1350" spans="1:6" x14ac:dyDescent="0.35">
      <c r="A1350" s="224"/>
      <c r="B1350" s="20"/>
      <c r="C1350" s="257"/>
      <c r="D1350" s="20"/>
      <c r="E1350" s="20"/>
      <c r="F1350" s="58"/>
    </row>
    <row r="1351" spans="1:6" x14ac:dyDescent="0.35">
      <c r="A1351" s="224"/>
      <c r="B1351" s="20"/>
      <c r="C1351" s="257"/>
      <c r="D1351" s="20"/>
      <c r="E1351" s="20"/>
      <c r="F1351" s="58"/>
    </row>
    <row r="1352" spans="1:6" x14ac:dyDescent="0.35">
      <c r="A1352" s="224"/>
      <c r="B1352" s="20"/>
      <c r="C1352" s="257"/>
      <c r="D1352" s="20"/>
      <c r="E1352" s="20"/>
      <c r="F1352" s="58"/>
    </row>
    <row r="1353" spans="1:6" x14ac:dyDescent="0.35">
      <c r="A1353" s="224"/>
      <c r="B1353" s="20"/>
      <c r="C1353" s="257"/>
      <c r="D1353" s="20"/>
      <c r="E1353" s="20"/>
      <c r="F1353" s="58"/>
    </row>
    <row r="1354" spans="1:6" x14ac:dyDescent="0.35">
      <c r="A1354" s="224"/>
      <c r="B1354" s="20"/>
      <c r="C1354" s="257"/>
      <c r="D1354" s="20"/>
      <c r="E1354" s="20"/>
      <c r="F1354" s="58"/>
    </row>
    <row r="1355" spans="1:6" x14ac:dyDescent="0.35">
      <c r="A1355" s="224"/>
      <c r="B1355" s="20"/>
      <c r="C1355" s="257"/>
      <c r="D1355" s="20"/>
      <c r="E1355" s="20"/>
      <c r="F1355" s="58"/>
    </row>
    <row r="1356" spans="1:6" x14ac:dyDescent="0.35">
      <c r="A1356" s="224"/>
      <c r="B1356" s="20"/>
      <c r="C1356" s="257"/>
      <c r="D1356" s="20"/>
      <c r="E1356" s="20"/>
      <c r="F1356" s="58"/>
    </row>
    <row r="1357" spans="1:6" x14ac:dyDescent="0.35">
      <c r="A1357" s="224"/>
      <c r="B1357" s="20"/>
      <c r="C1357" s="257"/>
      <c r="D1357" s="20"/>
      <c r="E1357" s="20"/>
      <c r="F1357" s="58"/>
    </row>
    <row r="1358" spans="1:6" x14ac:dyDescent="0.35">
      <c r="A1358" s="224"/>
      <c r="B1358" s="20"/>
      <c r="C1358" s="257"/>
      <c r="D1358" s="20"/>
      <c r="E1358" s="20"/>
      <c r="F1358" s="58"/>
    </row>
    <row r="1359" spans="1:6" x14ac:dyDescent="0.35">
      <c r="A1359" s="224"/>
      <c r="B1359" s="20"/>
      <c r="C1359" s="257"/>
      <c r="D1359" s="20"/>
      <c r="E1359" s="20"/>
      <c r="F1359" s="58"/>
    </row>
    <row r="1360" spans="1:6" x14ac:dyDescent="0.35">
      <c r="A1360" s="224"/>
      <c r="B1360" s="20"/>
      <c r="C1360" s="257"/>
      <c r="D1360" s="20"/>
      <c r="E1360" s="20"/>
      <c r="F1360" s="58"/>
    </row>
    <row r="1361" spans="1:6" x14ac:dyDescent="0.35">
      <c r="A1361" s="224"/>
      <c r="B1361" s="20"/>
      <c r="C1361" s="257"/>
      <c r="D1361" s="20"/>
      <c r="E1361" s="20"/>
      <c r="F1361" s="58"/>
    </row>
    <row r="1362" spans="1:6" x14ac:dyDescent="0.35">
      <c r="A1362" s="224"/>
      <c r="B1362" s="20"/>
      <c r="C1362" s="257"/>
      <c r="D1362" s="20"/>
      <c r="E1362" s="20"/>
      <c r="F1362" s="58"/>
    </row>
    <row r="1363" spans="1:6" x14ac:dyDescent="0.35">
      <c r="A1363" s="224"/>
      <c r="B1363" s="20"/>
      <c r="C1363" s="257"/>
      <c r="D1363" s="20"/>
      <c r="E1363" s="20"/>
      <c r="F1363" s="58"/>
    </row>
    <row r="1364" spans="1:6" x14ac:dyDescent="0.35">
      <c r="A1364" s="224"/>
      <c r="B1364" s="20"/>
      <c r="C1364" s="257"/>
      <c r="D1364" s="20"/>
      <c r="E1364" s="20"/>
      <c r="F1364" s="58"/>
    </row>
    <row r="1365" spans="1:6" x14ac:dyDescent="0.35">
      <c r="A1365" s="224"/>
      <c r="B1365" s="20"/>
      <c r="C1365" s="257"/>
      <c r="D1365" s="20"/>
      <c r="E1365" s="20"/>
      <c r="F1365" s="58"/>
    </row>
    <row r="1366" spans="1:6" x14ac:dyDescent="0.35">
      <c r="A1366" s="224"/>
      <c r="B1366" s="20"/>
      <c r="C1366" s="257"/>
      <c r="D1366" s="20"/>
      <c r="E1366" s="20"/>
      <c r="F1366" s="58"/>
    </row>
    <row r="1367" spans="1:6" x14ac:dyDescent="0.35">
      <c r="A1367" s="224"/>
      <c r="B1367" s="20"/>
      <c r="C1367" s="257"/>
      <c r="D1367" s="20"/>
      <c r="E1367" s="20"/>
      <c r="F1367" s="58"/>
    </row>
    <row r="1368" spans="1:6" x14ac:dyDescent="0.35">
      <c r="A1368" s="224"/>
      <c r="B1368" s="20"/>
      <c r="C1368" s="257"/>
      <c r="D1368" s="20"/>
      <c r="E1368" s="20"/>
      <c r="F1368" s="58"/>
    </row>
    <row r="1369" spans="1:6" x14ac:dyDescent="0.35">
      <c r="A1369" s="224"/>
      <c r="B1369" s="20"/>
      <c r="C1369" s="257"/>
      <c r="D1369" s="20"/>
      <c r="E1369" s="20"/>
      <c r="F1369" s="58"/>
    </row>
    <row r="1370" spans="1:6" x14ac:dyDescent="0.35">
      <c r="A1370" s="224"/>
      <c r="B1370" s="20"/>
      <c r="C1370" s="257"/>
      <c r="D1370" s="20"/>
      <c r="E1370" s="20"/>
      <c r="F1370" s="58"/>
    </row>
    <row r="1371" spans="1:6" x14ac:dyDescent="0.35">
      <c r="A1371" s="224"/>
      <c r="B1371" s="20"/>
      <c r="C1371" s="257"/>
      <c r="D1371" s="20"/>
      <c r="E1371" s="20"/>
      <c r="F1371" s="58"/>
    </row>
    <row r="1372" spans="1:6" x14ac:dyDescent="0.35">
      <c r="A1372" s="224"/>
      <c r="B1372" s="20"/>
      <c r="C1372" s="257"/>
      <c r="D1372" s="20"/>
      <c r="E1372" s="20"/>
      <c r="F1372" s="58"/>
    </row>
    <row r="1373" spans="1:6" x14ac:dyDescent="0.35">
      <c r="A1373" s="224"/>
      <c r="B1373" s="20"/>
      <c r="C1373" s="257"/>
      <c r="D1373" s="20"/>
      <c r="E1373" s="20"/>
      <c r="F1373" s="58"/>
    </row>
    <row r="1374" spans="1:6" x14ac:dyDescent="0.35">
      <c r="A1374" s="224"/>
      <c r="B1374" s="20"/>
      <c r="C1374" s="257"/>
      <c r="D1374" s="20"/>
      <c r="E1374" s="20"/>
      <c r="F1374" s="58"/>
    </row>
    <row r="1375" spans="1:6" x14ac:dyDescent="0.35">
      <c r="A1375" s="224"/>
      <c r="B1375" s="20"/>
      <c r="C1375" s="257"/>
      <c r="D1375" s="20"/>
      <c r="E1375" s="20"/>
      <c r="F1375" s="58"/>
    </row>
    <row r="1376" spans="1:6" x14ac:dyDescent="0.35">
      <c r="A1376" s="224"/>
      <c r="B1376" s="20"/>
      <c r="C1376" s="257"/>
      <c r="D1376" s="20"/>
      <c r="E1376" s="20"/>
      <c r="F1376" s="58"/>
    </row>
    <row r="1377" spans="1:6" x14ac:dyDescent="0.35">
      <c r="A1377" s="224"/>
      <c r="B1377" s="20"/>
      <c r="C1377" s="257"/>
      <c r="D1377" s="20"/>
      <c r="E1377" s="20"/>
      <c r="F1377" s="58"/>
    </row>
    <row r="1378" spans="1:6" x14ac:dyDescent="0.35">
      <c r="A1378" s="224"/>
      <c r="B1378" s="20"/>
      <c r="C1378" s="257"/>
      <c r="D1378" s="20"/>
      <c r="E1378" s="20"/>
      <c r="F1378" s="58"/>
    </row>
    <row r="1379" spans="1:6" x14ac:dyDescent="0.35">
      <c r="A1379" s="224"/>
      <c r="B1379" s="20"/>
      <c r="C1379" s="257"/>
      <c r="D1379" s="20"/>
      <c r="E1379" s="20"/>
      <c r="F1379" s="58"/>
    </row>
    <row r="1380" spans="1:6" x14ac:dyDescent="0.35">
      <c r="A1380" s="224"/>
      <c r="B1380" s="20"/>
      <c r="C1380" s="257"/>
      <c r="D1380" s="20"/>
      <c r="E1380" s="20"/>
      <c r="F1380" s="58"/>
    </row>
    <row r="1381" spans="1:6" x14ac:dyDescent="0.35">
      <c r="A1381" s="224"/>
      <c r="B1381" s="20"/>
      <c r="C1381" s="257"/>
      <c r="D1381" s="20"/>
      <c r="E1381" s="20"/>
      <c r="F1381" s="58"/>
    </row>
    <row r="1382" spans="1:6" x14ac:dyDescent="0.35">
      <c r="A1382" s="224"/>
      <c r="B1382" s="20"/>
      <c r="C1382" s="257"/>
      <c r="D1382" s="20"/>
      <c r="E1382" s="20"/>
      <c r="F1382" s="58"/>
    </row>
    <row r="1383" spans="1:6" x14ac:dyDescent="0.35">
      <c r="A1383" s="224"/>
      <c r="B1383" s="20"/>
      <c r="C1383" s="257"/>
      <c r="D1383" s="20"/>
      <c r="E1383" s="20"/>
      <c r="F1383" s="58"/>
    </row>
    <row r="1384" spans="1:6" x14ac:dyDescent="0.35">
      <c r="A1384" s="224"/>
      <c r="B1384" s="20"/>
      <c r="C1384" s="257"/>
      <c r="D1384" s="20"/>
      <c r="E1384" s="20"/>
      <c r="F1384" s="58"/>
    </row>
    <row r="1385" spans="1:6" x14ac:dyDescent="0.35">
      <c r="A1385" s="224"/>
      <c r="B1385" s="20"/>
      <c r="C1385" s="257"/>
      <c r="D1385" s="20"/>
      <c r="E1385" s="20"/>
      <c r="F1385" s="58"/>
    </row>
    <row r="1386" spans="1:6" x14ac:dyDescent="0.35">
      <c r="A1386" s="224"/>
      <c r="B1386" s="20"/>
      <c r="C1386" s="257"/>
      <c r="D1386" s="20"/>
      <c r="E1386" s="20"/>
      <c r="F1386" s="58"/>
    </row>
    <row r="1387" spans="1:6" x14ac:dyDescent="0.35">
      <c r="A1387" s="224"/>
      <c r="B1387" s="20"/>
      <c r="C1387" s="257"/>
      <c r="D1387" s="20"/>
      <c r="E1387" s="20"/>
      <c r="F1387" s="58"/>
    </row>
    <row r="1388" spans="1:6" x14ac:dyDescent="0.35">
      <c r="A1388" s="224"/>
      <c r="B1388" s="20"/>
      <c r="C1388" s="257"/>
      <c r="D1388" s="20"/>
      <c r="E1388" s="20"/>
      <c r="F1388" s="58"/>
    </row>
    <row r="1389" spans="1:6" x14ac:dyDescent="0.35">
      <c r="A1389" s="224"/>
      <c r="B1389" s="20"/>
      <c r="C1389" s="257"/>
      <c r="D1389" s="20"/>
      <c r="E1389" s="20"/>
      <c r="F1389" s="58"/>
    </row>
    <row r="1390" spans="1:6" x14ac:dyDescent="0.35">
      <c r="A1390" s="224"/>
      <c r="B1390" s="20"/>
      <c r="C1390" s="257"/>
      <c r="D1390" s="20"/>
      <c r="E1390" s="20"/>
      <c r="F1390" s="58"/>
    </row>
    <row r="1391" spans="1:6" x14ac:dyDescent="0.35">
      <c r="A1391" s="224"/>
      <c r="B1391" s="20"/>
      <c r="C1391" s="257"/>
      <c r="D1391" s="20"/>
      <c r="E1391" s="20"/>
      <c r="F1391" s="58"/>
    </row>
    <row r="1392" spans="1:6" x14ac:dyDescent="0.35">
      <c r="A1392" s="224"/>
      <c r="B1392" s="20"/>
      <c r="C1392" s="257"/>
      <c r="D1392" s="20"/>
      <c r="E1392" s="20"/>
      <c r="F1392" s="58"/>
    </row>
    <row r="1393" spans="1:6" x14ac:dyDescent="0.35">
      <c r="A1393" s="224"/>
      <c r="B1393" s="20"/>
      <c r="C1393" s="257"/>
      <c r="D1393" s="20"/>
      <c r="E1393" s="20"/>
      <c r="F1393" s="58"/>
    </row>
    <row r="1394" spans="1:6" x14ac:dyDescent="0.35">
      <c r="A1394" s="224"/>
      <c r="B1394" s="20"/>
      <c r="C1394" s="257"/>
      <c r="D1394" s="20"/>
      <c r="E1394" s="20"/>
      <c r="F1394" s="58"/>
    </row>
    <row r="1395" spans="1:6" x14ac:dyDescent="0.35">
      <c r="A1395" s="224"/>
      <c r="B1395" s="20"/>
      <c r="C1395" s="257"/>
      <c r="D1395" s="20"/>
      <c r="E1395" s="20"/>
      <c r="F1395" s="58"/>
    </row>
    <row r="1396" spans="1:6" x14ac:dyDescent="0.35">
      <c r="A1396" s="226"/>
      <c r="B1396" s="99"/>
      <c r="C1396" s="261"/>
      <c r="D1396" s="99"/>
      <c r="E1396" s="99"/>
      <c r="F1396" s="60"/>
    </row>
    <row r="1397" spans="1:6" x14ac:dyDescent="0.35">
      <c r="F1397" s="54"/>
    </row>
    <row r="1398" spans="1:6" x14ac:dyDescent="0.35">
      <c r="F1398" s="54"/>
    </row>
    <row r="1399" spans="1:6" x14ac:dyDescent="0.35">
      <c r="F1399" s="54"/>
    </row>
    <row r="1400" spans="1:6" x14ac:dyDescent="0.35">
      <c r="F1400" s="54"/>
    </row>
    <row r="1401" spans="1:6" x14ac:dyDescent="0.35">
      <c r="F1401" s="54"/>
    </row>
    <row r="1402" spans="1:6" x14ac:dyDescent="0.35">
      <c r="F1402" s="54"/>
    </row>
    <row r="1403" spans="1:6" x14ac:dyDescent="0.35">
      <c r="F1403" s="54"/>
    </row>
    <row r="1404" spans="1:6" x14ac:dyDescent="0.35">
      <c r="F1404" s="54"/>
    </row>
    <row r="1405" spans="1:6" x14ac:dyDescent="0.35">
      <c r="F1405" s="54"/>
    </row>
    <row r="1406" spans="1:6" x14ac:dyDescent="0.35">
      <c r="F1406" s="54"/>
    </row>
    <row r="1407" spans="1:6" x14ac:dyDescent="0.35">
      <c r="F1407" s="54"/>
    </row>
    <row r="1408" spans="1:6" x14ac:dyDescent="0.35">
      <c r="F1408" s="54"/>
    </row>
    <row r="1409" spans="6:6" x14ac:dyDescent="0.35">
      <c r="F1409" s="54"/>
    </row>
    <row r="1410" spans="6:6" x14ac:dyDescent="0.35">
      <c r="F1410" s="54"/>
    </row>
    <row r="1411" spans="6:6" x14ac:dyDescent="0.35">
      <c r="F1411" s="54"/>
    </row>
    <row r="1412" spans="6:6" x14ac:dyDescent="0.35">
      <c r="F1412" s="54"/>
    </row>
    <row r="1413" spans="6:6" x14ac:dyDescent="0.35">
      <c r="F1413" s="54"/>
    </row>
    <row r="1414" spans="6:6" x14ac:dyDescent="0.35">
      <c r="F1414" s="54"/>
    </row>
    <row r="1415" spans="6:6" x14ac:dyDescent="0.35">
      <c r="F1415" s="54"/>
    </row>
    <row r="1416" spans="6:6" x14ac:dyDescent="0.35">
      <c r="F1416" s="54"/>
    </row>
    <row r="1417" spans="6:6" x14ac:dyDescent="0.35">
      <c r="F1417" s="54"/>
    </row>
    <row r="1418" spans="6:6" x14ac:dyDescent="0.35">
      <c r="F1418" s="54"/>
    </row>
    <row r="1419" spans="6:6" x14ac:dyDescent="0.35">
      <c r="F1419" s="54"/>
    </row>
    <row r="1420" spans="6:6" x14ac:dyDescent="0.35">
      <c r="F1420" s="54"/>
    </row>
    <row r="1421" spans="6:6" x14ac:dyDescent="0.35">
      <c r="F1421" s="54"/>
    </row>
    <row r="1422" spans="6:6" x14ac:dyDescent="0.35">
      <c r="F1422" s="54"/>
    </row>
    <row r="1423" spans="6:6" x14ac:dyDescent="0.35">
      <c r="F1423" s="54"/>
    </row>
    <row r="1424" spans="6:6" x14ac:dyDescent="0.35">
      <c r="F1424" s="54"/>
    </row>
    <row r="1425" spans="6:6" x14ac:dyDescent="0.35">
      <c r="F1425" s="54"/>
    </row>
    <row r="1426" spans="6:6" x14ac:dyDescent="0.35">
      <c r="F1426" s="54"/>
    </row>
    <row r="1427" spans="6:6" x14ac:dyDescent="0.35">
      <c r="F1427" s="54"/>
    </row>
    <row r="1428" spans="6:6" x14ac:dyDescent="0.35">
      <c r="F1428" s="54"/>
    </row>
    <row r="1429" spans="6:6" x14ac:dyDescent="0.35">
      <c r="F1429" s="54"/>
    </row>
    <row r="1430" spans="6:6" x14ac:dyDescent="0.35">
      <c r="F1430" s="54"/>
    </row>
    <row r="1431" spans="6:6" x14ac:dyDescent="0.35">
      <c r="F1431" s="54"/>
    </row>
    <row r="1432" spans="6:6" x14ac:dyDescent="0.35">
      <c r="F1432" s="54"/>
    </row>
    <row r="1433" spans="6:6" x14ac:dyDescent="0.35">
      <c r="F1433" s="54"/>
    </row>
    <row r="1434" spans="6:6" x14ac:dyDescent="0.35">
      <c r="F1434" s="54"/>
    </row>
    <row r="1435" spans="6:6" x14ac:dyDescent="0.35">
      <c r="F1435" s="54"/>
    </row>
    <row r="1436" spans="6:6" x14ac:dyDescent="0.35">
      <c r="F1436" s="54"/>
    </row>
    <row r="1437" spans="6:6" x14ac:dyDescent="0.35">
      <c r="F1437" s="54"/>
    </row>
    <row r="1438" spans="6:6" x14ac:dyDescent="0.35">
      <c r="F1438" s="54"/>
    </row>
    <row r="1439" spans="6:6" x14ac:dyDescent="0.35">
      <c r="F1439" s="54"/>
    </row>
    <row r="1440" spans="6:6" x14ac:dyDescent="0.35">
      <c r="F1440" s="54"/>
    </row>
    <row r="1441" spans="6:6" x14ac:dyDescent="0.35">
      <c r="F1441" s="54"/>
    </row>
    <row r="1442" spans="6:6" x14ac:dyDescent="0.35">
      <c r="F1442" s="54"/>
    </row>
    <row r="1443" spans="6:6" x14ac:dyDescent="0.35">
      <c r="F1443" s="54"/>
    </row>
    <row r="1444" spans="6:6" x14ac:dyDescent="0.35">
      <c r="F1444" s="54"/>
    </row>
    <row r="1445" spans="6:6" x14ac:dyDescent="0.35">
      <c r="F1445" s="54"/>
    </row>
    <row r="1446" spans="6:6" x14ac:dyDescent="0.35">
      <c r="F1446" s="54"/>
    </row>
    <row r="1447" spans="6:6" x14ac:dyDescent="0.35">
      <c r="F1447" s="54"/>
    </row>
    <row r="1448" spans="6:6" x14ac:dyDescent="0.35">
      <c r="F1448" s="54"/>
    </row>
    <row r="1449" spans="6:6" x14ac:dyDescent="0.35">
      <c r="F1449" s="54"/>
    </row>
    <row r="1450" spans="6:6" x14ac:dyDescent="0.35">
      <c r="F1450" s="54"/>
    </row>
    <row r="1451" spans="6:6" x14ac:dyDescent="0.35">
      <c r="F1451" s="54"/>
    </row>
    <row r="1452" spans="6:6" x14ac:dyDescent="0.35">
      <c r="F1452" s="54"/>
    </row>
    <row r="1453" spans="6:6" x14ac:dyDescent="0.35">
      <c r="F1453" s="54"/>
    </row>
    <row r="1454" spans="6:6" x14ac:dyDescent="0.35">
      <c r="F1454" s="54"/>
    </row>
    <row r="1455" spans="6:6" x14ac:dyDescent="0.35">
      <c r="F1455" s="54"/>
    </row>
    <row r="1456" spans="6:6" x14ac:dyDescent="0.35">
      <c r="F1456" s="54"/>
    </row>
    <row r="1457" spans="6:6" x14ac:dyDescent="0.35">
      <c r="F1457" s="54"/>
    </row>
    <row r="1458" spans="6:6" x14ac:dyDescent="0.35">
      <c r="F1458" s="54"/>
    </row>
    <row r="1459" spans="6:6" x14ac:dyDescent="0.35">
      <c r="F1459" s="54"/>
    </row>
    <row r="1460" spans="6:6" x14ac:dyDescent="0.35">
      <c r="F1460" s="54"/>
    </row>
    <row r="1461" spans="6:6" x14ac:dyDescent="0.35">
      <c r="F1461" s="54"/>
    </row>
    <row r="1462" spans="6:6" x14ac:dyDescent="0.35">
      <c r="F1462" s="54"/>
    </row>
    <row r="1463" spans="6:6" x14ac:dyDescent="0.35">
      <c r="F1463" s="54"/>
    </row>
    <row r="1464" spans="6:6" x14ac:dyDescent="0.35">
      <c r="F1464" s="54"/>
    </row>
    <row r="1465" spans="6:6" x14ac:dyDescent="0.35">
      <c r="F1465" s="54"/>
    </row>
    <row r="1466" spans="6:6" x14ac:dyDescent="0.35">
      <c r="F1466" s="54"/>
    </row>
    <row r="1467" spans="6:6" x14ac:dyDescent="0.35">
      <c r="F1467" s="54"/>
    </row>
    <row r="1468" spans="6:6" x14ac:dyDescent="0.35">
      <c r="F1468" s="54"/>
    </row>
    <row r="1469" spans="6:6" x14ac:dyDescent="0.35">
      <c r="F1469" s="54"/>
    </row>
    <row r="1470" spans="6:6" x14ac:dyDescent="0.35">
      <c r="F1470" s="54"/>
    </row>
    <row r="1471" spans="6:6" x14ac:dyDescent="0.35">
      <c r="F1471" s="54"/>
    </row>
    <row r="1472" spans="6:6" x14ac:dyDescent="0.35">
      <c r="F1472" s="54"/>
    </row>
    <row r="1473" spans="6:6" x14ac:dyDescent="0.35">
      <c r="F1473" s="54"/>
    </row>
    <row r="1474" spans="6:6" x14ac:dyDescent="0.35">
      <c r="F1474" s="54"/>
    </row>
    <row r="1475" spans="6:6" x14ac:dyDescent="0.35">
      <c r="F1475" s="54"/>
    </row>
    <row r="1476" spans="6:6" x14ac:dyDescent="0.35">
      <c r="F1476" s="54"/>
    </row>
    <row r="1477" spans="6:6" x14ac:dyDescent="0.35">
      <c r="F1477" s="54"/>
    </row>
    <row r="1478" spans="6:6" x14ac:dyDescent="0.35">
      <c r="F1478" s="54"/>
    </row>
    <row r="1479" spans="6:6" x14ac:dyDescent="0.35">
      <c r="F1479" s="54"/>
    </row>
    <row r="1480" spans="6:6" x14ac:dyDescent="0.35">
      <c r="F1480" s="54"/>
    </row>
    <row r="1481" spans="6:6" x14ac:dyDescent="0.35">
      <c r="F1481" s="54"/>
    </row>
    <row r="1482" spans="6:6" x14ac:dyDescent="0.35">
      <c r="F1482" s="54"/>
    </row>
    <row r="1483" spans="6:6" x14ac:dyDescent="0.35">
      <c r="F1483" s="54"/>
    </row>
    <row r="1484" spans="6:6" x14ac:dyDescent="0.35">
      <c r="F1484" s="54"/>
    </row>
    <row r="1485" spans="6:6" x14ac:dyDescent="0.35">
      <c r="F1485" s="54"/>
    </row>
    <row r="1486" spans="6:6" x14ac:dyDescent="0.35">
      <c r="F1486" s="54"/>
    </row>
    <row r="1487" spans="6:6" x14ac:dyDescent="0.35">
      <c r="F1487" s="54"/>
    </row>
    <row r="1488" spans="6:6" x14ac:dyDescent="0.35">
      <c r="F1488" s="54"/>
    </row>
    <row r="1489" spans="6:6" x14ac:dyDescent="0.35">
      <c r="F1489" s="54"/>
    </row>
    <row r="1490" spans="6:6" x14ac:dyDescent="0.35">
      <c r="F1490" s="54"/>
    </row>
    <row r="1491" spans="6:6" x14ac:dyDescent="0.35">
      <c r="F1491" s="54"/>
    </row>
    <row r="1492" spans="6:6" x14ac:dyDescent="0.35">
      <c r="F1492" s="54"/>
    </row>
    <row r="1493" spans="6:6" x14ac:dyDescent="0.35">
      <c r="F1493" s="54"/>
    </row>
    <row r="1494" spans="6:6" x14ac:dyDescent="0.35">
      <c r="F1494" s="54"/>
    </row>
    <row r="1495" spans="6:6" x14ac:dyDescent="0.35">
      <c r="F1495" s="54"/>
    </row>
    <row r="1496" spans="6:6" x14ac:dyDescent="0.35">
      <c r="F1496" s="54"/>
    </row>
    <row r="1497" spans="6:6" x14ac:dyDescent="0.35">
      <c r="F1497" s="54"/>
    </row>
    <row r="1498" spans="6:6" x14ac:dyDescent="0.35">
      <c r="F1498" s="54"/>
    </row>
    <row r="1499" spans="6:6" x14ac:dyDescent="0.35">
      <c r="F1499" s="54"/>
    </row>
    <row r="1500" spans="6:6" x14ac:dyDescent="0.35">
      <c r="F1500" s="54"/>
    </row>
    <row r="1501" spans="6:6" x14ac:dyDescent="0.35">
      <c r="F1501" s="54"/>
    </row>
    <row r="1502" spans="6:6" x14ac:dyDescent="0.35">
      <c r="F1502" s="54"/>
    </row>
    <row r="1503" spans="6:6" x14ac:dyDescent="0.35">
      <c r="F1503" s="54"/>
    </row>
    <row r="1504" spans="6:6" x14ac:dyDescent="0.35">
      <c r="F1504" s="54"/>
    </row>
    <row r="1505" spans="6:6" x14ac:dyDescent="0.35">
      <c r="F1505" s="54"/>
    </row>
    <row r="1506" spans="6:6" x14ac:dyDescent="0.35">
      <c r="F1506" s="54"/>
    </row>
    <row r="1507" spans="6:6" x14ac:dyDescent="0.35">
      <c r="F1507" s="54"/>
    </row>
    <row r="1508" spans="6:6" x14ac:dyDescent="0.35">
      <c r="F1508" s="54"/>
    </row>
    <row r="1509" spans="6:6" x14ac:dyDescent="0.35">
      <c r="F1509" s="54"/>
    </row>
    <row r="1510" spans="6:6" x14ac:dyDescent="0.35">
      <c r="F1510" s="54"/>
    </row>
    <row r="1511" spans="6:6" x14ac:dyDescent="0.35">
      <c r="F1511" s="54"/>
    </row>
    <row r="1512" spans="6:6" x14ac:dyDescent="0.35">
      <c r="F1512" s="54"/>
    </row>
    <row r="1513" spans="6:6" x14ac:dyDescent="0.35">
      <c r="F1513" s="54"/>
    </row>
    <row r="1514" spans="6:6" x14ac:dyDescent="0.35">
      <c r="F1514" s="54"/>
    </row>
    <row r="1515" spans="6:6" x14ac:dyDescent="0.35">
      <c r="F1515" s="54"/>
    </row>
    <row r="1516" spans="6:6" x14ac:dyDescent="0.35">
      <c r="F1516" s="54"/>
    </row>
    <row r="1517" spans="6:6" x14ac:dyDescent="0.35">
      <c r="F1517" s="54"/>
    </row>
    <row r="1518" spans="6:6" x14ac:dyDescent="0.35">
      <c r="F1518" s="54"/>
    </row>
    <row r="1519" spans="6:6" x14ac:dyDescent="0.35">
      <c r="F1519" s="54"/>
    </row>
    <row r="1520" spans="6:6" x14ac:dyDescent="0.35">
      <c r="F1520" s="54"/>
    </row>
    <row r="1521" spans="6:6" x14ac:dyDescent="0.35">
      <c r="F1521" s="54"/>
    </row>
    <row r="1522" spans="6:6" x14ac:dyDescent="0.35">
      <c r="F1522" s="54"/>
    </row>
    <row r="1523" spans="6:6" x14ac:dyDescent="0.35">
      <c r="F1523" s="54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33"/>
  <sheetViews>
    <sheetView zoomScale="85" zoomScaleNormal="85" workbookViewId="0">
      <pane ySplit="4" topLeftCell="A1217" activePane="bottomLeft" state="frozen"/>
      <selection pane="bottomLeft" activeCell="E1233" sqref="E1233"/>
    </sheetView>
  </sheetViews>
  <sheetFormatPr defaultColWidth="9.1796875" defaultRowHeight="15.5" x14ac:dyDescent="0.35"/>
  <cols>
    <col min="1" max="1" width="12.54296875" style="248" customWidth="1"/>
    <col min="2" max="2" width="13.453125" style="3" customWidth="1"/>
    <col min="3" max="3" width="11.54296875" style="258" customWidth="1"/>
    <col min="4" max="4" width="11.7265625" style="3" bestFit="1" customWidth="1"/>
    <col min="5" max="5" width="11.54296875" style="258" bestFit="1" customWidth="1"/>
    <col min="6" max="6" width="15.1796875" style="3" customWidth="1"/>
    <col min="7" max="8" width="15.1796875" style="2" customWidth="1"/>
    <col min="9" max="10" width="9.26953125" style="2" bestFit="1" customWidth="1"/>
    <col min="11" max="16384" width="9.1796875" style="2"/>
  </cols>
  <sheetData>
    <row r="1" spans="1:6" x14ac:dyDescent="0.35">
      <c r="A1" s="398" t="s">
        <v>749</v>
      </c>
      <c r="B1" s="398"/>
      <c r="C1" s="398"/>
      <c r="D1" s="398"/>
      <c r="E1" s="398"/>
      <c r="F1" s="398"/>
    </row>
    <row r="2" spans="1:6" s="100" customFormat="1" ht="30" x14ac:dyDescent="0.3">
      <c r="A2" s="235" t="s">
        <v>21</v>
      </c>
      <c r="B2" s="5" t="s">
        <v>756</v>
      </c>
      <c r="C2" s="269" t="s">
        <v>755</v>
      </c>
      <c r="D2" s="5"/>
      <c r="E2" s="269"/>
      <c r="F2" s="5" t="s">
        <v>753</v>
      </c>
    </row>
    <row r="3" spans="1:6" s="100" customFormat="1" ht="45" x14ac:dyDescent="0.3">
      <c r="A3" s="235"/>
      <c r="B3" s="5" t="s">
        <v>754</v>
      </c>
      <c r="C3" s="269" t="s">
        <v>723</v>
      </c>
      <c r="D3" s="5" t="s">
        <v>11</v>
      </c>
      <c r="E3" s="275" t="s">
        <v>1</v>
      </c>
      <c r="F3" s="5" t="s">
        <v>660</v>
      </c>
    </row>
    <row r="4" spans="1:6" s="100" customFormat="1" ht="15" x14ac:dyDescent="0.3">
      <c r="A4" s="235"/>
      <c r="B4" s="5" t="s">
        <v>3</v>
      </c>
      <c r="C4" s="269" t="s">
        <v>2</v>
      </c>
      <c r="D4" s="5" t="s">
        <v>3</v>
      </c>
      <c r="E4" s="269" t="s">
        <v>3</v>
      </c>
      <c r="F4" s="5" t="s">
        <v>23</v>
      </c>
    </row>
    <row r="5" spans="1:6" hidden="1" x14ac:dyDescent="0.35">
      <c r="A5" s="236" t="s">
        <v>24</v>
      </c>
      <c r="B5" s="6">
        <f>C5/F5</f>
        <v>2429.3813001356011</v>
      </c>
      <c r="C5" s="270">
        <v>14870</v>
      </c>
      <c r="D5" s="6"/>
      <c r="E5" s="270"/>
      <c r="F5" s="6">
        <v>6.1208999999999998</v>
      </c>
    </row>
    <row r="6" spans="1:6" hidden="1" x14ac:dyDescent="0.35">
      <c r="A6" s="237" t="s">
        <v>25</v>
      </c>
      <c r="B6" s="9">
        <f t="shared" ref="B6:B68" si="0">C6/F6</f>
        <v>2422.8463134506364</v>
      </c>
      <c r="C6" s="256">
        <v>14830</v>
      </c>
      <c r="D6" s="9"/>
      <c r="E6" s="256"/>
      <c r="F6" s="9">
        <v>6.1208999999999998</v>
      </c>
    </row>
    <row r="7" spans="1:6" hidden="1" x14ac:dyDescent="0.35">
      <c r="A7" s="237" t="s">
        <v>26</v>
      </c>
      <c r="B7" s="9">
        <f t="shared" si="0"/>
        <v>2423.7570686104664</v>
      </c>
      <c r="C7" s="256">
        <v>14830</v>
      </c>
      <c r="D7" s="9"/>
      <c r="E7" s="256"/>
      <c r="F7" s="9">
        <v>6.1185999999999998</v>
      </c>
    </row>
    <row r="8" spans="1:6" hidden="1" x14ac:dyDescent="0.35">
      <c r="A8" s="237" t="s">
        <v>27</v>
      </c>
      <c r="B8" s="9">
        <f t="shared" si="0"/>
        <v>2420.6465954038772</v>
      </c>
      <c r="C8" s="256">
        <v>14810</v>
      </c>
      <c r="D8" s="9"/>
      <c r="E8" s="256"/>
      <c r="F8" s="9">
        <v>6.1181999999999999</v>
      </c>
    </row>
    <row r="9" spans="1:6" hidden="1" x14ac:dyDescent="0.35">
      <c r="A9" s="237" t="s">
        <v>28</v>
      </c>
      <c r="B9" s="9">
        <f t="shared" si="0"/>
        <v>2422.4394390140246</v>
      </c>
      <c r="C9" s="256">
        <v>14820</v>
      </c>
      <c r="D9" s="9"/>
      <c r="E9" s="256"/>
      <c r="F9" s="9">
        <v>6.1177999999999999</v>
      </c>
    </row>
    <row r="10" spans="1:6" hidden="1" x14ac:dyDescent="0.35">
      <c r="A10" s="237" t="s">
        <v>29</v>
      </c>
      <c r="B10" s="9">
        <f t="shared" si="0"/>
        <v>2422.0435379486171</v>
      </c>
      <c r="C10" s="256">
        <v>14820</v>
      </c>
      <c r="D10" s="9"/>
      <c r="E10" s="256"/>
      <c r="F10" s="9">
        <v>6.1188000000000002</v>
      </c>
    </row>
    <row r="11" spans="1:6" hidden="1" x14ac:dyDescent="0.35">
      <c r="A11" s="237" t="s">
        <v>30</v>
      </c>
      <c r="B11" s="9">
        <f t="shared" si="0"/>
        <v>2418.3401689570092</v>
      </c>
      <c r="C11" s="256">
        <v>14800</v>
      </c>
      <c r="D11" s="9"/>
      <c r="E11" s="256"/>
      <c r="F11" s="9">
        <v>6.1199000000000003</v>
      </c>
    </row>
    <row r="12" spans="1:6" hidden="1" x14ac:dyDescent="0.35">
      <c r="A12" s="237" t="s">
        <v>31</v>
      </c>
      <c r="B12" s="9">
        <f t="shared" si="0"/>
        <v>2417.6290899586716</v>
      </c>
      <c r="C12" s="256">
        <v>14800</v>
      </c>
      <c r="D12" s="9"/>
      <c r="E12" s="256"/>
      <c r="F12" s="9">
        <v>6.1216999999999997</v>
      </c>
    </row>
    <row r="13" spans="1:6" hidden="1" x14ac:dyDescent="0.35">
      <c r="A13" s="237" t="s">
        <v>32</v>
      </c>
      <c r="B13" s="9">
        <f t="shared" si="0"/>
        <v>2421.8341182626896</v>
      </c>
      <c r="C13" s="256">
        <v>14810</v>
      </c>
      <c r="D13" s="9"/>
      <c r="E13" s="256"/>
      <c r="F13" s="9">
        <v>6.1151999999999997</v>
      </c>
    </row>
    <row r="14" spans="1:6" hidden="1" x14ac:dyDescent="0.35">
      <c r="A14" s="237" t="s">
        <v>33</v>
      </c>
      <c r="B14" s="9">
        <f t="shared" si="0"/>
        <v>2434.6803052337455</v>
      </c>
      <c r="C14" s="256">
        <v>14900</v>
      </c>
      <c r="D14" s="9"/>
      <c r="E14" s="256"/>
      <c r="F14" s="9">
        <v>6.1199000000000003</v>
      </c>
    </row>
    <row r="15" spans="1:6" hidden="1" x14ac:dyDescent="0.35">
      <c r="A15" s="237" t="s">
        <v>34</v>
      </c>
      <c r="B15" s="9">
        <f t="shared" si="0"/>
        <v>2435.3169998202115</v>
      </c>
      <c r="C15" s="256">
        <v>14900</v>
      </c>
      <c r="D15" s="9"/>
      <c r="E15" s="256"/>
      <c r="F15" s="10">
        <v>6.1182999999999996</v>
      </c>
    </row>
    <row r="16" spans="1:6" hidden="1" x14ac:dyDescent="0.35">
      <c r="A16" s="237" t="s">
        <v>35</v>
      </c>
      <c r="B16" s="9">
        <f t="shared" si="0"/>
        <v>2435.4762255022151</v>
      </c>
      <c r="C16" s="256">
        <v>14900</v>
      </c>
      <c r="D16" s="9"/>
      <c r="E16" s="256"/>
      <c r="F16" s="10">
        <v>6.1178999999999997</v>
      </c>
    </row>
    <row r="17" spans="1:6" hidden="1" x14ac:dyDescent="0.35">
      <c r="A17" s="237" t="s">
        <v>36</v>
      </c>
      <c r="B17" s="9">
        <f t="shared" si="0"/>
        <v>2431.372549019608</v>
      </c>
      <c r="C17" s="256">
        <v>14880</v>
      </c>
      <c r="D17" s="9"/>
      <c r="E17" s="256"/>
      <c r="F17" s="10">
        <v>6.12</v>
      </c>
    </row>
    <row r="18" spans="1:6" hidden="1" x14ac:dyDescent="0.35">
      <c r="A18" s="237" t="s">
        <v>37</v>
      </c>
      <c r="B18" s="9">
        <f t="shared" si="0"/>
        <v>2439.5424836601305</v>
      </c>
      <c r="C18" s="256">
        <v>14930</v>
      </c>
      <c r="D18" s="9"/>
      <c r="E18" s="256"/>
      <c r="F18" s="10">
        <v>6.12</v>
      </c>
    </row>
    <row r="19" spans="1:6" hidden="1" x14ac:dyDescent="0.35">
      <c r="A19" s="237" t="s">
        <v>38</v>
      </c>
      <c r="B19" s="9">
        <f t="shared" si="0"/>
        <v>2434.7200888917941</v>
      </c>
      <c r="C19" s="256">
        <v>14900</v>
      </c>
      <c r="D19" s="9"/>
      <c r="E19" s="256"/>
      <c r="F19" s="10">
        <v>6.1197999999999997</v>
      </c>
    </row>
    <row r="20" spans="1:6" hidden="1" x14ac:dyDescent="0.35">
      <c r="A20" s="237" t="s">
        <v>39</v>
      </c>
      <c r="B20" s="9">
        <f t="shared" si="0"/>
        <v>2446.6082971933556</v>
      </c>
      <c r="C20" s="256">
        <v>14950</v>
      </c>
      <c r="D20" s="9"/>
      <c r="E20" s="256"/>
      <c r="F20" s="10">
        <v>6.1105</v>
      </c>
    </row>
    <row r="21" spans="1:6" hidden="1" x14ac:dyDescent="0.35">
      <c r="A21" s="237" t="s">
        <v>40</v>
      </c>
      <c r="B21" s="9">
        <f t="shared" si="0"/>
        <v>2443.089895903126</v>
      </c>
      <c r="C21" s="256">
        <v>14950</v>
      </c>
      <c r="D21" s="9"/>
      <c r="E21" s="256"/>
      <c r="F21" s="10">
        <v>6.1193</v>
      </c>
    </row>
    <row r="22" spans="1:6" hidden="1" x14ac:dyDescent="0.35">
      <c r="A22" s="237" t="s">
        <v>41</v>
      </c>
      <c r="B22" s="9">
        <f t="shared" si="0"/>
        <v>2462.7804742527496</v>
      </c>
      <c r="C22" s="256">
        <v>15070</v>
      </c>
      <c r="D22" s="9"/>
      <c r="E22" s="256"/>
      <c r="F22" s="10">
        <v>6.1191000000000004</v>
      </c>
    </row>
    <row r="23" spans="1:6" hidden="1" x14ac:dyDescent="0.35">
      <c r="A23" s="237" t="s">
        <v>42</v>
      </c>
      <c r="B23" s="9">
        <f t="shared" si="0"/>
        <v>2466.9761967041591</v>
      </c>
      <c r="C23" s="256">
        <v>15090</v>
      </c>
      <c r="D23" s="9"/>
      <c r="E23" s="256"/>
      <c r="F23" s="10">
        <v>6.1167999999999996</v>
      </c>
    </row>
    <row r="24" spans="1:6" hidden="1" x14ac:dyDescent="0.35">
      <c r="A24" s="238" t="s">
        <v>43</v>
      </c>
      <c r="B24" s="9">
        <f t="shared" si="0"/>
        <v>2470.5286048298749</v>
      </c>
      <c r="C24" s="256">
        <v>15110</v>
      </c>
      <c r="D24" s="9"/>
      <c r="E24" s="256"/>
      <c r="F24" s="10">
        <v>6.1161000000000003</v>
      </c>
    </row>
    <row r="25" spans="1:6" hidden="1" x14ac:dyDescent="0.35">
      <c r="A25" s="237" t="s">
        <v>44</v>
      </c>
      <c r="B25" s="9">
        <f t="shared" si="0"/>
        <v>2470.3897252756251</v>
      </c>
      <c r="C25" s="256">
        <v>15080</v>
      </c>
      <c r="D25" s="9"/>
      <c r="E25" s="256"/>
      <c r="F25" s="10">
        <v>6.1043000000000003</v>
      </c>
    </row>
    <row r="26" spans="1:6" hidden="1" x14ac:dyDescent="0.35">
      <c r="A26" s="237" t="s">
        <v>45</v>
      </c>
      <c r="B26" s="9">
        <f t="shared" si="0"/>
        <v>2472.6175641109726</v>
      </c>
      <c r="C26" s="256">
        <v>15080</v>
      </c>
      <c r="D26" s="9"/>
      <c r="E26" s="256"/>
      <c r="F26" s="10">
        <v>6.0987999999999998</v>
      </c>
    </row>
    <row r="27" spans="1:6" hidden="1" x14ac:dyDescent="0.35">
      <c r="A27" s="237" t="s">
        <v>46</v>
      </c>
      <c r="B27" s="9">
        <f t="shared" si="0"/>
        <v>2476.4653786859972</v>
      </c>
      <c r="C27" s="256">
        <v>15100</v>
      </c>
      <c r="D27" s="9"/>
      <c r="E27" s="256"/>
      <c r="F27" s="10">
        <v>6.0974000000000004</v>
      </c>
    </row>
    <row r="28" spans="1:6" hidden="1" x14ac:dyDescent="0.35">
      <c r="A28" s="237" t="s">
        <v>47</v>
      </c>
      <c r="B28" s="9">
        <f t="shared" si="0"/>
        <v>2484.4924349338671</v>
      </c>
      <c r="C28" s="256">
        <v>15140</v>
      </c>
      <c r="D28" s="9"/>
      <c r="E28" s="256"/>
      <c r="F28" s="10">
        <v>6.0937999999999999</v>
      </c>
    </row>
    <row r="29" spans="1:6" hidden="1" x14ac:dyDescent="0.35">
      <c r="A29" s="237" t="s">
        <v>48</v>
      </c>
      <c r="B29" s="9">
        <f t="shared" si="0"/>
        <v>2484.0847935945394</v>
      </c>
      <c r="C29" s="256">
        <v>15140</v>
      </c>
      <c r="D29" s="9"/>
      <c r="E29" s="256"/>
      <c r="F29" s="10">
        <v>6.0948000000000002</v>
      </c>
    </row>
    <row r="30" spans="1:6" hidden="1" x14ac:dyDescent="0.35">
      <c r="A30" s="237" t="s">
        <v>49</v>
      </c>
      <c r="B30" s="9">
        <f t="shared" si="0"/>
        <v>2487.6928126025596</v>
      </c>
      <c r="C30" s="256">
        <v>15160</v>
      </c>
      <c r="D30" s="9"/>
      <c r="E30" s="256"/>
      <c r="F30" s="10">
        <v>6.0940000000000003</v>
      </c>
    </row>
    <row r="31" spans="1:6" hidden="1" x14ac:dyDescent="0.35">
      <c r="A31" s="237" t="s">
        <v>50</v>
      </c>
      <c r="B31" s="9">
        <f t="shared" si="0"/>
        <v>2481.6463284444953</v>
      </c>
      <c r="C31" s="256">
        <v>15110</v>
      </c>
      <c r="D31" s="9"/>
      <c r="E31" s="256"/>
      <c r="F31" s="10">
        <v>6.0887000000000002</v>
      </c>
    </row>
    <row r="32" spans="1:6" hidden="1" x14ac:dyDescent="0.35">
      <c r="A32" s="238" t="s">
        <v>51</v>
      </c>
      <c r="B32" s="9">
        <f t="shared" si="0"/>
        <v>2489.3127260769484</v>
      </c>
      <c r="C32" s="256">
        <v>15140</v>
      </c>
      <c r="D32" s="9"/>
      <c r="E32" s="256"/>
      <c r="F32" s="10">
        <v>6.0819999999999999</v>
      </c>
    </row>
    <row r="33" spans="1:6" hidden="1" x14ac:dyDescent="0.35">
      <c r="A33" s="237" t="s">
        <v>52</v>
      </c>
      <c r="B33" s="9">
        <f t="shared" si="0"/>
        <v>2488.8216728037878</v>
      </c>
      <c r="C33" s="256">
        <v>15140</v>
      </c>
      <c r="D33" s="9"/>
      <c r="E33" s="256"/>
      <c r="F33" s="10">
        <v>6.0831999999999997</v>
      </c>
    </row>
    <row r="34" spans="1:6" hidden="1" x14ac:dyDescent="0.35">
      <c r="A34" s="237" t="s">
        <v>53</v>
      </c>
      <c r="B34" s="9">
        <f t="shared" si="0"/>
        <v>2492.1810699588477</v>
      </c>
      <c r="C34" s="256">
        <v>15140</v>
      </c>
      <c r="D34" s="9"/>
      <c r="E34" s="256"/>
      <c r="F34" s="10">
        <v>6.0750000000000002</v>
      </c>
    </row>
    <row r="35" spans="1:6" hidden="1" x14ac:dyDescent="0.35">
      <c r="A35" s="237" t="s">
        <v>54</v>
      </c>
      <c r="B35" s="9">
        <f t="shared" si="0"/>
        <v>2496.0152488620865</v>
      </c>
      <c r="C35" s="256">
        <v>15190</v>
      </c>
      <c r="D35" s="9"/>
      <c r="E35" s="256"/>
      <c r="F35" s="10">
        <v>6.0857000000000001</v>
      </c>
    </row>
    <row r="36" spans="1:6" hidden="1" x14ac:dyDescent="0.35">
      <c r="A36" s="237" t="s">
        <v>55</v>
      </c>
      <c r="B36" s="9">
        <f t="shared" si="0"/>
        <v>2481.0475534114403</v>
      </c>
      <c r="C36" s="256">
        <v>15120</v>
      </c>
      <c r="D36" s="9"/>
      <c r="E36" s="256"/>
      <c r="F36" s="10">
        <v>6.0941999999999998</v>
      </c>
    </row>
    <row r="37" spans="1:6" hidden="1" x14ac:dyDescent="0.35">
      <c r="A37" s="237" t="s">
        <v>56</v>
      </c>
      <c r="B37" s="9">
        <f t="shared" si="0"/>
        <v>2479.9488264527877</v>
      </c>
      <c r="C37" s="256">
        <v>15120</v>
      </c>
      <c r="D37" s="9"/>
      <c r="E37" s="256"/>
      <c r="F37" s="10">
        <v>6.0968999999999998</v>
      </c>
    </row>
    <row r="38" spans="1:6" hidden="1" x14ac:dyDescent="0.35">
      <c r="A38" s="237" t="s">
        <v>57</v>
      </c>
      <c r="B38" s="9">
        <f t="shared" si="0"/>
        <v>2477.4811727838028</v>
      </c>
      <c r="C38" s="256">
        <v>15100</v>
      </c>
      <c r="D38" s="9"/>
      <c r="E38" s="256"/>
      <c r="F38" s="10">
        <v>6.0949</v>
      </c>
    </row>
    <row r="39" spans="1:6" hidden="1" x14ac:dyDescent="0.35">
      <c r="A39" s="237" t="s">
        <v>58</v>
      </c>
      <c r="B39" s="9">
        <f t="shared" si="0"/>
        <v>2469.9249352607599</v>
      </c>
      <c r="C39" s="256">
        <v>15070</v>
      </c>
      <c r="D39" s="9"/>
      <c r="E39" s="256"/>
      <c r="F39" s="10">
        <v>6.1013999999999999</v>
      </c>
    </row>
    <row r="40" spans="1:6" hidden="1" x14ac:dyDescent="0.35">
      <c r="A40" s="237" t="s">
        <v>59</v>
      </c>
      <c r="B40" s="9">
        <f t="shared" si="0"/>
        <v>2471.5452487945681</v>
      </c>
      <c r="C40" s="256">
        <v>15070</v>
      </c>
      <c r="D40" s="9"/>
      <c r="E40" s="256"/>
      <c r="F40" s="10">
        <v>6.0974000000000004</v>
      </c>
    </row>
    <row r="41" spans="1:6" hidden="1" x14ac:dyDescent="0.35">
      <c r="A41" s="238" t="s">
        <v>60</v>
      </c>
      <c r="B41" s="9">
        <f t="shared" si="0"/>
        <v>2471.0804824021657</v>
      </c>
      <c r="C41" s="256">
        <v>15060</v>
      </c>
      <c r="D41" s="9"/>
      <c r="E41" s="256"/>
      <c r="F41" s="10">
        <v>6.0945</v>
      </c>
    </row>
    <row r="42" spans="1:6" hidden="1" x14ac:dyDescent="0.35">
      <c r="A42" s="237" t="s">
        <v>61</v>
      </c>
      <c r="B42" s="9">
        <f t="shared" si="0"/>
        <v>2469.8449167145318</v>
      </c>
      <c r="C42" s="256">
        <v>15050</v>
      </c>
      <c r="D42" s="9"/>
      <c r="E42" s="256"/>
      <c r="F42" s="10">
        <v>6.0934999999999997</v>
      </c>
    </row>
    <row r="43" spans="1:6" hidden="1" x14ac:dyDescent="0.35">
      <c r="A43" s="237" t="s">
        <v>62</v>
      </c>
      <c r="B43" s="9">
        <f t="shared" si="0"/>
        <v>2469.3790431156208</v>
      </c>
      <c r="C43" s="256">
        <v>15040</v>
      </c>
      <c r="D43" s="9"/>
      <c r="E43" s="256"/>
      <c r="F43" s="10">
        <v>6.0906000000000002</v>
      </c>
    </row>
    <row r="44" spans="1:6" hidden="1" x14ac:dyDescent="0.35">
      <c r="A44" s="237" t="s">
        <v>63</v>
      </c>
      <c r="B44" s="9">
        <f t="shared" si="0"/>
        <v>2462.7786460475445</v>
      </c>
      <c r="C44" s="256">
        <v>14970</v>
      </c>
      <c r="D44" s="9"/>
      <c r="E44" s="256"/>
      <c r="F44" s="10">
        <v>6.0785</v>
      </c>
    </row>
    <row r="45" spans="1:6" hidden="1" x14ac:dyDescent="0.35">
      <c r="A45" s="237" t="s">
        <v>64</v>
      </c>
      <c r="B45" s="9">
        <f t="shared" si="0"/>
        <v>2451.1574454112624</v>
      </c>
      <c r="C45" s="256">
        <v>14930</v>
      </c>
      <c r="D45" s="9"/>
      <c r="E45" s="256"/>
      <c r="F45" s="10">
        <v>6.0910000000000002</v>
      </c>
    </row>
    <row r="46" spans="1:6" hidden="1" x14ac:dyDescent="0.35">
      <c r="A46" s="237" t="s">
        <v>65</v>
      </c>
      <c r="B46" s="9">
        <f t="shared" si="0"/>
        <v>2450.5137379772182</v>
      </c>
      <c r="C46" s="256">
        <v>14930</v>
      </c>
      <c r="D46" s="9"/>
      <c r="E46" s="256"/>
      <c r="F46" s="10">
        <v>6.0926</v>
      </c>
    </row>
    <row r="47" spans="1:6" hidden="1" x14ac:dyDescent="0.35">
      <c r="A47" s="237" t="s">
        <v>66</v>
      </c>
      <c r="B47" s="9">
        <f t="shared" si="0"/>
        <v>2452.7589433764015</v>
      </c>
      <c r="C47" s="256">
        <v>14940</v>
      </c>
      <c r="D47" s="9"/>
      <c r="E47" s="256"/>
      <c r="F47" s="10">
        <v>6.0911</v>
      </c>
    </row>
    <row r="48" spans="1:6" hidden="1" x14ac:dyDescent="0.35">
      <c r="A48" s="237" t="s">
        <v>67</v>
      </c>
      <c r="B48" s="9">
        <f t="shared" si="0"/>
        <v>2452.51735968613</v>
      </c>
      <c r="C48" s="256">
        <v>14940</v>
      </c>
      <c r="D48" s="9"/>
      <c r="E48" s="256"/>
      <c r="F48" s="10">
        <v>6.0917000000000003</v>
      </c>
    </row>
    <row r="49" spans="1:6" hidden="1" x14ac:dyDescent="0.35">
      <c r="A49" s="237" t="s">
        <v>68</v>
      </c>
      <c r="B49" s="9">
        <f t="shared" si="0"/>
        <v>2448.9125974558883</v>
      </c>
      <c r="C49" s="256">
        <v>14920</v>
      </c>
      <c r="D49" s="9"/>
      <c r="E49" s="256"/>
      <c r="F49" s="10">
        <v>6.0925000000000002</v>
      </c>
    </row>
    <row r="50" spans="1:6" hidden="1" x14ac:dyDescent="0.35">
      <c r="A50" s="237" t="s">
        <v>69</v>
      </c>
      <c r="B50" s="9">
        <f t="shared" si="0"/>
        <v>2454.1589375707931</v>
      </c>
      <c r="C50" s="256">
        <v>14950</v>
      </c>
      <c r="D50" s="9"/>
      <c r="E50" s="256"/>
      <c r="F50" s="10">
        <v>6.0917000000000003</v>
      </c>
    </row>
    <row r="51" spans="1:6" hidden="1" x14ac:dyDescent="0.35">
      <c r="A51" s="237" t="s">
        <v>70</v>
      </c>
      <c r="B51" s="9">
        <f t="shared" si="0"/>
        <v>2448.6714480313799</v>
      </c>
      <c r="C51" s="256">
        <v>14920</v>
      </c>
      <c r="D51" s="9"/>
      <c r="E51" s="256"/>
      <c r="F51" s="10">
        <v>6.0930999999999997</v>
      </c>
    </row>
    <row r="52" spans="1:6" hidden="1" x14ac:dyDescent="0.35">
      <c r="A52" s="238" t="s">
        <v>71</v>
      </c>
      <c r="B52" s="9">
        <f t="shared" si="0"/>
        <v>2449.4352508536908</v>
      </c>
      <c r="C52" s="256">
        <v>14920</v>
      </c>
      <c r="D52" s="9"/>
      <c r="E52" s="256"/>
      <c r="F52" s="10">
        <v>6.0911999999999997</v>
      </c>
    </row>
    <row r="53" spans="1:6" hidden="1" x14ac:dyDescent="0.35">
      <c r="A53" s="237" t="s">
        <v>72</v>
      </c>
      <c r="B53" s="9">
        <f t="shared" si="0"/>
        <v>2453.7158613445376</v>
      </c>
      <c r="C53" s="256">
        <v>14950</v>
      </c>
      <c r="D53" s="9"/>
      <c r="E53" s="256"/>
      <c r="F53" s="10">
        <v>6.0928000000000004</v>
      </c>
    </row>
    <row r="54" spans="1:6" hidden="1" x14ac:dyDescent="0.35">
      <c r="A54" s="237" t="s">
        <v>73</v>
      </c>
      <c r="B54" s="9">
        <f t="shared" si="0"/>
        <v>2449.9105692390999</v>
      </c>
      <c r="C54" s="256">
        <v>14930</v>
      </c>
      <c r="D54" s="9"/>
      <c r="E54" s="256"/>
      <c r="F54" s="10">
        <v>6.0941000000000001</v>
      </c>
    </row>
    <row r="55" spans="1:6" hidden="1" x14ac:dyDescent="0.35">
      <c r="A55" s="237" t="s">
        <v>74</v>
      </c>
      <c r="B55" s="9">
        <f t="shared" si="0"/>
        <v>2449.2744106638652</v>
      </c>
      <c r="C55" s="256">
        <v>14920</v>
      </c>
      <c r="D55" s="9"/>
      <c r="E55" s="256"/>
      <c r="F55" s="10">
        <v>6.0915999999999997</v>
      </c>
    </row>
    <row r="56" spans="1:6" hidden="1" x14ac:dyDescent="0.35">
      <c r="A56" s="237" t="s">
        <v>75</v>
      </c>
      <c r="B56" s="9">
        <f t="shared" si="0"/>
        <v>2442.8684003152089</v>
      </c>
      <c r="C56" s="256">
        <v>14880</v>
      </c>
      <c r="D56" s="9"/>
      <c r="E56" s="256"/>
      <c r="F56" s="10">
        <v>6.0911999999999997</v>
      </c>
    </row>
    <row r="57" spans="1:6" hidden="1" x14ac:dyDescent="0.35">
      <c r="A57" s="238" t="s">
        <v>76</v>
      </c>
      <c r="B57" s="9">
        <f t="shared" si="0"/>
        <v>2442.026488109891</v>
      </c>
      <c r="C57" s="256">
        <v>14880</v>
      </c>
      <c r="D57" s="9"/>
      <c r="E57" s="256"/>
      <c r="F57" s="10">
        <v>6.0933000000000002</v>
      </c>
    </row>
    <row r="58" spans="1:6" hidden="1" x14ac:dyDescent="0.35">
      <c r="A58" s="237" t="s">
        <v>77</v>
      </c>
      <c r="B58" s="9">
        <f t="shared" si="0"/>
        <v>2442.1066452216442</v>
      </c>
      <c r="C58" s="256">
        <v>14880</v>
      </c>
      <c r="D58" s="9"/>
      <c r="E58" s="256"/>
      <c r="F58" s="10">
        <v>6.0930999999999997</v>
      </c>
    </row>
    <row r="59" spans="1:6" hidden="1" x14ac:dyDescent="0.35">
      <c r="A59" s="237" t="s">
        <v>78</v>
      </c>
      <c r="B59" s="9">
        <f t="shared" si="0"/>
        <v>2439.0644234714814</v>
      </c>
      <c r="C59" s="256">
        <v>14860</v>
      </c>
      <c r="D59" s="9"/>
      <c r="E59" s="256"/>
      <c r="F59" s="10">
        <v>6.0925000000000002</v>
      </c>
    </row>
    <row r="60" spans="1:6" hidden="1" x14ac:dyDescent="0.35">
      <c r="A60" s="237" t="s">
        <v>79</v>
      </c>
      <c r="B60" s="9">
        <f t="shared" si="0"/>
        <v>2438.6241302350004</v>
      </c>
      <c r="C60" s="256">
        <v>14860</v>
      </c>
      <c r="D60" s="9"/>
      <c r="E60" s="256"/>
      <c r="F60" s="10">
        <v>6.0936000000000003</v>
      </c>
    </row>
    <row r="61" spans="1:6" hidden="1" x14ac:dyDescent="0.35">
      <c r="A61" s="237" t="s">
        <v>80</v>
      </c>
      <c r="B61" s="9">
        <f t="shared" si="0"/>
        <v>2441.1064598210623</v>
      </c>
      <c r="C61" s="256">
        <v>14870</v>
      </c>
      <c r="D61" s="9"/>
      <c r="E61" s="256"/>
      <c r="F61" s="10">
        <v>6.0914999999999999</v>
      </c>
    </row>
    <row r="62" spans="1:6" hidden="1" x14ac:dyDescent="0.35">
      <c r="A62" s="237" t="s">
        <v>81</v>
      </c>
      <c r="B62" s="9">
        <f t="shared" si="0"/>
        <v>2441.2266876805884</v>
      </c>
      <c r="C62" s="256">
        <v>14870</v>
      </c>
      <c r="D62" s="9"/>
      <c r="E62" s="256"/>
      <c r="F62" s="10">
        <v>6.0911999999999997</v>
      </c>
    </row>
    <row r="63" spans="1:6" hidden="1" x14ac:dyDescent="0.35">
      <c r="A63" s="237" t="s">
        <v>82</v>
      </c>
      <c r="B63" s="9">
        <f t="shared" si="0"/>
        <v>2446.6389523324406</v>
      </c>
      <c r="C63" s="256">
        <v>14890</v>
      </c>
      <c r="D63" s="9"/>
      <c r="E63" s="256"/>
      <c r="F63" s="10">
        <v>6.0858999999999996</v>
      </c>
    </row>
    <row r="64" spans="1:6" hidden="1" x14ac:dyDescent="0.35">
      <c r="A64" s="237" t="s">
        <v>83</v>
      </c>
      <c r="B64" s="9">
        <f t="shared" si="0"/>
        <v>2462.1617615573377</v>
      </c>
      <c r="C64" s="256">
        <v>14950</v>
      </c>
      <c r="D64" s="9"/>
      <c r="E64" s="256"/>
      <c r="F64" s="10">
        <v>6.0719000000000003</v>
      </c>
    </row>
    <row r="65" spans="1:6" hidden="1" x14ac:dyDescent="0.35">
      <c r="A65" s="237" t="s">
        <v>84</v>
      </c>
      <c r="B65" s="9">
        <f t="shared" si="0"/>
        <v>2469.1154669741395</v>
      </c>
      <c r="C65" s="256">
        <v>14990</v>
      </c>
      <c r="D65" s="9"/>
      <c r="E65" s="256"/>
      <c r="F65" s="10">
        <v>6.0709999999999997</v>
      </c>
    </row>
    <row r="66" spans="1:6" hidden="1" x14ac:dyDescent="0.35">
      <c r="A66" s="238" t="s">
        <v>85</v>
      </c>
      <c r="B66" s="9">
        <f t="shared" si="0"/>
        <v>2477.9635884339732</v>
      </c>
      <c r="C66" s="256">
        <v>15040</v>
      </c>
      <c r="D66" s="9"/>
      <c r="E66" s="256"/>
      <c r="F66" s="10">
        <v>6.0694999999999997</v>
      </c>
    </row>
    <row r="67" spans="1:6" hidden="1" x14ac:dyDescent="0.35">
      <c r="A67" s="237" t="s">
        <v>86</v>
      </c>
      <c r="B67" s="9">
        <f t="shared" si="0"/>
        <v>2472.3058943591263</v>
      </c>
      <c r="C67" s="256">
        <v>15020</v>
      </c>
      <c r="D67" s="9"/>
      <c r="E67" s="256"/>
      <c r="F67" s="10">
        <v>6.0753000000000004</v>
      </c>
    </row>
    <row r="68" spans="1:6" hidden="1" x14ac:dyDescent="0.35">
      <c r="A68" s="237" t="s">
        <v>87</v>
      </c>
      <c r="B68" s="9">
        <f t="shared" si="0"/>
        <v>2478.71271637268</v>
      </c>
      <c r="C68" s="256">
        <v>15050</v>
      </c>
      <c r="D68" s="9"/>
      <c r="E68" s="256"/>
      <c r="F68" s="10">
        <v>6.0716999999999999</v>
      </c>
    </row>
    <row r="69" spans="1:6" hidden="1" x14ac:dyDescent="0.35">
      <c r="A69" s="237" t="s">
        <v>88</v>
      </c>
      <c r="B69" s="9">
        <f t="shared" ref="B69:B132" si="1">C69/F69</f>
        <v>2482.3746458456876</v>
      </c>
      <c r="C69" s="256">
        <v>15070</v>
      </c>
      <c r="D69" s="9"/>
      <c r="E69" s="256"/>
      <c r="F69" s="10">
        <v>6.0708000000000002</v>
      </c>
    </row>
    <row r="70" spans="1:6" hidden="1" x14ac:dyDescent="0.35">
      <c r="A70" s="237" t="s">
        <v>89</v>
      </c>
      <c r="B70" s="9">
        <f t="shared" si="1"/>
        <v>2480.6865538882207</v>
      </c>
      <c r="C70" s="256">
        <v>15060</v>
      </c>
      <c r="D70" s="9"/>
      <c r="E70" s="256"/>
      <c r="F70" s="10">
        <v>6.0709</v>
      </c>
    </row>
    <row r="71" spans="1:6" hidden="1" x14ac:dyDescent="0.35">
      <c r="A71" s="237" t="s">
        <v>90</v>
      </c>
      <c r="B71" s="9">
        <f t="shared" si="1"/>
        <v>2480.8500123548306</v>
      </c>
      <c r="C71" s="256">
        <v>15060</v>
      </c>
      <c r="D71" s="9"/>
      <c r="E71" s="256"/>
      <c r="F71" s="10">
        <v>6.0705</v>
      </c>
    </row>
    <row r="72" spans="1:6" hidden="1" x14ac:dyDescent="0.35">
      <c r="A72" s="237" t="s">
        <v>91</v>
      </c>
      <c r="B72" s="10">
        <f t="shared" si="1"/>
        <v>2479.2572105887002</v>
      </c>
      <c r="C72" s="256">
        <v>15060</v>
      </c>
      <c r="D72" s="9"/>
      <c r="E72" s="256"/>
      <c r="F72" s="10">
        <v>6.0743999999999998</v>
      </c>
    </row>
    <row r="73" spans="1:6" hidden="1" x14ac:dyDescent="0.35">
      <c r="A73" s="237" t="s">
        <v>92</v>
      </c>
      <c r="B73" s="10">
        <f t="shared" si="1"/>
        <v>2494.6895223040065</v>
      </c>
      <c r="C73" s="256">
        <v>15150</v>
      </c>
      <c r="D73" s="9"/>
      <c r="E73" s="256"/>
      <c r="F73" s="10">
        <v>6.0728999999999997</v>
      </c>
    </row>
    <row r="74" spans="1:6" hidden="1" x14ac:dyDescent="0.35">
      <c r="A74" s="237" t="s">
        <v>93</v>
      </c>
      <c r="B74" s="10">
        <f t="shared" si="1"/>
        <v>2496.2926347009393</v>
      </c>
      <c r="C74" s="256">
        <v>15150</v>
      </c>
      <c r="D74" s="9"/>
      <c r="E74" s="256"/>
      <c r="F74" s="10">
        <v>6.069</v>
      </c>
    </row>
    <row r="75" spans="1:6" hidden="1" x14ac:dyDescent="0.35">
      <c r="A75" s="237" t="s">
        <v>94</v>
      </c>
      <c r="B75" s="101">
        <f t="shared" si="1"/>
        <v>2517.0079233037372</v>
      </c>
      <c r="C75" s="256">
        <v>15280</v>
      </c>
      <c r="D75" s="9"/>
      <c r="E75" s="256"/>
      <c r="F75" s="10">
        <v>6.0707000000000004</v>
      </c>
    </row>
    <row r="76" spans="1:6" hidden="1" x14ac:dyDescent="0.35">
      <c r="A76" s="237" t="s">
        <v>95</v>
      </c>
      <c r="B76" s="10">
        <f t="shared" si="1"/>
        <v>2509.9640963141078</v>
      </c>
      <c r="C76" s="256">
        <v>15240</v>
      </c>
      <c r="D76" s="9"/>
      <c r="E76" s="256"/>
      <c r="F76" s="10">
        <v>6.0717999999999996</v>
      </c>
    </row>
    <row r="77" spans="1:6" hidden="1" x14ac:dyDescent="0.35">
      <c r="A77" s="237" t="s">
        <v>96</v>
      </c>
      <c r="B77" s="10">
        <f t="shared" si="1"/>
        <v>2495.7991499456361</v>
      </c>
      <c r="C77" s="256">
        <v>15150</v>
      </c>
      <c r="D77" s="9"/>
      <c r="E77" s="256"/>
      <c r="F77" s="10">
        <v>6.0701999999999998</v>
      </c>
    </row>
    <row r="78" spans="1:6" hidden="1" x14ac:dyDescent="0.35">
      <c r="A78" s="237" t="s">
        <v>97</v>
      </c>
      <c r="B78" s="10">
        <f t="shared" si="1"/>
        <v>2497.2015539606241</v>
      </c>
      <c r="C78" s="256">
        <v>15170</v>
      </c>
      <c r="D78" s="9"/>
      <c r="E78" s="256"/>
      <c r="F78" s="10">
        <v>6.0747999999999998</v>
      </c>
    </row>
    <row r="79" spans="1:6" hidden="1" x14ac:dyDescent="0.35">
      <c r="A79" s="237" t="s">
        <v>98</v>
      </c>
      <c r="B79" s="102">
        <f t="shared" si="1"/>
        <v>2501.1128880681913</v>
      </c>
      <c r="C79" s="256">
        <v>15170</v>
      </c>
      <c r="D79" s="9"/>
      <c r="E79" s="256"/>
      <c r="F79" s="10">
        <v>6.0652999999999997</v>
      </c>
    </row>
    <row r="80" spans="1:6" hidden="1" x14ac:dyDescent="0.35">
      <c r="A80" s="238" t="s">
        <v>99</v>
      </c>
      <c r="B80" s="10">
        <f t="shared" si="1"/>
        <v>2502.5999966984168</v>
      </c>
      <c r="C80" s="271">
        <v>15160</v>
      </c>
      <c r="D80" s="11"/>
      <c r="E80" s="271"/>
      <c r="F80" s="10">
        <v>6.0576999999999996</v>
      </c>
    </row>
    <row r="81" spans="1:6" hidden="1" x14ac:dyDescent="0.35">
      <c r="A81" s="237" t="s">
        <v>100</v>
      </c>
      <c r="B81" s="10">
        <f t="shared" si="1"/>
        <v>2503.5966464372532</v>
      </c>
      <c r="C81" s="256">
        <v>15140</v>
      </c>
      <c r="D81" s="9"/>
      <c r="E81" s="256"/>
      <c r="F81" s="10">
        <v>6.0472999999999999</v>
      </c>
    </row>
    <row r="82" spans="1:6" hidden="1" x14ac:dyDescent="0.35">
      <c r="A82" s="237" t="s">
        <v>101</v>
      </c>
      <c r="B82" s="10">
        <f t="shared" si="1"/>
        <v>2488.9682185532251</v>
      </c>
      <c r="C82" s="256">
        <v>15060</v>
      </c>
      <c r="D82" s="9"/>
      <c r="E82" s="256"/>
      <c r="F82" s="10">
        <v>6.0507</v>
      </c>
    </row>
    <row r="83" spans="1:6" hidden="1" x14ac:dyDescent="0.35">
      <c r="A83" s="237" t="s">
        <v>102</v>
      </c>
      <c r="B83" s="10">
        <f t="shared" si="1"/>
        <v>2488.1046788263279</v>
      </c>
      <c r="C83" s="256">
        <v>15060</v>
      </c>
      <c r="D83" s="9"/>
      <c r="E83" s="256"/>
      <c r="F83" s="10">
        <v>6.0528000000000004</v>
      </c>
    </row>
    <row r="84" spans="1:6" hidden="1" x14ac:dyDescent="0.35">
      <c r="A84" s="237" t="s">
        <v>103</v>
      </c>
      <c r="B84" s="10">
        <f t="shared" si="1"/>
        <v>2492.2324320750977</v>
      </c>
      <c r="C84" s="256">
        <v>15080</v>
      </c>
      <c r="D84" s="9"/>
      <c r="E84" s="256"/>
      <c r="F84" s="10">
        <v>6.0507999999999997</v>
      </c>
    </row>
    <row r="85" spans="1:6" hidden="1" x14ac:dyDescent="0.35">
      <c r="A85" s="237" t="s">
        <v>104</v>
      </c>
      <c r="B85" s="10">
        <f t="shared" si="1"/>
        <v>2487.5210736835147</v>
      </c>
      <c r="C85" s="256">
        <v>15050</v>
      </c>
      <c r="D85" s="9"/>
      <c r="E85" s="256"/>
      <c r="F85" s="10">
        <v>6.0502000000000002</v>
      </c>
    </row>
    <row r="86" spans="1:6" hidden="1" x14ac:dyDescent="0.35">
      <c r="A86" s="237" t="s">
        <v>105</v>
      </c>
      <c r="B86" s="10">
        <f t="shared" si="1"/>
        <v>2479.8861040294009</v>
      </c>
      <c r="C86" s="256">
        <v>14980</v>
      </c>
      <c r="D86" s="9"/>
      <c r="E86" s="256"/>
      <c r="F86" s="10">
        <v>6.0406000000000004</v>
      </c>
    </row>
    <row r="87" spans="1:6" hidden="1" x14ac:dyDescent="0.35">
      <c r="A87" s="237" t="s">
        <v>106</v>
      </c>
      <c r="B87" s="10">
        <f t="shared" si="1"/>
        <v>2491.7794411672367</v>
      </c>
      <c r="C87" s="256">
        <v>15080</v>
      </c>
      <c r="D87" s="9"/>
      <c r="E87" s="256"/>
      <c r="F87" s="10">
        <v>6.0518999999999998</v>
      </c>
    </row>
    <row r="88" spans="1:6" hidden="1" x14ac:dyDescent="0.35">
      <c r="A88" s="237" t="s">
        <v>107</v>
      </c>
      <c r="B88" s="10">
        <f t="shared" si="1"/>
        <v>2496.1540370204953</v>
      </c>
      <c r="C88" s="256">
        <v>15090</v>
      </c>
      <c r="D88" s="9"/>
      <c r="E88" s="256"/>
      <c r="F88" s="10">
        <v>6.0453000000000001</v>
      </c>
    </row>
    <row r="89" spans="1:6" hidden="1" x14ac:dyDescent="0.35">
      <c r="A89" s="238" t="s">
        <v>108</v>
      </c>
      <c r="B89" s="10">
        <f t="shared" si="1"/>
        <v>2497.4347092118765</v>
      </c>
      <c r="C89" s="256">
        <v>15090</v>
      </c>
      <c r="D89" s="9"/>
      <c r="E89" s="256"/>
      <c r="F89" s="10">
        <v>6.0422000000000002</v>
      </c>
    </row>
    <row r="90" spans="1:6" hidden="1" x14ac:dyDescent="0.35">
      <c r="A90" s="237" t="s">
        <v>109</v>
      </c>
      <c r="B90" s="10">
        <f t="shared" si="1"/>
        <v>2507.9874848941349</v>
      </c>
      <c r="C90" s="256">
        <v>15150</v>
      </c>
      <c r="D90" s="9"/>
      <c r="E90" s="256"/>
      <c r="F90" s="10">
        <v>6.0407000000000002</v>
      </c>
    </row>
    <row r="91" spans="1:6" hidden="1" x14ac:dyDescent="0.35">
      <c r="A91" s="237" t="s">
        <v>110</v>
      </c>
      <c r="B91" s="10">
        <f t="shared" si="1"/>
        <v>2501.4870134161656</v>
      </c>
      <c r="C91" s="256">
        <v>15140</v>
      </c>
      <c r="D91" s="9"/>
      <c r="E91" s="256"/>
      <c r="F91" s="10">
        <v>6.0523999999999996</v>
      </c>
    </row>
    <row r="92" spans="1:6" hidden="1" x14ac:dyDescent="0.35">
      <c r="A92" s="237" t="s">
        <v>111</v>
      </c>
      <c r="B92" s="10">
        <f t="shared" si="1"/>
        <v>2504.2949649795164</v>
      </c>
      <c r="C92" s="256">
        <v>15160</v>
      </c>
      <c r="D92" s="9"/>
      <c r="E92" s="256"/>
      <c r="F92" s="10">
        <v>6.0536000000000003</v>
      </c>
    </row>
    <row r="93" spans="1:6" hidden="1" x14ac:dyDescent="0.35">
      <c r="A93" s="237" t="s">
        <v>112</v>
      </c>
      <c r="B93" s="10">
        <f t="shared" si="1"/>
        <v>2501.3217023526299</v>
      </c>
      <c r="C93" s="256">
        <v>15140</v>
      </c>
      <c r="D93" s="9"/>
      <c r="E93" s="256"/>
      <c r="F93" s="10">
        <v>6.0528000000000004</v>
      </c>
    </row>
    <row r="94" spans="1:6" hidden="1" x14ac:dyDescent="0.35">
      <c r="A94" s="237" t="s">
        <v>113</v>
      </c>
      <c r="B94" s="101">
        <f t="shared" si="1"/>
        <v>2508.2617316589558</v>
      </c>
      <c r="C94" s="256">
        <v>15180</v>
      </c>
      <c r="D94" s="9"/>
      <c r="E94" s="256"/>
      <c r="F94" s="10">
        <v>6.0519999999999996</v>
      </c>
    </row>
    <row r="95" spans="1:6" hidden="1" x14ac:dyDescent="0.35">
      <c r="A95" s="237" t="s">
        <v>114</v>
      </c>
      <c r="B95" s="10">
        <f t="shared" si="1"/>
        <v>2503.966679888933</v>
      </c>
      <c r="C95" s="256">
        <v>15150</v>
      </c>
      <c r="D95" s="9"/>
      <c r="E95" s="256"/>
      <c r="F95" s="10">
        <v>6.0503999999999998</v>
      </c>
    </row>
    <row r="96" spans="1:6" hidden="1" x14ac:dyDescent="0.35">
      <c r="A96" s="237" t="s">
        <v>115</v>
      </c>
      <c r="B96" s="10">
        <f t="shared" si="1"/>
        <v>2496.6540539647394</v>
      </c>
      <c r="C96" s="256">
        <v>15110</v>
      </c>
      <c r="D96" s="9"/>
      <c r="E96" s="256"/>
      <c r="F96" s="10">
        <v>6.0521000000000003</v>
      </c>
    </row>
    <row r="97" spans="1:6" hidden="1" x14ac:dyDescent="0.35">
      <c r="A97" s="237" t="s">
        <v>116</v>
      </c>
      <c r="B97" s="10">
        <f t="shared" si="1"/>
        <v>2490.0793650793653</v>
      </c>
      <c r="C97" s="256">
        <v>15060</v>
      </c>
      <c r="D97" s="9"/>
      <c r="E97" s="256"/>
      <c r="F97" s="10">
        <v>6.048</v>
      </c>
    </row>
    <row r="98" spans="1:6" hidden="1" x14ac:dyDescent="0.35">
      <c r="A98" s="238" t="s">
        <v>117</v>
      </c>
      <c r="B98" s="10">
        <f t="shared" si="1"/>
        <v>2488.8226527570791</v>
      </c>
      <c r="C98" s="271">
        <v>15030</v>
      </c>
      <c r="D98" s="11"/>
      <c r="E98" s="271"/>
      <c r="F98" s="10">
        <v>6.0389999999999997</v>
      </c>
    </row>
    <row r="99" spans="1:6" hidden="1" x14ac:dyDescent="0.35">
      <c r="A99" s="237" t="s">
        <v>118</v>
      </c>
      <c r="B99" s="10">
        <f t="shared" si="1"/>
        <v>2482.2753639954385</v>
      </c>
      <c r="C99" s="256">
        <v>15020</v>
      </c>
      <c r="D99" s="9"/>
      <c r="E99" s="256"/>
      <c r="F99" s="9">
        <v>6.0509000000000004</v>
      </c>
    </row>
    <row r="100" spans="1:6" hidden="1" x14ac:dyDescent="0.35">
      <c r="A100" s="237" t="s">
        <v>119</v>
      </c>
      <c r="B100" s="10">
        <f t="shared" si="1"/>
        <v>2476.9233309664955</v>
      </c>
      <c r="C100" s="256">
        <v>15000</v>
      </c>
      <c r="D100" s="9"/>
      <c r="E100" s="256"/>
      <c r="F100" s="9">
        <v>6.0559000000000003</v>
      </c>
    </row>
    <row r="101" spans="1:6" hidden="1" x14ac:dyDescent="0.35">
      <c r="A101" s="239" t="s">
        <v>120</v>
      </c>
      <c r="B101" s="10">
        <f t="shared" si="1"/>
        <v>2478.7114661033734</v>
      </c>
      <c r="C101" s="272">
        <v>15020</v>
      </c>
      <c r="D101" s="12"/>
      <c r="E101" s="272"/>
      <c r="F101" s="9">
        <v>6.0595999999999997</v>
      </c>
    </row>
    <row r="102" spans="1:6" hidden="1" x14ac:dyDescent="0.35">
      <c r="A102" s="237" t="s">
        <v>121</v>
      </c>
      <c r="B102" s="10">
        <f t="shared" si="1"/>
        <v>2483.1295682159416</v>
      </c>
      <c r="C102" s="256">
        <v>15050</v>
      </c>
      <c r="D102" s="9"/>
      <c r="E102" s="256"/>
      <c r="F102" s="9">
        <v>6.0609000000000002</v>
      </c>
    </row>
    <row r="103" spans="1:6" hidden="1" x14ac:dyDescent="0.35">
      <c r="A103" s="237" t="s">
        <v>122</v>
      </c>
      <c r="B103" s="10">
        <f t="shared" si="1"/>
        <v>2480.238947837423</v>
      </c>
      <c r="C103" s="256">
        <v>15030</v>
      </c>
      <c r="D103" s="9"/>
      <c r="E103" s="256"/>
      <c r="F103" s="9">
        <v>6.0598999999999998</v>
      </c>
    </row>
    <row r="104" spans="1:6" hidden="1" x14ac:dyDescent="0.35">
      <c r="A104" s="240" t="s">
        <v>123</v>
      </c>
      <c r="B104" s="10">
        <f t="shared" si="1"/>
        <v>2478.0835713460237</v>
      </c>
      <c r="C104" s="256">
        <v>15010</v>
      </c>
      <c r="D104" s="9"/>
      <c r="E104" s="256"/>
      <c r="F104" s="9">
        <v>6.0571000000000002</v>
      </c>
    </row>
    <row r="105" spans="1:6" hidden="1" x14ac:dyDescent="0.35">
      <c r="A105" s="241" t="s">
        <v>124</v>
      </c>
      <c r="B105" s="10">
        <f t="shared" si="1"/>
        <v>2476.4073120834155</v>
      </c>
      <c r="C105" s="256">
        <v>15010</v>
      </c>
      <c r="D105" s="9"/>
      <c r="E105" s="256"/>
      <c r="F105" s="9">
        <v>6.0612000000000004</v>
      </c>
    </row>
    <row r="106" spans="1:6" hidden="1" x14ac:dyDescent="0.35">
      <c r="A106" s="241" t="s">
        <v>125</v>
      </c>
      <c r="B106" s="10">
        <f t="shared" si="1"/>
        <v>2472.0472311092058</v>
      </c>
      <c r="C106" s="256">
        <v>14990</v>
      </c>
      <c r="D106" s="9"/>
      <c r="E106" s="256"/>
      <c r="F106" s="9">
        <v>6.0637999999999996</v>
      </c>
    </row>
    <row r="107" spans="1:6" hidden="1" x14ac:dyDescent="0.35">
      <c r="A107" s="241" t="s">
        <v>126</v>
      </c>
      <c r="B107" s="10">
        <f t="shared" si="1"/>
        <v>2481.2340179823477</v>
      </c>
      <c r="C107" s="256">
        <v>15040</v>
      </c>
      <c r="D107" s="9"/>
      <c r="E107" s="256"/>
      <c r="F107" s="9">
        <v>6.0614999999999997</v>
      </c>
    </row>
    <row r="108" spans="1:6" hidden="1" x14ac:dyDescent="0.35">
      <c r="A108" s="241" t="s">
        <v>127</v>
      </c>
      <c r="B108" s="10">
        <f t="shared" si="1"/>
        <v>2478.8890354928089</v>
      </c>
      <c r="C108" s="256">
        <v>15030</v>
      </c>
      <c r="D108" s="9"/>
      <c r="E108" s="256"/>
      <c r="F108" s="9">
        <v>6.0632000000000001</v>
      </c>
    </row>
    <row r="109" spans="1:6" hidden="1" x14ac:dyDescent="0.35">
      <c r="A109" s="241" t="s">
        <v>128</v>
      </c>
      <c r="B109" s="10">
        <f t="shared" si="1"/>
        <v>2481.532779316713</v>
      </c>
      <c r="C109" s="256">
        <v>15050</v>
      </c>
      <c r="D109" s="9"/>
      <c r="E109" s="256"/>
      <c r="F109" s="9">
        <v>6.0648</v>
      </c>
    </row>
    <row r="110" spans="1:6" hidden="1" x14ac:dyDescent="0.35">
      <c r="A110" s="241" t="s">
        <v>129</v>
      </c>
      <c r="B110" s="10">
        <f t="shared" si="1"/>
        <v>2471.0666249609008</v>
      </c>
      <c r="C110" s="256">
        <v>15010</v>
      </c>
      <c r="D110" s="9"/>
      <c r="E110" s="256"/>
      <c r="F110" s="9">
        <v>6.0743</v>
      </c>
    </row>
    <row r="111" spans="1:6" hidden="1" x14ac:dyDescent="0.35">
      <c r="A111" s="241" t="s">
        <v>130</v>
      </c>
      <c r="B111" s="10">
        <f t="shared" si="1"/>
        <v>2477.9608412850398</v>
      </c>
      <c r="C111" s="256">
        <v>15010</v>
      </c>
      <c r="D111" s="9"/>
      <c r="E111" s="256"/>
      <c r="F111" s="9">
        <v>6.0574000000000003</v>
      </c>
    </row>
    <row r="112" spans="1:6" hidden="1" x14ac:dyDescent="0.35">
      <c r="A112" s="241" t="s">
        <v>131</v>
      </c>
      <c r="B112" s="10">
        <f t="shared" si="1"/>
        <v>2449.0733901281988</v>
      </c>
      <c r="C112" s="256">
        <v>14920</v>
      </c>
      <c r="D112" s="9"/>
      <c r="E112" s="256"/>
      <c r="F112" s="9">
        <v>6.0921000000000003</v>
      </c>
    </row>
    <row r="113" spans="1:6" hidden="1" x14ac:dyDescent="0.35">
      <c r="A113" s="241" t="s">
        <v>132</v>
      </c>
      <c r="B113" s="10">
        <f t="shared" si="1"/>
        <v>2449.3880631295733</v>
      </c>
      <c r="C113" s="256">
        <v>14930</v>
      </c>
      <c r="D113" s="9"/>
      <c r="E113" s="256"/>
      <c r="F113" s="9">
        <v>6.0953999999999997</v>
      </c>
    </row>
    <row r="114" spans="1:6" hidden="1" x14ac:dyDescent="0.35">
      <c r="A114" s="241" t="s">
        <v>133</v>
      </c>
      <c r="B114" s="10">
        <f t="shared" si="1"/>
        <v>2444.4153377648254</v>
      </c>
      <c r="C114" s="256">
        <v>14930</v>
      </c>
      <c r="D114" s="9"/>
      <c r="E114" s="256"/>
      <c r="F114" s="9">
        <v>6.1078000000000001</v>
      </c>
    </row>
    <row r="115" spans="1:6" hidden="1" x14ac:dyDescent="0.35">
      <c r="A115" s="241" t="s">
        <v>134</v>
      </c>
      <c r="B115" s="10">
        <f t="shared" si="1"/>
        <v>2437.1929022674221</v>
      </c>
      <c r="C115" s="256">
        <v>14930</v>
      </c>
      <c r="D115" s="9"/>
      <c r="E115" s="256"/>
      <c r="F115" s="9">
        <v>6.1258999999999997</v>
      </c>
    </row>
    <row r="116" spans="1:6" hidden="1" x14ac:dyDescent="0.35">
      <c r="A116" s="241" t="s">
        <v>135</v>
      </c>
      <c r="B116" s="10">
        <f t="shared" si="1"/>
        <v>2443.655171285006</v>
      </c>
      <c r="C116" s="256">
        <v>14930</v>
      </c>
      <c r="D116" s="9"/>
      <c r="E116" s="256"/>
      <c r="F116" s="9">
        <v>6.1097000000000001</v>
      </c>
    </row>
    <row r="117" spans="1:6" hidden="1" x14ac:dyDescent="0.35">
      <c r="A117" s="242" t="s">
        <v>136</v>
      </c>
      <c r="B117" s="10">
        <f t="shared" si="1"/>
        <v>2420.1937455301995</v>
      </c>
      <c r="C117" s="256">
        <v>14890</v>
      </c>
      <c r="D117" s="9"/>
      <c r="E117" s="256"/>
      <c r="F117" s="9">
        <v>6.1524000000000001</v>
      </c>
    </row>
    <row r="118" spans="1:6" hidden="1" x14ac:dyDescent="0.35">
      <c r="A118" s="241" t="s">
        <v>137</v>
      </c>
      <c r="B118" s="10">
        <f t="shared" si="1"/>
        <v>2420.8233075372309</v>
      </c>
      <c r="C118" s="256">
        <v>14890</v>
      </c>
      <c r="D118" s="9"/>
      <c r="E118" s="256"/>
      <c r="F118" s="9">
        <v>6.1508000000000003</v>
      </c>
    </row>
    <row r="119" spans="1:6" hidden="1" x14ac:dyDescent="0.35">
      <c r="A119" s="241" t="s">
        <v>138</v>
      </c>
      <c r="B119" s="10">
        <f t="shared" si="1"/>
        <v>2440.4926541171112</v>
      </c>
      <c r="C119" s="256">
        <v>15000</v>
      </c>
      <c r="D119" s="9"/>
      <c r="E119" s="256"/>
      <c r="F119" s="9">
        <v>6.1463000000000001</v>
      </c>
    </row>
    <row r="120" spans="1:6" hidden="1" x14ac:dyDescent="0.35">
      <c r="A120" s="241" t="s">
        <v>139</v>
      </c>
      <c r="B120" s="10">
        <f t="shared" si="1"/>
        <v>2434.8534201954399</v>
      </c>
      <c r="C120" s="256">
        <v>14950</v>
      </c>
      <c r="D120" s="9"/>
      <c r="E120" s="256"/>
      <c r="F120" s="9">
        <v>6.14</v>
      </c>
    </row>
    <row r="121" spans="1:6" hidden="1" x14ac:dyDescent="0.35">
      <c r="A121" s="241" t="s">
        <v>140</v>
      </c>
      <c r="B121" s="10">
        <f t="shared" si="1"/>
        <v>2444.7278911564626</v>
      </c>
      <c r="C121" s="256">
        <v>14950</v>
      </c>
      <c r="D121" s="9"/>
      <c r="E121" s="256"/>
      <c r="F121" s="9">
        <v>6.1151999999999997</v>
      </c>
    </row>
    <row r="122" spans="1:6" hidden="1" x14ac:dyDescent="0.35">
      <c r="A122" s="241" t="s">
        <v>141</v>
      </c>
      <c r="B122" s="10">
        <f t="shared" si="1"/>
        <v>2426.428395770145</v>
      </c>
      <c r="C122" s="256">
        <v>14800</v>
      </c>
      <c r="D122" s="9"/>
      <c r="E122" s="256"/>
      <c r="F122" s="9">
        <v>6.0994999999999999</v>
      </c>
    </row>
    <row r="123" spans="1:6" hidden="1" x14ac:dyDescent="0.35">
      <c r="A123" s="241" t="s">
        <v>142</v>
      </c>
      <c r="B123" s="10">
        <f t="shared" si="1"/>
        <v>2412.509793679812</v>
      </c>
      <c r="C123" s="256">
        <v>14780</v>
      </c>
      <c r="D123" s="9"/>
      <c r="E123" s="256"/>
      <c r="F123" s="9">
        <v>6.1264000000000003</v>
      </c>
    </row>
    <row r="124" spans="1:6" hidden="1" x14ac:dyDescent="0.35">
      <c r="A124" s="242" t="s">
        <v>143</v>
      </c>
      <c r="B124" s="10">
        <f t="shared" si="1"/>
        <v>2408.6948007441497</v>
      </c>
      <c r="C124" s="256">
        <v>14760</v>
      </c>
      <c r="D124" s="9"/>
      <c r="E124" s="256"/>
      <c r="F124" s="9">
        <v>6.1277999999999997</v>
      </c>
    </row>
    <row r="125" spans="1:6" hidden="1" x14ac:dyDescent="0.35">
      <c r="A125" s="241" t="s">
        <v>144</v>
      </c>
      <c r="B125" s="10">
        <f t="shared" si="1"/>
        <v>2399.4526706738993</v>
      </c>
      <c r="C125" s="256">
        <v>14730</v>
      </c>
      <c r="D125" s="9"/>
      <c r="E125" s="256"/>
      <c r="F125" s="9">
        <v>6.1388999999999996</v>
      </c>
    </row>
    <row r="126" spans="1:6" hidden="1" x14ac:dyDescent="0.35">
      <c r="A126" s="241" t="s">
        <v>145</v>
      </c>
      <c r="B126" s="10">
        <f t="shared" si="1"/>
        <v>2394.0888302979997</v>
      </c>
      <c r="C126" s="256">
        <v>14710</v>
      </c>
      <c r="D126" s="9"/>
      <c r="E126" s="256"/>
      <c r="F126" s="9">
        <v>6.1443000000000003</v>
      </c>
    </row>
    <row r="127" spans="1:6" hidden="1" x14ac:dyDescent="0.35">
      <c r="A127" s="241" t="s">
        <v>146</v>
      </c>
      <c r="B127" s="10">
        <f t="shared" si="1"/>
        <v>2385.7636399191706</v>
      </c>
      <c r="C127" s="256">
        <v>14640</v>
      </c>
      <c r="D127" s="9"/>
      <c r="E127" s="256"/>
      <c r="F127" s="9">
        <v>6.1364000000000001</v>
      </c>
    </row>
    <row r="128" spans="1:6" hidden="1" x14ac:dyDescent="0.35">
      <c r="A128" s="241" t="s">
        <v>147</v>
      </c>
      <c r="B128" s="10">
        <f t="shared" si="1"/>
        <v>2380.6426434239625</v>
      </c>
      <c r="C128" s="256">
        <v>14640</v>
      </c>
      <c r="D128" s="9"/>
      <c r="E128" s="256"/>
      <c r="F128" s="9">
        <v>6.1496000000000004</v>
      </c>
    </row>
    <row r="129" spans="1:6" hidden="1" x14ac:dyDescent="0.35">
      <c r="A129" s="241" t="s">
        <v>148</v>
      </c>
      <c r="B129" s="10">
        <f t="shared" si="1"/>
        <v>2369.775648289035</v>
      </c>
      <c r="C129" s="256">
        <v>14640</v>
      </c>
      <c r="D129" s="9"/>
      <c r="E129" s="256"/>
      <c r="F129" s="9">
        <v>6.1778000000000004</v>
      </c>
    </row>
    <row r="130" spans="1:6" hidden="1" x14ac:dyDescent="0.35">
      <c r="A130" s="243" t="s">
        <v>149</v>
      </c>
      <c r="B130" s="10">
        <f t="shared" si="1"/>
        <v>2367.1505385025271</v>
      </c>
      <c r="C130" s="256">
        <v>14660</v>
      </c>
      <c r="D130" s="9"/>
      <c r="E130" s="256"/>
      <c r="F130" s="9">
        <v>6.1931000000000003</v>
      </c>
    </row>
    <row r="131" spans="1:6" hidden="1" x14ac:dyDescent="0.35">
      <c r="A131" s="243" t="s">
        <v>150</v>
      </c>
      <c r="B131" s="103">
        <f t="shared" si="1"/>
        <v>2352.3555669738912</v>
      </c>
      <c r="C131" s="256">
        <v>14650</v>
      </c>
      <c r="D131" s="9"/>
      <c r="E131" s="256"/>
      <c r="F131" s="9">
        <v>6.2278000000000002</v>
      </c>
    </row>
    <row r="132" spans="1:6" hidden="1" x14ac:dyDescent="0.35">
      <c r="A132" s="243" t="s">
        <v>151</v>
      </c>
      <c r="B132" s="10">
        <f t="shared" si="1"/>
        <v>2351.2406649000241</v>
      </c>
      <c r="C132" s="256">
        <v>14640</v>
      </c>
      <c r="D132" s="9"/>
      <c r="E132" s="256"/>
      <c r="F132" s="9">
        <v>6.2264999999999997</v>
      </c>
    </row>
    <row r="133" spans="1:6" hidden="1" x14ac:dyDescent="0.35">
      <c r="A133" s="243" t="s">
        <v>152</v>
      </c>
      <c r="B133" s="10">
        <f t="shared" ref="B133:B196" si="2">C133/F133</f>
        <v>2362.7384525999805</v>
      </c>
      <c r="C133" s="256">
        <v>14640</v>
      </c>
      <c r="D133" s="9"/>
      <c r="E133" s="256"/>
      <c r="F133" s="9">
        <v>6.1962000000000002</v>
      </c>
    </row>
    <row r="134" spans="1:6" hidden="1" x14ac:dyDescent="0.35">
      <c r="A134" s="244" t="s">
        <v>153</v>
      </c>
      <c r="B134" s="10">
        <f t="shared" si="2"/>
        <v>2366.3962060232607</v>
      </c>
      <c r="C134" s="256">
        <v>14670</v>
      </c>
      <c r="D134" s="9"/>
      <c r="E134" s="256"/>
      <c r="F134" s="9">
        <v>6.1993</v>
      </c>
    </row>
    <row r="135" spans="1:6" hidden="1" x14ac:dyDescent="0.35">
      <c r="A135" s="244" t="s">
        <v>154</v>
      </c>
      <c r="B135" s="10">
        <f t="shared" si="2"/>
        <v>2362.3568817533292</v>
      </c>
      <c r="C135" s="256">
        <v>14670</v>
      </c>
      <c r="D135" s="9"/>
      <c r="E135" s="256"/>
      <c r="F135" s="9">
        <v>6.2099000000000002</v>
      </c>
    </row>
    <row r="136" spans="1:6" hidden="1" x14ac:dyDescent="0.35">
      <c r="A136" s="243" t="s">
        <v>155</v>
      </c>
      <c r="B136" s="10">
        <f t="shared" si="2"/>
        <v>2363.2321670210708</v>
      </c>
      <c r="C136" s="256">
        <v>14670</v>
      </c>
      <c r="D136" s="9"/>
      <c r="E136" s="256"/>
      <c r="F136" s="9">
        <v>6.2076000000000002</v>
      </c>
    </row>
    <row r="137" spans="1:6" hidden="1" x14ac:dyDescent="0.35">
      <c r="A137" s="243" t="s">
        <v>156</v>
      </c>
      <c r="B137" s="10">
        <f t="shared" si="2"/>
        <v>2366.3777827893941</v>
      </c>
      <c r="C137" s="256">
        <v>14690</v>
      </c>
      <c r="D137" s="9"/>
      <c r="E137" s="256"/>
      <c r="F137" s="9">
        <v>6.2077999999999998</v>
      </c>
    </row>
    <row r="138" spans="1:6" hidden="1" x14ac:dyDescent="0.35">
      <c r="A138" s="243" t="s">
        <v>157</v>
      </c>
      <c r="B138" s="10">
        <f t="shared" si="2"/>
        <v>2363.1040473585999</v>
      </c>
      <c r="C138" s="256">
        <v>14690</v>
      </c>
      <c r="D138" s="9"/>
      <c r="E138" s="256"/>
      <c r="F138" s="9">
        <v>6.2164000000000001</v>
      </c>
    </row>
    <row r="139" spans="1:6" hidden="1" x14ac:dyDescent="0.35">
      <c r="A139" s="243" t="s">
        <v>158</v>
      </c>
      <c r="B139" s="10">
        <f t="shared" si="2"/>
        <v>2367.2930028684696</v>
      </c>
      <c r="C139" s="256">
        <v>14690</v>
      </c>
      <c r="D139" s="9"/>
      <c r="E139" s="256"/>
      <c r="F139" s="9">
        <v>6.2054</v>
      </c>
    </row>
    <row r="140" spans="1:6" hidden="1" x14ac:dyDescent="0.35">
      <c r="A140" s="243" t="s">
        <v>159</v>
      </c>
      <c r="B140" s="10">
        <f t="shared" si="2"/>
        <v>2371.9624358601995</v>
      </c>
      <c r="C140" s="256">
        <v>14700</v>
      </c>
      <c r="D140" s="9"/>
      <c r="E140" s="256"/>
      <c r="F140" s="9">
        <v>6.1974</v>
      </c>
    </row>
    <row r="141" spans="1:6" hidden="1" x14ac:dyDescent="0.35">
      <c r="A141" s="243" t="s">
        <v>160</v>
      </c>
      <c r="B141" s="10">
        <f t="shared" si="2"/>
        <v>2372.0510506639166</v>
      </c>
      <c r="C141" s="256">
        <v>14720</v>
      </c>
      <c r="D141" s="9"/>
      <c r="E141" s="256"/>
      <c r="F141" s="9">
        <v>6.2055999999999996</v>
      </c>
    </row>
    <row r="142" spans="1:6" hidden="1" x14ac:dyDescent="0.35">
      <c r="A142" s="243" t="s">
        <v>161</v>
      </c>
      <c r="B142" s="10">
        <f t="shared" si="2"/>
        <v>2376.7733208805012</v>
      </c>
      <c r="C142" s="256">
        <v>14760</v>
      </c>
      <c r="D142" s="9"/>
      <c r="E142" s="256"/>
      <c r="F142" s="9">
        <v>6.2100999999999997</v>
      </c>
    </row>
    <row r="143" spans="1:6" hidden="1" x14ac:dyDescent="0.35">
      <c r="A143" s="243" t="s">
        <v>162</v>
      </c>
      <c r="B143" s="10">
        <f t="shared" si="2"/>
        <v>2389.904629734222</v>
      </c>
      <c r="C143" s="256">
        <v>14810</v>
      </c>
      <c r="D143" s="9"/>
      <c r="E143" s="256"/>
      <c r="F143" s="9">
        <v>6.1969000000000003</v>
      </c>
    </row>
    <row r="144" spans="1:6" hidden="1" x14ac:dyDescent="0.35">
      <c r="A144" s="243" t="s">
        <v>163</v>
      </c>
      <c r="B144" s="10">
        <f t="shared" si="2"/>
        <v>2389.5902868475787</v>
      </c>
      <c r="C144" s="256">
        <v>14820</v>
      </c>
      <c r="D144" s="9"/>
      <c r="E144" s="256"/>
      <c r="F144" s="9">
        <v>6.2019000000000002</v>
      </c>
    </row>
    <row r="145" spans="1:6" hidden="1" x14ac:dyDescent="0.35">
      <c r="A145" s="243" t="s">
        <v>164</v>
      </c>
      <c r="B145" s="10">
        <f t="shared" si="2"/>
        <v>2397.702336388279</v>
      </c>
      <c r="C145" s="256">
        <v>14860</v>
      </c>
      <c r="D145" s="9"/>
      <c r="E145" s="256"/>
      <c r="F145" s="9">
        <v>6.1976000000000004</v>
      </c>
    </row>
    <row r="146" spans="1:6" hidden="1" x14ac:dyDescent="0.35">
      <c r="A146" s="243" t="s">
        <v>165</v>
      </c>
      <c r="B146" s="10">
        <f t="shared" si="2"/>
        <v>2397.089363620265</v>
      </c>
      <c r="C146" s="256">
        <v>14890</v>
      </c>
      <c r="D146" s="9"/>
      <c r="E146" s="256"/>
      <c r="F146" s="9">
        <v>6.2117000000000004</v>
      </c>
    </row>
    <row r="147" spans="1:6" hidden="1" x14ac:dyDescent="0.35">
      <c r="A147" s="243" t="s">
        <v>166</v>
      </c>
      <c r="B147" s="10">
        <f t="shared" si="2"/>
        <v>2407.0585583409811</v>
      </c>
      <c r="C147" s="256">
        <v>14950</v>
      </c>
      <c r="D147" s="9"/>
      <c r="E147" s="256"/>
      <c r="F147" s="9">
        <v>6.2108999999999996</v>
      </c>
    </row>
    <row r="148" spans="1:6" hidden="1" x14ac:dyDescent="0.35">
      <c r="A148" s="243" t="s">
        <v>167</v>
      </c>
      <c r="B148" s="10">
        <f t="shared" si="2"/>
        <v>2402.6099254307019</v>
      </c>
      <c r="C148" s="256">
        <v>14950</v>
      </c>
      <c r="D148" s="9"/>
      <c r="E148" s="256"/>
      <c r="F148" s="9">
        <v>6.2224000000000004</v>
      </c>
    </row>
    <row r="149" spans="1:6" hidden="1" x14ac:dyDescent="0.35">
      <c r="A149" s="243" t="s">
        <v>168</v>
      </c>
      <c r="B149" s="10">
        <f t="shared" si="2"/>
        <v>2414.8845579138479</v>
      </c>
      <c r="C149" s="256">
        <v>15030</v>
      </c>
      <c r="D149" s="9"/>
      <c r="E149" s="256"/>
      <c r="F149" s="9">
        <v>6.2239000000000004</v>
      </c>
    </row>
    <row r="150" spans="1:6" hidden="1" x14ac:dyDescent="0.35">
      <c r="A150" s="243" t="s">
        <v>169</v>
      </c>
      <c r="B150" s="10">
        <f t="shared" si="2"/>
        <v>2413.6877482432019</v>
      </c>
      <c r="C150" s="256">
        <v>15010</v>
      </c>
      <c r="D150" s="9"/>
      <c r="E150" s="256"/>
      <c r="F150" s="9">
        <v>6.2187000000000001</v>
      </c>
    </row>
    <row r="151" spans="1:6" hidden="1" x14ac:dyDescent="0.35">
      <c r="A151" s="243" t="s">
        <v>170</v>
      </c>
      <c r="B151" s="10">
        <f t="shared" si="2"/>
        <v>2415.4278826838085</v>
      </c>
      <c r="C151" s="256">
        <v>15030</v>
      </c>
      <c r="D151" s="9"/>
      <c r="E151" s="256"/>
      <c r="F151" s="9">
        <v>6.2225000000000001</v>
      </c>
    </row>
    <row r="152" spans="1:6" hidden="1" x14ac:dyDescent="0.35">
      <c r="A152" s="243" t="s">
        <v>171</v>
      </c>
      <c r="B152" s="10">
        <f t="shared" si="2"/>
        <v>2419.8602072788626</v>
      </c>
      <c r="C152" s="256">
        <v>15060</v>
      </c>
      <c r="D152" s="9"/>
      <c r="E152" s="256"/>
      <c r="F152" s="9">
        <v>6.2234999999999996</v>
      </c>
    </row>
    <row r="153" spans="1:6" hidden="1" x14ac:dyDescent="0.35">
      <c r="A153" s="243" t="s">
        <v>172</v>
      </c>
      <c r="B153" s="10">
        <f t="shared" si="2"/>
        <v>2432.1811069069454</v>
      </c>
      <c r="C153" s="256">
        <v>15170</v>
      </c>
      <c r="D153" s="9"/>
      <c r="E153" s="256"/>
      <c r="F153" s="9">
        <v>6.2371999999999996</v>
      </c>
    </row>
    <row r="154" spans="1:6" hidden="1" x14ac:dyDescent="0.35">
      <c r="A154" s="243" t="s">
        <v>173</v>
      </c>
      <c r="B154" s="10">
        <f t="shared" si="2"/>
        <v>2429.052429052429</v>
      </c>
      <c r="C154" s="256">
        <v>15150</v>
      </c>
      <c r="D154" s="9"/>
      <c r="E154" s="256"/>
      <c r="F154" s="9">
        <v>6.2370000000000001</v>
      </c>
    </row>
    <row r="155" spans="1:6" hidden="1" x14ac:dyDescent="0.35">
      <c r="A155" s="243" t="s">
        <v>174</v>
      </c>
      <c r="B155" s="10">
        <f t="shared" si="2"/>
        <v>2427.3400198673376</v>
      </c>
      <c r="C155" s="256">
        <v>15150</v>
      </c>
      <c r="D155" s="9"/>
      <c r="E155" s="256"/>
      <c r="F155" s="9">
        <v>6.2413999999999996</v>
      </c>
    </row>
    <row r="156" spans="1:6" hidden="1" x14ac:dyDescent="0.35">
      <c r="A156" s="243" t="s">
        <v>175</v>
      </c>
      <c r="B156" s="10">
        <f t="shared" si="2"/>
        <v>2422.4496322353693</v>
      </c>
      <c r="C156" s="256">
        <v>15150</v>
      </c>
      <c r="D156" s="9"/>
      <c r="E156" s="256"/>
      <c r="F156" s="9">
        <v>6.2539999999999996</v>
      </c>
    </row>
    <row r="157" spans="1:6" hidden="1" x14ac:dyDescent="0.35">
      <c r="A157" s="243" t="s">
        <v>176</v>
      </c>
      <c r="B157" s="10">
        <f t="shared" si="2"/>
        <v>2423.2529850507381</v>
      </c>
      <c r="C157" s="256">
        <v>15140</v>
      </c>
      <c r="D157" s="9"/>
      <c r="E157" s="256"/>
      <c r="F157" s="9">
        <v>6.2477999999999998</v>
      </c>
    </row>
    <row r="158" spans="1:6" hidden="1" x14ac:dyDescent="0.35">
      <c r="A158" s="243" t="s">
        <v>177</v>
      </c>
      <c r="B158" s="10">
        <f t="shared" si="2"/>
        <v>2414.6864105926375</v>
      </c>
      <c r="C158" s="256">
        <v>15100</v>
      </c>
      <c r="D158" s="9"/>
      <c r="E158" s="256"/>
      <c r="F158" s="9">
        <v>6.2534000000000001</v>
      </c>
    </row>
    <row r="159" spans="1:6" hidden="1" x14ac:dyDescent="0.35">
      <c r="A159" s="243" t="s">
        <v>178</v>
      </c>
      <c r="B159" s="10">
        <f t="shared" si="2"/>
        <v>2415.798555633668</v>
      </c>
      <c r="C159" s="256">
        <v>15120</v>
      </c>
      <c r="D159" s="9"/>
      <c r="E159" s="256"/>
      <c r="F159" s="9">
        <v>6.2587999999999999</v>
      </c>
    </row>
    <row r="160" spans="1:6" hidden="1" x14ac:dyDescent="0.35">
      <c r="A160" s="243" t="s">
        <v>179</v>
      </c>
      <c r="B160" s="10">
        <f t="shared" si="2"/>
        <v>2415.9378347696784</v>
      </c>
      <c r="C160" s="256">
        <v>15110</v>
      </c>
      <c r="D160" s="9"/>
      <c r="E160" s="256"/>
      <c r="F160" s="9">
        <v>6.2542999999999997</v>
      </c>
    </row>
    <row r="161" spans="1:6" hidden="1" x14ac:dyDescent="0.35">
      <c r="A161" s="243" t="s">
        <v>180</v>
      </c>
      <c r="B161" s="10">
        <f t="shared" si="2"/>
        <v>2427.4880148791867</v>
      </c>
      <c r="C161" s="256">
        <v>15140</v>
      </c>
      <c r="D161" s="9"/>
      <c r="E161" s="256"/>
      <c r="F161" s="9">
        <v>6.2369000000000003</v>
      </c>
    </row>
    <row r="162" spans="1:6" hidden="1" x14ac:dyDescent="0.35">
      <c r="A162" s="243" t="s">
        <v>181</v>
      </c>
      <c r="B162" s="10">
        <f t="shared" si="2"/>
        <v>2427.730795202418</v>
      </c>
      <c r="C162" s="256">
        <v>15100</v>
      </c>
      <c r="D162" s="9"/>
      <c r="E162" s="256"/>
      <c r="F162" s="9">
        <v>6.2198000000000002</v>
      </c>
    </row>
    <row r="163" spans="1:6" hidden="1" x14ac:dyDescent="0.35">
      <c r="A163" s="243" t="s">
        <v>182</v>
      </c>
      <c r="B163" s="10">
        <f t="shared" si="2"/>
        <v>2424.54389371159</v>
      </c>
      <c r="C163" s="256">
        <v>15110</v>
      </c>
      <c r="D163" s="9"/>
      <c r="E163" s="256"/>
      <c r="F163" s="9">
        <v>6.2321</v>
      </c>
    </row>
    <row r="164" spans="1:6" hidden="1" x14ac:dyDescent="0.35">
      <c r="A164" s="243" t="s">
        <v>183</v>
      </c>
      <c r="B164" s="10">
        <f t="shared" si="2"/>
        <v>2427.5193736261972</v>
      </c>
      <c r="C164" s="256">
        <v>15130</v>
      </c>
      <c r="D164" s="9"/>
      <c r="E164" s="256"/>
      <c r="F164" s="9">
        <v>6.2327000000000004</v>
      </c>
    </row>
    <row r="165" spans="1:6" hidden="1" x14ac:dyDescent="0.35">
      <c r="A165" s="243" t="s">
        <v>184</v>
      </c>
      <c r="B165" s="10">
        <f t="shared" si="2"/>
        <v>2441.761659692495</v>
      </c>
      <c r="C165" s="256">
        <v>15230</v>
      </c>
      <c r="D165" s="9"/>
      <c r="E165" s="256"/>
      <c r="F165" s="9">
        <v>6.2373000000000003</v>
      </c>
    </row>
    <row r="166" spans="1:6" hidden="1" x14ac:dyDescent="0.35">
      <c r="A166" s="243" t="s">
        <v>185</v>
      </c>
      <c r="B166" s="10">
        <f t="shared" si="2"/>
        <v>2439.5727937043284</v>
      </c>
      <c r="C166" s="256">
        <v>15190</v>
      </c>
      <c r="D166" s="9"/>
      <c r="E166" s="256"/>
      <c r="F166" s="9">
        <v>6.2264999999999997</v>
      </c>
    </row>
    <row r="167" spans="1:6" hidden="1" x14ac:dyDescent="0.35">
      <c r="A167" s="243" t="s">
        <v>186</v>
      </c>
      <c r="B167" s="10">
        <f t="shared" si="2"/>
        <v>2444.4301683155595</v>
      </c>
      <c r="C167" s="256">
        <v>15220</v>
      </c>
      <c r="D167" s="9"/>
      <c r="E167" s="256"/>
      <c r="F167" s="9">
        <v>6.2263999999999999</v>
      </c>
    </row>
    <row r="168" spans="1:6" hidden="1" x14ac:dyDescent="0.35">
      <c r="A168" s="243" t="s">
        <v>187</v>
      </c>
      <c r="B168" s="10">
        <f t="shared" si="2"/>
        <v>2439.807383627608</v>
      </c>
      <c r="C168" s="256">
        <v>15200</v>
      </c>
      <c r="D168" s="9"/>
      <c r="E168" s="256"/>
      <c r="F168" s="9">
        <v>6.23</v>
      </c>
    </row>
    <row r="169" spans="1:6" hidden="1" x14ac:dyDescent="0.35">
      <c r="A169" s="243" t="s">
        <v>188</v>
      </c>
      <c r="B169" s="9">
        <f t="shared" si="2"/>
        <v>2440.43321299639</v>
      </c>
      <c r="C169" s="256">
        <v>15210</v>
      </c>
      <c r="D169" s="9"/>
      <c r="E169" s="256"/>
      <c r="F169" s="9">
        <v>6.2324999999999999</v>
      </c>
    </row>
    <row r="170" spans="1:6" hidden="1" x14ac:dyDescent="0.35">
      <c r="A170" s="243" t="s">
        <v>189</v>
      </c>
      <c r="B170" s="9">
        <f t="shared" si="2"/>
        <v>2441.8809863787324</v>
      </c>
      <c r="C170" s="256">
        <v>15220</v>
      </c>
      <c r="D170" s="9"/>
      <c r="E170" s="256"/>
      <c r="F170" s="9">
        <v>6.2328999999999999</v>
      </c>
    </row>
    <row r="171" spans="1:6" hidden="1" x14ac:dyDescent="0.35">
      <c r="A171" s="243" t="s">
        <v>190</v>
      </c>
      <c r="B171" s="9">
        <f t="shared" si="2"/>
        <v>2438.43786071566</v>
      </c>
      <c r="C171" s="256">
        <v>15210</v>
      </c>
      <c r="D171" s="9"/>
      <c r="E171" s="256"/>
      <c r="F171" s="9">
        <v>6.2375999999999996</v>
      </c>
    </row>
    <row r="172" spans="1:6" hidden="1" x14ac:dyDescent="0.35">
      <c r="A172" s="243" t="s">
        <v>191</v>
      </c>
      <c r="B172" s="9">
        <f t="shared" si="2"/>
        <v>2436.951886232825</v>
      </c>
      <c r="C172" s="256">
        <v>15200</v>
      </c>
      <c r="D172" s="9"/>
      <c r="E172" s="256"/>
      <c r="F172" s="9">
        <v>6.2373000000000003</v>
      </c>
    </row>
    <row r="173" spans="1:6" hidden="1" x14ac:dyDescent="0.35">
      <c r="A173" s="243" t="s">
        <v>192</v>
      </c>
      <c r="B173" s="9">
        <f t="shared" si="2"/>
        <v>2441.9985238905115</v>
      </c>
      <c r="C173" s="256">
        <v>15220</v>
      </c>
      <c r="D173" s="9"/>
      <c r="E173" s="256"/>
      <c r="F173" s="9">
        <v>6.2325999999999997</v>
      </c>
    </row>
    <row r="174" spans="1:6" hidden="1" x14ac:dyDescent="0.35">
      <c r="A174" s="243" t="s">
        <v>193</v>
      </c>
      <c r="B174" s="101">
        <f t="shared" si="2"/>
        <v>2440.1975245302383</v>
      </c>
      <c r="C174" s="256">
        <v>15220</v>
      </c>
      <c r="D174" s="9"/>
      <c r="E174" s="256"/>
      <c r="F174" s="9">
        <v>6.2371999999999996</v>
      </c>
    </row>
    <row r="175" spans="1:6" hidden="1" x14ac:dyDescent="0.35">
      <c r="A175" s="243" t="s">
        <v>194</v>
      </c>
      <c r="B175" s="10">
        <f t="shared" si="2"/>
        <v>2438.8288490523682</v>
      </c>
      <c r="C175" s="256">
        <v>15210</v>
      </c>
      <c r="D175" s="9"/>
      <c r="E175" s="256"/>
      <c r="F175" s="9">
        <v>6.2366000000000001</v>
      </c>
    </row>
    <row r="176" spans="1:6" hidden="1" x14ac:dyDescent="0.35">
      <c r="A176" s="243" t="s">
        <v>195</v>
      </c>
      <c r="B176" s="10">
        <f t="shared" si="2"/>
        <v>2436.5612426462339</v>
      </c>
      <c r="C176" s="256">
        <v>15200</v>
      </c>
      <c r="D176" s="9"/>
      <c r="E176" s="256"/>
      <c r="F176" s="9">
        <v>6.2382999999999997</v>
      </c>
    </row>
    <row r="177" spans="1:6" hidden="1" x14ac:dyDescent="0.35">
      <c r="A177" s="243" t="s">
        <v>196</v>
      </c>
      <c r="B177" s="10">
        <f t="shared" si="2"/>
        <v>2424.7651907226377</v>
      </c>
      <c r="C177" s="256">
        <v>15180</v>
      </c>
      <c r="D177" s="9"/>
      <c r="E177" s="256"/>
      <c r="F177" s="9">
        <v>6.2603999999999997</v>
      </c>
    </row>
    <row r="178" spans="1:6" hidden="1" x14ac:dyDescent="0.35">
      <c r="A178" s="243" t="s">
        <v>197</v>
      </c>
      <c r="B178" s="10">
        <f t="shared" si="2"/>
        <v>2428.8966556578061</v>
      </c>
      <c r="C178" s="256">
        <v>15150</v>
      </c>
      <c r="D178" s="9"/>
      <c r="E178" s="256"/>
      <c r="F178" s="9">
        <v>6.2374000000000001</v>
      </c>
    </row>
    <row r="179" spans="1:6" hidden="1" x14ac:dyDescent="0.35">
      <c r="A179" s="243" t="s">
        <v>198</v>
      </c>
      <c r="B179" s="10">
        <f t="shared" si="2"/>
        <v>2428.0935384221393</v>
      </c>
      <c r="C179" s="256">
        <v>15170</v>
      </c>
      <c r="D179" s="9"/>
      <c r="E179" s="256"/>
      <c r="F179" s="9">
        <v>6.2477</v>
      </c>
    </row>
    <row r="180" spans="1:6" hidden="1" x14ac:dyDescent="0.35">
      <c r="A180" s="243" t="s">
        <v>199</v>
      </c>
      <c r="B180" s="10">
        <f t="shared" si="2"/>
        <v>2425.8415287439034</v>
      </c>
      <c r="C180" s="256">
        <v>15170</v>
      </c>
      <c r="D180" s="9"/>
      <c r="E180" s="256"/>
      <c r="F180" s="9">
        <v>6.2534999999999998</v>
      </c>
    </row>
    <row r="181" spans="1:6" hidden="1" x14ac:dyDescent="0.35">
      <c r="A181" s="243" t="s">
        <v>200</v>
      </c>
      <c r="B181" s="10">
        <f t="shared" si="2"/>
        <v>2425.8328799564761</v>
      </c>
      <c r="C181" s="256">
        <v>15160</v>
      </c>
      <c r="D181" s="9"/>
      <c r="E181" s="256"/>
      <c r="F181" s="9">
        <v>6.2493999999999996</v>
      </c>
    </row>
    <row r="182" spans="1:6" hidden="1" x14ac:dyDescent="0.35">
      <c r="A182" s="243" t="s">
        <v>201</v>
      </c>
      <c r="B182" s="10">
        <f t="shared" si="2"/>
        <v>2426.9749148640226</v>
      </c>
      <c r="C182" s="256">
        <v>15180</v>
      </c>
      <c r="D182" s="9"/>
      <c r="E182" s="256"/>
      <c r="F182" s="9">
        <v>6.2546999999999997</v>
      </c>
    </row>
    <row r="183" spans="1:6" hidden="1" x14ac:dyDescent="0.35">
      <c r="A183" s="243" t="s">
        <v>202</v>
      </c>
      <c r="B183" s="10">
        <f t="shared" si="2"/>
        <v>2438.127518066125</v>
      </c>
      <c r="C183" s="256">
        <v>15250</v>
      </c>
      <c r="D183" s="9"/>
      <c r="E183" s="256"/>
      <c r="F183" s="9">
        <v>6.2548000000000004</v>
      </c>
    </row>
    <row r="184" spans="1:6" hidden="1" x14ac:dyDescent="0.35">
      <c r="A184" s="243" t="s">
        <v>203</v>
      </c>
      <c r="B184" s="10">
        <f t="shared" si="2"/>
        <v>2453.9680502983256</v>
      </c>
      <c r="C184" s="256">
        <v>15300</v>
      </c>
      <c r="D184" s="9"/>
      <c r="E184" s="256"/>
      <c r="F184" s="9">
        <v>6.2347999999999999</v>
      </c>
    </row>
    <row r="185" spans="1:6" hidden="1" x14ac:dyDescent="0.35">
      <c r="A185" s="243" t="s">
        <v>204</v>
      </c>
      <c r="B185" s="10">
        <f t="shared" si="2"/>
        <v>2503.0927172533457</v>
      </c>
      <c r="C185" s="256">
        <v>15580</v>
      </c>
      <c r="D185" s="9"/>
      <c r="E185" s="256"/>
      <c r="F185" s="9">
        <v>6.2243000000000004</v>
      </c>
    </row>
    <row r="186" spans="1:6" hidden="1" x14ac:dyDescent="0.35">
      <c r="A186" s="243" t="s">
        <v>205</v>
      </c>
      <c r="B186" s="10">
        <f t="shared" si="2"/>
        <v>2488.5206948591976</v>
      </c>
      <c r="C186" s="256">
        <v>15500</v>
      </c>
      <c r="D186" s="9"/>
      <c r="E186" s="256"/>
      <c r="F186" s="9">
        <v>6.2286000000000001</v>
      </c>
    </row>
    <row r="187" spans="1:6" hidden="1" x14ac:dyDescent="0.35">
      <c r="A187" s="243" t="s">
        <v>206</v>
      </c>
      <c r="B187" s="10">
        <f t="shared" si="2"/>
        <v>2462.6025414186906</v>
      </c>
      <c r="C187" s="256">
        <v>15310</v>
      </c>
      <c r="D187" s="9"/>
      <c r="E187" s="256"/>
      <c r="F187" s="9">
        <v>6.2169999999999996</v>
      </c>
    </row>
    <row r="188" spans="1:6" hidden="1" x14ac:dyDescent="0.35">
      <c r="A188" s="243" t="s">
        <v>207</v>
      </c>
      <c r="B188" s="10">
        <f t="shared" si="2"/>
        <v>2463.9665029390449</v>
      </c>
      <c r="C188" s="256">
        <v>15300</v>
      </c>
      <c r="D188" s="9"/>
      <c r="E188" s="256"/>
      <c r="F188" s="9">
        <v>6.2095000000000002</v>
      </c>
    </row>
    <row r="189" spans="1:6" hidden="1" x14ac:dyDescent="0.35">
      <c r="A189" s="243" t="s">
        <v>208</v>
      </c>
      <c r="B189" s="10">
        <f t="shared" si="2"/>
        <v>2472.018681053225</v>
      </c>
      <c r="C189" s="256">
        <v>15350</v>
      </c>
      <c r="D189" s="9"/>
      <c r="E189" s="256"/>
      <c r="F189" s="9">
        <v>6.2095000000000002</v>
      </c>
    </row>
    <row r="190" spans="1:6" hidden="1" x14ac:dyDescent="0.35">
      <c r="A190" s="243" t="s">
        <v>209</v>
      </c>
      <c r="B190" s="10">
        <f t="shared" si="2"/>
        <v>2481.0663922432504</v>
      </c>
      <c r="C190" s="256">
        <v>15430</v>
      </c>
      <c r="D190" s="9"/>
      <c r="E190" s="256"/>
      <c r="F190" s="9">
        <v>6.2191000000000001</v>
      </c>
    </row>
    <row r="191" spans="1:6" hidden="1" x14ac:dyDescent="0.35">
      <c r="A191" s="243" t="s">
        <v>210</v>
      </c>
      <c r="B191" s="10">
        <f t="shared" si="2"/>
        <v>2471.7910855015007</v>
      </c>
      <c r="C191" s="256">
        <v>15400</v>
      </c>
      <c r="D191" s="9"/>
      <c r="E191" s="256"/>
      <c r="F191" s="9">
        <v>6.2302999999999997</v>
      </c>
    </row>
    <row r="192" spans="1:6" hidden="1" x14ac:dyDescent="0.35">
      <c r="A192" s="243" t="s">
        <v>211</v>
      </c>
      <c r="B192" s="10">
        <f t="shared" si="2"/>
        <v>2496.3477869997273</v>
      </c>
      <c r="C192" s="256">
        <v>15550</v>
      </c>
      <c r="D192" s="9"/>
      <c r="E192" s="256"/>
      <c r="F192" s="9">
        <v>6.2290999999999999</v>
      </c>
    </row>
    <row r="193" spans="1:6" hidden="1" x14ac:dyDescent="0.35">
      <c r="A193" s="243" t="s">
        <v>212</v>
      </c>
      <c r="B193" s="10">
        <f t="shared" si="2"/>
        <v>2499.5986514689357</v>
      </c>
      <c r="C193" s="256">
        <v>15570</v>
      </c>
      <c r="D193" s="9"/>
      <c r="E193" s="256"/>
      <c r="F193" s="9">
        <v>6.2290000000000001</v>
      </c>
    </row>
    <row r="194" spans="1:6" hidden="1" x14ac:dyDescent="0.35">
      <c r="A194" s="243" t="s">
        <v>213</v>
      </c>
      <c r="B194" s="10">
        <f t="shared" si="2"/>
        <v>2501.7674657754355</v>
      </c>
      <c r="C194" s="256">
        <v>15570</v>
      </c>
      <c r="D194" s="9"/>
      <c r="E194" s="256"/>
      <c r="F194" s="9">
        <v>6.2236000000000002</v>
      </c>
    </row>
    <row r="195" spans="1:6" hidden="1" x14ac:dyDescent="0.35">
      <c r="A195" s="243" t="s">
        <v>214</v>
      </c>
      <c r="B195" s="10">
        <f t="shared" si="2"/>
        <v>2497.3099715740277</v>
      </c>
      <c r="C195" s="256">
        <v>15550</v>
      </c>
      <c r="D195" s="9"/>
      <c r="E195" s="256"/>
      <c r="F195" s="9">
        <v>6.2267000000000001</v>
      </c>
    </row>
    <row r="196" spans="1:6" hidden="1" x14ac:dyDescent="0.35">
      <c r="A196" s="243" t="s">
        <v>215</v>
      </c>
      <c r="B196" s="10">
        <f t="shared" si="2"/>
        <v>2498.476538695917</v>
      </c>
      <c r="C196" s="256">
        <v>15580</v>
      </c>
      <c r="D196" s="9"/>
      <c r="E196" s="256"/>
      <c r="F196" s="9">
        <v>6.2358000000000002</v>
      </c>
    </row>
    <row r="197" spans="1:6" hidden="1" x14ac:dyDescent="0.35">
      <c r="A197" s="243" t="s">
        <v>216</v>
      </c>
      <c r="B197" s="10">
        <f t="shared" ref="B197:B260" si="3">C197/F197</f>
        <v>2505.0180650341226</v>
      </c>
      <c r="C197" s="256">
        <v>15600</v>
      </c>
      <c r="D197" s="9"/>
      <c r="E197" s="256"/>
      <c r="F197" s="9">
        <v>6.2275</v>
      </c>
    </row>
    <row r="198" spans="1:6" hidden="1" x14ac:dyDescent="0.35">
      <c r="A198" s="243" t="s">
        <v>217</v>
      </c>
      <c r="B198" s="10">
        <f t="shared" si="3"/>
        <v>2511.6906908354626</v>
      </c>
      <c r="C198" s="256">
        <v>15630</v>
      </c>
      <c r="D198" s="9"/>
      <c r="E198" s="256"/>
      <c r="F198" s="9">
        <v>6.2229000000000001</v>
      </c>
    </row>
    <row r="199" spans="1:6" hidden="1" x14ac:dyDescent="0.35">
      <c r="A199" s="243" t="s">
        <v>218</v>
      </c>
      <c r="B199" s="10">
        <f t="shared" si="3"/>
        <v>2533.7865047276946</v>
      </c>
      <c r="C199" s="256">
        <v>15730</v>
      </c>
      <c r="D199" s="9"/>
      <c r="E199" s="256"/>
      <c r="F199" s="9">
        <v>6.2081</v>
      </c>
    </row>
    <row r="200" spans="1:6" hidden="1" x14ac:dyDescent="0.35">
      <c r="A200" s="243" t="s">
        <v>219</v>
      </c>
      <c r="B200" s="10">
        <f t="shared" si="3"/>
        <v>2528.1759404072814</v>
      </c>
      <c r="C200" s="256">
        <v>15680</v>
      </c>
      <c r="D200" s="9"/>
      <c r="E200" s="256"/>
      <c r="F200" s="9">
        <v>6.2020999999999997</v>
      </c>
    </row>
    <row r="201" spans="1:6" hidden="1" x14ac:dyDescent="0.35">
      <c r="A201" s="243" t="s">
        <v>220</v>
      </c>
      <c r="B201" s="10">
        <f t="shared" si="3"/>
        <v>2575.3283543651819</v>
      </c>
      <c r="C201" s="256">
        <v>16000</v>
      </c>
      <c r="D201" s="9"/>
      <c r="E201" s="256"/>
      <c r="F201" s="9">
        <v>6.2127999999999997</v>
      </c>
    </row>
    <row r="202" spans="1:6" hidden="1" x14ac:dyDescent="0.35">
      <c r="A202" s="243" t="s">
        <v>221</v>
      </c>
      <c r="B202" s="10">
        <f t="shared" si="3"/>
        <v>2566.1639386435991</v>
      </c>
      <c r="C202" s="256">
        <v>15960</v>
      </c>
      <c r="D202" s="9"/>
      <c r="E202" s="256"/>
      <c r="F202" s="9">
        <v>6.2194000000000003</v>
      </c>
    </row>
    <row r="203" spans="1:6" hidden="1" x14ac:dyDescent="0.35">
      <c r="A203" s="243" t="s">
        <v>222</v>
      </c>
      <c r="B203" s="10">
        <f t="shared" si="3"/>
        <v>2564.6392117719033</v>
      </c>
      <c r="C203" s="256">
        <v>15930</v>
      </c>
      <c r="D203" s="9"/>
      <c r="E203" s="256"/>
      <c r="F203" s="9">
        <v>6.2114000000000003</v>
      </c>
    </row>
    <row r="204" spans="1:6" hidden="1" x14ac:dyDescent="0.35">
      <c r="A204" s="243" t="s">
        <v>223</v>
      </c>
      <c r="B204" s="10">
        <f t="shared" si="3"/>
        <v>2589.4872621734926</v>
      </c>
      <c r="C204" s="256">
        <v>16060</v>
      </c>
      <c r="D204" s="9"/>
      <c r="E204" s="256"/>
      <c r="F204" s="9">
        <v>6.202</v>
      </c>
    </row>
    <row r="205" spans="1:6" hidden="1" x14ac:dyDescent="0.35">
      <c r="A205" s="243" t="s">
        <v>224</v>
      </c>
      <c r="B205" s="10">
        <f t="shared" si="3"/>
        <v>2598.7006496751624</v>
      </c>
      <c r="C205" s="256">
        <v>16120</v>
      </c>
      <c r="D205" s="9"/>
      <c r="E205" s="256"/>
      <c r="F205" s="9">
        <v>6.2031000000000001</v>
      </c>
    </row>
    <row r="206" spans="1:6" hidden="1" x14ac:dyDescent="0.35">
      <c r="A206" s="243" t="s">
        <v>225</v>
      </c>
      <c r="B206" s="10">
        <f t="shared" si="3"/>
        <v>2598.8901077627925</v>
      </c>
      <c r="C206" s="256">
        <v>16110</v>
      </c>
      <c r="D206" s="9"/>
      <c r="E206" s="256"/>
      <c r="F206" s="9">
        <v>6.1988000000000003</v>
      </c>
    </row>
    <row r="207" spans="1:6" hidden="1" x14ac:dyDescent="0.35">
      <c r="A207" s="243" t="s">
        <v>226</v>
      </c>
      <c r="B207" s="10">
        <f t="shared" si="3"/>
        <v>2601.6968289299657</v>
      </c>
      <c r="C207" s="256">
        <v>16130</v>
      </c>
      <c r="D207" s="9"/>
      <c r="E207" s="256"/>
      <c r="F207" s="9">
        <v>6.1997999999999998</v>
      </c>
    </row>
    <row r="208" spans="1:6" hidden="1" x14ac:dyDescent="0.35">
      <c r="A208" s="243" t="s">
        <v>227</v>
      </c>
      <c r="B208" s="10">
        <f t="shared" si="3"/>
        <v>2629.3742347103175</v>
      </c>
      <c r="C208" s="256">
        <v>16320</v>
      </c>
      <c r="D208" s="9"/>
      <c r="E208" s="256"/>
      <c r="F208" s="9">
        <v>6.2068000000000003</v>
      </c>
    </row>
    <row r="209" spans="1:6" hidden="1" x14ac:dyDescent="0.35">
      <c r="A209" s="243" t="s">
        <v>228</v>
      </c>
      <c r="B209" s="10">
        <f t="shared" si="3"/>
        <v>2627.5538954452513</v>
      </c>
      <c r="C209" s="256">
        <v>16320</v>
      </c>
      <c r="D209" s="9"/>
      <c r="E209" s="256"/>
      <c r="F209" s="9">
        <v>6.2111000000000001</v>
      </c>
    </row>
    <row r="210" spans="1:6" hidden="1" x14ac:dyDescent="0.35">
      <c r="A210" s="243" t="s">
        <v>229</v>
      </c>
      <c r="B210" s="10">
        <f t="shared" si="3"/>
        <v>2661.0215875979975</v>
      </c>
      <c r="C210" s="256">
        <v>16530</v>
      </c>
      <c r="D210" s="9"/>
      <c r="E210" s="256"/>
      <c r="F210" s="9">
        <v>6.2119</v>
      </c>
    </row>
    <row r="211" spans="1:6" hidden="1" x14ac:dyDescent="0.35">
      <c r="A211" s="243" t="s">
        <v>230</v>
      </c>
      <c r="B211" s="10">
        <f t="shared" si="3"/>
        <v>2661.2292267767048</v>
      </c>
      <c r="C211" s="256">
        <v>16510</v>
      </c>
      <c r="D211" s="9"/>
      <c r="E211" s="256"/>
      <c r="F211" s="9">
        <v>6.2039</v>
      </c>
    </row>
    <row r="212" spans="1:6" hidden="1" x14ac:dyDescent="0.35">
      <c r="A212" s="243" t="s">
        <v>231</v>
      </c>
      <c r="B212" s="9">
        <f t="shared" si="3"/>
        <v>2673.6675954708712</v>
      </c>
      <c r="C212" s="256">
        <v>16600</v>
      </c>
      <c r="D212" s="9"/>
      <c r="E212" s="256"/>
      <c r="F212" s="9">
        <v>6.2087000000000003</v>
      </c>
    </row>
    <row r="213" spans="1:6" hidden="1" x14ac:dyDescent="0.35">
      <c r="A213" s="243" t="s">
        <v>232</v>
      </c>
      <c r="B213" s="9">
        <f t="shared" si="3"/>
        <v>2681.6525300738545</v>
      </c>
      <c r="C213" s="256">
        <v>16630</v>
      </c>
      <c r="D213" s="9"/>
      <c r="E213" s="256"/>
      <c r="F213" s="9">
        <v>6.2013999999999996</v>
      </c>
    </row>
    <row r="214" spans="1:6" hidden="1" x14ac:dyDescent="0.35">
      <c r="A214" s="243" t="s">
        <v>233</v>
      </c>
      <c r="B214" s="9">
        <f t="shared" si="3"/>
        <v>2738.0492204612806</v>
      </c>
      <c r="C214" s="256">
        <v>17000</v>
      </c>
      <c r="D214" s="9"/>
      <c r="E214" s="256"/>
      <c r="F214" s="9">
        <v>6.2088000000000001</v>
      </c>
    </row>
    <row r="215" spans="1:6" hidden="1" x14ac:dyDescent="0.35">
      <c r="A215" s="243" t="s">
        <v>234</v>
      </c>
      <c r="B215" s="9">
        <f t="shared" si="3"/>
        <v>2731.5091023429059</v>
      </c>
      <c r="C215" s="256">
        <v>16940</v>
      </c>
      <c r="D215" s="9"/>
      <c r="E215" s="256"/>
      <c r="F215" s="9">
        <v>6.2016999999999998</v>
      </c>
    </row>
    <row r="216" spans="1:6" hidden="1" x14ac:dyDescent="0.35">
      <c r="A216" s="243" t="s">
        <v>235</v>
      </c>
      <c r="B216" s="9">
        <f t="shared" si="3"/>
        <v>2742.9972892732667</v>
      </c>
      <c r="C216" s="256">
        <v>17000</v>
      </c>
      <c r="D216" s="9"/>
      <c r="E216" s="256"/>
      <c r="F216" s="9">
        <v>6.1976000000000004</v>
      </c>
    </row>
    <row r="217" spans="1:6" hidden="1" x14ac:dyDescent="0.35">
      <c r="A217" s="243" t="s">
        <v>236</v>
      </c>
      <c r="B217" s="9">
        <f t="shared" si="3"/>
        <v>2768.8584106494554</v>
      </c>
      <c r="C217" s="256">
        <v>17160</v>
      </c>
      <c r="D217" s="9"/>
      <c r="E217" s="256"/>
      <c r="F217" s="9">
        <v>6.1974999999999998</v>
      </c>
    </row>
    <row r="218" spans="1:6" hidden="1" x14ac:dyDescent="0.35">
      <c r="A218" s="243" t="s">
        <v>237</v>
      </c>
      <c r="B218" s="9">
        <f t="shared" si="3"/>
        <v>2787.9629779192041</v>
      </c>
      <c r="C218" s="256">
        <v>17260</v>
      </c>
      <c r="D218" s="9"/>
      <c r="E218" s="256"/>
      <c r="F218" s="9">
        <v>6.1909000000000001</v>
      </c>
    </row>
    <row r="219" spans="1:6" hidden="1" x14ac:dyDescent="0.35">
      <c r="A219" s="243" t="s">
        <v>238</v>
      </c>
      <c r="B219" s="9">
        <f t="shared" si="3"/>
        <v>2794.714625349744</v>
      </c>
      <c r="C219" s="256">
        <v>17280</v>
      </c>
      <c r="D219" s="9"/>
      <c r="E219" s="256"/>
      <c r="F219" s="9">
        <v>6.1830999999999996</v>
      </c>
    </row>
    <row r="220" spans="1:6" hidden="1" x14ac:dyDescent="0.35">
      <c r="A220" s="243" t="s">
        <v>239</v>
      </c>
      <c r="B220" s="9">
        <f t="shared" si="3"/>
        <v>2733.6989049028648</v>
      </c>
      <c r="C220" s="256">
        <v>16900</v>
      </c>
      <c r="D220" s="9"/>
      <c r="E220" s="256"/>
      <c r="F220" s="9">
        <v>6.1821000000000002</v>
      </c>
    </row>
    <row r="221" spans="1:6" hidden="1" x14ac:dyDescent="0.35">
      <c r="A221" s="243" t="s">
        <v>240</v>
      </c>
      <c r="B221" s="9">
        <f t="shared" si="3"/>
        <v>2727.9497474420414</v>
      </c>
      <c r="C221" s="256">
        <v>16850</v>
      </c>
      <c r="D221" s="9"/>
      <c r="E221" s="256"/>
      <c r="F221" s="9">
        <v>6.1768000000000001</v>
      </c>
    </row>
    <row r="222" spans="1:6" hidden="1" x14ac:dyDescent="0.35">
      <c r="A222" s="243" t="s">
        <v>241</v>
      </c>
      <c r="B222" s="9">
        <f t="shared" si="3"/>
        <v>2719.6788188823416</v>
      </c>
      <c r="C222" s="256">
        <v>16800</v>
      </c>
      <c r="D222" s="9"/>
      <c r="E222" s="256"/>
      <c r="F222" s="9">
        <v>6.1772</v>
      </c>
    </row>
    <row r="223" spans="1:6" hidden="1" x14ac:dyDescent="0.35">
      <c r="A223" s="243" t="s">
        <v>242</v>
      </c>
      <c r="B223" s="9">
        <f t="shared" si="3"/>
        <v>2724.0943964261432</v>
      </c>
      <c r="C223" s="256">
        <v>16830</v>
      </c>
      <c r="D223" s="9"/>
      <c r="E223" s="256"/>
      <c r="F223" s="9">
        <v>6.1782000000000004</v>
      </c>
    </row>
    <row r="224" spans="1:6" hidden="1" x14ac:dyDescent="0.35">
      <c r="A224" s="243" t="s">
        <v>243</v>
      </c>
      <c r="B224" s="9">
        <f t="shared" si="3"/>
        <v>2761.2773740349285</v>
      </c>
      <c r="C224" s="256">
        <v>17060</v>
      </c>
      <c r="D224" s="9"/>
      <c r="E224" s="256"/>
      <c r="F224" s="9">
        <v>6.1783000000000001</v>
      </c>
    </row>
    <row r="225" spans="1:6" hidden="1" x14ac:dyDescent="0.35">
      <c r="A225" s="243" t="s">
        <v>244</v>
      </c>
      <c r="B225" s="9">
        <f t="shared" si="3"/>
        <v>2738.9267944832504</v>
      </c>
      <c r="C225" s="256">
        <v>16900</v>
      </c>
      <c r="D225" s="9"/>
      <c r="E225" s="256"/>
      <c r="F225" s="9">
        <v>6.1703000000000001</v>
      </c>
    </row>
    <row r="226" spans="1:6" hidden="1" x14ac:dyDescent="0.35">
      <c r="A226" s="243" t="s">
        <v>245</v>
      </c>
      <c r="B226" s="9">
        <f t="shared" si="3"/>
        <v>2758.3407744135075</v>
      </c>
      <c r="C226" s="256">
        <v>16990</v>
      </c>
      <c r="D226" s="9"/>
      <c r="E226" s="256"/>
      <c r="F226" s="9">
        <v>6.1595000000000004</v>
      </c>
    </row>
    <row r="227" spans="1:6" hidden="1" x14ac:dyDescent="0.35">
      <c r="A227" s="243" t="s">
        <v>246</v>
      </c>
      <c r="B227" s="9">
        <f t="shared" si="3"/>
        <v>2726.5059850131379</v>
      </c>
      <c r="C227" s="256">
        <v>16810</v>
      </c>
      <c r="D227" s="9"/>
      <c r="E227" s="256"/>
      <c r="F227" s="9">
        <v>6.1654</v>
      </c>
    </row>
    <row r="228" spans="1:6" hidden="1" x14ac:dyDescent="0.35">
      <c r="A228" s="243" t="s">
        <v>247</v>
      </c>
      <c r="B228" s="9">
        <f t="shared" si="3"/>
        <v>2705.6452923396923</v>
      </c>
      <c r="C228" s="256">
        <v>16650</v>
      </c>
      <c r="D228" s="9"/>
      <c r="E228" s="256"/>
      <c r="F228" s="9">
        <v>6.1538000000000004</v>
      </c>
    </row>
    <row r="229" spans="1:6" hidden="1" x14ac:dyDescent="0.35">
      <c r="A229" s="243" t="s">
        <v>248</v>
      </c>
      <c r="B229" s="9">
        <f t="shared" si="3"/>
        <v>2699.3247630177898</v>
      </c>
      <c r="C229" s="256">
        <v>16630</v>
      </c>
      <c r="D229" s="9"/>
      <c r="E229" s="256"/>
      <c r="F229" s="9">
        <v>6.1608000000000001</v>
      </c>
    </row>
    <row r="230" spans="1:6" hidden="1" x14ac:dyDescent="0.35">
      <c r="A230" s="243" t="s">
        <v>249</v>
      </c>
      <c r="B230" s="9">
        <f t="shared" si="3"/>
        <v>2712.4363258817039</v>
      </c>
      <c r="C230" s="256">
        <v>16720</v>
      </c>
      <c r="D230" s="9"/>
      <c r="E230" s="256"/>
      <c r="F230" s="9">
        <v>6.1642000000000001</v>
      </c>
    </row>
    <row r="231" spans="1:6" hidden="1" x14ac:dyDescent="0.35">
      <c r="A231" s="243" t="s">
        <v>250</v>
      </c>
      <c r="B231" s="9">
        <f t="shared" si="3"/>
        <v>2673.466735966736</v>
      </c>
      <c r="C231" s="256">
        <v>16460</v>
      </c>
      <c r="D231" s="9"/>
      <c r="E231" s="256"/>
      <c r="F231" s="9">
        <v>6.1567999999999996</v>
      </c>
    </row>
    <row r="232" spans="1:6" hidden="1" x14ac:dyDescent="0.35">
      <c r="A232" s="243" t="s">
        <v>251</v>
      </c>
      <c r="B232" s="9">
        <f t="shared" si="3"/>
        <v>2678.629477927313</v>
      </c>
      <c r="C232" s="256">
        <v>16480</v>
      </c>
      <c r="D232" s="9"/>
      <c r="E232" s="256"/>
      <c r="F232" s="9">
        <v>6.1524000000000001</v>
      </c>
    </row>
    <row r="233" spans="1:6" hidden="1" x14ac:dyDescent="0.35">
      <c r="A233" s="243" t="s">
        <v>252</v>
      </c>
      <c r="B233" s="9">
        <f t="shared" si="3"/>
        <v>2682.4348505059047</v>
      </c>
      <c r="C233" s="256">
        <v>16490</v>
      </c>
      <c r="D233" s="9"/>
      <c r="E233" s="256"/>
      <c r="F233" s="9">
        <v>6.1474000000000002</v>
      </c>
    </row>
    <row r="234" spans="1:6" hidden="1" x14ac:dyDescent="0.35">
      <c r="A234" s="243" t="s">
        <v>253</v>
      </c>
      <c r="B234" s="9">
        <f t="shared" si="3"/>
        <v>2688.6185614017945</v>
      </c>
      <c r="C234" s="256">
        <v>16510</v>
      </c>
      <c r="D234" s="9"/>
      <c r="E234" s="256"/>
      <c r="F234" s="9">
        <v>6.1406999999999998</v>
      </c>
    </row>
    <row r="235" spans="1:6" hidden="1" x14ac:dyDescent="0.35">
      <c r="A235" s="243" t="s">
        <v>254</v>
      </c>
      <c r="B235" s="9">
        <f t="shared" si="3"/>
        <v>2704.6819313577112</v>
      </c>
      <c r="C235" s="256">
        <v>16620</v>
      </c>
      <c r="D235" s="9"/>
      <c r="E235" s="256"/>
      <c r="F235" s="9">
        <v>6.1448999999999998</v>
      </c>
    </row>
    <row r="236" spans="1:6" hidden="1" x14ac:dyDescent="0.35">
      <c r="A236" s="243" t="s">
        <v>255</v>
      </c>
      <c r="B236" s="9">
        <f t="shared" si="3"/>
        <v>2745.9283387622149</v>
      </c>
      <c r="C236" s="256">
        <v>16860</v>
      </c>
      <c r="D236" s="9"/>
      <c r="E236" s="256"/>
      <c r="F236" s="9">
        <v>6.14</v>
      </c>
    </row>
    <row r="237" spans="1:6" hidden="1" x14ac:dyDescent="0.35">
      <c r="A237" s="243" t="s">
        <v>256</v>
      </c>
      <c r="B237" s="9">
        <f t="shared" si="3"/>
        <v>2742.6845506803938</v>
      </c>
      <c r="C237" s="256">
        <v>16890</v>
      </c>
      <c r="D237" s="9"/>
      <c r="E237" s="256"/>
      <c r="F237" s="9">
        <v>6.1581999999999999</v>
      </c>
    </row>
    <row r="238" spans="1:6" hidden="1" x14ac:dyDescent="0.35">
      <c r="A238" s="243" t="s">
        <v>257</v>
      </c>
      <c r="B238" s="9">
        <f t="shared" si="3"/>
        <v>2717.2236921129092</v>
      </c>
      <c r="C238" s="256">
        <v>16740</v>
      </c>
      <c r="D238" s="9"/>
      <c r="E238" s="256"/>
      <c r="F238" s="9">
        <v>6.1607000000000003</v>
      </c>
    </row>
    <row r="239" spans="1:6" hidden="1" x14ac:dyDescent="0.35">
      <c r="A239" s="243" t="s">
        <v>258</v>
      </c>
      <c r="B239" s="9">
        <f t="shared" si="3"/>
        <v>2720.5798703092751</v>
      </c>
      <c r="C239" s="256">
        <v>16740</v>
      </c>
      <c r="D239" s="9"/>
      <c r="E239" s="256"/>
      <c r="F239" s="9">
        <v>6.1531000000000002</v>
      </c>
    </row>
    <row r="240" spans="1:6" hidden="1" x14ac:dyDescent="0.35">
      <c r="A240" s="243" t="s">
        <v>259</v>
      </c>
      <c r="B240" s="9">
        <f t="shared" si="3"/>
        <v>2740.4385351819642</v>
      </c>
      <c r="C240" s="256">
        <v>16860</v>
      </c>
      <c r="D240" s="9"/>
      <c r="E240" s="256"/>
      <c r="F240" s="9">
        <v>6.1523000000000003</v>
      </c>
    </row>
    <row r="241" spans="1:6" hidden="1" x14ac:dyDescent="0.35">
      <c r="A241" s="243" t="s">
        <v>260</v>
      </c>
      <c r="B241" s="9">
        <f t="shared" si="3"/>
        <v>2744.6766946669272</v>
      </c>
      <c r="C241" s="256">
        <v>16860</v>
      </c>
      <c r="D241" s="9"/>
      <c r="E241" s="256"/>
      <c r="F241" s="9">
        <v>6.1428000000000003</v>
      </c>
    </row>
    <row r="242" spans="1:6" hidden="1" x14ac:dyDescent="0.35">
      <c r="A242" s="243" t="s">
        <v>261</v>
      </c>
      <c r="B242" s="9">
        <f t="shared" si="3"/>
        <v>2718.97424215305</v>
      </c>
      <c r="C242" s="256">
        <v>16710</v>
      </c>
      <c r="D242" s="9"/>
      <c r="E242" s="256"/>
      <c r="F242" s="9">
        <v>6.1456999999999997</v>
      </c>
    </row>
    <row r="243" spans="1:6" hidden="1" x14ac:dyDescent="0.35">
      <c r="A243" s="243" t="s">
        <v>262</v>
      </c>
      <c r="B243" s="9">
        <f t="shared" si="3"/>
        <v>2777.2806403852724</v>
      </c>
      <c r="C243" s="273">
        <v>17070</v>
      </c>
      <c r="D243" s="13"/>
      <c r="E243" s="273"/>
      <c r="F243" s="9">
        <v>6.1463000000000001</v>
      </c>
    </row>
    <row r="244" spans="1:6" hidden="1" x14ac:dyDescent="0.35">
      <c r="A244" s="243" t="s">
        <v>263</v>
      </c>
      <c r="B244" s="9">
        <f t="shared" si="3"/>
        <v>2778.9535375899459</v>
      </c>
      <c r="C244" s="273">
        <v>17070</v>
      </c>
      <c r="D244" s="13"/>
      <c r="E244" s="273"/>
      <c r="F244" s="9">
        <v>6.1425999999999998</v>
      </c>
    </row>
    <row r="245" spans="1:6" hidden="1" x14ac:dyDescent="0.35">
      <c r="A245" s="243" t="s">
        <v>264</v>
      </c>
      <c r="B245" s="9">
        <f t="shared" si="3"/>
        <v>2775.9257151220463</v>
      </c>
      <c r="C245" s="256">
        <v>17070</v>
      </c>
      <c r="D245" s="9"/>
      <c r="E245" s="256"/>
      <c r="F245" s="9">
        <v>6.1493000000000002</v>
      </c>
    </row>
    <row r="246" spans="1:6" hidden="1" x14ac:dyDescent="0.35">
      <c r="A246" s="243" t="s">
        <v>265</v>
      </c>
      <c r="B246" s="9">
        <f t="shared" si="3"/>
        <v>2776.5564186493398</v>
      </c>
      <c r="C246" s="256">
        <v>17050</v>
      </c>
      <c r="D246" s="9"/>
      <c r="E246" s="256"/>
      <c r="F246" s="9">
        <v>6.1406999999999998</v>
      </c>
    </row>
    <row r="247" spans="1:6" hidden="1" x14ac:dyDescent="0.35">
      <c r="A247" s="243" t="s">
        <v>266</v>
      </c>
      <c r="B247" s="9">
        <f t="shared" si="3"/>
        <v>2789.9860012371</v>
      </c>
      <c r="C247" s="256">
        <v>17140</v>
      </c>
      <c r="D247" s="9"/>
      <c r="E247" s="256"/>
      <c r="F247" s="9">
        <v>6.1433999999999997</v>
      </c>
    </row>
    <row r="248" spans="1:6" hidden="1" x14ac:dyDescent="0.35">
      <c r="A248" s="243" t="s">
        <v>267</v>
      </c>
      <c r="B248" s="9">
        <f t="shared" si="3"/>
        <v>2770.8506511499031</v>
      </c>
      <c r="C248" s="256">
        <v>17000</v>
      </c>
      <c r="D248" s="9"/>
      <c r="E248" s="256"/>
      <c r="F248" s="9">
        <v>6.1353</v>
      </c>
    </row>
    <row r="249" spans="1:6" hidden="1" x14ac:dyDescent="0.35">
      <c r="A249" s="243" t="s">
        <v>268</v>
      </c>
      <c r="B249" s="9">
        <f t="shared" si="3"/>
        <v>2701.8658844618267</v>
      </c>
      <c r="C249" s="256">
        <v>16580</v>
      </c>
      <c r="D249" s="9"/>
      <c r="E249" s="256"/>
      <c r="F249" s="9">
        <v>6.1364999999999998</v>
      </c>
    </row>
    <row r="250" spans="1:6" hidden="1" x14ac:dyDescent="0.35">
      <c r="A250" s="243" t="s">
        <v>269</v>
      </c>
      <c r="B250" s="9">
        <f t="shared" si="3"/>
        <v>2692.7465362673188</v>
      </c>
      <c r="C250" s="256">
        <v>16520</v>
      </c>
      <c r="D250" s="9"/>
      <c r="E250" s="256"/>
      <c r="F250" s="9">
        <v>6.1349999999999998</v>
      </c>
    </row>
    <row r="251" spans="1:6" hidden="1" x14ac:dyDescent="0.35">
      <c r="A251" s="243" t="s">
        <v>270</v>
      </c>
      <c r="B251" s="9">
        <f t="shared" si="3"/>
        <v>2680.1570620916632</v>
      </c>
      <c r="C251" s="256">
        <v>16450</v>
      </c>
      <c r="D251" s="9"/>
      <c r="E251" s="256"/>
      <c r="F251" s="9">
        <v>6.1376999999999997</v>
      </c>
    </row>
    <row r="252" spans="1:6" hidden="1" x14ac:dyDescent="0.35">
      <c r="A252" s="243" t="s">
        <v>271</v>
      </c>
      <c r="B252" s="9">
        <f t="shared" si="3"/>
        <v>2674.43184591108</v>
      </c>
      <c r="C252" s="256">
        <v>16440</v>
      </c>
      <c r="D252" s="9"/>
      <c r="E252" s="256"/>
      <c r="F252" s="9">
        <v>6.1471</v>
      </c>
    </row>
    <row r="253" spans="1:6" hidden="1" x14ac:dyDescent="0.35">
      <c r="A253" s="243" t="s">
        <v>272</v>
      </c>
      <c r="B253" s="9">
        <f t="shared" si="3"/>
        <v>2680.7909145558824</v>
      </c>
      <c r="C253" s="256">
        <v>16500</v>
      </c>
      <c r="D253" s="9"/>
      <c r="E253" s="256"/>
      <c r="F253" s="9">
        <v>6.1548999999999996</v>
      </c>
    </row>
    <row r="254" spans="1:6" hidden="1" x14ac:dyDescent="0.35">
      <c r="A254" s="243" t="s">
        <v>273</v>
      </c>
      <c r="B254" s="9">
        <f t="shared" si="3"/>
        <v>2705.6928558645036</v>
      </c>
      <c r="C254" s="256">
        <v>16630</v>
      </c>
      <c r="D254" s="9"/>
      <c r="E254" s="256"/>
      <c r="F254" s="9">
        <v>6.1463000000000001</v>
      </c>
    </row>
    <row r="255" spans="1:6" hidden="1" x14ac:dyDescent="0.35">
      <c r="A255" s="243" t="s">
        <v>274</v>
      </c>
      <c r="B255" s="9">
        <f t="shared" si="3"/>
        <v>2686.5963266901131</v>
      </c>
      <c r="C255" s="256">
        <v>16500</v>
      </c>
      <c r="D255" s="9"/>
      <c r="E255" s="256"/>
      <c r="F255" s="9">
        <v>6.1416000000000004</v>
      </c>
    </row>
    <row r="256" spans="1:6" hidden="1" x14ac:dyDescent="0.35">
      <c r="A256" s="243" t="s">
        <v>275</v>
      </c>
      <c r="B256" s="9">
        <f t="shared" si="3"/>
        <v>2698.6091658252176</v>
      </c>
      <c r="C256" s="256">
        <v>16570</v>
      </c>
      <c r="D256" s="9"/>
      <c r="E256" s="256"/>
      <c r="F256" s="9">
        <v>6.1402000000000001</v>
      </c>
    </row>
    <row r="257" spans="1:6" hidden="1" x14ac:dyDescent="0.35">
      <c r="A257" s="243" t="s">
        <v>276</v>
      </c>
      <c r="B257" s="9">
        <f t="shared" si="3"/>
        <v>2654.5934237740826</v>
      </c>
      <c r="C257" s="256">
        <v>16300</v>
      </c>
      <c r="D257" s="9"/>
      <c r="E257" s="256"/>
      <c r="F257" s="9">
        <v>6.1402999999999999</v>
      </c>
    </row>
    <row r="258" spans="1:6" hidden="1" x14ac:dyDescent="0.35">
      <c r="A258" s="243" t="s">
        <v>277</v>
      </c>
      <c r="B258" s="9">
        <f t="shared" si="3"/>
        <v>2667.0355062323038</v>
      </c>
      <c r="C258" s="256">
        <v>16390</v>
      </c>
      <c r="D258" s="9"/>
      <c r="E258" s="256"/>
      <c r="F258" s="9">
        <v>6.1454000000000004</v>
      </c>
    </row>
    <row r="259" spans="1:6" hidden="1" x14ac:dyDescent="0.35">
      <c r="A259" s="243" t="s">
        <v>278</v>
      </c>
      <c r="B259" s="9">
        <f t="shared" si="3"/>
        <v>2677.0293609671844</v>
      </c>
      <c r="C259" s="256">
        <v>16430</v>
      </c>
      <c r="D259" s="9"/>
      <c r="E259" s="256"/>
      <c r="F259" s="9">
        <v>6.1374000000000004</v>
      </c>
    </row>
    <row r="260" spans="1:6" hidden="1" x14ac:dyDescent="0.35">
      <c r="A260" s="243" t="s">
        <v>279</v>
      </c>
      <c r="B260" s="9">
        <f t="shared" si="3"/>
        <v>2713.5383562313596</v>
      </c>
      <c r="C260" s="256">
        <v>16650</v>
      </c>
      <c r="D260" s="9"/>
      <c r="E260" s="256"/>
      <c r="F260" s="9">
        <v>6.1359000000000004</v>
      </c>
    </row>
    <row r="261" spans="1:6" hidden="1" x14ac:dyDescent="0.35">
      <c r="A261" s="243" t="s">
        <v>280</v>
      </c>
      <c r="B261" s="9">
        <f t="shared" ref="B261:B324" si="4">C261/F261</f>
        <v>2705.7405356095655</v>
      </c>
      <c r="C261" s="256">
        <v>16610</v>
      </c>
      <c r="D261" s="9"/>
      <c r="E261" s="256"/>
      <c r="F261" s="9">
        <v>6.1387999999999998</v>
      </c>
    </row>
    <row r="262" spans="1:6" hidden="1" x14ac:dyDescent="0.35">
      <c r="A262" s="243" t="s">
        <v>281</v>
      </c>
      <c r="B262" s="9">
        <f t="shared" si="4"/>
        <v>2699.0948753011653</v>
      </c>
      <c r="C262" s="256">
        <v>16580</v>
      </c>
      <c r="D262" s="9"/>
      <c r="E262" s="256"/>
      <c r="F262" s="9">
        <v>6.1428000000000003</v>
      </c>
    </row>
    <row r="263" spans="1:6" hidden="1" x14ac:dyDescent="0.35">
      <c r="A263" s="243" t="s">
        <v>282</v>
      </c>
      <c r="B263" s="9">
        <f t="shared" si="4"/>
        <v>2749.9390887679688</v>
      </c>
      <c r="C263" s="256">
        <v>16930</v>
      </c>
      <c r="D263" s="9"/>
      <c r="E263" s="256"/>
      <c r="F263" s="9">
        <v>6.1565000000000003</v>
      </c>
    </row>
    <row r="264" spans="1:6" hidden="1" x14ac:dyDescent="0.35">
      <c r="A264" s="243" t="s">
        <v>283</v>
      </c>
      <c r="B264" s="9">
        <f t="shared" si="4"/>
        <v>2769.0904352358616</v>
      </c>
      <c r="C264" s="256">
        <v>17000</v>
      </c>
      <c r="D264" s="9"/>
      <c r="E264" s="256"/>
      <c r="F264" s="9">
        <v>6.1391999999999998</v>
      </c>
    </row>
    <row r="265" spans="1:6" hidden="1" x14ac:dyDescent="0.35">
      <c r="A265" s="243" t="s">
        <v>284</v>
      </c>
      <c r="B265" s="9">
        <f t="shared" si="4"/>
        <v>2773.9770654156896</v>
      </c>
      <c r="C265" s="256">
        <v>17030</v>
      </c>
      <c r="D265" s="9"/>
      <c r="E265" s="256"/>
      <c r="F265" s="9">
        <v>6.1391999999999998</v>
      </c>
    </row>
    <row r="266" spans="1:6" hidden="1" x14ac:dyDescent="0.35">
      <c r="A266" s="243" t="s">
        <v>285</v>
      </c>
      <c r="B266" s="9">
        <f t="shared" si="4"/>
        <v>2769.0904352358616</v>
      </c>
      <c r="C266" s="256">
        <v>17000</v>
      </c>
      <c r="D266" s="9"/>
      <c r="E266" s="256"/>
      <c r="F266" s="9">
        <v>6.1391999999999998</v>
      </c>
    </row>
    <row r="267" spans="1:6" hidden="1" x14ac:dyDescent="0.35">
      <c r="A267" s="243" t="s">
        <v>286</v>
      </c>
      <c r="B267" s="9">
        <f t="shared" si="4"/>
        <v>2769.0904352358616</v>
      </c>
      <c r="C267" s="256">
        <v>17000</v>
      </c>
      <c r="D267" s="9"/>
      <c r="E267" s="256"/>
      <c r="F267" s="9">
        <v>6.1391999999999998</v>
      </c>
    </row>
    <row r="268" spans="1:6" hidden="1" x14ac:dyDescent="0.35">
      <c r="A268" s="243" t="s">
        <v>287</v>
      </c>
      <c r="B268" s="9">
        <f t="shared" si="4"/>
        <v>2770.7193119624708</v>
      </c>
      <c r="C268" s="256">
        <v>17010</v>
      </c>
      <c r="D268" s="9"/>
      <c r="E268" s="256"/>
      <c r="F268" s="9">
        <v>6.1391999999999998</v>
      </c>
    </row>
    <row r="269" spans="1:6" hidden="1" x14ac:dyDescent="0.35">
      <c r="A269" s="243" t="s">
        <v>288</v>
      </c>
      <c r="B269" s="9">
        <f t="shared" si="4"/>
        <v>2769.0904352358616</v>
      </c>
      <c r="C269" s="256">
        <v>17000</v>
      </c>
      <c r="D269" s="9"/>
      <c r="E269" s="256"/>
      <c r="F269" s="9">
        <v>6.1391999999999998</v>
      </c>
    </row>
    <row r="270" spans="1:6" hidden="1" x14ac:dyDescent="0.35">
      <c r="A270" s="243" t="s">
        <v>289</v>
      </c>
      <c r="B270" s="9">
        <f t="shared" si="4"/>
        <v>2703.9353661714881</v>
      </c>
      <c r="C270" s="256">
        <v>16600</v>
      </c>
      <c r="D270" s="9"/>
      <c r="E270" s="256"/>
      <c r="F270" s="9">
        <v>6.1391999999999998</v>
      </c>
    </row>
    <row r="271" spans="1:6" hidden="1" x14ac:dyDescent="0.35">
      <c r="A271" s="243" t="s">
        <v>290</v>
      </c>
      <c r="B271" s="9">
        <f t="shared" si="4"/>
        <v>2703.5851890550512</v>
      </c>
      <c r="C271" s="256">
        <v>16560</v>
      </c>
      <c r="D271" s="9"/>
      <c r="E271" s="256"/>
      <c r="F271" s="9">
        <v>6.1252000000000004</v>
      </c>
    </row>
    <row r="272" spans="1:6" hidden="1" x14ac:dyDescent="0.35">
      <c r="A272" s="243" t="s">
        <v>291</v>
      </c>
      <c r="B272" s="9">
        <f t="shared" si="4"/>
        <v>2712.2352672229385</v>
      </c>
      <c r="C272" s="256">
        <v>16610</v>
      </c>
      <c r="D272" s="9"/>
      <c r="E272" s="256"/>
      <c r="F272" s="9">
        <v>6.1241000000000003</v>
      </c>
    </row>
    <row r="273" spans="1:6" hidden="1" x14ac:dyDescent="0.35">
      <c r="A273" s="243" t="s">
        <v>292</v>
      </c>
      <c r="B273" s="9">
        <f t="shared" si="4"/>
        <v>2706.8945813129581</v>
      </c>
      <c r="C273" s="256">
        <v>16580</v>
      </c>
      <c r="D273" s="9"/>
      <c r="E273" s="256"/>
      <c r="F273" s="9">
        <v>6.1250999999999998</v>
      </c>
    </row>
    <row r="274" spans="1:6" hidden="1" x14ac:dyDescent="0.35">
      <c r="A274" s="243" t="s">
        <v>293</v>
      </c>
      <c r="B274" s="9">
        <f t="shared" si="4"/>
        <v>2718.9098217349392</v>
      </c>
      <c r="C274" s="256">
        <v>16640</v>
      </c>
      <c r="D274" s="9"/>
      <c r="E274" s="256"/>
      <c r="F274" s="9">
        <v>6.1200999999999999</v>
      </c>
    </row>
    <row r="275" spans="1:6" hidden="1" x14ac:dyDescent="0.35">
      <c r="A275" s="243" t="s">
        <v>294</v>
      </c>
      <c r="B275" s="9">
        <f t="shared" si="4"/>
        <v>2733.7494689368937</v>
      </c>
      <c r="C275" s="256">
        <v>16730</v>
      </c>
      <c r="D275" s="9"/>
      <c r="E275" s="256"/>
      <c r="F275" s="9">
        <v>6.1197999999999997</v>
      </c>
    </row>
    <row r="276" spans="1:6" hidden="1" x14ac:dyDescent="0.35">
      <c r="A276" s="243" t="s">
        <v>295</v>
      </c>
      <c r="B276" s="9">
        <f t="shared" si="4"/>
        <v>2762.1600418410039</v>
      </c>
      <c r="C276" s="256">
        <v>16900</v>
      </c>
      <c r="D276" s="9"/>
      <c r="E276" s="256"/>
      <c r="F276" s="9">
        <v>6.1184000000000003</v>
      </c>
    </row>
    <row r="277" spans="1:6" hidden="1" x14ac:dyDescent="0.35">
      <c r="A277" s="243" t="s">
        <v>296</v>
      </c>
      <c r="B277" s="9">
        <f t="shared" si="4"/>
        <v>2761.2928539898967</v>
      </c>
      <c r="C277" s="256">
        <v>16890</v>
      </c>
      <c r="D277" s="9"/>
      <c r="E277" s="256"/>
      <c r="F277" s="9">
        <v>6.1166999999999998</v>
      </c>
    </row>
    <row r="278" spans="1:6" hidden="1" x14ac:dyDescent="0.35">
      <c r="A278" s="243" t="s">
        <v>297</v>
      </c>
      <c r="B278" s="9">
        <f t="shared" si="4"/>
        <v>2762.3315452047627</v>
      </c>
      <c r="C278" s="256">
        <v>16890</v>
      </c>
      <c r="D278" s="9"/>
      <c r="E278" s="256"/>
      <c r="F278" s="9">
        <v>6.1143999999999998</v>
      </c>
    </row>
    <row r="279" spans="1:6" hidden="1" x14ac:dyDescent="0.35">
      <c r="A279" s="243" t="s">
        <v>298</v>
      </c>
      <c r="B279" s="9">
        <f t="shared" si="4"/>
        <v>2750.507232148701</v>
      </c>
      <c r="C279" s="256">
        <v>16810</v>
      </c>
      <c r="D279" s="9"/>
      <c r="E279" s="256"/>
      <c r="F279" s="9">
        <v>6.1116000000000001</v>
      </c>
    </row>
    <row r="280" spans="1:6" hidden="1" x14ac:dyDescent="0.35">
      <c r="A280" s="243" t="s">
        <v>299</v>
      </c>
      <c r="B280" s="9">
        <f t="shared" si="4"/>
        <v>2769.6483167928322</v>
      </c>
      <c r="C280" s="256">
        <v>16940</v>
      </c>
      <c r="D280" s="9"/>
      <c r="E280" s="256"/>
      <c r="F280" s="9">
        <v>6.1162999999999998</v>
      </c>
    </row>
    <row r="281" spans="1:6" hidden="1" x14ac:dyDescent="0.35">
      <c r="A281" s="243" t="s">
        <v>300</v>
      </c>
      <c r="B281" s="9">
        <f t="shared" si="4"/>
        <v>2775.6423886553589</v>
      </c>
      <c r="C281" s="256">
        <v>16970</v>
      </c>
      <c r="D281" s="9"/>
      <c r="E281" s="256"/>
      <c r="F281" s="9">
        <v>6.1139000000000001</v>
      </c>
    </row>
    <row r="282" spans="1:6" hidden="1" x14ac:dyDescent="0.35">
      <c r="A282" s="237" t="s">
        <v>301</v>
      </c>
      <c r="B282" s="9">
        <f t="shared" si="4"/>
        <v>2786.403007027292</v>
      </c>
      <c r="C282" s="256">
        <v>17050</v>
      </c>
      <c r="D282" s="9"/>
      <c r="E282" s="256"/>
      <c r="F282" s="9">
        <v>6.1189999999999998</v>
      </c>
    </row>
    <row r="283" spans="1:6" hidden="1" x14ac:dyDescent="0.35">
      <c r="A283" s="237" t="s">
        <v>302</v>
      </c>
      <c r="B283" s="9">
        <f t="shared" si="4"/>
        <v>2789.8082926111756</v>
      </c>
      <c r="C283" s="256">
        <v>17070</v>
      </c>
      <c r="D283" s="9"/>
      <c r="E283" s="256"/>
      <c r="F283" s="9">
        <v>6.1186999999999996</v>
      </c>
    </row>
    <row r="284" spans="1:6" hidden="1" x14ac:dyDescent="0.35">
      <c r="A284" s="237" t="s">
        <v>303</v>
      </c>
      <c r="B284" s="9">
        <f t="shared" si="4"/>
        <v>2755.7445416632595</v>
      </c>
      <c r="C284" s="256">
        <v>16850</v>
      </c>
      <c r="D284" s="9"/>
      <c r="E284" s="256"/>
      <c r="F284" s="9">
        <v>6.1144999999999996</v>
      </c>
    </row>
    <row r="285" spans="1:6" hidden="1" x14ac:dyDescent="0.35">
      <c r="A285" s="237" t="s">
        <v>304</v>
      </c>
      <c r="B285" s="9">
        <f t="shared" si="4"/>
        <v>2756.3756522877097</v>
      </c>
      <c r="C285" s="256">
        <v>16850</v>
      </c>
      <c r="D285" s="9"/>
      <c r="E285" s="256"/>
      <c r="F285" s="9">
        <v>6.1131000000000002</v>
      </c>
    </row>
    <row r="286" spans="1:6" hidden="1" x14ac:dyDescent="0.35">
      <c r="A286" s="237" t="s">
        <v>305</v>
      </c>
      <c r="B286" s="9">
        <f t="shared" si="4"/>
        <v>2753.1330163554071</v>
      </c>
      <c r="C286" s="256">
        <v>16850</v>
      </c>
      <c r="D286" s="9"/>
      <c r="E286" s="256"/>
      <c r="F286" s="9">
        <v>6.1203000000000003</v>
      </c>
    </row>
    <row r="287" spans="1:6" hidden="1" x14ac:dyDescent="0.35">
      <c r="A287" s="237" t="s">
        <v>306</v>
      </c>
      <c r="B287" s="9">
        <f t="shared" si="4"/>
        <v>2781.2275312111901</v>
      </c>
      <c r="C287" s="256">
        <v>17020</v>
      </c>
      <c r="D287" s="9"/>
      <c r="E287" s="256"/>
      <c r="F287" s="9">
        <v>6.1196000000000002</v>
      </c>
    </row>
    <row r="288" spans="1:6" hidden="1" x14ac:dyDescent="0.35">
      <c r="A288" s="237" t="s">
        <v>307</v>
      </c>
      <c r="B288" s="9">
        <f t="shared" si="4"/>
        <v>2779.2728874100894</v>
      </c>
      <c r="C288" s="256">
        <v>17040</v>
      </c>
      <c r="D288" s="9"/>
      <c r="E288" s="256"/>
      <c r="F288" s="9">
        <v>6.1311</v>
      </c>
    </row>
    <row r="289" spans="1:6" hidden="1" x14ac:dyDescent="0.35">
      <c r="A289" s="237" t="s">
        <v>308</v>
      </c>
      <c r="B289" s="9">
        <f t="shared" si="4"/>
        <v>2786.529326303074</v>
      </c>
      <c r="C289" s="256">
        <v>17070</v>
      </c>
      <c r="D289" s="9"/>
      <c r="E289" s="256"/>
      <c r="F289" s="9">
        <v>6.1258999999999997</v>
      </c>
    </row>
    <row r="290" spans="1:6" hidden="1" x14ac:dyDescent="0.35">
      <c r="A290" s="237" t="s">
        <v>309</v>
      </c>
      <c r="B290" s="9">
        <f t="shared" si="4"/>
        <v>2780.9057527539776</v>
      </c>
      <c r="C290" s="256">
        <v>17040</v>
      </c>
      <c r="D290" s="9"/>
      <c r="E290" s="256"/>
      <c r="F290" s="9">
        <v>6.1275000000000004</v>
      </c>
    </row>
    <row r="291" spans="1:6" hidden="1" x14ac:dyDescent="0.35">
      <c r="A291" s="237" t="s">
        <v>310</v>
      </c>
      <c r="B291" s="9">
        <f t="shared" si="4"/>
        <v>2754.2821753939925</v>
      </c>
      <c r="C291" s="256">
        <v>16900</v>
      </c>
      <c r="D291" s="9"/>
      <c r="E291" s="256"/>
      <c r="F291" s="9">
        <v>6.1359000000000004</v>
      </c>
    </row>
    <row r="292" spans="1:6" hidden="1" x14ac:dyDescent="0.35">
      <c r="A292" s="237" t="s">
        <v>311</v>
      </c>
      <c r="B292" s="9">
        <f t="shared" si="4"/>
        <v>2767.398221424492</v>
      </c>
      <c r="C292" s="256">
        <v>16960</v>
      </c>
      <c r="D292" s="9"/>
      <c r="E292" s="256"/>
      <c r="F292" s="9">
        <v>6.1284999999999998</v>
      </c>
    </row>
    <row r="293" spans="1:6" hidden="1" x14ac:dyDescent="0.35">
      <c r="A293" s="237" t="s">
        <v>312</v>
      </c>
      <c r="B293" s="9">
        <f t="shared" si="4"/>
        <v>2761.4926104352085</v>
      </c>
      <c r="C293" s="256">
        <v>16910</v>
      </c>
      <c r="D293" s="9"/>
      <c r="E293" s="256"/>
      <c r="F293" s="9">
        <v>6.1234999999999999</v>
      </c>
    </row>
    <row r="294" spans="1:6" hidden="1" x14ac:dyDescent="0.35">
      <c r="A294" s="237" t="s">
        <v>313</v>
      </c>
      <c r="B294" s="9">
        <f t="shared" si="4"/>
        <v>2767.2051881013444</v>
      </c>
      <c r="C294" s="256">
        <v>16940</v>
      </c>
      <c r="D294" s="9"/>
      <c r="E294" s="256"/>
      <c r="F294" s="9">
        <v>6.1216999999999997</v>
      </c>
    </row>
    <row r="295" spans="1:6" hidden="1" x14ac:dyDescent="0.35">
      <c r="A295" s="237" t="s">
        <v>314</v>
      </c>
      <c r="B295" s="9">
        <f t="shared" si="4"/>
        <v>2767.6632431461558</v>
      </c>
      <c r="C295" s="256">
        <v>16950</v>
      </c>
      <c r="D295" s="9"/>
      <c r="E295" s="256"/>
      <c r="F295" s="9">
        <v>6.1242999999999999</v>
      </c>
    </row>
    <row r="296" spans="1:6" hidden="1" x14ac:dyDescent="0.35">
      <c r="A296" s="237" t="s">
        <v>315</v>
      </c>
      <c r="B296" s="9">
        <f t="shared" si="4"/>
        <v>2766.5339165632954</v>
      </c>
      <c r="C296" s="256">
        <v>16950</v>
      </c>
      <c r="D296" s="9"/>
      <c r="E296" s="256"/>
      <c r="F296" s="9">
        <v>6.1268000000000002</v>
      </c>
    </row>
    <row r="297" spans="1:6" hidden="1" x14ac:dyDescent="0.35">
      <c r="A297" s="243" t="s">
        <v>316</v>
      </c>
      <c r="B297" s="9">
        <f t="shared" si="4"/>
        <v>2786.7409797594605</v>
      </c>
      <c r="C297" s="256">
        <v>17100</v>
      </c>
      <c r="D297" s="9"/>
      <c r="E297" s="256"/>
      <c r="F297" s="9">
        <v>6.1361999999999997</v>
      </c>
    </row>
    <row r="298" spans="1:6" hidden="1" x14ac:dyDescent="0.35">
      <c r="A298" s="243" t="s">
        <v>317</v>
      </c>
      <c r="B298" s="9">
        <f t="shared" si="4"/>
        <v>2777.7777777777778</v>
      </c>
      <c r="C298" s="256">
        <v>17050</v>
      </c>
      <c r="D298" s="9"/>
      <c r="E298" s="256"/>
      <c r="F298" s="9">
        <v>6.1379999999999999</v>
      </c>
    </row>
    <row r="299" spans="1:6" hidden="1" x14ac:dyDescent="0.35">
      <c r="A299" s="243" t="s">
        <v>318</v>
      </c>
      <c r="B299" s="9">
        <f t="shared" si="4"/>
        <v>2771.7125631416002</v>
      </c>
      <c r="C299" s="256">
        <v>17010</v>
      </c>
      <c r="D299" s="9"/>
      <c r="E299" s="256"/>
      <c r="F299" s="9">
        <v>6.1369999999999996</v>
      </c>
    </row>
    <row r="300" spans="1:6" hidden="1" x14ac:dyDescent="0.35">
      <c r="A300" s="243" t="s">
        <v>319</v>
      </c>
      <c r="B300" s="9">
        <f t="shared" si="4"/>
        <v>2766.0510831119295</v>
      </c>
      <c r="C300" s="256">
        <v>16970</v>
      </c>
      <c r="D300" s="9"/>
      <c r="E300" s="256"/>
      <c r="F300" s="9">
        <v>6.1351000000000004</v>
      </c>
    </row>
    <row r="301" spans="1:6" hidden="1" x14ac:dyDescent="0.35">
      <c r="A301" s="243" t="s">
        <v>320</v>
      </c>
      <c r="B301" s="9">
        <f t="shared" si="4"/>
        <v>2750.9354156499103</v>
      </c>
      <c r="C301" s="256">
        <v>16910</v>
      </c>
      <c r="D301" s="9"/>
      <c r="E301" s="256"/>
      <c r="F301" s="9">
        <v>6.1470000000000002</v>
      </c>
    </row>
    <row r="302" spans="1:6" hidden="1" x14ac:dyDescent="0.35">
      <c r="A302" s="243" t="s">
        <v>321</v>
      </c>
      <c r="B302" s="9">
        <f t="shared" si="4"/>
        <v>2706.3929389964401</v>
      </c>
      <c r="C302" s="256">
        <v>16650</v>
      </c>
      <c r="D302" s="9"/>
      <c r="E302" s="256"/>
      <c r="F302" s="9">
        <v>6.1520999999999999</v>
      </c>
    </row>
    <row r="303" spans="1:6" hidden="1" x14ac:dyDescent="0.35">
      <c r="A303" s="243" t="s">
        <v>322</v>
      </c>
      <c r="B303" s="9">
        <f t="shared" si="4"/>
        <v>2736.8935200260498</v>
      </c>
      <c r="C303" s="256">
        <v>16810</v>
      </c>
      <c r="D303" s="9"/>
      <c r="E303" s="256"/>
      <c r="F303" s="9">
        <v>6.1420000000000003</v>
      </c>
    </row>
    <row r="304" spans="1:6" hidden="1" x14ac:dyDescent="0.35">
      <c r="A304" s="243" t="s">
        <v>323</v>
      </c>
      <c r="B304" s="9">
        <f t="shared" si="4"/>
        <v>2722.1725343523863</v>
      </c>
      <c r="C304" s="256">
        <v>16740</v>
      </c>
      <c r="D304" s="9"/>
      <c r="E304" s="256"/>
      <c r="F304" s="9">
        <v>6.1494999999999997</v>
      </c>
    </row>
    <row r="305" spans="1:6" hidden="1" x14ac:dyDescent="0.35">
      <c r="A305" s="243" t="s">
        <v>324</v>
      </c>
      <c r="B305" s="9">
        <f t="shared" si="4"/>
        <v>2733.0040296373327</v>
      </c>
      <c r="C305" s="256">
        <v>16820</v>
      </c>
      <c r="D305" s="9"/>
      <c r="E305" s="256"/>
      <c r="F305" s="9">
        <v>6.1543999999999999</v>
      </c>
    </row>
    <row r="306" spans="1:6" hidden="1" x14ac:dyDescent="0.35">
      <c r="A306" s="243" t="s">
        <v>325</v>
      </c>
      <c r="B306" s="9">
        <f t="shared" si="4"/>
        <v>2729.4117647058824</v>
      </c>
      <c r="C306" s="256">
        <v>16820</v>
      </c>
      <c r="D306" s="9"/>
      <c r="E306" s="256"/>
      <c r="F306" s="9">
        <v>6.1624999999999996</v>
      </c>
    </row>
    <row r="307" spans="1:6" hidden="1" x14ac:dyDescent="0.35">
      <c r="A307" s="243" t="s">
        <v>326</v>
      </c>
      <c r="B307" s="9">
        <f t="shared" si="4"/>
        <v>2732.3468328141225</v>
      </c>
      <c r="C307" s="256">
        <v>16840</v>
      </c>
      <c r="D307" s="9"/>
      <c r="E307" s="256"/>
      <c r="F307" s="9">
        <v>6.1631999999999998</v>
      </c>
    </row>
    <row r="308" spans="1:6" hidden="1" x14ac:dyDescent="0.35">
      <c r="A308" s="243" t="s">
        <v>327</v>
      </c>
      <c r="B308" s="9">
        <f t="shared" si="4"/>
        <v>2706.7207472165214</v>
      </c>
      <c r="C308" s="256">
        <v>16750</v>
      </c>
      <c r="D308" s="9"/>
      <c r="E308" s="256"/>
      <c r="F308" s="9">
        <v>6.1882999999999999</v>
      </c>
    </row>
    <row r="309" spans="1:6" hidden="1" x14ac:dyDescent="0.35">
      <c r="A309" s="243" t="s">
        <v>328</v>
      </c>
      <c r="B309" s="9">
        <f t="shared" si="4"/>
        <v>2707.210051650718</v>
      </c>
      <c r="C309" s="256">
        <v>16720</v>
      </c>
      <c r="D309" s="9"/>
      <c r="E309" s="256"/>
      <c r="F309" s="9">
        <v>6.1760999999999999</v>
      </c>
    </row>
    <row r="310" spans="1:6" hidden="1" x14ac:dyDescent="0.35">
      <c r="A310" s="243" t="s">
        <v>329</v>
      </c>
      <c r="B310" s="9">
        <f t="shared" si="4"/>
        <v>2683.4903145548251</v>
      </c>
      <c r="C310" s="256">
        <v>16610</v>
      </c>
      <c r="D310" s="9"/>
      <c r="E310" s="256"/>
      <c r="F310" s="9">
        <v>6.1897000000000002</v>
      </c>
    </row>
    <row r="311" spans="1:6" hidden="1" x14ac:dyDescent="0.35">
      <c r="A311" s="243" t="s">
        <v>330</v>
      </c>
      <c r="B311" s="9">
        <f t="shared" si="4"/>
        <v>2698.5973757352467</v>
      </c>
      <c r="C311" s="256">
        <v>16700</v>
      </c>
      <c r="D311" s="9"/>
      <c r="E311" s="256"/>
      <c r="F311" s="9">
        <v>6.1883999999999997</v>
      </c>
    </row>
    <row r="312" spans="1:6" hidden="1" x14ac:dyDescent="0.35">
      <c r="A312" s="243" t="s">
        <v>331</v>
      </c>
      <c r="B312" s="9">
        <f t="shared" si="4"/>
        <v>2695.8923581385584</v>
      </c>
      <c r="C312" s="256">
        <v>16690</v>
      </c>
      <c r="D312" s="9"/>
      <c r="E312" s="256"/>
      <c r="F312" s="9">
        <v>6.1909000000000001</v>
      </c>
    </row>
    <row r="313" spans="1:6" hidden="1" x14ac:dyDescent="0.35">
      <c r="A313" s="243" t="s">
        <v>332</v>
      </c>
      <c r="B313" s="9">
        <f t="shared" si="4"/>
        <v>2686.5478748323935</v>
      </c>
      <c r="C313" s="256">
        <v>16630</v>
      </c>
      <c r="D313" s="9"/>
      <c r="E313" s="256"/>
      <c r="F313" s="9">
        <v>6.1901000000000002</v>
      </c>
    </row>
    <row r="314" spans="1:6" hidden="1" x14ac:dyDescent="0.35">
      <c r="A314" s="243" t="s">
        <v>333</v>
      </c>
      <c r="B314" s="9">
        <f t="shared" si="4"/>
        <v>2671.1643371316054</v>
      </c>
      <c r="C314" s="256">
        <v>16550</v>
      </c>
      <c r="D314" s="9"/>
      <c r="E314" s="256"/>
      <c r="F314" s="9">
        <v>6.1958000000000002</v>
      </c>
    </row>
    <row r="315" spans="1:6" hidden="1" x14ac:dyDescent="0.35">
      <c r="A315" s="243" t="s">
        <v>334</v>
      </c>
      <c r="B315" s="9">
        <f t="shared" si="4"/>
        <v>2656.7755016655137</v>
      </c>
      <c r="C315" s="256">
        <v>16510</v>
      </c>
      <c r="D315" s="9"/>
      <c r="E315" s="256"/>
      <c r="F315" s="9">
        <v>6.2142999999999997</v>
      </c>
    </row>
    <row r="316" spans="1:6" hidden="1" x14ac:dyDescent="0.35">
      <c r="A316" s="243" t="s">
        <v>335</v>
      </c>
      <c r="B316" s="9">
        <f t="shared" si="4"/>
        <v>2641.9038430615851</v>
      </c>
      <c r="C316" s="256">
        <v>16430</v>
      </c>
      <c r="D316" s="9"/>
      <c r="E316" s="256"/>
      <c r="F316" s="9">
        <v>6.2190000000000003</v>
      </c>
    </row>
    <row r="317" spans="1:6" hidden="1" x14ac:dyDescent="0.35">
      <c r="A317" s="243" t="s">
        <v>336</v>
      </c>
      <c r="B317" s="9">
        <f t="shared" si="4"/>
        <v>2666.7309639774317</v>
      </c>
      <c r="C317" s="256">
        <v>16590</v>
      </c>
      <c r="D317" s="9"/>
      <c r="E317" s="256"/>
      <c r="F317" s="9">
        <v>6.2210999999999999</v>
      </c>
    </row>
    <row r="318" spans="1:6" hidden="1" x14ac:dyDescent="0.35">
      <c r="A318" s="243" t="s">
        <v>337</v>
      </c>
      <c r="B318" s="9">
        <f t="shared" si="4"/>
        <v>2673.6250501806503</v>
      </c>
      <c r="C318" s="256">
        <v>16650</v>
      </c>
      <c r="D318" s="9"/>
      <c r="E318" s="256"/>
      <c r="F318" s="9">
        <v>6.2275</v>
      </c>
    </row>
    <row r="319" spans="1:6" hidden="1" x14ac:dyDescent="0.35">
      <c r="A319" s="243" t="s">
        <v>338</v>
      </c>
      <c r="B319" s="9">
        <f t="shared" si="4"/>
        <v>2692.4810093987385</v>
      </c>
      <c r="C319" s="256">
        <v>16730</v>
      </c>
      <c r="D319" s="9"/>
      <c r="E319" s="256"/>
      <c r="F319" s="9">
        <v>6.2135999999999996</v>
      </c>
    </row>
    <row r="320" spans="1:6" hidden="1" x14ac:dyDescent="0.35">
      <c r="A320" s="243" t="s">
        <v>339</v>
      </c>
      <c r="B320" s="9">
        <f t="shared" si="4"/>
        <v>2685.461135722916</v>
      </c>
      <c r="C320" s="256">
        <v>16670</v>
      </c>
      <c r="D320" s="9"/>
      <c r="E320" s="256"/>
      <c r="F320" s="9">
        <v>6.2074999999999996</v>
      </c>
    </row>
    <row r="321" spans="1:6" hidden="1" x14ac:dyDescent="0.35">
      <c r="A321" s="243" t="s">
        <v>340</v>
      </c>
      <c r="B321" s="9">
        <f t="shared" si="4"/>
        <v>2687.7394019377475</v>
      </c>
      <c r="C321" s="256">
        <v>16700</v>
      </c>
      <c r="D321" s="9"/>
      <c r="E321" s="256"/>
      <c r="F321" s="9">
        <v>6.2134</v>
      </c>
    </row>
    <row r="322" spans="1:6" hidden="1" x14ac:dyDescent="0.35">
      <c r="A322" s="243" t="s">
        <v>341</v>
      </c>
      <c r="B322" s="9">
        <f t="shared" si="4"/>
        <v>2686.5911464609949</v>
      </c>
      <c r="C322" s="256">
        <v>16720</v>
      </c>
      <c r="D322" s="9"/>
      <c r="E322" s="256"/>
      <c r="F322" s="9">
        <v>6.2234999999999996</v>
      </c>
    </row>
    <row r="323" spans="1:6" hidden="1" x14ac:dyDescent="0.35">
      <c r="A323" s="243" t="s">
        <v>342</v>
      </c>
      <c r="B323" s="9">
        <f t="shared" si="4"/>
        <v>2695.8176131050272</v>
      </c>
      <c r="C323" s="256">
        <v>16720</v>
      </c>
      <c r="D323" s="9"/>
      <c r="E323" s="256"/>
      <c r="F323" s="9">
        <v>6.2022000000000004</v>
      </c>
    </row>
    <row r="324" spans="1:6" hidden="1" x14ac:dyDescent="0.35">
      <c r="A324" s="245" t="s">
        <v>343</v>
      </c>
      <c r="B324" s="9">
        <f t="shared" si="4"/>
        <v>2725.2045113509848</v>
      </c>
      <c r="C324" s="274">
        <v>16890</v>
      </c>
      <c r="D324" s="14"/>
      <c r="E324" s="274"/>
      <c r="F324" s="9">
        <v>6.1977000000000002</v>
      </c>
    </row>
    <row r="325" spans="1:6" hidden="1" x14ac:dyDescent="0.35">
      <c r="A325" s="246" t="s">
        <v>344</v>
      </c>
      <c r="B325" s="9">
        <f t="shared" ref="B325:B339" si="5">C325/F325</f>
        <v>2734.023402340234</v>
      </c>
      <c r="C325" s="256">
        <v>17010</v>
      </c>
      <c r="D325" s="9"/>
      <c r="E325" s="256"/>
      <c r="F325" s="9">
        <v>6.2215999999999996</v>
      </c>
    </row>
    <row r="326" spans="1:6" hidden="1" x14ac:dyDescent="0.35">
      <c r="A326" s="246" t="s">
        <v>345</v>
      </c>
      <c r="B326" s="9">
        <f t="shared" si="5"/>
        <v>2722.7085478887743</v>
      </c>
      <c r="C326" s="256">
        <v>16920</v>
      </c>
      <c r="D326" s="9"/>
      <c r="E326" s="256"/>
      <c r="F326" s="9">
        <v>6.2144000000000004</v>
      </c>
    </row>
    <row r="327" spans="1:6" hidden="1" x14ac:dyDescent="0.35">
      <c r="A327" s="246" t="s">
        <v>346</v>
      </c>
      <c r="B327" s="9">
        <f t="shared" si="5"/>
        <v>2714.844693493068</v>
      </c>
      <c r="C327" s="256">
        <v>16860</v>
      </c>
      <c r="D327" s="9"/>
      <c r="E327" s="256"/>
      <c r="F327" s="9">
        <v>6.2103000000000002</v>
      </c>
    </row>
    <row r="328" spans="1:6" hidden="1" x14ac:dyDescent="0.35">
      <c r="A328" s="246" t="s">
        <v>347</v>
      </c>
      <c r="B328" s="9">
        <f t="shared" si="5"/>
        <v>2693.5268467714686</v>
      </c>
      <c r="C328" s="256">
        <v>16740</v>
      </c>
      <c r="D328" s="9"/>
      <c r="E328" s="256"/>
      <c r="F328" s="9">
        <v>6.2149000000000001</v>
      </c>
    </row>
    <row r="329" spans="1:6" hidden="1" x14ac:dyDescent="0.35">
      <c r="A329" s="246" t="s">
        <v>348</v>
      </c>
      <c r="B329" s="9">
        <f t="shared" si="5"/>
        <v>2690.2939991945232</v>
      </c>
      <c r="C329" s="256">
        <v>16700</v>
      </c>
      <c r="D329" s="9"/>
      <c r="E329" s="256"/>
      <c r="F329" s="9">
        <v>6.2074999999999996</v>
      </c>
    </row>
    <row r="330" spans="1:6" hidden="1" x14ac:dyDescent="0.35">
      <c r="A330" s="246" t="s">
        <v>349</v>
      </c>
      <c r="B330" s="9">
        <f t="shared" si="5"/>
        <v>2693.8578107367402</v>
      </c>
      <c r="C330" s="256">
        <v>16710</v>
      </c>
      <c r="D330" s="9"/>
      <c r="E330" s="256"/>
      <c r="F330" s="9">
        <v>6.2030000000000003</v>
      </c>
    </row>
    <row r="331" spans="1:6" hidden="1" x14ac:dyDescent="0.35">
      <c r="A331" s="246" t="s">
        <v>350</v>
      </c>
      <c r="B331" s="9">
        <f t="shared" si="5"/>
        <v>2680.0697044017038</v>
      </c>
      <c r="C331" s="256">
        <v>16610</v>
      </c>
      <c r="D331" s="9"/>
      <c r="E331" s="256"/>
      <c r="F331" s="9">
        <v>6.1976000000000004</v>
      </c>
    </row>
    <row r="332" spans="1:6" hidden="1" x14ac:dyDescent="0.35">
      <c r="A332" s="246" t="s">
        <v>351</v>
      </c>
      <c r="B332" s="9">
        <f t="shared" si="5"/>
        <v>2582.2278170491591</v>
      </c>
      <c r="C332" s="256">
        <v>16000</v>
      </c>
      <c r="D332" s="9"/>
      <c r="E332" s="256"/>
      <c r="F332" s="9">
        <v>6.1962000000000002</v>
      </c>
    </row>
    <row r="333" spans="1:6" hidden="1" x14ac:dyDescent="0.35">
      <c r="A333" s="246" t="s">
        <v>352</v>
      </c>
      <c r="B333" s="9">
        <f t="shared" si="5"/>
        <v>2610.8183258430599</v>
      </c>
      <c r="C333" s="256">
        <v>16150</v>
      </c>
      <c r="D333" s="9"/>
      <c r="E333" s="256"/>
      <c r="F333" s="9">
        <v>6.1858000000000004</v>
      </c>
    </row>
    <row r="334" spans="1:6" hidden="1" x14ac:dyDescent="0.35">
      <c r="A334" s="246" t="s">
        <v>353</v>
      </c>
      <c r="B334" s="9">
        <f t="shared" si="5"/>
        <v>2588.4702736658987</v>
      </c>
      <c r="C334" s="256">
        <v>16070</v>
      </c>
      <c r="D334" s="9"/>
      <c r="E334" s="256"/>
      <c r="F334" s="9">
        <v>6.2083000000000004</v>
      </c>
    </row>
    <row r="335" spans="1:6" hidden="1" x14ac:dyDescent="0.35">
      <c r="A335" s="246" t="s">
        <v>354</v>
      </c>
      <c r="B335" s="9">
        <f t="shared" si="5"/>
        <v>2596.1291152263375</v>
      </c>
      <c r="C335" s="256">
        <v>16150</v>
      </c>
      <c r="D335" s="9"/>
      <c r="E335" s="256"/>
      <c r="F335" s="9">
        <v>6.2207999999999997</v>
      </c>
    </row>
    <row r="336" spans="1:6" hidden="1" x14ac:dyDescent="0.35">
      <c r="A336" s="246" t="s">
        <v>355</v>
      </c>
      <c r="B336" s="9">
        <f t="shared" si="5"/>
        <v>2611.2559127328896</v>
      </c>
      <c r="C336" s="256">
        <v>16230</v>
      </c>
      <c r="D336" s="9"/>
      <c r="E336" s="256"/>
      <c r="F336" s="9">
        <v>6.2153999999999998</v>
      </c>
    </row>
    <row r="337" spans="1:6" hidden="1" x14ac:dyDescent="0.35">
      <c r="A337" s="246" t="s">
        <v>356</v>
      </c>
      <c r="B337" s="9">
        <f t="shared" si="5"/>
        <v>2629.5038702306047</v>
      </c>
      <c r="C337" s="256">
        <v>16340</v>
      </c>
      <c r="D337" s="9"/>
      <c r="E337" s="256"/>
      <c r="F337" s="9">
        <v>6.2141000000000002</v>
      </c>
    </row>
    <row r="338" spans="1:6" hidden="1" x14ac:dyDescent="0.35">
      <c r="A338" s="246" t="s">
        <v>357</v>
      </c>
      <c r="B338" s="9">
        <f t="shared" si="5"/>
        <v>2657.9303239101037</v>
      </c>
      <c r="C338" s="256">
        <v>16510</v>
      </c>
      <c r="D338" s="9"/>
      <c r="E338" s="256"/>
      <c r="F338" s="9">
        <v>6.2115999999999998</v>
      </c>
    </row>
    <row r="339" spans="1:6" hidden="1" x14ac:dyDescent="0.35">
      <c r="A339" s="246" t="s">
        <v>358</v>
      </c>
      <c r="B339" s="9">
        <f t="shared" si="5"/>
        <v>2646.2082262210797</v>
      </c>
      <c r="C339" s="256">
        <v>16470</v>
      </c>
      <c r="D339" s="9"/>
      <c r="E339" s="256"/>
      <c r="F339" s="9">
        <v>6.2240000000000002</v>
      </c>
    </row>
    <row r="340" spans="1:6" hidden="1" x14ac:dyDescent="0.35">
      <c r="A340" s="59" t="s">
        <v>359</v>
      </c>
      <c r="B340" s="9">
        <v>2566.21</v>
      </c>
      <c r="C340" s="256"/>
      <c r="D340" s="9"/>
      <c r="E340" s="256"/>
      <c r="F340" s="9"/>
    </row>
    <row r="341" spans="1:6" hidden="1" x14ac:dyDescent="0.35">
      <c r="A341" s="59" t="s">
        <v>360</v>
      </c>
      <c r="B341" s="9">
        <v>2566.21</v>
      </c>
      <c r="C341" s="256"/>
      <c r="D341" s="9"/>
      <c r="E341" s="256"/>
      <c r="F341" s="9"/>
    </row>
    <row r="342" spans="1:6" hidden="1" x14ac:dyDescent="0.35">
      <c r="A342" s="59" t="s">
        <v>361</v>
      </c>
      <c r="B342" s="9">
        <v>2566.21</v>
      </c>
      <c r="C342" s="256"/>
      <c r="D342" s="9"/>
      <c r="E342" s="256"/>
      <c r="F342" s="9"/>
    </row>
    <row r="343" spans="1:6" hidden="1" x14ac:dyDescent="0.35">
      <c r="A343" s="59" t="s">
        <v>362</v>
      </c>
      <c r="B343" s="9">
        <v>2566.21</v>
      </c>
      <c r="C343" s="256"/>
      <c r="D343" s="9"/>
      <c r="E343" s="256"/>
      <c r="F343" s="9"/>
    </row>
    <row r="344" spans="1:6" hidden="1" x14ac:dyDescent="0.35">
      <c r="A344" s="59" t="s">
        <v>363</v>
      </c>
      <c r="B344" s="9">
        <v>2566.21</v>
      </c>
      <c r="C344" s="256"/>
      <c r="D344" s="9"/>
      <c r="E344" s="256"/>
      <c r="F344" s="9"/>
    </row>
    <row r="345" spans="1:6" hidden="1" x14ac:dyDescent="0.35">
      <c r="A345" s="59" t="s">
        <v>364</v>
      </c>
      <c r="B345" s="9">
        <v>2566.21</v>
      </c>
      <c r="C345" s="256"/>
      <c r="D345" s="9"/>
      <c r="E345" s="256"/>
      <c r="F345" s="9"/>
    </row>
    <row r="346" spans="1:6" hidden="1" x14ac:dyDescent="0.35">
      <c r="A346" s="59" t="s">
        <v>365</v>
      </c>
      <c r="B346" s="9">
        <v>2566.21</v>
      </c>
      <c r="C346" s="256"/>
      <c r="D346" s="9"/>
      <c r="E346" s="256"/>
      <c r="F346" s="9"/>
    </row>
    <row r="347" spans="1:6" hidden="1" x14ac:dyDescent="0.35">
      <c r="A347" s="59" t="s">
        <v>366</v>
      </c>
      <c r="B347" s="9">
        <v>2566.21</v>
      </c>
      <c r="C347" s="256"/>
      <c r="D347" s="9"/>
      <c r="E347" s="256"/>
      <c r="F347" s="9"/>
    </row>
    <row r="348" spans="1:6" hidden="1" x14ac:dyDescent="0.35">
      <c r="A348" s="59" t="s">
        <v>367</v>
      </c>
      <c r="B348" s="9">
        <v>2566.21</v>
      </c>
      <c r="C348" s="256"/>
      <c r="D348" s="9"/>
      <c r="E348" s="256"/>
      <c r="F348" s="9"/>
    </row>
    <row r="349" spans="1:6" hidden="1" x14ac:dyDescent="0.35">
      <c r="A349" s="59" t="s">
        <v>368</v>
      </c>
      <c r="B349" s="9">
        <v>2566.21</v>
      </c>
      <c r="C349" s="256"/>
      <c r="D349" s="9"/>
      <c r="E349" s="256"/>
      <c r="F349" s="9"/>
    </row>
    <row r="350" spans="1:6" hidden="1" x14ac:dyDescent="0.35">
      <c r="A350" s="59" t="s">
        <v>369</v>
      </c>
      <c r="B350" s="9">
        <v>2566.21</v>
      </c>
      <c r="C350" s="256"/>
      <c r="D350" s="9"/>
      <c r="E350" s="256"/>
      <c r="F350" s="9"/>
    </row>
    <row r="351" spans="1:6" hidden="1" x14ac:dyDescent="0.35">
      <c r="A351" s="59" t="s">
        <v>370</v>
      </c>
      <c r="B351" s="9">
        <v>2566.21</v>
      </c>
      <c r="C351" s="256"/>
      <c r="D351" s="9"/>
      <c r="E351" s="256"/>
      <c r="F351" s="9"/>
    </row>
    <row r="352" spans="1:6" hidden="1" x14ac:dyDescent="0.35">
      <c r="A352" s="59" t="s">
        <v>371</v>
      </c>
      <c r="B352" s="9">
        <v>2566.21</v>
      </c>
      <c r="C352" s="256"/>
      <c r="D352" s="9"/>
      <c r="E352" s="256"/>
      <c r="F352" s="9"/>
    </row>
    <row r="353" spans="1:6" hidden="1" x14ac:dyDescent="0.35">
      <c r="A353" s="59" t="s">
        <v>372</v>
      </c>
      <c r="B353" s="9">
        <v>2566.21</v>
      </c>
      <c r="C353" s="256"/>
      <c r="D353" s="9"/>
      <c r="E353" s="256"/>
      <c r="F353" s="9"/>
    </row>
    <row r="354" spans="1:6" hidden="1" x14ac:dyDescent="0.35">
      <c r="A354" s="59" t="s">
        <v>373</v>
      </c>
      <c r="B354" s="9">
        <v>2566.21</v>
      </c>
      <c r="C354" s="256"/>
      <c r="D354" s="9"/>
      <c r="E354" s="256"/>
      <c r="F354" s="9"/>
    </row>
    <row r="355" spans="1:6" hidden="1" x14ac:dyDescent="0.35">
      <c r="A355" s="59" t="s">
        <v>374</v>
      </c>
      <c r="B355" s="9">
        <v>2566.21</v>
      </c>
      <c r="C355" s="256"/>
      <c r="D355" s="9"/>
      <c r="E355" s="256"/>
      <c r="F355" s="9"/>
    </row>
    <row r="356" spans="1:6" hidden="1" x14ac:dyDescent="0.35">
      <c r="A356" s="59" t="s">
        <v>375</v>
      </c>
      <c r="B356" s="9">
        <v>2566.21</v>
      </c>
      <c r="C356" s="256"/>
      <c r="D356" s="9"/>
      <c r="E356" s="256"/>
      <c r="F356" s="9"/>
    </row>
    <row r="357" spans="1:6" hidden="1" x14ac:dyDescent="0.35">
      <c r="A357" s="59" t="s">
        <v>376</v>
      </c>
      <c r="B357" s="9">
        <v>2566.21</v>
      </c>
      <c r="C357" s="256"/>
      <c r="D357" s="9"/>
      <c r="E357" s="256"/>
      <c r="F357" s="9"/>
    </row>
    <row r="358" spans="1:6" hidden="1" x14ac:dyDescent="0.35">
      <c r="A358" s="59" t="s">
        <v>377</v>
      </c>
      <c r="B358" s="9">
        <v>2566.21</v>
      </c>
      <c r="C358" s="256"/>
      <c r="D358" s="9"/>
      <c r="E358" s="256"/>
      <c r="F358" s="9"/>
    </row>
    <row r="359" spans="1:6" hidden="1" x14ac:dyDescent="0.35">
      <c r="A359" s="59" t="s">
        <v>378</v>
      </c>
      <c r="B359" s="9">
        <v>2566.21</v>
      </c>
      <c r="C359" s="256"/>
      <c r="D359" s="9"/>
      <c r="E359" s="256"/>
      <c r="F359" s="9"/>
    </row>
    <row r="360" spans="1:6" hidden="1" x14ac:dyDescent="0.35">
      <c r="A360" s="59" t="s">
        <v>379</v>
      </c>
      <c r="B360" s="9">
        <v>2566.21</v>
      </c>
      <c r="C360" s="256"/>
      <c r="D360" s="9"/>
      <c r="E360" s="256"/>
      <c r="F360" s="9"/>
    </row>
    <row r="361" spans="1:6" hidden="1" x14ac:dyDescent="0.35">
      <c r="A361" s="59" t="s">
        <v>380</v>
      </c>
      <c r="B361" s="9">
        <v>2566.21</v>
      </c>
      <c r="C361" s="256"/>
      <c r="D361" s="9"/>
      <c r="E361" s="256"/>
      <c r="F361" s="9"/>
    </row>
    <row r="362" spans="1:6" hidden="1" x14ac:dyDescent="0.35">
      <c r="A362" s="59" t="s">
        <v>381</v>
      </c>
      <c r="B362" s="9">
        <v>2566.21</v>
      </c>
      <c r="C362" s="256"/>
      <c r="D362" s="9"/>
      <c r="E362" s="256"/>
      <c r="F362" s="9"/>
    </row>
    <row r="363" spans="1:6" hidden="1" x14ac:dyDescent="0.35">
      <c r="A363" s="59" t="s">
        <v>382</v>
      </c>
      <c r="B363" s="9">
        <v>2566.21</v>
      </c>
      <c r="C363" s="256"/>
      <c r="D363" s="9"/>
      <c r="E363" s="256"/>
      <c r="F363" s="9"/>
    </row>
    <row r="364" spans="1:6" hidden="1" x14ac:dyDescent="0.35">
      <c r="A364" s="59" t="s">
        <v>383</v>
      </c>
      <c r="B364" s="9">
        <v>2566.21</v>
      </c>
      <c r="C364" s="256"/>
      <c r="D364" s="9"/>
      <c r="E364" s="256"/>
      <c r="F364" s="9"/>
    </row>
    <row r="365" spans="1:6" hidden="1" x14ac:dyDescent="0.35">
      <c r="A365" s="59" t="s">
        <v>384</v>
      </c>
      <c r="B365" s="9">
        <v>2566.21</v>
      </c>
      <c r="C365" s="256"/>
      <c r="D365" s="9"/>
      <c r="E365" s="256"/>
      <c r="F365" s="9"/>
    </row>
    <row r="366" spans="1:6" hidden="1" x14ac:dyDescent="0.35">
      <c r="A366" s="59" t="s">
        <v>385</v>
      </c>
      <c r="B366" s="9">
        <v>2566.21</v>
      </c>
      <c r="C366" s="256"/>
      <c r="D366" s="9"/>
      <c r="E366" s="256"/>
      <c r="F366" s="9"/>
    </row>
    <row r="367" spans="1:6" hidden="1" x14ac:dyDescent="0.35">
      <c r="A367" s="59" t="s">
        <v>386</v>
      </c>
      <c r="B367" s="9">
        <v>2566.21</v>
      </c>
      <c r="C367" s="256"/>
      <c r="D367" s="9"/>
      <c r="E367" s="256"/>
      <c r="F367" s="9"/>
    </row>
    <row r="368" spans="1:6" hidden="1" x14ac:dyDescent="0.35">
      <c r="A368" s="59" t="s">
        <v>387</v>
      </c>
      <c r="B368" s="9">
        <v>2566.21</v>
      </c>
      <c r="C368" s="256"/>
      <c r="D368" s="9"/>
      <c r="E368" s="256"/>
      <c r="F368" s="9"/>
    </row>
    <row r="369" spans="1:6" hidden="1" x14ac:dyDescent="0.35">
      <c r="A369" s="59" t="s">
        <v>388</v>
      </c>
      <c r="B369" s="9">
        <v>2566.21</v>
      </c>
      <c r="C369" s="256"/>
      <c r="D369" s="9"/>
      <c r="E369" s="256"/>
      <c r="F369" s="9"/>
    </row>
    <row r="370" spans="1:6" hidden="1" x14ac:dyDescent="0.35">
      <c r="A370" s="59" t="s">
        <v>389</v>
      </c>
      <c r="B370" s="9">
        <v>2566.21</v>
      </c>
      <c r="C370" s="256"/>
      <c r="D370" s="9"/>
      <c r="E370" s="256"/>
      <c r="F370" s="9"/>
    </row>
    <row r="371" spans="1:6" hidden="1" x14ac:dyDescent="0.35">
      <c r="A371" s="59" t="s">
        <v>390</v>
      </c>
      <c r="B371" s="9">
        <v>2566.21</v>
      </c>
      <c r="C371" s="256"/>
      <c r="D371" s="9"/>
      <c r="E371" s="256"/>
      <c r="F371" s="9"/>
    </row>
    <row r="372" spans="1:6" hidden="1" x14ac:dyDescent="0.35">
      <c r="A372" s="59" t="s">
        <v>391</v>
      </c>
      <c r="B372" s="9">
        <v>2566.21</v>
      </c>
      <c r="C372" s="256"/>
      <c r="D372" s="9"/>
      <c r="E372" s="256"/>
      <c r="F372" s="9"/>
    </row>
    <row r="373" spans="1:6" hidden="1" x14ac:dyDescent="0.35">
      <c r="A373" s="59" t="s">
        <v>392</v>
      </c>
      <c r="B373" s="9">
        <v>2566.21</v>
      </c>
      <c r="C373" s="256"/>
      <c r="D373" s="9"/>
      <c r="E373" s="256"/>
      <c r="F373" s="9"/>
    </row>
    <row r="374" spans="1:6" hidden="1" x14ac:dyDescent="0.35">
      <c r="A374" s="59" t="s">
        <v>393</v>
      </c>
      <c r="B374" s="9">
        <v>2566.21</v>
      </c>
      <c r="C374" s="256"/>
      <c r="D374" s="9"/>
      <c r="E374" s="256"/>
      <c r="F374" s="9"/>
    </row>
    <row r="375" spans="1:6" hidden="1" x14ac:dyDescent="0.35">
      <c r="A375" s="59" t="s">
        <v>394</v>
      </c>
      <c r="B375" s="9">
        <v>2566.21</v>
      </c>
      <c r="C375" s="256"/>
      <c r="D375" s="9"/>
      <c r="E375" s="256"/>
      <c r="F375" s="9"/>
    </row>
    <row r="376" spans="1:6" hidden="1" x14ac:dyDescent="0.35">
      <c r="A376" s="59" t="s">
        <v>395</v>
      </c>
      <c r="B376" s="9">
        <v>2566.21</v>
      </c>
      <c r="C376" s="256"/>
      <c r="D376" s="9"/>
      <c r="E376" s="256"/>
      <c r="F376" s="9"/>
    </row>
    <row r="377" spans="1:6" hidden="1" x14ac:dyDescent="0.35">
      <c r="A377" s="59" t="s">
        <v>396</v>
      </c>
      <c r="B377" s="9">
        <v>2566.21</v>
      </c>
      <c r="C377" s="256"/>
      <c r="D377" s="9"/>
      <c r="E377" s="256"/>
      <c r="F377" s="9"/>
    </row>
    <row r="378" spans="1:6" hidden="1" x14ac:dyDescent="0.35">
      <c r="A378" s="59" t="s">
        <v>397</v>
      </c>
      <c r="B378" s="9">
        <v>2566.21</v>
      </c>
      <c r="C378" s="256"/>
      <c r="D378" s="9"/>
      <c r="E378" s="256"/>
      <c r="F378" s="9"/>
    </row>
    <row r="379" spans="1:6" hidden="1" x14ac:dyDescent="0.35">
      <c r="A379" s="59" t="s">
        <v>398</v>
      </c>
      <c r="B379" s="9">
        <v>2566.21</v>
      </c>
      <c r="C379" s="256"/>
      <c r="D379" s="9"/>
      <c r="E379" s="256"/>
      <c r="F379" s="9"/>
    </row>
    <row r="380" spans="1:6" hidden="1" x14ac:dyDescent="0.35">
      <c r="A380" s="59" t="s">
        <v>399</v>
      </c>
      <c r="B380" s="9">
        <v>2566.21</v>
      </c>
      <c r="C380" s="256"/>
      <c r="D380" s="9"/>
      <c r="E380" s="256"/>
      <c r="F380" s="9"/>
    </row>
    <row r="381" spans="1:6" hidden="1" x14ac:dyDescent="0.35">
      <c r="A381" s="59" t="s">
        <v>400</v>
      </c>
      <c r="B381" s="9">
        <v>2566.21</v>
      </c>
      <c r="C381" s="256"/>
      <c r="D381" s="9"/>
      <c r="E381" s="256"/>
      <c r="F381" s="9"/>
    </row>
    <row r="382" spans="1:6" hidden="1" x14ac:dyDescent="0.35">
      <c r="A382" s="59" t="s">
        <v>401</v>
      </c>
      <c r="B382" s="9">
        <v>2566.21</v>
      </c>
      <c r="C382" s="256"/>
      <c r="D382" s="9"/>
      <c r="E382" s="256"/>
      <c r="F382" s="9"/>
    </row>
    <row r="383" spans="1:6" hidden="1" x14ac:dyDescent="0.35">
      <c r="A383" s="59" t="s">
        <v>402</v>
      </c>
      <c r="B383" s="9">
        <v>2566.21</v>
      </c>
      <c r="C383" s="256"/>
      <c r="D383" s="9"/>
      <c r="E383" s="256"/>
      <c r="F383" s="9"/>
    </row>
    <row r="384" spans="1:6" hidden="1" x14ac:dyDescent="0.35">
      <c r="A384" s="59" t="s">
        <v>403</v>
      </c>
      <c r="B384" s="9">
        <v>2566.21</v>
      </c>
      <c r="C384" s="256"/>
      <c r="D384" s="9"/>
      <c r="E384" s="256"/>
      <c r="F384" s="9"/>
    </row>
    <row r="385" spans="1:6" hidden="1" x14ac:dyDescent="0.35">
      <c r="A385" s="59" t="s">
        <v>404</v>
      </c>
      <c r="B385" s="9">
        <v>2566.21</v>
      </c>
      <c r="C385" s="256"/>
      <c r="D385" s="9"/>
      <c r="E385" s="256"/>
      <c r="F385" s="9"/>
    </row>
    <row r="386" spans="1:6" hidden="1" x14ac:dyDescent="0.35">
      <c r="A386" s="59" t="s">
        <v>405</v>
      </c>
      <c r="B386" s="9">
        <v>2566.21</v>
      </c>
      <c r="C386" s="256"/>
      <c r="D386" s="9"/>
      <c r="E386" s="256"/>
      <c r="F386" s="9"/>
    </row>
    <row r="387" spans="1:6" hidden="1" x14ac:dyDescent="0.35">
      <c r="A387" s="59" t="s">
        <v>406</v>
      </c>
      <c r="B387" s="9">
        <v>2566.21</v>
      </c>
      <c r="C387" s="256"/>
      <c r="D387" s="9"/>
      <c r="E387" s="256"/>
      <c r="F387" s="9"/>
    </row>
    <row r="388" spans="1:6" hidden="1" x14ac:dyDescent="0.35">
      <c r="A388" s="59" t="s">
        <v>407</v>
      </c>
      <c r="B388" s="9">
        <v>2566.21</v>
      </c>
      <c r="C388" s="256"/>
      <c r="D388" s="9"/>
      <c r="E388" s="256"/>
      <c r="F388" s="9"/>
    </row>
    <row r="389" spans="1:6" hidden="1" x14ac:dyDescent="0.35">
      <c r="A389" s="59" t="s">
        <v>408</v>
      </c>
      <c r="B389" s="9">
        <v>2566.21</v>
      </c>
      <c r="C389" s="256"/>
      <c r="D389" s="9"/>
      <c r="E389" s="256"/>
      <c r="F389" s="9"/>
    </row>
    <row r="390" spans="1:6" hidden="1" x14ac:dyDescent="0.35">
      <c r="A390" s="59" t="s">
        <v>409</v>
      </c>
      <c r="B390" s="9">
        <v>2566.21</v>
      </c>
      <c r="C390" s="256"/>
      <c r="D390" s="9"/>
      <c r="E390" s="256"/>
      <c r="F390" s="9"/>
    </row>
    <row r="391" spans="1:6" hidden="1" x14ac:dyDescent="0.35">
      <c r="A391" s="59" t="s">
        <v>410</v>
      </c>
      <c r="B391" s="9">
        <v>2566.21</v>
      </c>
      <c r="C391" s="256"/>
      <c r="D391" s="9"/>
      <c r="E391" s="256"/>
      <c r="F391" s="9"/>
    </row>
    <row r="392" spans="1:6" hidden="1" x14ac:dyDescent="0.35">
      <c r="A392" s="59" t="s">
        <v>411</v>
      </c>
      <c r="B392" s="9">
        <v>2566.21</v>
      </c>
      <c r="C392" s="256"/>
      <c r="D392" s="9"/>
      <c r="E392" s="256"/>
      <c r="F392" s="9"/>
    </row>
    <row r="393" spans="1:6" hidden="1" x14ac:dyDescent="0.35">
      <c r="A393" s="59" t="s">
        <v>412</v>
      </c>
      <c r="B393" s="9">
        <v>2566.21</v>
      </c>
      <c r="C393" s="256"/>
      <c r="D393" s="9"/>
      <c r="E393" s="256"/>
      <c r="F393" s="9"/>
    </row>
    <row r="394" spans="1:6" hidden="1" x14ac:dyDescent="0.35">
      <c r="A394" s="59" t="s">
        <v>413</v>
      </c>
      <c r="B394" s="9">
        <v>2566.21</v>
      </c>
      <c r="C394" s="256"/>
      <c r="D394" s="9"/>
      <c r="E394" s="256"/>
      <c r="F394" s="9"/>
    </row>
    <row r="395" spans="1:6" hidden="1" x14ac:dyDescent="0.35">
      <c r="A395" s="59" t="s">
        <v>414</v>
      </c>
      <c r="B395" s="9">
        <v>2566.21</v>
      </c>
      <c r="C395" s="256"/>
      <c r="D395" s="9"/>
      <c r="E395" s="256"/>
      <c r="F395" s="9"/>
    </row>
    <row r="396" spans="1:6" hidden="1" x14ac:dyDescent="0.35">
      <c r="A396" s="59" t="s">
        <v>415</v>
      </c>
      <c r="B396" s="9">
        <v>2566.21</v>
      </c>
      <c r="C396" s="256"/>
      <c r="D396" s="9"/>
      <c r="E396" s="256"/>
      <c r="F396" s="9"/>
    </row>
    <row r="397" spans="1:6" hidden="1" x14ac:dyDescent="0.35">
      <c r="A397" s="59" t="s">
        <v>416</v>
      </c>
      <c r="B397" s="9">
        <v>2566.21</v>
      </c>
      <c r="C397" s="256"/>
      <c r="D397" s="9"/>
      <c r="E397" s="256"/>
      <c r="F397" s="9"/>
    </row>
    <row r="398" spans="1:6" hidden="1" x14ac:dyDescent="0.35">
      <c r="A398" s="59" t="s">
        <v>417</v>
      </c>
      <c r="B398" s="9">
        <v>2566.21</v>
      </c>
      <c r="C398" s="256"/>
      <c r="D398" s="9"/>
      <c r="E398" s="256"/>
      <c r="F398" s="9"/>
    </row>
    <row r="399" spans="1:6" hidden="1" x14ac:dyDescent="0.35">
      <c r="A399" s="59" t="s">
        <v>418</v>
      </c>
      <c r="B399" s="9">
        <v>2566.21</v>
      </c>
      <c r="C399" s="256"/>
      <c r="D399" s="9"/>
      <c r="E399" s="256"/>
      <c r="F399" s="9"/>
    </row>
    <row r="400" spans="1:6" hidden="1" x14ac:dyDescent="0.35">
      <c r="A400" s="59" t="s">
        <v>419</v>
      </c>
      <c r="B400" s="9">
        <v>2566.21</v>
      </c>
      <c r="C400" s="256"/>
      <c r="D400" s="9"/>
      <c r="E400" s="256"/>
      <c r="F400" s="9"/>
    </row>
    <row r="401" spans="1:6" hidden="1" x14ac:dyDescent="0.35">
      <c r="A401" s="59" t="s">
        <v>420</v>
      </c>
      <c r="B401" s="9">
        <v>2566.21</v>
      </c>
      <c r="C401" s="256"/>
      <c r="D401" s="9"/>
      <c r="E401" s="256"/>
      <c r="F401" s="9"/>
    </row>
    <row r="402" spans="1:6" hidden="1" x14ac:dyDescent="0.35">
      <c r="A402" s="59" t="s">
        <v>421</v>
      </c>
      <c r="B402" s="9">
        <v>2566.21</v>
      </c>
      <c r="C402" s="256"/>
      <c r="D402" s="9"/>
      <c r="E402" s="256"/>
      <c r="F402" s="9"/>
    </row>
    <row r="403" spans="1:6" hidden="1" x14ac:dyDescent="0.35">
      <c r="A403" s="59" t="s">
        <v>422</v>
      </c>
      <c r="B403" s="9">
        <v>2566.21</v>
      </c>
      <c r="C403" s="256"/>
      <c r="D403" s="9"/>
      <c r="E403" s="256"/>
      <c r="F403" s="9"/>
    </row>
    <row r="404" spans="1:6" hidden="1" x14ac:dyDescent="0.35">
      <c r="A404" s="59" t="s">
        <v>423</v>
      </c>
      <c r="B404" s="9">
        <v>2566.21</v>
      </c>
      <c r="C404" s="256"/>
      <c r="D404" s="9"/>
      <c r="E404" s="256"/>
      <c r="F404" s="9"/>
    </row>
    <row r="405" spans="1:6" hidden="1" x14ac:dyDescent="0.35">
      <c r="A405" s="59" t="s">
        <v>424</v>
      </c>
      <c r="B405" s="9">
        <v>2566.21</v>
      </c>
      <c r="C405" s="256"/>
      <c r="D405" s="9"/>
      <c r="E405" s="256"/>
      <c r="F405" s="9"/>
    </row>
    <row r="406" spans="1:6" hidden="1" x14ac:dyDescent="0.35">
      <c r="A406" s="59" t="s">
        <v>425</v>
      </c>
      <c r="B406" s="9">
        <v>2566.21</v>
      </c>
      <c r="C406" s="256"/>
      <c r="D406" s="9"/>
      <c r="E406" s="256"/>
      <c r="F406" s="9"/>
    </row>
    <row r="407" spans="1:6" hidden="1" x14ac:dyDescent="0.35">
      <c r="A407" s="59" t="s">
        <v>426</v>
      </c>
      <c r="B407" s="9">
        <v>2566.21</v>
      </c>
      <c r="C407" s="256"/>
      <c r="D407" s="9"/>
      <c r="E407" s="256"/>
      <c r="F407" s="9"/>
    </row>
    <row r="408" spans="1:6" hidden="1" x14ac:dyDescent="0.35">
      <c r="A408" s="59" t="s">
        <v>427</v>
      </c>
      <c r="B408" s="9">
        <v>2566.21</v>
      </c>
      <c r="C408" s="256"/>
      <c r="D408" s="9"/>
      <c r="E408" s="256"/>
      <c r="F408" s="9"/>
    </row>
    <row r="409" spans="1:6" hidden="1" x14ac:dyDescent="0.35">
      <c r="A409" s="59" t="s">
        <v>428</v>
      </c>
      <c r="B409" s="9">
        <v>2566.21</v>
      </c>
      <c r="C409" s="256"/>
      <c r="D409" s="9"/>
      <c r="E409" s="256"/>
      <c r="F409" s="9"/>
    </row>
    <row r="410" spans="1:6" hidden="1" x14ac:dyDescent="0.35">
      <c r="A410" s="59" t="s">
        <v>429</v>
      </c>
      <c r="B410" s="9">
        <v>2566.21</v>
      </c>
      <c r="C410" s="256"/>
      <c r="D410" s="9"/>
      <c r="E410" s="256"/>
      <c r="F410" s="9"/>
    </row>
    <row r="411" spans="1:6" hidden="1" x14ac:dyDescent="0.35">
      <c r="A411" s="59" t="s">
        <v>430</v>
      </c>
      <c r="B411" s="9">
        <v>2566.21</v>
      </c>
      <c r="C411" s="256"/>
      <c r="D411" s="9"/>
      <c r="E411" s="256"/>
      <c r="F411" s="9"/>
    </row>
    <row r="412" spans="1:6" hidden="1" x14ac:dyDescent="0.35">
      <c r="A412" s="59" t="s">
        <v>431</v>
      </c>
      <c r="B412" s="9">
        <v>2566.21</v>
      </c>
      <c r="C412" s="256"/>
      <c r="D412" s="9"/>
      <c r="E412" s="256"/>
      <c r="F412" s="9"/>
    </row>
    <row r="413" spans="1:6" hidden="1" x14ac:dyDescent="0.35">
      <c r="A413" s="59" t="s">
        <v>432</v>
      </c>
      <c r="B413" s="9">
        <v>2566.21</v>
      </c>
      <c r="C413" s="256"/>
      <c r="D413" s="9"/>
      <c r="E413" s="256"/>
      <c r="F413" s="9"/>
    </row>
    <row r="414" spans="1:6" hidden="1" x14ac:dyDescent="0.35">
      <c r="A414" s="59" t="s">
        <v>433</v>
      </c>
      <c r="B414" s="9">
        <v>2566.21</v>
      </c>
      <c r="C414" s="256"/>
      <c r="D414" s="9"/>
      <c r="E414" s="256"/>
      <c r="F414" s="9"/>
    </row>
    <row r="415" spans="1:6" hidden="1" x14ac:dyDescent="0.35">
      <c r="A415" s="59" t="s">
        <v>434</v>
      </c>
      <c r="B415" s="9">
        <v>2566.21</v>
      </c>
      <c r="C415" s="256"/>
      <c r="D415" s="9"/>
      <c r="E415" s="256"/>
      <c r="F415" s="9"/>
    </row>
    <row r="416" spans="1:6" hidden="1" x14ac:dyDescent="0.35">
      <c r="A416" s="59" t="s">
        <v>435</v>
      </c>
      <c r="B416" s="9">
        <v>2566.21</v>
      </c>
      <c r="C416" s="256"/>
      <c r="D416" s="9"/>
      <c r="E416" s="256"/>
      <c r="F416" s="9"/>
    </row>
    <row r="417" spans="1:6" hidden="1" x14ac:dyDescent="0.35">
      <c r="A417" s="59" t="s">
        <v>436</v>
      </c>
      <c r="B417" s="9">
        <v>2566.21</v>
      </c>
      <c r="C417" s="256"/>
      <c r="D417" s="9"/>
      <c r="E417" s="256"/>
      <c r="F417" s="9"/>
    </row>
    <row r="418" spans="1:6" hidden="1" x14ac:dyDescent="0.35">
      <c r="A418" s="59" t="s">
        <v>437</v>
      </c>
      <c r="B418" s="9">
        <v>2566.21</v>
      </c>
      <c r="C418" s="256"/>
      <c r="D418" s="9"/>
      <c r="E418" s="256"/>
      <c r="F418" s="9"/>
    </row>
    <row r="419" spans="1:6" hidden="1" x14ac:dyDescent="0.35">
      <c r="A419" s="59" t="s">
        <v>438</v>
      </c>
      <c r="B419" s="9">
        <v>2566.21</v>
      </c>
      <c r="C419" s="256"/>
      <c r="D419" s="9"/>
      <c r="E419" s="256"/>
      <c r="F419" s="9"/>
    </row>
    <row r="420" spans="1:6" hidden="1" x14ac:dyDescent="0.35">
      <c r="A420" s="59" t="s">
        <v>439</v>
      </c>
      <c r="B420" s="9">
        <v>2566.21</v>
      </c>
      <c r="C420" s="256"/>
      <c r="D420" s="9"/>
      <c r="E420" s="256"/>
      <c r="F420" s="9"/>
    </row>
    <row r="421" spans="1:6" hidden="1" x14ac:dyDescent="0.35">
      <c r="A421" s="59" t="s">
        <v>440</v>
      </c>
      <c r="B421" s="9">
        <v>2566.21</v>
      </c>
      <c r="C421" s="256"/>
      <c r="D421" s="9"/>
      <c r="E421" s="256"/>
      <c r="F421" s="9"/>
    </row>
    <row r="422" spans="1:6" hidden="1" x14ac:dyDescent="0.35">
      <c r="A422" s="59" t="s">
        <v>441</v>
      </c>
      <c r="B422" s="9">
        <v>2566.21</v>
      </c>
      <c r="C422" s="256"/>
      <c r="D422" s="9"/>
      <c r="E422" s="256"/>
      <c r="F422" s="9"/>
    </row>
    <row r="423" spans="1:6" hidden="1" x14ac:dyDescent="0.35">
      <c r="A423" s="59" t="s">
        <v>442</v>
      </c>
      <c r="B423" s="9">
        <v>2566.21</v>
      </c>
      <c r="C423" s="256"/>
      <c r="D423" s="9"/>
      <c r="E423" s="256"/>
      <c r="F423" s="9"/>
    </row>
    <row r="424" spans="1:6" hidden="1" x14ac:dyDescent="0.35">
      <c r="A424" s="59" t="s">
        <v>443</v>
      </c>
      <c r="B424" s="9">
        <v>2566.21</v>
      </c>
      <c r="C424" s="256"/>
      <c r="D424" s="9"/>
      <c r="E424" s="256"/>
      <c r="F424" s="9"/>
    </row>
    <row r="425" spans="1:6" hidden="1" x14ac:dyDescent="0.35">
      <c r="A425" s="59" t="s">
        <v>444</v>
      </c>
      <c r="B425" s="9">
        <v>2566.21</v>
      </c>
      <c r="C425" s="256"/>
      <c r="D425" s="9"/>
      <c r="E425" s="256"/>
      <c r="F425" s="9"/>
    </row>
    <row r="426" spans="1:6" hidden="1" x14ac:dyDescent="0.35">
      <c r="A426" s="59" t="s">
        <v>445</v>
      </c>
      <c r="B426" s="9">
        <v>2566.21</v>
      </c>
      <c r="C426" s="256"/>
      <c r="D426" s="9"/>
      <c r="E426" s="256"/>
      <c r="F426" s="9"/>
    </row>
    <row r="427" spans="1:6" hidden="1" x14ac:dyDescent="0.35">
      <c r="A427" s="59" t="s">
        <v>446</v>
      </c>
      <c r="B427" s="9">
        <v>2566.21</v>
      </c>
      <c r="C427" s="256"/>
      <c r="D427" s="9"/>
      <c r="E427" s="256"/>
      <c r="F427" s="9"/>
    </row>
    <row r="428" spans="1:6" hidden="1" x14ac:dyDescent="0.35">
      <c r="A428" s="59" t="s">
        <v>447</v>
      </c>
      <c r="B428" s="9">
        <v>2566.21</v>
      </c>
      <c r="C428" s="256"/>
      <c r="D428" s="9"/>
      <c r="E428" s="256"/>
      <c r="F428" s="9"/>
    </row>
    <row r="429" spans="1:6" hidden="1" x14ac:dyDescent="0.35">
      <c r="A429" s="59" t="s">
        <v>448</v>
      </c>
      <c r="B429" s="9">
        <v>2566.21</v>
      </c>
      <c r="C429" s="256"/>
      <c r="D429" s="9"/>
      <c r="E429" s="256"/>
      <c r="F429" s="9"/>
    </row>
    <row r="430" spans="1:6" hidden="1" x14ac:dyDescent="0.35">
      <c r="A430" s="59" t="s">
        <v>449</v>
      </c>
      <c r="B430" s="9">
        <v>2566.21</v>
      </c>
      <c r="C430" s="256"/>
      <c r="D430" s="9"/>
      <c r="E430" s="256"/>
      <c r="F430" s="9"/>
    </row>
    <row r="431" spans="1:6" hidden="1" x14ac:dyDescent="0.35">
      <c r="A431" s="59" t="s">
        <v>450</v>
      </c>
      <c r="B431" s="9">
        <v>2566.21</v>
      </c>
      <c r="C431" s="256"/>
      <c r="D431" s="9"/>
      <c r="E431" s="256"/>
      <c r="F431" s="9"/>
    </row>
    <row r="432" spans="1:6" hidden="1" x14ac:dyDescent="0.35">
      <c r="A432" s="59" t="s">
        <v>451</v>
      </c>
      <c r="B432" s="9">
        <v>2566.21</v>
      </c>
      <c r="C432" s="256"/>
      <c r="D432" s="9"/>
      <c r="E432" s="256"/>
      <c r="F432" s="9"/>
    </row>
    <row r="433" spans="1:6" hidden="1" x14ac:dyDescent="0.35">
      <c r="A433" s="59" t="s">
        <v>452</v>
      </c>
      <c r="B433" s="9">
        <v>2566.21</v>
      </c>
      <c r="C433" s="256"/>
      <c r="D433" s="9"/>
      <c r="E433" s="256"/>
      <c r="F433" s="9"/>
    </row>
    <row r="434" spans="1:6" hidden="1" x14ac:dyDescent="0.35">
      <c r="A434" s="59" t="s">
        <v>453</v>
      </c>
      <c r="B434" s="9">
        <v>2566.21</v>
      </c>
      <c r="C434" s="256"/>
      <c r="D434" s="9"/>
      <c r="E434" s="256"/>
      <c r="F434" s="9"/>
    </row>
    <row r="435" spans="1:6" hidden="1" x14ac:dyDescent="0.35">
      <c r="A435" s="59" t="s">
        <v>454</v>
      </c>
      <c r="B435" s="9">
        <v>2566.21</v>
      </c>
      <c r="C435" s="256"/>
      <c r="D435" s="9"/>
      <c r="E435" s="256"/>
      <c r="F435" s="9"/>
    </row>
    <row r="436" spans="1:6" hidden="1" x14ac:dyDescent="0.35">
      <c r="A436" s="59" t="s">
        <v>455</v>
      </c>
      <c r="B436" s="9">
        <v>2566.21</v>
      </c>
      <c r="C436" s="256"/>
      <c r="D436" s="9"/>
      <c r="E436" s="256"/>
      <c r="F436" s="9"/>
    </row>
    <row r="437" spans="1:6" hidden="1" x14ac:dyDescent="0.35">
      <c r="A437" s="59" t="s">
        <v>456</v>
      </c>
      <c r="B437" s="9">
        <v>2566.21</v>
      </c>
      <c r="C437" s="256"/>
      <c r="D437" s="9"/>
      <c r="E437" s="256"/>
      <c r="F437" s="9"/>
    </row>
    <row r="438" spans="1:6" hidden="1" x14ac:dyDescent="0.35">
      <c r="A438" s="59" t="s">
        <v>457</v>
      </c>
      <c r="B438" s="9">
        <v>2566.21</v>
      </c>
      <c r="C438" s="256"/>
      <c r="D438" s="9"/>
      <c r="E438" s="256"/>
      <c r="F438" s="9"/>
    </row>
    <row r="439" spans="1:6" hidden="1" x14ac:dyDescent="0.35">
      <c r="A439" s="59" t="s">
        <v>458</v>
      </c>
      <c r="B439" s="9">
        <v>2566.21</v>
      </c>
      <c r="C439" s="256"/>
      <c r="D439" s="9"/>
      <c r="E439" s="256"/>
      <c r="F439" s="9"/>
    </row>
    <row r="440" spans="1:6" hidden="1" x14ac:dyDescent="0.35">
      <c r="A440" s="59" t="s">
        <v>459</v>
      </c>
      <c r="B440" s="9">
        <v>2566.21</v>
      </c>
      <c r="C440" s="256"/>
      <c r="D440" s="9"/>
      <c r="E440" s="256"/>
      <c r="F440" s="9"/>
    </row>
    <row r="441" spans="1:6" hidden="1" x14ac:dyDescent="0.35">
      <c r="A441" s="59" t="s">
        <v>460</v>
      </c>
      <c r="B441" s="9">
        <v>2566.21</v>
      </c>
      <c r="C441" s="256"/>
      <c r="D441" s="9"/>
      <c r="E441" s="256"/>
      <c r="F441" s="9"/>
    </row>
    <row r="442" spans="1:6" hidden="1" x14ac:dyDescent="0.35">
      <c r="A442" s="59" t="s">
        <v>461</v>
      </c>
      <c r="B442" s="9">
        <v>2566.21</v>
      </c>
      <c r="C442" s="256"/>
      <c r="D442" s="9"/>
      <c r="E442" s="256"/>
      <c r="F442" s="9"/>
    </row>
    <row r="443" spans="1:6" hidden="1" x14ac:dyDescent="0.35">
      <c r="A443" s="59" t="s">
        <v>462</v>
      </c>
      <c r="B443" s="9">
        <v>2566.21</v>
      </c>
      <c r="C443" s="256"/>
      <c r="D443" s="9"/>
      <c r="E443" s="256"/>
      <c r="F443" s="9"/>
    </row>
    <row r="444" spans="1:6" hidden="1" x14ac:dyDescent="0.35">
      <c r="A444" s="59" t="s">
        <v>463</v>
      </c>
      <c r="B444" s="9">
        <v>2566.21</v>
      </c>
      <c r="C444" s="256"/>
      <c r="D444" s="9"/>
      <c r="E444" s="256"/>
      <c r="F444" s="9"/>
    </row>
    <row r="445" spans="1:6" hidden="1" x14ac:dyDescent="0.35">
      <c r="A445" s="59" t="s">
        <v>464</v>
      </c>
      <c r="B445" s="9">
        <v>2532.2399999999998</v>
      </c>
      <c r="C445" s="256"/>
      <c r="D445" s="9"/>
      <c r="E445" s="256"/>
      <c r="F445" s="9"/>
    </row>
    <row r="446" spans="1:6" hidden="1" x14ac:dyDescent="0.35">
      <c r="A446" s="59" t="s">
        <v>465</v>
      </c>
      <c r="B446" s="9">
        <v>2512.83</v>
      </c>
      <c r="C446" s="256"/>
      <c r="D446" s="9"/>
      <c r="E446" s="256"/>
      <c r="F446" s="9"/>
    </row>
    <row r="447" spans="1:6" hidden="1" x14ac:dyDescent="0.35">
      <c r="A447" s="59" t="s">
        <v>662</v>
      </c>
      <c r="B447" s="9">
        <v>2496.4499999999998</v>
      </c>
      <c r="C447" s="256"/>
      <c r="D447" s="9"/>
      <c r="E447" s="256"/>
      <c r="F447" s="9"/>
    </row>
    <row r="448" spans="1:6" hidden="1" x14ac:dyDescent="0.35">
      <c r="A448" s="59" t="s">
        <v>663</v>
      </c>
      <c r="B448" s="9">
        <v>2396.2040000000002</v>
      </c>
      <c r="C448" s="256"/>
      <c r="D448" s="9"/>
      <c r="E448" s="256"/>
      <c r="F448" s="9"/>
    </row>
    <row r="449" spans="1:6" hidden="1" x14ac:dyDescent="0.35">
      <c r="A449" s="59" t="s">
        <v>664</v>
      </c>
      <c r="B449" s="9">
        <v>2463.04</v>
      </c>
      <c r="C449" s="256"/>
      <c r="D449" s="9"/>
      <c r="E449" s="256"/>
      <c r="F449" s="9"/>
    </row>
    <row r="450" spans="1:6" hidden="1" x14ac:dyDescent="0.35">
      <c r="A450" s="59" t="s">
        <v>665</v>
      </c>
      <c r="B450" s="9">
        <v>2527.19</v>
      </c>
      <c r="C450" s="256"/>
      <c r="D450" s="9"/>
      <c r="E450" s="256"/>
      <c r="F450" s="9"/>
    </row>
    <row r="451" spans="1:6" hidden="1" x14ac:dyDescent="0.35">
      <c r="A451" s="59" t="s">
        <v>666</v>
      </c>
      <c r="B451" s="9">
        <v>2509</v>
      </c>
      <c r="C451" s="256"/>
      <c r="D451" s="9"/>
      <c r="E451" s="256"/>
      <c r="F451" s="9"/>
    </row>
    <row r="452" spans="1:6" hidden="1" x14ac:dyDescent="0.35">
      <c r="A452" s="59" t="s">
        <v>667</v>
      </c>
      <c r="B452" s="9">
        <v>2394</v>
      </c>
      <c r="C452" s="256"/>
      <c r="D452" s="9"/>
      <c r="E452" s="256"/>
      <c r="F452" s="9"/>
    </row>
    <row r="453" spans="1:6" hidden="1" x14ac:dyDescent="0.35">
      <c r="A453" s="59" t="s">
        <v>668</v>
      </c>
      <c r="B453" s="9">
        <v>2433</v>
      </c>
      <c r="C453" s="256"/>
      <c r="D453" s="9"/>
      <c r="E453" s="256"/>
      <c r="F453" s="9"/>
    </row>
    <row r="454" spans="1:6" hidden="1" x14ac:dyDescent="0.35">
      <c r="A454" s="59" t="s">
        <v>669</v>
      </c>
      <c r="B454" s="9">
        <v>2411.0700000000002</v>
      </c>
      <c r="C454" s="256"/>
      <c r="D454" s="9"/>
      <c r="E454" s="256"/>
      <c r="F454" s="9"/>
    </row>
    <row r="455" spans="1:6" hidden="1" x14ac:dyDescent="0.35">
      <c r="A455" s="59" t="s">
        <v>670</v>
      </c>
      <c r="B455" s="9">
        <v>2380.5</v>
      </c>
      <c r="C455" s="256"/>
      <c r="D455" s="9"/>
      <c r="E455" s="256"/>
      <c r="F455" s="9"/>
    </row>
    <row r="456" spans="1:6" hidden="1" x14ac:dyDescent="0.35">
      <c r="A456" s="59" t="s">
        <v>671</v>
      </c>
      <c r="B456" s="9">
        <v>2347.6799999999998</v>
      </c>
      <c r="C456" s="256"/>
      <c r="D456" s="9"/>
      <c r="E456" s="256"/>
      <c r="F456" s="9"/>
    </row>
    <row r="457" spans="1:6" hidden="1" x14ac:dyDescent="0.35">
      <c r="A457" s="59" t="s">
        <v>672</v>
      </c>
      <c r="B457" s="9">
        <v>2352.11</v>
      </c>
      <c r="C457" s="256"/>
      <c r="D457" s="9"/>
      <c r="E457" s="256"/>
      <c r="F457" s="9"/>
    </row>
    <row r="458" spans="1:6" hidden="1" x14ac:dyDescent="0.35">
      <c r="A458" s="59" t="s">
        <v>673</v>
      </c>
      <c r="B458" s="9">
        <v>2350.5070000000001</v>
      </c>
      <c r="C458" s="256"/>
      <c r="D458" s="9"/>
      <c r="E458" s="256"/>
      <c r="F458" s="9"/>
    </row>
    <row r="459" spans="1:6" hidden="1" x14ac:dyDescent="0.35">
      <c r="A459" s="59" t="s">
        <v>674</v>
      </c>
      <c r="B459" s="9">
        <v>2325.25</v>
      </c>
      <c r="C459" s="256"/>
      <c r="D459" s="9"/>
      <c r="E459" s="256"/>
      <c r="F459" s="9"/>
    </row>
    <row r="460" spans="1:6" hidden="1" x14ac:dyDescent="0.35">
      <c r="A460" s="59" t="s">
        <v>675</v>
      </c>
      <c r="B460" s="9">
        <v>2302.7199999999998</v>
      </c>
      <c r="C460" s="256"/>
      <c r="D460" s="9"/>
      <c r="E460" s="256"/>
      <c r="F460" s="9"/>
    </row>
    <row r="461" spans="1:6" hidden="1" x14ac:dyDescent="0.35">
      <c r="A461" s="59" t="s">
        <v>676</v>
      </c>
      <c r="B461" s="9">
        <v>2302.7199999999998</v>
      </c>
      <c r="C461" s="256"/>
      <c r="D461" s="9"/>
      <c r="E461" s="256"/>
      <c r="F461" s="9"/>
    </row>
    <row r="462" spans="1:6" hidden="1" x14ac:dyDescent="0.35">
      <c r="A462" s="59" t="s">
        <v>677</v>
      </c>
      <c r="B462" s="9">
        <v>2292.88</v>
      </c>
      <c r="C462" s="256"/>
      <c r="D462" s="9"/>
      <c r="E462" s="256"/>
      <c r="F462" s="9"/>
    </row>
    <row r="463" spans="1:6" hidden="1" x14ac:dyDescent="0.35">
      <c r="A463" s="59" t="s">
        <v>678</v>
      </c>
      <c r="B463" s="9">
        <v>2294.1060000000002</v>
      </c>
      <c r="C463" s="256"/>
      <c r="D463" s="9"/>
      <c r="E463" s="256"/>
      <c r="F463" s="9"/>
    </row>
    <row r="464" spans="1:6" hidden="1" x14ac:dyDescent="0.35">
      <c r="A464" s="59" t="s">
        <v>679</v>
      </c>
      <c r="B464" s="9">
        <v>2315.1970000000001</v>
      </c>
      <c r="C464" s="256"/>
      <c r="D464" s="9"/>
      <c r="E464" s="256"/>
      <c r="F464" s="9"/>
    </row>
    <row r="465" spans="1:6" hidden="1" x14ac:dyDescent="0.35">
      <c r="A465" s="59" t="s">
        <v>681</v>
      </c>
      <c r="B465" s="9">
        <v>2328.16</v>
      </c>
      <c r="C465" s="256"/>
      <c r="D465" s="9"/>
      <c r="E465" s="256"/>
      <c r="F465" s="9"/>
    </row>
    <row r="466" spans="1:6" hidden="1" x14ac:dyDescent="0.35">
      <c r="A466" s="59" t="s">
        <v>682</v>
      </c>
      <c r="B466" s="9">
        <v>2327.15</v>
      </c>
      <c r="C466" s="256"/>
      <c r="D466" s="9"/>
      <c r="E466" s="256"/>
      <c r="F466" s="9"/>
    </row>
    <row r="467" spans="1:6" hidden="1" x14ac:dyDescent="0.35">
      <c r="A467" s="59" t="s">
        <v>683</v>
      </c>
      <c r="B467" s="9">
        <v>2326.13</v>
      </c>
      <c r="C467" s="256"/>
      <c r="D467" s="9"/>
      <c r="E467" s="256"/>
      <c r="F467" s="9"/>
    </row>
    <row r="468" spans="1:6" hidden="1" x14ac:dyDescent="0.35">
      <c r="A468" s="59" t="s">
        <v>684</v>
      </c>
      <c r="B468" s="9">
        <v>2302.2199999999998</v>
      </c>
      <c r="C468" s="256"/>
      <c r="D468" s="9"/>
      <c r="E468" s="256"/>
      <c r="F468" s="9"/>
    </row>
    <row r="469" spans="1:6" hidden="1" x14ac:dyDescent="0.35">
      <c r="A469" s="59" t="s">
        <v>685</v>
      </c>
      <c r="B469" s="9">
        <v>2336.5100000000002</v>
      </c>
      <c r="C469" s="256"/>
      <c r="D469" s="9"/>
      <c r="E469" s="256"/>
      <c r="F469" s="9"/>
    </row>
    <row r="470" spans="1:6" hidden="1" x14ac:dyDescent="0.35">
      <c r="A470" s="59" t="s">
        <v>686</v>
      </c>
      <c r="B470" s="9">
        <v>2322.75</v>
      </c>
      <c r="C470" s="256"/>
      <c r="D470" s="9"/>
      <c r="E470" s="256"/>
      <c r="F470" s="9"/>
    </row>
    <row r="471" spans="1:6" hidden="1" x14ac:dyDescent="0.35">
      <c r="A471" s="59" t="s">
        <v>687</v>
      </c>
      <c r="B471" s="9">
        <v>2330.2399999999998</v>
      </c>
      <c r="C471" s="256"/>
      <c r="D471" s="9"/>
      <c r="E471" s="256"/>
      <c r="F471" s="9"/>
    </row>
    <row r="472" spans="1:6" hidden="1" x14ac:dyDescent="0.35">
      <c r="A472" s="59" t="s">
        <v>688</v>
      </c>
      <c r="B472" s="9">
        <v>2318.7600000000002</v>
      </c>
      <c r="C472" s="256"/>
      <c r="D472" s="9"/>
      <c r="E472" s="256"/>
      <c r="F472" s="9"/>
    </row>
    <row r="473" spans="1:6" hidden="1" x14ac:dyDescent="0.35">
      <c r="A473" s="59" t="s">
        <v>689</v>
      </c>
      <c r="B473" s="9">
        <v>2281.9499999999998</v>
      </c>
      <c r="C473" s="256"/>
      <c r="D473" s="9"/>
      <c r="E473" s="256"/>
      <c r="F473" s="9"/>
    </row>
    <row r="474" spans="1:6" hidden="1" x14ac:dyDescent="0.35">
      <c r="A474" s="59" t="s">
        <v>690</v>
      </c>
      <c r="B474" s="9">
        <v>2268.59</v>
      </c>
      <c r="C474" s="256"/>
      <c r="D474" s="9"/>
      <c r="E474" s="256"/>
      <c r="F474" s="9"/>
    </row>
    <row r="475" spans="1:6" hidden="1" x14ac:dyDescent="0.35">
      <c r="A475" s="59" t="s">
        <v>691</v>
      </c>
      <c r="B475" s="9">
        <v>2273.19</v>
      </c>
      <c r="C475" s="256"/>
      <c r="D475" s="9"/>
      <c r="E475" s="256"/>
      <c r="F475" s="9"/>
    </row>
    <row r="476" spans="1:6" hidden="1" x14ac:dyDescent="0.35">
      <c r="A476" s="59" t="s">
        <v>692</v>
      </c>
      <c r="B476" s="9">
        <v>2264.5300000000002</v>
      </c>
      <c r="C476" s="256"/>
      <c r="D476" s="9"/>
      <c r="E476" s="256"/>
      <c r="F476" s="9"/>
    </row>
    <row r="477" spans="1:6" hidden="1" x14ac:dyDescent="0.35">
      <c r="A477" s="59" t="s">
        <v>693</v>
      </c>
      <c r="B477" s="9">
        <v>2175.14</v>
      </c>
      <c r="C477" s="256"/>
      <c r="D477" s="9"/>
      <c r="E477" s="256"/>
      <c r="F477" s="9"/>
    </row>
    <row r="478" spans="1:6" hidden="1" x14ac:dyDescent="0.35">
      <c r="A478" s="59" t="s">
        <v>694</v>
      </c>
      <c r="B478" s="9">
        <v>2161.31</v>
      </c>
      <c r="C478" s="256"/>
      <c r="D478" s="9"/>
      <c r="E478" s="256"/>
      <c r="F478" s="9"/>
    </row>
    <row r="479" spans="1:6" hidden="1" x14ac:dyDescent="0.35">
      <c r="A479" s="59" t="s">
        <v>695</v>
      </c>
      <c r="B479" s="9">
        <v>2180.92</v>
      </c>
      <c r="C479" s="256"/>
      <c r="D479" s="9"/>
      <c r="E479" s="256"/>
      <c r="F479" s="9"/>
    </row>
    <row r="480" spans="1:6" hidden="1" x14ac:dyDescent="0.35">
      <c r="A480" s="59" t="s">
        <v>696</v>
      </c>
      <c r="B480" s="9">
        <v>2204.3000000000002</v>
      </c>
      <c r="C480" s="256"/>
      <c r="D480" s="9"/>
      <c r="E480" s="256"/>
      <c r="F480" s="9"/>
    </row>
    <row r="481" spans="1:6" hidden="1" x14ac:dyDescent="0.35">
      <c r="A481" s="59" t="s">
        <v>697</v>
      </c>
      <c r="B481" s="9">
        <v>2170.4699999999998</v>
      </c>
      <c r="C481" s="256"/>
      <c r="D481" s="9"/>
      <c r="E481" s="256"/>
      <c r="F481" s="9"/>
    </row>
    <row r="482" spans="1:6" hidden="1" x14ac:dyDescent="0.35">
      <c r="A482" s="59" t="s">
        <v>698</v>
      </c>
      <c r="B482" s="9">
        <v>2156.4499999999998</v>
      </c>
      <c r="C482" s="256"/>
      <c r="D482" s="9"/>
      <c r="E482" s="256"/>
      <c r="F482" s="9"/>
    </row>
    <row r="483" spans="1:6" hidden="1" x14ac:dyDescent="0.35">
      <c r="A483" s="59" t="s">
        <v>699</v>
      </c>
      <c r="B483" s="9">
        <v>2180.09</v>
      </c>
      <c r="C483" s="256"/>
      <c r="D483" s="9"/>
      <c r="E483" s="256"/>
      <c r="F483" s="9"/>
    </row>
    <row r="484" spans="1:6" hidden="1" x14ac:dyDescent="0.35">
      <c r="A484" s="59" t="s">
        <v>505</v>
      </c>
      <c r="B484" s="9">
        <v>2198.94</v>
      </c>
      <c r="C484" s="256"/>
      <c r="D484" s="9"/>
      <c r="E484" s="256"/>
      <c r="F484" s="9"/>
    </row>
    <row r="485" spans="1:6" hidden="1" x14ac:dyDescent="0.35">
      <c r="A485" s="59" t="s">
        <v>506</v>
      </c>
      <c r="B485" s="9">
        <v>2310.0070000000001</v>
      </c>
      <c r="C485" s="256"/>
      <c r="D485" s="9"/>
      <c r="E485" s="256"/>
      <c r="F485" s="9"/>
    </row>
    <row r="486" spans="1:6" hidden="1" x14ac:dyDescent="0.35">
      <c r="A486" s="59" t="s">
        <v>507</v>
      </c>
      <c r="B486" s="9">
        <v>2301.8020000000001</v>
      </c>
      <c r="C486" s="256"/>
      <c r="D486" s="9"/>
      <c r="E486" s="256"/>
      <c r="F486" s="9"/>
    </row>
    <row r="487" spans="1:6" hidden="1" x14ac:dyDescent="0.35">
      <c r="A487" s="59" t="s">
        <v>508</v>
      </c>
      <c r="B487" s="9">
        <v>2292.92</v>
      </c>
      <c r="C487" s="256"/>
      <c r="D487" s="9"/>
      <c r="E487" s="256"/>
      <c r="F487" s="9"/>
    </row>
    <row r="488" spans="1:6" hidden="1" x14ac:dyDescent="0.35">
      <c r="A488" s="59" t="s">
        <v>509</v>
      </c>
      <c r="B488" s="9">
        <v>2279.1799999999998</v>
      </c>
      <c r="C488" s="256"/>
      <c r="D488" s="9"/>
      <c r="E488" s="256"/>
      <c r="F488" s="9"/>
    </row>
    <row r="489" spans="1:6" hidden="1" x14ac:dyDescent="0.35">
      <c r="A489" s="59" t="s">
        <v>510</v>
      </c>
      <c r="B489" s="9">
        <v>2252.83</v>
      </c>
      <c r="C489" s="256"/>
      <c r="D489" s="9"/>
      <c r="E489" s="256"/>
      <c r="F489" s="9"/>
    </row>
    <row r="490" spans="1:6" hidden="1" x14ac:dyDescent="0.35">
      <c r="A490" s="59" t="s">
        <v>511</v>
      </c>
      <c r="B490" s="9">
        <v>2256.34</v>
      </c>
      <c r="C490" s="256"/>
      <c r="D490" s="9"/>
      <c r="E490" s="256"/>
      <c r="F490" s="9"/>
    </row>
    <row r="491" spans="1:6" hidden="1" x14ac:dyDescent="0.35">
      <c r="A491" s="59" t="s">
        <v>512</v>
      </c>
      <c r="B491" s="9">
        <v>2224.66</v>
      </c>
      <c r="C491" s="256"/>
      <c r="D491" s="9"/>
      <c r="E491" s="256"/>
      <c r="F491" s="9"/>
    </row>
    <row r="492" spans="1:6" hidden="1" x14ac:dyDescent="0.35">
      <c r="A492" s="237" t="s">
        <v>513</v>
      </c>
      <c r="B492" s="9">
        <v>2191.0100000000002</v>
      </c>
      <c r="C492" s="256"/>
      <c r="D492" s="9"/>
      <c r="E492" s="256"/>
      <c r="F492" s="9"/>
    </row>
    <row r="493" spans="1:6" hidden="1" x14ac:dyDescent="0.35">
      <c r="A493" s="237" t="s">
        <v>514</v>
      </c>
      <c r="B493" s="9">
        <v>2189.8000000000002</v>
      </c>
      <c r="C493" s="256"/>
      <c r="D493" s="9"/>
      <c r="E493" s="256"/>
      <c r="F493" s="9"/>
    </row>
    <row r="494" spans="1:6" hidden="1" x14ac:dyDescent="0.35">
      <c r="A494" s="237" t="s">
        <v>515</v>
      </c>
      <c r="B494" s="9">
        <v>2178.46</v>
      </c>
      <c r="C494" s="256"/>
      <c r="D494" s="9"/>
      <c r="E494" s="256"/>
      <c r="F494" s="9"/>
    </row>
    <row r="495" spans="1:6" hidden="1" x14ac:dyDescent="0.35">
      <c r="A495" s="237" t="s">
        <v>516</v>
      </c>
      <c r="B495" s="9">
        <v>2169.91</v>
      </c>
      <c r="C495" s="256"/>
      <c r="D495" s="9"/>
      <c r="E495" s="256"/>
      <c r="F495" s="9"/>
    </row>
    <row r="496" spans="1:6" hidden="1" x14ac:dyDescent="0.35">
      <c r="A496" s="237" t="s">
        <v>517</v>
      </c>
      <c r="B496" s="9">
        <v>2144.58</v>
      </c>
      <c r="C496" s="256"/>
      <c r="D496" s="9"/>
      <c r="E496" s="256"/>
      <c r="F496" s="9"/>
    </row>
    <row r="497" spans="1:6" hidden="1" x14ac:dyDescent="0.35">
      <c r="A497" s="237" t="s">
        <v>518</v>
      </c>
      <c r="B497" s="9">
        <v>2152.7600000000002</v>
      </c>
      <c r="C497" s="256"/>
      <c r="D497" s="9"/>
      <c r="E497" s="256"/>
      <c r="F497" s="9"/>
    </row>
    <row r="498" spans="1:6" hidden="1" x14ac:dyDescent="0.35">
      <c r="A498" s="237" t="s">
        <v>519</v>
      </c>
      <c r="B498" s="9">
        <v>2124.52</v>
      </c>
      <c r="C498" s="256"/>
      <c r="D498" s="9"/>
      <c r="E498" s="256"/>
      <c r="F498" s="9"/>
    </row>
    <row r="499" spans="1:6" hidden="1" x14ac:dyDescent="0.35">
      <c r="A499" s="237" t="s">
        <v>520</v>
      </c>
      <c r="B499" s="9">
        <v>2075.29</v>
      </c>
      <c r="C499" s="256"/>
      <c r="D499" s="9"/>
      <c r="E499" s="256"/>
      <c r="F499" s="9"/>
    </row>
    <row r="500" spans="1:6" hidden="1" x14ac:dyDescent="0.35">
      <c r="A500" s="237" t="s">
        <v>521</v>
      </c>
      <c r="B500" s="9">
        <v>2074.09</v>
      </c>
      <c r="C500" s="256"/>
      <c r="D500" s="9"/>
      <c r="E500" s="256"/>
      <c r="F500" s="9"/>
    </row>
    <row r="501" spans="1:6" hidden="1" x14ac:dyDescent="0.35">
      <c r="A501" s="237" t="s">
        <v>522</v>
      </c>
      <c r="B501" s="9">
        <v>2089.1</v>
      </c>
      <c r="C501" s="256"/>
      <c r="D501" s="9"/>
      <c r="E501" s="256"/>
      <c r="F501" s="9"/>
    </row>
    <row r="502" spans="1:6" hidden="1" x14ac:dyDescent="0.35">
      <c r="A502" s="237" t="s">
        <v>523</v>
      </c>
      <c r="B502" s="9">
        <v>2084.25</v>
      </c>
      <c r="C502" s="256"/>
      <c r="D502" s="9"/>
      <c r="E502" s="256"/>
      <c r="F502" s="9"/>
    </row>
    <row r="503" spans="1:6" hidden="1" x14ac:dyDescent="0.35">
      <c r="A503" s="237" t="s">
        <v>524</v>
      </c>
      <c r="B503" s="9">
        <v>2034.17</v>
      </c>
      <c r="C503" s="256"/>
      <c r="D503" s="9"/>
      <c r="E503" s="256"/>
      <c r="F503" s="9"/>
    </row>
    <row r="504" spans="1:6" hidden="1" x14ac:dyDescent="0.35">
      <c r="A504" s="237" t="s">
        <v>525</v>
      </c>
      <c r="B504" s="9">
        <v>2008.66</v>
      </c>
      <c r="C504" s="256"/>
      <c r="D504" s="9"/>
      <c r="E504" s="256"/>
      <c r="F504" s="9"/>
    </row>
    <row r="505" spans="1:6" hidden="1" x14ac:dyDescent="0.35">
      <c r="A505" s="237" t="s">
        <v>526</v>
      </c>
      <c r="B505" s="9">
        <v>1970.17</v>
      </c>
      <c r="C505" s="256"/>
      <c r="D505" s="9"/>
      <c r="E505" s="256"/>
      <c r="F505" s="9"/>
    </row>
    <row r="506" spans="1:6" hidden="1" x14ac:dyDescent="0.35">
      <c r="A506" s="237" t="s">
        <v>527</v>
      </c>
      <c r="B506" s="9">
        <v>1955.23</v>
      </c>
      <c r="C506" s="256"/>
      <c r="D506" s="9"/>
      <c r="E506" s="256"/>
      <c r="F506" s="9"/>
    </row>
    <row r="507" spans="1:6" hidden="1" x14ac:dyDescent="0.35">
      <c r="A507" s="237" t="s">
        <v>528</v>
      </c>
      <c r="B507" s="9">
        <v>1990.46</v>
      </c>
      <c r="C507" s="256"/>
      <c r="D507" s="9"/>
      <c r="E507" s="256"/>
      <c r="F507" s="9"/>
    </row>
    <row r="508" spans="1:6" hidden="1" x14ac:dyDescent="0.35">
      <c r="A508" s="237" t="s">
        <v>529</v>
      </c>
      <c r="B508" s="9">
        <v>2001.31</v>
      </c>
      <c r="C508" s="256"/>
      <c r="D508" s="9"/>
      <c r="E508" s="256"/>
      <c r="F508" s="9"/>
    </row>
    <row r="509" spans="1:6" hidden="1" x14ac:dyDescent="0.35">
      <c r="A509" s="237" t="s">
        <v>530</v>
      </c>
      <c r="B509" s="9">
        <v>2046.68</v>
      </c>
      <c r="C509" s="256"/>
      <c r="D509" s="9"/>
      <c r="E509" s="256"/>
      <c r="F509" s="9"/>
    </row>
    <row r="510" spans="1:6" hidden="1" x14ac:dyDescent="0.35">
      <c r="A510" s="237" t="s">
        <v>531</v>
      </c>
      <c r="B510" s="9">
        <v>2084.11</v>
      </c>
      <c r="C510" s="256"/>
      <c r="D510" s="9"/>
      <c r="E510" s="256"/>
      <c r="F510" s="9"/>
    </row>
    <row r="511" spans="1:6" hidden="1" x14ac:dyDescent="0.35">
      <c r="A511" s="237" t="s">
        <v>532</v>
      </c>
      <c r="B511" s="9">
        <v>2047.82</v>
      </c>
      <c r="C511" s="256"/>
      <c r="D511" s="9"/>
      <c r="E511" s="256"/>
      <c r="F511" s="9"/>
    </row>
    <row r="512" spans="1:6" hidden="1" x14ac:dyDescent="0.35">
      <c r="A512" s="237" t="s">
        <v>533</v>
      </c>
      <c r="B512" s="9">
        <v>2036.33</v>
      </c>
      <c r="C512" s="256"/>
      <c r="D512" s="9"/>
      <c r="E512" s="256"/>
      <c r="F512" s="9"/>
    </row>
    <row r="513" spans="1:6" hidden="1" x14ac:dyDescent="0.35">
      <c r="A513" s="237" t="s">
        <v>534</v>
      </c>
      <c r="B513" s="9">
        <v>2034.13</v>
      </c>
      <c r="C513" s="256"/>
      <c r="D513" s="9"/>
      <c r="E513" s="256"/>
      <c r="F513" s="9"/>
    </row>
    <row r="514" spans="1:6" hidden="1" x14ac:dyDescent="0.35">
      <c r="A514" s="237" t="s">
        <v>535</v>
      </c>
      <c r="B514" s="9">
        <v>2030.88</v>
      </c>
      <c r="C514" s="256"/>
      <c r="D514" s="9"/>
      <c r="E514" s="256"/>
      <c r="F514" s="9"/>
    </row>
    <row r="515" spans="1:6" hidden="1" x14ac:dyDescent="0.35">
      <c r="A515" s="237" t="s">
        <v>536</v>
      </c>
      <c r="B515" s="9">
        <v>1987.18</v>
      </c>
      <c r="C515" s="256"/>
      <c r="D515" s="9"/>
      <c r="E515" s="256"/>
      <c r="F515" s="9"/>
    </row>
    <row r="516" spans="1:6" hidden="1" x14ac:dyDescent="0.35">
      <c r="A516" s="237" t="s">
        <v>537</v>
      </c>
      <c r="B516" s="9">
        <v>1993.04</v>
      </c>
      <c r="C516" s="256"/>
      <c r="D516" s="9"/>
      <c r="E516" s="256"/>
      <c r="F516" s="9"/>
    </row>
    <row r="517" spans="1:6" hidden="1" x14ac:dyDescent="0.35">
      <c r="A517" s="237" t="s">
        <v>538</v>
      </c>
      <c r="B517" s="9">
        <v>1998.32</v>
      </c>
      <c r="C517" s="256"/>
      <c r="D517" s="9"/>
      <c r="E517" s="256"/>
      <c r="F517" s="9"/>
    </row>
    <row r="518" spans="1:6" hidden="1" x14ac:dyDescent="0.35">
      <c r="A518" s="237" t="s">
        <v>539</v>
      </c>
      <c r="B518" s="9">
        <v>1978.16</v>
      </c>
      <c r="C518" s="256"/>
      <c r="D518" s="9"/>
      <c r="E518" s="256"/>
      <c r="F518" s="9"/>
    </row>
    <row r="519" spans="1:6" hidden="1" x14ac:dyDescent="0.35">
      <c r="A519" s="237" t="s">
        <v>540</v>
      </c>
      <c r="B519" s="9">
        <v>1976.61</v>
      </c>
      <c r="C519" s="256"/>
      <c r="D519" s="9"/>
      <c r="E519" s="256"/>
      <c r="F519" s="9"/>
    </row>
    <row r="520" spans="1:6" hidden="1" x14ac:dyDescent="0.35">
      <c r="A520" s="237" t="s">
        <v>541</v>
      </c>
      <c r="B520" s="9">
        <v>1984.38</v>
      </c>
      <c r="C520" s="256"/>
      <c r="D520" s="9"/>
      <c r="E520" s="256"/>
      <c r="F520" s="9"/>
    </row>
    <row r="521" spans="1:6" hidden="1" x14ac:dyDescent="0.35">
      <c r="A521" s="237" t="s">
        <v>542</v>
      </c>
      <c r="B521" s="9">
        <v>1971.95</v>
      </c>
      <c r="C521" s="256"/>
      <c r="D521" s="9"/>
      <c r="E521" s="256"/>
      <c r="F521" s="9"/>
    </row>
    <row r="522" spans="1:6" hidden="1" x14ac:dyDescent="0.35">
      <c r="A522" s="237" t="s">
        <v>543</v>
      </c>
      <c r="B522" s="9">
        <v>1984.2059999999999</v>
      </c>
      <c r="C522" s="256"/>
      <c r="D522" s="9"/>
      <c r="E522" s="256"/>
      <c r="F522" s="9"/>
    </row>
    <row r="523" spans="1:6" hidden="1" x14ac:dyDescent="0.35">
      <c r="A523" s="237" t="s">
        <v>544</v>
      </c>
      <c r="B523" s="9">
        <v>1978.0250000000001</v>
      </c>
      <c r="C523" s="256"/>
      <c r="D523" s="9"/>
      <c r="E523" s="256"/>
      <c r="F523" s="9"/>
    </row>
    <row r="524" spans="1:6" hidden="1" x14ac:dyDescent="0.35">
      <c r="A524" s="237" t="s">
        <v>545</v>
      </c>
      <c r="B524" s="9">
        <v>1948.16</v>
      </c>
      <c r="C524" s="256"/>
      <c r="D524" s="9"/>
      <c r="E524" s="256"/>
      <c r="F524" s="9"/>
    </row>
    <row r="525" spans="1:6" hidden="1" x14ac:dyDescent="0.35">
      <c r="A525" s="237" t="s">
        <v>546</v>
      </c>
      <c r="B525" s="9">
        <v>1946.56</v>
      </c>
      <c r="C525" s="256"/>
      <c r="D525" s="9"/>
      <c r="E525" s="256"/>
      <c r="F525" s="9"/>
    </row>
    <row r="526" spans="1:6" hidden="1" x14ac:dyDescent="0.35">
      <c r="A526" s="237" t="s">
        <v>547</v>
      </c>
      <c r="B526" s="9">
        <v>1924.43</v>
      </c>
      <c r="C526" s="256"/>
      <c r="D526" s="9"/>
      <c r="E526" s="256"/>
      <c r="F526" s="9"/>
    </row>
    <row r="527" spans="1:6" hidden="1" x14ac:dyDescent="0.35">
      <c r="A527" s="237" t="s">
        <v>548</v>
      </c>
      <c r="B527" s="9">
        <v>1951.33</v>
      </c>
      <c r="C527" s="256"/>
      <c r="D527" s="9"/>
      <c r="E527" s="256"/>
      <c r="F527" s="9"/>
    </row>
    <row r="528" spans="1:6" hidden="1" x14ac:dyDescent="0.35">
      <c r="A528" s="237" t="s">
        <v>549</v>
      </c>
      <c r="B528" s="9">
        <v>1972.32</v>
      </c>
      <c r="C528" s="256"/>
      <c r="D528" s="9"/>
      <c r="E528" s="256"/>
      <c r="F528" s="9"/>
    </row>
    <row r="529" spans="1:6" hidden="1" x14ac:dyDescent="0.35">
      <c r="A529" s="237" t="s">
        <v>550</v>
      </c>
      <c r="B529" s="9">
        <v>1931.96</v>
      </c>
      <c r="C529" s="256"/>
      <c r="D529" s="9"/>
      <c r="E529" s="256"/>
      <c r="F529" s="9"/>
    </row>
    <row r="530" spans="1:6" hidden="1" x14ac:dyDescent="0.35">
      <c r="A530" s="237" t="s">
        <v>551</v>
      </c>
      <c r="B530" s="9">
        <v>2012.19</v>
      </c>
      <c r="C530" s="256"/>
      <c r="D530" s="9"/>
      <c r="E530" s="256"/>
      <c r="F530" s="9"/>
    </row>
    <row r="531" spans="1:6" hidden="1" x14ac:dyDescent="0.35">
      <c r="A531" s="237" t="s">
        <v>552</v>
      </c>
      <c r="B531" s="9">
        <v>1999.63</v>
      </c>
      <c r="C531" s="256"/>
      <c r="D531" s="9"/>
      <c r="E531" s="256"/>
      <c r="F531" s="9"/>
    </row>
    <row r="532" spans="1:6" hidden="1" x14ac:dyDescent="0.35">
      <c r="A532" s="237" t="s">
        <v>553</v>
      </c>
      <c r="B532" s="9">
        <v>1983.63</v>
      </c>
      <c r="C532" s="256"/>
      <c r="D532" s="9"/>
      <c r="E532" s="256"/>
      <c r="F532" s="9"/>
    </row>
    <row r="533" spans="1:6" hidden="1" x14ac:dyDescent="0.35">
      <c r="A533" s="237" t="s">
        <v>554</v>
      </c>
      <c r="B533" s="9">
        <v>2041.76</v>
      </c>
      <c r="C533" s="256"/>
      <c r="D533" s="9"/>
      <c r="E533" s="256"/>
      <c r="F533" s="9"/>
    </row>
    <row r="534" spans="1:6" hidden="1" x14ac:dyDescent="0.35">
      <c r="A534" s="237" t="s">
        <v>555</v>
      </c>
      <c r="B534" s="9">
        <v>2008.34</v>
      </c>
      <c r="C534" s="256"/>
      <c r="D534" s="9"/>
      <c r="E534" s="256"/>
      <c r="F534" s="9"/>
    </row>
    <row r="535" spans="1:6" hidden="1" x14ac:dyDescent="0.35">
      <c r="A535" s="237" t="s">
        <v>556</v>
      </c>
      <c r="B535" s="9">
        <v>2009.79</v>
      </c>
      <c r="C535" s="256"/>
      <c r="D535" s="9"/>
      <c r="E535" s="256"/>
      <c r="F535" s="9"/>
    </row>
    <row r="536" spans="1:6" hidden="1" x14ac:dyDescent="0.35">
      <c r="A536" s="237" t="s">
        <v>557</v>
      </c>
      <c r="B536" s="9">
        <v>1978.8</v>
      </c>
      <c r="C536" s="256"/>
      <c r="D536" s="9"/>
      <c r="E536" s="256"/>
      <c r="F536" s="9"/>
    </row>
    <row r="537" spans="1:6" hidden="1" x14ac:dyDescent="0.35">
      <c r="A537" s="237" t="s">
        <v>558</v>
      </c>
      <c r="B537" s="9">
        <v>1954.14</v>
      </c>
      <c r="C537" s="256"/>
      <c r="D537" s="9"/>
      <c r="E537" s="256"/>
      <c r="F537" s="9"/>
    </row>
    <row r="538" spans="1:6" hidden="1" x14ac:dyDescent="0.35">
      <c r="A538" s="237" t="s">
        <v>559</v>
      </c>
      <c r="B538" s="9">
        <v>1944.66</v>
      </c>
      <c r="C538" s="256"/>
      <c r="D538" s="9"/>
      <c r="E538" s="256"/>
      <c r="F538" s="9"/>
    </row>
    <row r="539" spans="1:6" hidden="1" x14ac:dyDescent="0.35">
      <c r="A539" s="237" t="s">
        <v>560</v>
      </c>
      <c r="B539" s="9">
        <v>1943.48</v>
      </c>
      <c r="C539" s="256"/>
      <c r="D539" s="9"/>
      <c r="E539" s="256"/>
      <c r="F539" s="9"/>
    </row>
    <row r="540" spans="1:6" hidden="1" x14ac:dyDescent="0.35">
      <c r="A540" s="237" t="s">
        <v>561</v>
      </c>
      <c r="B540" s="9">
        <v>1911.6</v>
      </c>
      <c r="C540" s="256"/>
      <c r="D540" s="9"/>
      <c r="E540" s="256"/>
      <c r="F540" s="9"/>
    </row>
    <row r="541" spans="1:6" hidden="1" x14ac:dyDescent="0.35">
      <c r="A541" s="237" t="s">
        <v>562</v>
      </c>
      <c r="B541" s="9">
        <v>1895.09</v>
      </c>
      <c r="C541" s="256"/>
      <c r="D541" s="9"/>
      <c r="E541" s="256"/>
      <c r="F541" s="9"/>
    </row>
    <row r="542" spans="1:6" hidden="1" x14ac:dyDescent="0.35">
      <c r="A542" s="237" t="s">
        <v>563</v>
      </c>
      <c r="B542" s="9">
        <v>1914.95</v>
      </c>
      <c r="C542" s="256"/>
      <c r="D542" s="9"/>
      <c r="E542" s="256"/>
      <c r="F542" s="9"/>
    </row>
    <row r="543" spans="1:6" hidden="1" x14ac:dyDescent="0.35">
      <c r="A543" s="237" t="s">
        <v>564</v>
      </c>
      <c r="B543" s="9">
        <v>1912.35</v>
      </c>
      <c r="C543" s="256"/>
      <c r="D543" s="9"/>
      <c r="E543" s="256"/>
      <c r="F543" s="9"/>
    </row>
    <row r="544" spans="1:6" hidden="1" x14ac:dyDescent="0.35">
      <c r="A544" s="237" t="s">
        <v>565</v>
      </c>
      <c r="B544" s="9">
        <v>1922.11</v>
      </c>
      <c r="C544" s="256"/>
      <c r="D544" s="9"/>
      <c r="E544" s="256"/>
      <c r="F544" s="9"/>
    </row>
    <row r="545" spans="1:6" hidden="1" x14ac:dyDescent="0.35">
      <c r="A545" s="237" t="s">
        <v>566</v>
      </c>
      <c r="B545" s="9">
        <v>1923.63</v>
      </c>
      <c r="C545" s="256"/>
      <c r="D545" s="9"/>
      <c r="E545" s="256"/>
      <c r="F545" s="9"/>
    </row>
    <row r="546" spans="1:6" hidden="1" x14ac:dyDescent="0.35">
      <c r="A546" s="237" t="s">
        <v>567</v>
      </c>
      <c r="B546" s="9">
        <v>1931.12</v>
      </c>
      <c r="C546" s="256"/>
      <c r="D546" s="9"/>
      <c r="E546" s="256"/>
      <c r="F546" s="9"/>
    </row>
    <row r="547" spans="1:6" hidden="1" x14ac:dyDescent="0.35">
      <c r="A547" s="237" t="s">
        <v>568</v>
      </c>
      <c r="B547" s="9">
        <v>1926.57</v>
      </c>
      <c r="C547" s="256"/>
      <c r="D547" s="9"/>
      <c r="E547" s="256"/>
      <c r="F547" s="9"/>
    </row>
    <row r="548" spans="1:6" hidden="1" x14ac:dyDescent="0.35">
      <c r="A548" s="237" t="s">
        <v>569</v>
      </c>
      <c r="B548" s="9">
        <v>1935.76</v>
      </c>
      <c r="C548" s="256"/>
      <c r="D548" s="9"/>
      <c r="E548" s="256"/>
      <c r="F548" s="9"/>
    </row>
    <row r="549" spans="1:6" hidden="1" x14ac:dyDescent="0.35">
      <c r="A549" s="237" t="s">
        <v>570</v>
      </c>
      <c r="B549" s="9">
        <v>1930.98</v>
      </c>
      <c r="C549" s="256"/>
      <c r="D549" s="9"/>
      <c r="E549" s="256"/>
      <c r="F549" s="9"/>
    </row>
    <row r="550" spans="1:6" hidden="1" x14ac:dyDescent="0.35">
      <c r="A550" s="237" t="s">
        <v>571</v>
      </c>
      <c r="B550" s="9">
        <v>1932.64</v>
      </c>
      <c r="C550" s="256"/>
      <c r="D550" s="9"/>
      <c r="E550" s="256"/>
      <c r="F550" s="9"/>
    </row>
    <row r="551" spans="1:6" hidden="1" x14ac:dyDescent="0.35">
      <c r="A551" s="237" t="s">
        <v>572</v>
      </c>
      <c r="B551" s="9">
        <v>1976.48</v>
      </c>
      <c r="C551" s="256"/>
      <c r="D551" s="9"/>
      <c r="E551" s="256"/>
      <c r="F551" s="9"/>
    </row>
    <row r="552" spans="1:6" hidden="1" x14ac:dyDescent="0.35">
      <c r="A552" s="237" t="s">
        <v>573</v>
      </c>
      <c r="B552" s="9">
        <v>1972.53</v>
      </c>
      <c r="C552" s="256"/>
      <c r="D552" s="9"/>
      <c r="E552" s="256"/>
      <c r="F552" s="9"/>
    </row>
    <row r="553" spans="1:6" hidden="1" x14ac:dyDescent="0.35">
      <c r="A553" s="237" t="s">
        <v>574</v>
      </c>
      <c r="B553" s="9">
        <v>1958.61</v>
      </c>
      <c r="C553" s="256"/>
      <c r="D553" s="9"/>
      <c r="E553" s="256"/>
      <c r="F553" s="9"/>
    </row>
    <row r="554" spans="1:6" hidden="1" x14ac:dyDescent="0.35">
      <c r="A554" s="237" t="s">
        <v>575</v>
      </c>
      <c r="B554" s="9">
        <v>1975.36</v>
      </c>
      <c r="C554" s="256"/>
      <c r="D554" s="9"/>
      <c r="E554" s="256"/>
      <c r="F554" s="9"/>
    </row>
    <row r="555" spans="1:6" hidden="1" x14ac:dyDescent="0.35">
      <c r="A555" s="237" t="s">
        <v>576</v>
      </c>
      <c r="B555" s="9">
        <v>1988.8</v>
      </c>
      <c r="C555" s="256"/>
      <c r="D555" s="9"/>
      <c r="E555" s="256"/>
      <c r="F555" s="9"/>
    </row>
    <row r="556" spans="1:6" hidden="1" x14ac:dyDescent="0.35">
      <c r="A556" s="237" t="s">
        <v>577</v>
      </c>
      <c r="B556" s="9">
        <v>1996.2070000000001</v>
      </c>
      <c r="C556" s="256"/>
      <c r="D556" s="9"/>
      <c r="E556" s="256"/>
      <c r="F556" s="9"/>
    </row>
    <row r="557" spans="1:6" hidden="1" x14ac:dyDescent="0.35">
      <c r="A557" s="237" t="s">
        <v>578</v>
      </c>
      <c r="B557" s="9">
        <v>2076.4</v>
      </c>
      <c r="C557" s="256"/>
      <c r="D557" s="9"/>
      <c r="E557" s="256"/>
      <c r="F557" s="9"/>
    </row>
    <row r="558" spans="1:6" hidden="1" x14ac:dyDescent="0.35">
      <c r="A558" s="237" t="s">
        <v>579</v>
      </c>
      <c r="B558" s="9">
        <v>2090.5100000000002</v>
      </c>
      <c r="C558" s="256"/>
      <c r="D558" s="9"/>
      <c r="E558" s="256"/>
      <c r="F558" s="9"/>
    </row>
    <row r="559" spans="1:6" hidden="1" x14ac:dyDescent="0.35">
      <c r="A559" s="237" t="s">
        <v>580</v>
      </c>
      <c r="B559" s="9">
        <v>2062.9299999999998</v>
      </c>
      <c r="C559" s="256"/>
      <c r="D559" s="9"/>
      <c r="E559" s="256"/>
      <c r="F559" s="9"/>
    </row>
    <row r="560" spans="1:6" hidden="1" x14ac:dyDescent="0.35">
      <c r="A560" s="237" t="s">
        <v>581</v>
      </c>
      <c r="B560" s="9">
        <v>2061.5079999999998</v>
      </c>
      <c r="C560" s="256"/>
      <c r="D560" s="9"/>
      <c r="E560" s="256"/>
      <c r="F560" s="9"/>
    </row>
    <row r="561" spans="1:6" hidden="1" x14ac:dyDescent="0.35">
      <c r="A561" s="237" t="s">
        <v>582</v>
      </c>
      <c r="B561" s="9">
        <v>2089.64</v>
      </c>
      <c r="C561" s="256"/>
      <c r="D561" s="9"/>
      <c r="E561" s="256"/>
      <c r="F561" s="9"/>
    </row>
    <row r="562" spans="1:6" hidden="1" x14ac:dyDescent="0.35">
      <c r="A562" s="237" t="s">
        <v>583</v>
      </c>
      <c r="B562" s="9">
        <v>2158.8000000000002</v>
      </c>
      <c r="C562" s="256"/>
      <c r="D562" s="9"/>
      <c r="E562" s="256"/>
      <c r="F562" s="9"/>
    </row>
    <row r="563" spans="1:6" hidden="1" x14ac:dyDescent="0.35">
      <c r="A563" s="237" t="s">
        <v>584</v>
      </c>
      <c r="B563" s="9">
        <v>2143.23</v>
      </c>
      <c r="C563" s="256"/>
      <c r="D563" s="9"/>
      <c r="E563" s="256"/>
      <c r="F563" s="9"/>
    </row>
    <row r="564" spans="1:6" hidden="1" x14ac:dyDescent="0.35">
      <c r="A564" s="237" t="s">
        <v>585</v>
      </c>
      <c r="B564" s="9">
        <v>2124.1799999999998</v>
      </c>
      <c r="C564" s="256"/>
      <c r="D564" s="9"/>
      <c r="E564" s="256"/>
      <c r="F564" s="9"/>
    </row>
    <row r="565" spans="1:6" hidden="1" x14ac:dyDescent="0.35">
      <c r="A565" s="237" t="s">
        <v>586</v>
      </c>
      <c r="B565" s="9">
        <v>2160.2600000000002</v>
      </c>
      <c r="C565" s="256"/>
      <c r="D565" s="9"/>
      <c r="E565" s="256"/>
      <c r="F565" s="9"/>
    </row>
    <row r="566" spans="1:6" hidden="1" x14ac:dyDescent="0.35">
      <c r="A566" s="237" t="s">
        <v>587</v>
      </c>
      <c r="B566" s="9">
        <v>2113.5500000000002</v>
      </c>
      <c r="C566" s="256"/>
      <c r="D566" s="9"/>
      <c r="E566" s="256"/>
      <c r="F566" s="9"/>
    </row>
    <row r="567" spans="1:6" hidden="1" x14ac:dyDescent="0.35">
      <c r="A567" s="237" t="s">
        <v>589</v>
      </c>
      <c r="B567" s="9">
        <v>2125.48</v>
      </c>
      <c r="C567" s="256"/>
      <c r="D567" s="9"/>
      <c r="E567" s="256"/>
      <c r="F567" s="9"/>
    </row>
    <row r="568" spans="1:6" hidden="1" x14ac:dyDescent="0.35">
      <c r="A568" s="237" t="s">
        <v>590</v>
      </c>
      <c r="B568" s="9">
        <v>2194.81</v>
      </c>
      <c r="C568" s="256"/>
      <c r="D568" s="9"/>
      <c r="E568" s="256"/>
      <c r="F568" s="9"/>
    </row>
    <row r="569" spans="1:6" hidden="1" x14ac:dyDescent="0.35">
      <c r="A569" s="237" t="s">
        <v>591</v>
      </c>
      <c r="B569" s="9">
        <v>2200.65</v>
      </c>
      <c r="C569" s="256"/>
      <c r="D569" s="9"/>
      <c r="E569" s="256"/>
      <c r="F569" s="9"/>
    </row>
    <row r="570" spans="1:6" hidden="1" x14ac:dyDescent="0.35">
      <c r="A570" s="237" t="s">
        <v>592</v>
      </c>
      <c r="B570" s="9">
        <v>2162.84</v>
      </c>
      <c r="C570" s="256"/>
      <c r="D570" s="9"/>
      <c r="E570" s="256"/>
      <c r="F570" s="9"/>
    </row>
    <row r="571" spans="1:6" hidden="1" x14ac:dyDescent="0.35">
      <c r="A571" s="237" t="s">
        <v>593</v>
      </c>
      <c r="B571" s="9">
        <v>2118.92</v>
      </c>
      <c r="C571" s="256"/>
      <c r="D571" s="9"/>
      <c r="E571" s="256"/>
      <c r="F571" s="9"/>
    </row>
    <row r="572" spans="1:6" hidden="1" x14ac:dyDescent="0.35">
      <c r="A572" s="237" t="s">
        <v>594</v>
      </c>
      <c r="B572" s="9">
        <v>2137.0459999999998</v>
      </c>
      <c r="C572" s="256"/>
      <c r="D572" s="9"/>
      <c r="E572" s="256"/>
      <c r="F572" s="9"/>
    </row>
    <row r="573" spans="1:6" hidden="1" x14ac:dyDescent="0.35">
      <c r="A573" s="237" t="s">
        <v>595</v>
      </c>
      <c r="B573" s="9">
        <v>2142.308</v>
      </c>
      <c r="C573" s="256"/>
      <c r="D573" s="9"/>
      <c r="E573" s="256"/>
      <c r="F573" s="9"/>
    </row>
    <row r="574" spans="1:6" hidden="1" x14ac:dyDescent="0.35">
      <c r="A574" s="237" t="s">
        <v>700</v>
      </c>
      <c r="B574" s="9">
        <v>2153.52</v>
      </c>
      <c r="C574" s="256"/>
      <c r="D574" s="9"/>
      <c r="E574" s="256"/>
      <c r="F574" s="9"/>
    </row>
    <row r="575" spans="1:6" hidden="1" x14ac:dyDescent="0.35">
      <c r="A575" s="237" t="s">
        <v>701</v>
      </c>
      <c r="B575" s="9">
        <v>2139.8330000000001</v>
      </c>
      <c r="C575" s="256"/>
      <c r="D575" s="9"/>
      <c r="E575" s="256"/>
      <c r="F575" s="9"/>
    </row>
    <row r="576" spans="1:6" hidden="1" x14ac:dyDescent="0.35">
      <c r="A576" s="237" t="s">
        <v>702</v>
      </c>
      <c r="B576" s="9">
        <v>2112.67</v>
      </c>
      <c r="C576" s="256"/>
      <c r="D576" s="9"/>
      <c r="E576" s="256"/>
      <c r="F576" s="9"/>
    </row>
    <row r="577" spans="1:6" hidden="1" x14ac:dyDescent="0.35">
      <c r="A577" s="237" t="s">
        <v>703</v>
      </c>
      <c r="B577" s="9">
        <v>2148.44</v>
      </c>
      <c r="C577" s="256"/>
      <c r="D577" s="9"/>
      <c r="E577" s="256"/>
      <c r="F577" s="9"/>
    </row>
    <row r="578" spans="1:6" hidden="1" x14ac:dyDescent="0.35">
      <c r="A578" s="237" t="s">
        <v>704</v>
      </c>
      <c r="B578" s="9">
        <v>2215.39</v>
      </c>
      <c r="C578" s="256"/>
      <c r="D578" s="9"/>
      <c r="E578" s="256"/>
      <c r="F578" s="9"/>
    </row>
    <row r="579" spans="1:6" hidden="1" x14ac:dyDescent="0.35">
      <c r="A579" s="237" t="s">
        <v>601</v>
      </c>
      <c r="B579" s="9">
        <v>2213.46</v>
      </c>
      <c r="C579" s="256"/>
      <c r="D579" s="9"/>
      <c r="E579" s="256"/>
      <c r="F579" s="9"/>
    </row>
    <row r="580" spans="1:6" hidden="1" x14ac:dyDescent="0.35">
      <c r="A580" s="237" t="s">
        <v>602</v>
      </c>
      <c r="B580" s="9">
        <v>2202.85</v>
      </c>
      <c r="C580" s="256"/>
      <c r="D580" s="9"/>
      <c r="E580" s="256"/>
      <c r="F580" s="9"/>
    </row>
    <row r="581" spans="1:6" hidden="1" x14ac:dyDescent="0.35">
      <c r="A581" s="237" t="s">
        <v>604</v>
      </c>
      <c r="B581" s="9">
        <v>2172.41</v>
      </c>
      <c r="C581" s="256"/>
      <c r="D581" s="9"/>
      <c r="E581" s="256"/>
      <c r="F581" s="9"/>
    </row>
    <row r="582" spans="1:6" hidden="1" x14ac:dyDescent="0.35">
      <c r="A582" s="237" t="s">
        <v>605</v>
      </c>
      <c r="B582" s="9">
        <v>2162.36</v>
      </c>
      <c r="C582" s="256"/>
      <c r="D582" s="9"/>
      <c r="E582" s="256"/>
      <c r="F582" s="9"/>
    </row>
    <row r="583" spans="1:6" hidden="1" x14ac:dyDescent="0.35">
      <c r="A583" s="237" t="s">
        <v>606</v>
      </c>
      <c r="B583" s="9">
        <v>2180.04</v>
      </c>
      <c r="C583" s="256"/>
      <c r="D583" s="9"/>
      <c r="E583" s="256"/>
      <c r="F583" s="9"/>
    </row>
    <row r="584" spans="1:6" hidden="1" x14ac:dyDescent="0.35">
      <c r="A584" s="237" t="s">
        <v>607</v>
      </c>
      <c r="B584" s="9">
        <v>2177.31</v>
      </c>
      <c r="C584" s="256"/>
      <c r="D584" s="9"/>
      <c r="E584" s="256"/>
      <c r="F584" s="9"/>
    </row>
    <row r="585" spans="1:6" hidden="1" x14ac:dyDescent="0.35">
      <c r="A585" s="237" t="s">
        <v>608</v>
      </c>
      <c r="B585" s="9">
        <v>2170.19</v>
      </c>
      <c r="C585" s="256"/>
      <c r="D585" s="9"/>
      <c r="E585" s="256"/>
      <c r="F585" s="9"/>
    </row>
    <row r="586" spans="1:6" hidden="1" x14ac:dyDescent="0.35">
      <c r="A586" s="237" t="s">
        <v>609</v>
      </c>
      <c r="B586" s="9">
        <v>2172.6030000000001</v>
      </c>
      <c r="C586" s="256"/>
      <c r="D586" s="9"/>
      <c r="E586" s="256"/>
      <c r="F586" s="9"/>
    </row>
    <row r="587" spans="1:6" hidden="1" x14ac:dyDescent="0.35">
      <c r="A587" s="237" t="s">
        <v>610</v>
      </c>
      <c r="B587" s="9">
        <v>2206.23</v>
      </c>
      <c r="C587" s="256"/>
      <c r="D587" s="9"/>
      <c r="E587" s="256"/>
      <c r="F587" s="9"/>
    </row>
    <row r="588" spans="1:6" hidden="1" x14ac:dyDescent="0.35">
      <c r="A588" s="237" t="s">
        <v>611</v>
      </c>
      <c r="B588" s="9">
        <v>2213.7800000000002</v>
      </c>
      <c r="C588" s="256"/>
      <c r="D588" s="9"/>
      <c r="E588" s="256"/>
      <c r="F588" s="9"/>
    </row>
    <row r="589" spans="1:6" hidden="1" x14ac:dyDescent="0.35">
      <c r="A589" s="237" t="s">
        <v>612</v>
      </c>
      <c r="B589" s="9">
        <v>2192.73</v>
      </c>
      <c r="C589" s="256"/>
      <c r="D589" s="9"/>
      <c r="E589" s="256"/>
      <c r="F589" s="9"/>
    </row>
    <row r="590" spans="1:6" hidden="1" x14ac:dyDescent="0.35">
      <c r="A590" s="237" t="s">
        <v>613</v>
      </c>
      <c r="B590" s="9">
        <v>2185.6</v>
      </c>
      <c r="C590" s="256"/>
      <c r="D590" s="9"/>
      <c r="E590" s="256"/>
      <c r="F590" s="9"/>
    </row>
    <row r="591" spans="1:6" hidden="1" x14ac:dyDescent="0.35">
      <c r="A591" s="237" t="s">
        <v>614</v>
      </c>
      <c r="B591" s="9">
        <v>2148.38</v>
      </c>
      <c r="C591" s="256"/>
      <c r="D591" s="9"/>
      <c r="E591" s="256"/>
      <c r="F591" s="9"/>
    </row>
    <row r="592" spans="1:6" hidden="1" x14ac:dyDescent="0.35">
      <c r="A592" s="237" t="s">
        <v>615</v>
      </c>
      <c r="B592" s="9">
        <v>2169.1799999999998</v>
      </c>
      <c r="C592" s="256"/>
      <c r="D592" s="9"/>
      <c r="E592" s="256"/>
      <c r="F592" s="9"/>
    </row>
    <row r="593" spans="1:6" hidden="1" x14ac:dyDescent="0.35">
      <c r="A593" s="237" t="s">
        <v>616</v>
      </c>
      <c r="B593" s="9">
        <v>2167.0340000000001</v>
      </c>
      <c r="C593" s="256"/>
      <c r="D593" s="9"/>
      <c r="E593" s="256"/>
      <c r="F593" s="9"/>
    </row>
    <row r="594" spans="1:6" hidden="1" x14ac:dyDescent="0.35">
      <c r="A594" s="237" t="s">
        <v>617</v>
      </c>
      <c r="B594" s="9">
        <v>2269.7089999999998</v>
      </c>
      <c r="C594" s="256"/>
      <c r="D594" s="9"/>
      <c r="E594" s="256"/>
      <c r="F594" s="9"/>
    </row>
    <row r="595" spans="1:6" hidden="1" x14ac:dyDescent="0.35">
      <c r="A595" s="237" t="s">
        <v>618</v>
      </c>
      <c r="B595" s="9">
        <v>2286.83</v>
      </c>
      <c r="C595" s="256"/>
      <c r="D595" s="9"/>
      <c r="E595" s="256"/>
      <c r="F595" s="9"/>
    </row>
    <row r="596" spans="1:6" hidden="1" x14ac:dyDescent="0.35">
      <c r="A596" s="237" t="s">
        <v>619</v>
      </c>
      <c r="B596" s="9">
        <v>2283.2199999999998</v>
      </c>
      <c r="C596" s="256"/>
      <c r="D596" s="9"/>
      <c r="E596" s="256"/>
      <c r="F596" s="9"/>
    </row>
    <row r="597" spans="1:6" hidden="1" x14ac:dyDescent="0.35">
      <c r="A597" s="237" t="s">
        <v>620</v>
      </c>
      <c r="B597" s="9">
        <v>2303.38</v>
      </c>
      <c r="C597" s="256"/>
      <c r="D597" s="9"/>
      <c r="E597" s="256"/>
      <c r="F597" s="9"/>
    </row>
    <row r="598" spans="1:6" hidden="1" x14ac:dyDescent="0.35">
      <c r="A598" s="237" t="s">
        <v>621</v>
      </c>
      <c r="B598" s="9">
        <v>2388.75</v>
      </c>
      <c r="C598" s="256"/>
      <c r="D598" s="9"/>
      <c r="E598" s="256"/>
      <c r="F598" s="9"/>
    </row>
    <row r="599" spans="1:6" hidden="1" x14ac:dyDescent="0.35">
      <c r="A599" s="237" t="s">
        <v>622</v>
      </c>
      <c r="B599" s="9">
        <v>2325.29</v>
      </c>
      <c r="C599" s="256"/>
      <c r="D599" s="9"/>
      <c r="E599" s="256"/>
      <c r="F599" s="9"/>
    </row>
    <row r="600" spans="1:6" hidden="1" x14ac:dyDescent="0.35">
      <c r="A600" s="237" t="s">
        <v>623</v>
      </c>
      <c r="B600" s="9">
        <v>2311.6799999999998</v>
      </c>
      <c r="C600" s="256"/>
      <c r="D600" s="9"/>
      <c r="E600" s="256"/>
      <c r="F600" s="9"/>
    </row>
    <row r="601" spans="1:6" hidden="1" x14ac:dyDescent="0.35">
      <c r="A601" s="237" t="s">
        <v>624</v>
      </c>
      <c r="B601" s="9">
        <v>1967.33</v>
      </c>
      <c r="C601" s="256"/>
      <c r="D601" s="9"/>
      <c r="E601" s="256"/>
      <c r="F601" s="9"/>
    </row>
    <row r="602" spans="1:6" hidden="1" x14ac:dyDescent="0.35">
      <c r="A602" s="237" t="s">
        <v>625</v>
      </c>
      <c r="B602" s="9">
        <v>2303.056</v>
      </c>
      <c r="C602" s="256"/>
      <c r="D602" s="9"/>
      <c r="E602" s="256"/>
      <c r="F602" s="9"/>
    </row>
    <row r="603" spans="1:6" hidden="1" x14ac:dyDescent="0.35">
      <c r="A603" s="237" t="s">
        <v>626</v>
      </c>
      <c r="B603" s="9">
        <v>2296.3200000000002</v>
      </c>
      <c r="C603" s="256"/>
      <c r="D603" s="9"/>
      <c r="E603" s="256"/>
      <c r="F603" s="9"/>
    </row>
    <row r="604" spans="1:6" hidden="1" x14ac:dyDescent="0.35">
      <c r="A604" s="237" t="s">
        <v>627</v>
      </c>
      <c r="B604" s="9">
        <v>2279.98</v>
      </c>
      <c r="C604" s="256"/>
      <c r="D604" s="9"/>
      <c r="E604" s="256"/>
      <c r="F604" s="9"/>
    </row>
    <row r="605" spans="1:6" hidden="1" x14ac:dyDescent="0.35">
      <c r="A605" s="237" t="s">
        <v>628</v>
      </c>
      <c r="B605" s="9">
        <v>2343.4699999999998</v>
      </c>
      <c r="C605" s="256"/>
      <c r="D605" s="9"/>
      <c r="E605" s="256"/>
      <c r="F605" s="9"/>
    </row>
    <row r="606" spans="1:6" hidden="1" x14ac:dyDescent="0.35">
      <c r="A606" s="237" t="s">
        <v>629</v>
      </c>
      <c r="B606" s="9">
        <v>2595.0360000000001</v>
      </c>
      <c r="C606" s="256"/>
      <c r="D606" s="9"/>
      <c r="E606" s="256"/>
      <c r="F606" s="9"/>
    </row>
    <row r="607" spans="1:6" hidden="1" x14ac:dyDescent="0.35">
      <c r="A607" s="237" t="s">
        <v>630</v>
      </c>
      <c r="B607" s="9">
        <v>2280.4699999999998</v>
      </c>
      <c r="C607" s="256"/>
      <c r="D607" s="9"/>
      <c r="E607" s="256"/>
      <c r="F607" s="9"/>
    </row>
    <row r="608" spans="1:6" hidden="1" x14ac:dyDescent="0.35">
      <c r="A608" s="237" t="s">
        <v>631</v>
      </c>
      <c r="B608" s="9">
        <v>2265.12</v>
      </c>
      <c r="C608" s="256"/>
      <c r="D608" s="9"/>
      <c r="E608" s="256"/>
      <c r="F608" s="9"/>
    </row>
    <row r="609" spans="1:6" hidden="1" x14ac:dyDescent="0.35">
      <c r="A609" s="237" t="s">
        <v>632</v>
      </c>
      <c r="B609" s="9">
        <v>2236.201</v>
      </c>
      <c r="C609" s="256"/>
      <c r="D609" s="9"/>
      <c r="E609" s="256"/>
      <c r="F609" s="9"/>
    </row>
    <row r="610" spans="1:6" hidden="1" x14ac:dyDescent="0.35">
      <c r="A610" s="237" t="s">
        <v>633</v>
      </c>
      <c r="B610" s="9">
        <v>2256.38</v>
      </c>
      <c r="C610" s="256"/>
      <c r="D610" s="9"/>
      <c r="E610" s="256"/>
      <c r="F610" s="9"/>
    </row>
    <row r="611" spans="1:6" hidden="1" x14ac:dyDescent="0.35">
      <c r="A611" s="237" t="s">
        <v>634</v>
      </c>
      <c r="B611" s="9">
        <v>2312.049</v>
      </c>
      <c r="C611" s="256"/>
      <c r="D611" s="9"/>
      <c r="E611" s="256"/>
      <c r="F611" s="9"/>
    </row>
    <row r="612" spans="1:6" hidden="1" x14ac:dyDescent="0.35">
      <c r="A612" s="237" t="s">
        <v>635</v>
      </c>
      <c r="B612" s="9">
        <v>2302.5700000000002</v>
      </c>
      <c r="C612" s="256"/>
      <c r="D612" s="9"/>
      <c r="E612" s="256"/>
      <c r="F612" s="9"/>
    </row>
    <row r="613" spans="1:6" hidden="1" x14ac:dyDescent="0.35">
      <c r="A613" s="237" t="s">
        <v>636</v>
      </c>
      <c r="B613" s="9">
        <v>2305.29</v>
      </c>
      <c r="C613" s="256"/>
      <c r="D613" s="9"/>
      <c r="E613" s="256"/>
      <c r="F613" s="9"/>
    </row>
    <row r="614" spans="1:6" hidden="1" x14ac:dyDescent="0.35">
      <c r="A614" s="237" t="s">
        <v>637</v>
      </c>
      <c r="B614" s="9">
        <v>2306.1529999999998</v>
      </c>
      <c r="C614" s="256"/>
      <c r="D614" s="9"/>
      <c r="E614" s="256"/>
      <c r="F614" s="9"/>
    </row>
    <row r="615" spans="1:6" hidden="1" x14ac:dyDescent="0.35">
      <c r="A615" s="237" t="s">
        <v>638</v>
      </c>
      <c r="B615" s="9">
        <v>2285.1729999999998</v>
      </c>
      <c r="C615" s="256"/>
      <c r="D615" s="9"/>
      <c r="E615" s="256"/>
      <c r="F615" s="9"/>
    </row>
    <row r="616" spans="1:6" hidden="1" x14ac:dyDescent="0.35">
      <c r="A616" s="237" t="s">
        <v>639</v>
      </c>
      <c r="B616" s="9">
        <v>2272.0680000000002</v>
      </c>
      <c r="C616" s="256"/>
      <c r="D616" s="9"/>
      <c r="E616" s="256"/>
      <c r="F616" s="9"/>
    </row>
    <row r="617" spans="1:6" hidden="1" x14ac:dyDescent="0.35">
      <c r="A617" s="237" t="s">
        <v>640</v>
      </c>
      <c r="B617" s="9">
        <v>2261.2559999999999</v>
      </c>
      <c r="C617" s="256"/>
      <c r="D617" s="9"/>
      <c r="E617" s="256"/>
      <c r="F617" s="9"/>
    </row>
    <row r="618" spans="1:6" hidden="1" x14ac:dyDescent="0.35">
      <c r="A618" s="237" t="s">
        <v>641</v>
      </c>
      <c r="B618" s="9">
        <v>2231.08</v>
      </c>
      <c r="C618" s="256"/>
      <c r="D618" s="9"/>
      <c r="E618" s="256"/>
      <c r="F618" s="9"/>
    </row>
    <row r="619" spans="1:6" hidden="1" x14ac:dyDescent="0.35">
      <c r="A619" s="237" t="s">
        <v>642</v>
      </c>
      <c r="B619" s="9">
        <v>2215.5</v>
      </c>
      <c r="C619" s="256"/>
      <c r="D619" s="9"/>
      <c r="E619" s="256"/>
      <c r="F619" s="9"/>
    </row>
    <row r="620" spans="1:6" hidden="1" x14ac:dyDescent="0.35">
      <c r="A620" s="237" t="s">
        <v>643</v>
      </c>
      <c r="B620" s="9">
        <v>2241.9</v>
      </c>
      <c r="C620" s="256"/>
      <c r="D620" s="9"/>
      <c r="E620" s="256"/>
      <c r="F620" s="9"/>
    </row>
    <row r="621" spans="1:6" hidden="1" x14ac:dyDescent="0.35">
      <c r="A621" s="237" t="s">
        <v>644</v>
      </c>
      <c r="B621" s="20"/>
      <c r="C621" s="256"/>
      <c r="D621" s="9"/>
      <c r="E621" s="256"/>
      <c r="F621" s="9"/>
    </row>
    <row r="622" spans="1:6" hidden="1" x14ac:dyDescent="0.35">
      <c r="A622" s="237" t="s">
        <v>645</v>
      </c>
      <c r="B622" s="9">
        <v>2277.89</v>
      </c>
      <c r="C622" s="256"/>
      <c r="D622" s="9"/>
      <c r="E622" s="256"/>
      <c r="F622" s="9"/>
    </row>
    <row r="623" spans="1:6" hidden="1" x14ac:dyDescent="0.35">
      <c r="A623" s="237" t="s">
        <v>646</v>
      </c>
      <c r="B623" s="9">
        <v>2287.89</v>
      </c>
      <c r="C623" s="256"/>
      <c r="D623" s="9"/>
      <c r="E623" s="256"/>
      <c r="F623" s="9"/>
    </row>
    <row r="624" spans="1:6" hidden="1" x14ac:dyDescent="0.35">
      <c r="A624" s="237" t="s">
        <v>647</v>
      </c>
      <c r="B624" s="9">
        <v>2277.6799999999998</v>
      </c>
      <c r="C624" s="256"/>
      <c r="D624" s="9"/>
      <c r="E624" s="256"/>
      <c r="F624" s="9"/>
    </row>
    <row r="625" spans="1:6" hidden="1" x14ac:dyDescent="0.35">
      <c r="A625" s="237" t="s">
        <v>648</v>
      </c>
      <c r="B625" s="9">
        <v>2345.52</v>
      </c>
      <c r="C625" s="256"/>
      <c r="D625" s="9"/>
      <c r="E625" s="256"/>
      <c r="F625" s="9"/>
    </row>
    <row r="626" spans="1:6" hidden="1" x14ac:dyDescent="0.35">
      <c r="A626" s="237" t="s">
        <v>649</v>
      </c>
      <c r="B626" s="9">
        <v>2340.14</v>
      </c>
      <c r="C626" s="256"/>
      <c r="D626" s="9"/>
      <c r="E626" s="256"/>
      <c r="F626" s="9"/>
    </row>
    <row r="627" spans="1:6" hidden="1" x14ac:dyDescent="0.35">
      <c r="A627" s="237" t="s">
        <v>650</v>
      </c>
      <c r="B627" s="9">
        <v>2090.61</v>
      </c>
      <c r="C627" s="256"/>
      <c r="D627" s="9"/>
      <c r="E627" s="256"/>
      <c r="F627" s="9"/>
    </row>
    <row r="628" spans="1:6" hidden="1" x14ac:dyDescent="0.35">
      <c r="A628" s="237" t="s">
        <v>651</v>
      </c>
      <c r="B628" s="9">
        <v>2374</v>
      </c>
      <c r="C628" s="256"/>
      <c r="D628" s="9"/>
      <c r="E628" s="256"/>
      <c r="F628" s="9"/>
    </row>
    <row r="629" spans="1:6" hidden="1" x14ac:dyDescent="0.35">
      <c r="A629" s="237" t="s">
        <v>652</v>
      </c>
      <c r="B629" s="9">
        <v>2361.16</v>
      </c>
      <c r="C629" s="256"/>
      <c r="D629" s="9"/>
      <c r="E629" s="256"/>
      <c r="F629" s="9"/>
    </row>
    <row r="630" spans="1:6" hidden="1" x14ac:dyDescent="0.35">
      <c r="A630" s="237" t="s">
        <v>653</v>
      </c>
      <c r="B630" s="9">
        <v>2390.83</v>
      </c>
      <c r="C630" s="256"/>
      <c r="D630" s="9"/>
      <c r="E630" s="256"/>
      <c r="F630" s="9"/>
    </row>
    <row r="631" spans="1:6" hidden="1" x14ac:dyDescent="0.35">
      <c r="A631" s="237" t="s">
        <v>654</v>
      </c>
      <c r="B631" s="9">
        <v>2393.9029999999998</v>
      </c>
      <c r="C631" s="256"/>
      <c r="D631" s="9"/>
      <c r="E631" s="256"/>
      <c r="F631" s="9"/>
    </row>
    <row r="632" spans="1:6" hidden="1" x14ac:dyDescent="0.35">
      <c r="A632" s="237" t="s">
        <v>655</v>
      </c>
      <c r="B632" s="9">
        <v>2356.09</v>
      </c>
      <c r="C632" s="256"/>
      <c r="D632" s="9"/>
      <c r="E632" s="256"/>
      <c r="F632" s="9"/>
    </row>
    <row r="633" spans="1:6" hidden="1" x14ac:dyDescent="0.35">
      <c r="A633" s="237" t="s">
        <v>757</v>
      </c>
      <c r="B633" s="15">
        <v>2030.02</v>
      </c>
      <c r="C633" s="256"/>
      <c r="D633" s="9"/>
      <c r="E633" s="256"/>
      <c r="F633" s="9"/>
    </row>
    <row r="634" spans="1:6" hidden="1" x14ac:dyDescent="0.35">
      <c r="A634" s="237" t="s">
        <v>777</v>
      </c>
      <c r="B634" s="15">
        <v>2354.4</v>
      </c>
      <c r="C634" s="256"/>
      <c r="D634" s="9"/>
      <c r="E634" s="256"/>
      <c r="F634" s="9"/>
    </row>
    <row r="635" spans="1:6" hidden="1" x14ac:dyDescent="0.35">
      <c r="A635" s="237" t="s">
        <v>779</v>
      </c>
      <c r="B635" s="15">
        <v>2360.46</v>
      </c>
      <c r="C635" s="256"/>
      <c r="D635" s="9"/>
      <c r="E635" s="256"/>
      <c r="F635" s="9"/>
    </row>
    <row r="636" spans="1:6" hidden="1" x14ac:dyDescent="0.35">
      <c r="A636" s="237" t="s">
        <v>781</v>
      </c>
      <c r="B636" s="15">
        <v>2383.0100000000002</v>
      </c>
      <c r="C636" s="256"/>
      <c r="D636" s="9"/>
      <c r="E636" s="256"/>
      <c r="F636" s="9"/>
    </row>
    <row r="637" spans="1:6" hidden="1" x14ac:dyDescent="0.35">
      <c r="A637" s="237" t="s">
        <v>783</v>
      </c>
      <c r="B637" s="15">
        <v>2373.69</v>
      </c>
      <c r="C637" s="256"/>
      <c r="D637" s="9"/>
      <c r="E637" s="256"/>
      <c r="F637" s="9"/>
    </row>
    <row r="638" spans="1:6" hidden="1" x14ac:dyDescent="0.35">
      <c r="A638" s="237" t="s">
        <v>785</v>
      </c>
      <c r="B638" s="15">
        <v>2383.0100000000002</v>
      </c>
      <c r="C638" s="256"/>
      <c r="D638" s="9"/>
      <c r="E638" s="256"/>
      <c r="F638" s="9"/>
    </row>
    <row r="639" spans="1:6" hidden="1" x14ac:dyDescent="0.35">
      <c r="A639" s="237" t="s">
        <v>786</v>
      </c>
      <c r="B639" s="15">
        <v>2360.61</v>
      </c>
      <c r="C639" s="256"/>
      <c r="D639" s="9"/>
      <c r="E639" s="256"/>
      <c r="F639" s="9"/>
    </row>
    <row r="640" spans="1:6" hidden="1" x14ac:dyDescent="0.35">
      <c r="A640" s="237" t="s">
        <v>788</v>
      </c>
      <c r="B640" s="9">
        <v>2343.75</v>
      </c>
      <c r="C640" s="256"/>
      <c r="D640" s="9"/>
      <c r="E640" s="256"/>
      <c r="F640" s="9"/>
    </row>
    <row r="641" spans="1:6" hidden="1" x14ac:dyDescent="0.35">
      <c r="A641" s="237" t="s">
        <v>789</v>
      </c>
      <c r="B641" s="15">
        <v>2349.75</v>
      </c>
      <c r="C641" s="256"/>
      <c r="D641" s="9"/>
      <c r="E641" s="256"/>
      <c r="F641" s="9"/>
    </row>
    <row r="642" spans="1:6" hidden="1" x14ac:dyDescent="0.35">
      <c r="A642" s="237" t="s">
        <v>791</v>
      </c>
      <c r="B642" s="9">
        <v>2408.2800000000002</v>
      </c>
      <c r="C642" s="256"/>
      <c r="D642" s="9"/>
      <c r="E642" s="256"/>
      <c r="F642" s="9"/>
    </row>
    <row r="643" spans="1:6" hidden="1" x14ac:dyDescent="0.35">
      <c r="A643" s="237" t="s">
        <v>792</v>
      </c>
      <c r="B643" s="15">
        <v>2448.8000000000002</v>
      </c>
      <c r="C643" s="256"/>
      <c r="D643" s="9"/>
      <c r="E643" s="256"/>
      <c r="F643" s="9"/>
    </row>
    <row r="644" spans="1:6" hidden="1" x14ac:dyDescent="0.35">
      <c r="A644" s="237" t="s">
        <v>793</v>
      </c>
      <c r="B644" s="9">
        <v>2455.7399999999998</v>
      </c>
      <c r="C644" s="256"/>
      <c r="D644" s="9"/>
      <c r="E644" s="256"/>
      <c r="F644" s="9"/>
    </row>
    <row r="645" spans="1:6" hidden="1" x14ac:dyDescent="0.35">
      <c r="A645" s="237" t="s">
        <v>795</v>
      </c>
      <c r="B645" s="16">
        <v>2504.6799999999998</v>
      </c>
      <c r="C645" s="256"/>
      <c r="D645" s="9"/>
      <c r="E645" s="256"/>
      <c r="F645" s="9"/>
    </row>
    <row r="646" spans="1:6" hidden="1" x14ac:dyDescent="0.35">
      <c r="A646" s="237" t="s">
        <v>796</v>
      </c>
      <c r="B646" s="9">
        <v>2439.21</v>
      </c>
      <c r="C646" s="256"/>
      <c r="D646" s="9"/>
      <c r="E646" s="256"/>
      <c r="F646" s="9"/>
    </row>
    <row r="647" spans="1:6" hidden="1" x14ac:dyDescent="0.35">
      <c r="A647" s="237" t="s">
        <v>797</v>
      </c>
      <c r="B647" s="97">
        <v>2425.9699999999998</v>
      </c>
      <c r="C647" s="256"/>
      <c r="D647" s="9"/>
      <c r="E647" s="256"/>
      <c r="F647" s="9"/>
    </row>
    <row r="648" spans="1:6" hidden="1" x14ac:dyDescent="0.35">
      <c r="A648" s="237" t="s">
        <v>798</v>
      </c>
      <c r="B648" s="97">
        <v>2447.25</v>
      </c>
      <c r="C648" s="256"/>
      <c r="D648" s="9"/>
      <c r="E648" s="256"/>
      <c r="F648" s="9"/>
    </row>
    <row r="649" spans="1:6" hidden="1" x14ac:dyDescent="0.35">
      <c r="A649" s="237" t="s">
        <v>799</v>
      </c>
      <c r="B649" s="9">
        <f>'Gia Kim Loai'!H8</f>
        <v>2737.69110424367</v>
      </c>
      <c r="C649" s="256"/>
      <c r="D649" s="9"/>
      <c r="E649" s="256"/>
      <c r="F649" s="9"/>
    </row>
    <row r="650" spans="1:6" hidden="1" x14ac:dyDescent="0.35">
      <c r="A650" s="237" t="s">
        <v>800</v>
      </c>
      <c r="B650" s="16">
        <v>2472.91</v>
      </c>
      <c r="C650" s="256"/>
      <c r="D650" s="9"/>
      <c r="E650" s="256"/>
      <c r="F650" s="9"/>
    </row>
    <row r="651" spans="1:6" hidden="1" x14ac:dyDescent="0.35">
      <c r="A651" s="237" t="s">
        <v>801</v>
      </c>
      <c r="B651" s="16">
        <v>2484.48</v>
      </c>
      <c r="C651" s="256"/>
      <c r="D651" s="9"/>
      <c r="E651" s="256"/>
      <c r="F651" s="9"/>
    </row>
    <row r="652" spans="1:6" hidden="1" x14ac:dyDescent="0.35">
      <c r="A652" s="237" t="s">
        <v>802</v>
      </c>
      <c r="B652" s="9">
        <v>2532.48</v>
      </c>
      <c r="C652" s="256"/>
      <c r="D652" s="9"/>
      <c r="E652" s="256"/>
      <c r="F652" s="9"/>
    </row>
    <row r="653" spans="1:6" hidden="1" x14ac:dyDescent="0.35">
      <c r="A653" s="237" t="s">
        <v>803</v>
      </c>
      <c r="B653" s="16">
        <v>2504.1</v>
      </c>
      <c r="C653" s="256"/>
      <c r="D653" s="9"/>
      <c r="E653" s="256"/>
      <c r="F653" s="9"/>
    </row>
    <row r="654" spans="1:6" hidden="1" x14ac:dyDescent="0.35">
      <c r="A654" s="237" t="s">
        <v>804</v>
      </c>
      <c r="B654" s="16">
        <v>2519.11</v>
      </c>
      <c r="C654" s="256"/>
      <c r="D654" s="9"/>
      <c r="E654" s="256"/>
      <c r="F654" s="9"/>
    </row>
    <row r="655" spans="1:6" hidden="1" x14ac:dyDescent="0.35">
      <c r="A655" s="237" t="s">
        <v>805</v>
      </c>
      <c r="B655" s="9">
        <v>2516.2800000000002</v>
      </c>
      <c r="C655" s="256"/>
      <c r="D655" s="9"/>
      <c r="E655" s="256"/>
      <c r="F655" s="9"/>
    </row>
    <row r="656" spans="1:6" hidden="1" x14ac:dyDescent="0.35">
      <c r="A656" s="237" t="s">
        <v>806</v>
      </c>
      <c r="B656" s="9">
        <v>2560.9699999999998</v>
      </c>
      <c r="C656" s="256"/>
      <c r="D656" s="9"/>
      <c r="E656" s="256"/>
      <c r="F656" s="9"/>
    </row>
    <row r="657" spans="1:6" hidden="1" x14ac:dyDescent="0.35">
      <c r="A657" s="237" t="s">
        <v>807</v>
      </c>
      <c r="B657" s="17">
        <v>2550.33</v>
      </c>
      <c r="C657" s="256"/>
      <c r="D657" s="9"/>
      <c r="E657" s="256"/>
      <c r="F657" s="9"/>
    </row>
    <row r="658" spans="1:6" hidden="1" x14ac:dyDescent="0.35">
      <c r="A658" s="237" t="s">
        <v>808</v>
      </c>
      <c r="B658" s="9">
        <v>2561.84</v>
      </c>
      <c r="C658" s="256"/>
      <c r="D658" s="9"/>
      <c r="E658" s="256"/>
      <c r="F658" s="9"/>
    </row>
    <row r="659" spans="1:6" hidden="1" x14ac:dyDescent="0.35">
      <c r="A659" s="237" t="s">
        <v>809</v>
      </c>
      <c r="B659" s="17">
        <v>2588.66</v>
      </c>
      <c r="C659" s="256"/>
      <c r="D659" s="9"/>
      <c r="E659" s="256"/>
      <c r="F659" s="9"/>
    </row>
    <row r="660" spans="1:6" hidden="1" x14ac:dyDescent="0.35">
      <c r="A660" s="237" t="s">
        <v>810</v>
      </c>
      <c r="B660" s="17">
        <v>2585.67</v>
      </c>
      <c r="C660" s="256"/>
      <c r="D660" s="9"/>
      <c r="E660" s="256"/>
      <c r="F660" s="9"/>
    </row>
    <row r="661" spans="1:6" hidden="1" x14ac:dyDescent="0.35">
      <c r="A661" s="237" t="s">
        <v>811</v>
      </c>
      <c r="B661" s="17">
        <v>2573.69</v>
      </c>
      <c r="C661" s="256"/>
      <c r="D661" s="9"/>
      <c r="E661" s="256"/>
      <c r="F661" s="9"/>
    </row>
    <row r="662" spans="1:6" hidden="1" x14ac:dyDescent="0.35">
      <c r="A662" s="237" t="s">
        <v>812</v>
      </c>
      <c r="B662" s="9">
        <v>2566.56</v>
      </c>
      <c r="C662" s="256"/>
      <c r="D662" s="9"/>
      <c r="E662" s="256"/>
      <c r="F662" s="9"/>
    </row>
    <row r="663" spans="1:6" hidden="1" x14ac:dyDescent="0.35">
      <c r="A663" s="237" t="s">
        <v>813</v>
      </c>
      <c r="B663" s="17">
        <v>2522.81</v>
      </c>
      <c r="C663" s="256"/>
      <c r="D663" s="9"/>
      <c r="E663" s="256"/>
      <c r="F663" s="9"/>
    </row>
    <row r="664" spans="1:6" hidden="1" x14ac:dyDescent="0.35">
      <c r="A664" s="237" t="s">
        <v>814</v>
      </c>
      <c r="B664" s="17">
        <v>2540</v>
      </c>
      <c r="C664" s="256"/>
      <c r="D664" s="9"/>
      <c r="E664" s="256"/>
      <c r="F664" s="9"/>
    </row>
    <row r="665" spans="1:6" hidden="1" x14ac:dyDescent="0.35">
      <c r="A665" s="237" t="s">
        <v>815</v>
      </c>
      <c r="B665" s="9">
        <v>2584.16</v>
      </c>
      <c r="C665" s="256"/>
      <c r="D665" s="9"/>
      <c r="E665" s="256"/>
      <c r="F665" s="9"/>
    </row>
    <row r="666" spans="1:6" hidden="1" x14ac:dyDescent="0.35">
      <c r="A666" s="237" t="s">
        <v>816</v>
      </c>
      <c r="B666" s="9">
        <v>2596.7399999999998</v>
      </c>
      <c r="C666" s="256"/>
      <c r="D666" s="9"/>
      <c r="E666" s="256"/>
      <c r="F666" s="9"/>
    </row>
    <row r="667" spans="1:6" hidden="1" x14ac:dyDescent="0.35">
      <c r="A667" s="237" t="s">
        <v>817</v>
      </c>
      <c r="B667" s="9">
        <v>2611.4899999999998</v>
      </c>
      <c r="C667" s="256"/>
      <c r="D667" s="9"/>
      <c r="E667" s="256"/>
      <c r="F667" s="9"/>
    </row>
    <row r="668" spans="1:6" hidden="1" x14ac:dyDescent="0.35">
      <c r="A668" s="237" t="s">
        <v>818</v>
      </c>
      <c r="B668" s="9">
        <v>2603.9499999999998</v>
      </c>
      <c r="C668" s="256"/>
      <c r="D668" s="9"/>
      <c r="E668" s="256"/>
      <c r="F668" s="9"/>
    </row>
    <row r="669" spans="1:6" hidden="1" x14ac:dyDescent="0.35">
      <c r="A669" s="237" t="s">
        <v>819</v>
      </c>
      <c r="B669" s="9">
        <v>2587.84</v>
      </c>
      <c r="C669" s="256"/>
      <c r="D669" s="9"/>
      <c r="E669" s="256"/>
      <c r="F669" s="9"/>
    </row>
    <row r="670" spans="1:6" hidden="1" x14ac:dyDescent="0.35">
      <c r="A670" s="237" t="s">
        <v>820</v>
      </c>
      <c r="B670" s="9">
        <v>2602.44</v>
      </c>
      <c r="C670" s="256"/>
      <c r="D670" s="9"/>
      <c r="E670" s="256"/>
      <c r="F670" s="9"/>
    </row>
    <row r="671" spans="1:6" hidden="1" x14ac:dyDescent="0.35">
      <c r="A671" s="237" t="s">
        <v>821</v>
      </c>
      <c r="B671" s="18">
        <v>2591.33</v>
      </c>
      <c r="C671" s="256"/>
      <c r="D671" s="9"/>
      <c r="E671" s="256"/>
      <c r="F671" s="9"/>
    </row>
    <row r="672" spans="1:6" hidden="1" x14ac:dyDescent="0.35">
      <c r="A672" s="237" t="s">
        <v>822</v>
      </c>
      <c r="B672" s="17">
        <v>2607.9899999999998</v>
      </c>
      <c r="C672" s="256"/>
      <c r="D672" s="9"/>
      <c r="E672" s="256"/>
      <c r="F672" s="9"/>
    </row>
    <row r="673" spans="1:6" hidden="1" x14ac:dyDescent="0.35">
      <c r="A673" s="237" t="s">
        <v>823</v>
      </c>
      <c r="B673" s="17">
        <v>2643.41</v>
      </c>
      <c r="C673" s="256"/>
      <c r="D673" s="9"/>
      <c r="E673" s="256"/>
      <c r="F673" s="9"/>
    </row>
    <row r="674" spans="1:6" hidden="1" x14ac:dyDescent="0.35">
      <c r="A674" s="237" t="s">
        <v>824</v>
      </c>
      <c r="B674" s="17">
        <v>2624.9</v>
      </c>
      <c r="C674" s="256"/>
      <c r="D674" s="9"/>
      <c r="E674" s="256"/>
      <c r="F674" s="9"/>
    </row>
    <row r="675" spans="1:6" hidden="1" x14ac:dyDescent="0.35">
      <c r="A675" s="237" t="s">
        <v>825</v>
      </c>
      <c r="B675" s="17">
        <v>2584.36</v>
      </c>
      <c r="C675" s="256"/>
      <c r="D675" s="9"/>
      <c r="E675" s="256"/>
      <c r="F675" s="9"/>
    </row>
    <row r="676" spans="1:6" hidden="1" x14ac:dyDescent="0.35">
      <c r="A676" s="237" t="s">
        <v>826</v>
      </c>
      <c r="B676" s="18">
        <v>2602.38</v>
      </c>
      <c r="C676" s="256"/>
      <c r="D676" s="9"/>
      <c r="E676" s="256"/>
      <c r="F676" s="9"/>
    </row>
    <row r="677" spans="1:6" hidden="1" x14ac:dyDescent="0.35">
      <c r="A677" s="237" t="s">
        <v>827</v>
      </c>
      <c r="B677" s="17">
        <v>2594.87</v>
      </c>
      <c r="C677" s="256"/>
      <c r="D677" s="9"/>
      <c r="E677" s="256"/>
      <c r="F677" s="9"/>
    </row>
    <row r="678" spans="1:6" hidden="1" x14ac:dyDescent="0.35">
      <c r="A678" s="237" t="s">
        <v>828</v>
      </c>
      <c r="B678" s="18">
        <v>2640.7</v>
      </c>
      <c r="C678" s="256"/>
      <c r="D678" s="9"/>
      <c r="E678" s="256"/>
      <c r="F678" s="9"/>
    </row>
    <row r="679" spans="1:6" hidden="1" x14ac:dyDescent="0.35">
      <c r="A679" s="237" t="s">
        <v>829</v>
      </c>
      <c r="B679" s="17">
        <v>2623</v>
      </c>
      <c r="C679" s="256"/>
      <c r="D679" s="9"/>
      <c r="E679" s="256"/>
      <c r="F679" s="9"/>
    </row>
    <row r="680" spans="1:6" hidden="1" x14ac:dyDescent="0.35">
      <c r="A680" s="237" t="s">
        <v>830</v>
      </c>
      <c r="B680" s="17">
        <v>2635.24</v>
      </c>
      <c r="C680" s="256"/>
      <c r="D680" s="9"/>
      <c r="E680" s="256"/>
      <c r="F680" s="9"/>
    </row>
    <row r="681" spans="1:6" hidden="1" x14ac:dyDescent="0.35">
      <c r="A681" s="237" t="s">
        <v>831</v>
      </c>
      <c r="B681" s="17">
        <v>2641.26</v>
      </c>
      <c r="C681" s="256"/>
      <c r="D681" s="9"/>
      <c r="E681" s="256"/>
      <c r="F681" s="9"/>
    </row>
    <row r="682" spans="1:6" hidden="1" x14ac:dyDescent="0.35">
      <c r="A682" s="237" t="s">
        <v>832</v>
      </c>
      <c r="B682" s="9">
        <v>2645.27</v>
      </c>
      <c r="C682" s="256"/>
      <c r="D682" s="9"/>
      <c r="E682" s="256"/>
      <c r="F682" s="9"/>
    </row>
    <row r="683" spans="1:6" hidden="1" x14ac:dyDescent="0.35">
      <c r="A683" s="237" t="s">
        <v>833</v>
      </c>
      <c r="B683" s="9">
        <v>2616</v>
      </c>
      <c r="C683" s="256"/>
      <c r="D683" s="9"/>
      <c r="E683" s="256"/>
      <c r="F683" s="9"/>
    </row>
    <row r="684" spans="1:6" hidden="1" x14ac:dyDescent="0.35">
      <c r="A684" s="237" t="s">
        <v>834</v>
      </c>
      <c r="B684" s="9">
        <v>2688.05</v>
      </c>
      <c r="C684" s="256"/>
      <c r="D684" s="9"/>
      <c r="E684" s="256"/>
      <c r="F684" s="9"/>
    </row>
    <row r="685" spans="1:6" hidden="1" x14ac:dyDescent="0.35">
      <c r="A685" s="237" t="s">
        <v>835</v>
      </c>
      <c r="B685" s="17">
        <v>2688.2</v>
      </c>
      <c r="C685" s="256"/>
      <c r="D685" s="9"/>
      <c r="E685" s="256"/>
      <c r="F685" s="9"/>
    </row>
    <row r="686" spans="1:6" hidden="1" x14ac:dyDescent="0.35">
      <c r="A686" s="237" t="s">
        <v>836</v>
      </c>
      <c r="B686" s="9">
        <v>2681.21</v>
      </c>
      <c r="C686" s="256"/>
      <c r="D686" s="9"/>
      <c r="E686" s="256"/>
      <c r="F686" s="9"/>
    </row>
    <row r="687" spans="1:6" hidden="1" x14ac:dyDescent="0.35">
      <c r="A687" s="237" t="s">
        <v>837</v>
      </c>
      <c r="B687" s="9">
        <v>2709.49</v>
      </c>
      <c r="C687" s="256"/>
      <c r="D687" s="9"/>
      <c r="E687" s="256"/>
      <c r="F687" s="9"/>
    </row>
    <row r="688" spans="1:6" hidden="1" x14ac:dyDescent="0.35">
      <c r="A688" s="237" t="s">
        <v>838</v>
      </c>
      <c r="B688" s="17">
        <v>2723.74</v>
      </c>
      <c r="C688" s="256"/>
      <c r="D688" s="9"/>
      <c r="E688" s="256"/>
      <c r="F688" s="9"/>
    </row>
    <row r="689" spans="1:6" hidden="1" x14ac:dyDescent="0.35">
      <c r="A689" s="237" t="s">
        <v>839</v>
      </c>
      <c r="B689" s="17">
        <v>2752.58</v>
      </c>
      <c r="C689" s="256"/>
      <c r="D689" s="9"/>
      <c r="E689" s="256"/>
      <c r="F689" s="9"/>
    </row>
    <row r="690" spans="1:6" hidden="1" x14ac:dyDescent="0.35">
      <c r="A690" s="237" t="s">
        <v>840</v>
      </c>
      <c r="B690" s="9">
        <v>2730.93</v>
      </c>
      <c r="C690" s="256"/>
      <c r="D690" s="9"/>
      <c r="E690" s="256"/>
      <c r="F690" s="9"/>
    </row>
    <row r="691" spans="1:6" hidden="1" x14ac:dyDescent="0.35">
      <c r="A691" s="237" t="s">
        <v>841</v>
      </c>
      <c r="B691" s="9">
        <v>2723.26</v>
      </c>
      <c r="C691" s="256"/>
      <c r="D691" s="9"/>
      <c r="E691" s="256"/>
      <c r="F691" s="9"/>
    </row>
    <row r="692" spans="1:6" hidden="1" x14ac:dyDescent="0.35">
      <c r="A692" s="237" t="s">
        <v>842</v>
      </c>
      <c r="B692" s="9">
        <v>2727.75</v>
      </c>
      <c r="C692" s="256"/>
      <c r="D692" s="9"/>
      <c r="E692" s="256"/>
      <c r="F692" s="9"/>
    </row>
    <row r="693" spans="1:6" hidden="1" x14ac:dyDescent="0.35">
      <c r="A693" s="237" t="s">
        <v>843</v>
      </c>
      <c r="B693" s="9">
        <v>2670.86</v>
      </c>
      <c r="C693" s="256"/>
      <c r="D693" s="9"/>
      <c r="E693" s="256"/>
      <c r="F693" s="9"/>
    </row>
    <row r="694" spans="1:6" hidden="1" x14ac:dyDescent="0.35">
      <c r="A694" s="237" t="s">
        <v>844</v>
      </c>
      <c r="B694" s="17">
        <v>2685.83</v>
      </c>
      <c r="C694" s="256"/>
      <c r="D694" s="9"/>
      <c r="E694" s="256"/>
      <c r="F694" s="9"/>
    </row>
    <row r="695" spans="1:6" hidden="1" x14ac:dyDescent="0.35">
      <c r="A695" s="237" t="s">
        <v>845</v>
      </c>
      <c r="B695" s="17">
        <v>2655.79</v>
      </c>
      <c r="C695" s="256"/>
      <c r="D695" s="9"/>
      <c r="E695" s="256"/>
      <c r="F695" s="9"/>
    </row>
    <row r="696" spans="1:6" hidden="1" x14ac:dyDescent="0.35">
      <c r="A696" s="237" t="s">
        <v>846</v>
      </c>
      <c r="B696" s="9">
        <v>2689.35</v>
      </c>
      <c r="C696" s="256"/>
      <c r="D696" s="9"/>
      <c r="E696" s="256"/>
      <c r="F696" s="9"/>
    </row>
    <row r="697" spans="1:6" hidden="1" x14ac:dyDescent="0.35">
      <c r="A697" s="237" t="s">
        <v>847</v>
      </c>
      <c r="B697" s="20">
        <v>2706.14</v>
      </c>
      <c r="C697" s="257"/>
      <c r="D697" s="20"/>
      <c r="E697" s="257"/>
      <c r="F697" s="20"/>
    </row>
    <row r="698" spans="1:6" hidden="1" x14ac:dyDescent="0.35">
      <c r="A698" s="237" t="s">
        <v>848</v>
      </c>
      <c r="B698" s="17">
        <v>2705.49</v>
      </c>
      <c r="C698" s="257"/>
      <c r="D698" s="20"/>
      <c r="E698" s="257"/>
      <c r="F698" s="20"/>
    </row>
    <row r="699" spans="1:6" hidden="1" x14ac:dyDescent="0.35">
      <c r="A699" s="237" t="s">
        <v>849</v>
      </c>
      <c r="B699" s="20">
        <v>2694.29</v>
      </c>
      <c r="C699" s="257"/>
      <c r="D699" s="20"/>
      <c r="E699" s="257"/>
      <c r="F699" s="20"/>
    </row>
    <row r="700" spans="1:6" hidden="1" x14ac:dyDescent="0.35">
      <c r="A700" s="237" t="s">
        <v>850</v>
      </c>
      <c r="B700" s="20">
        <v>2655.79</v>
      </c>
      <c r="C700" s="257"/>
      <c r="D700" s="20"/>
      <c r="E700" s="257"/>
      <c r="F700" s="20"/>
    </row>
    <row r="701" spans="1:6" hidden="1" x14ac:dyDescent="0.35">
      <c r="A701" s="237" t="s">
        <v>851</v>
      </c>
      <c r="B701" s="20">
        <v>2669.54</v>
      </c>
      <c r="C701" s="257"/>
      <c r="D701" s="20"/>
      <c r="E701" s="257"/>
      <c r="F701" s="20"/>
    </row>
    <row r="702" spans="1:6" hidden="1" x14ac:dyDescent="0.35">
      <c r="A702" s="237" t="s">
        <v>852</v>
      </c>
      <c r="B702" s="17">
        <v>2705.37</v>
      </c>
      <c r="C702" s="257"/>
      <c r="D702" s="20"/>
      <c r="E702" s="257"/>
      <c r="F702" s="20"/>
    </row>
    <row r="703" spans="1:6" hidden="1" x14ac:dyDescent="0.35">
      <c r="A703" s="237" t="s">
        <v>853</v>
      </c>
      <c r="B703" s="20">
        <v>2705.25</v>
      </c>
      <c r="C703" s="257"/>
      <c r="D703" s="20"/>
      <c r="E703" s="257"/>
      <c r="F703" s="20"/>
    </row>
    <row r="704" spans="1:6" hidden="1" x14ac:dyDescent="0.35">
      <c r="A704" s="237" t="s">
        <v>854</v>
      </c>
      <c r="B704" s="17">
        <v>2729.11</v>
      </c>
      <c r="C704" s="257"/>
      <c r="D704" s="20"/>
      <c r="E704" s="257"/>
      <c r="F704" s="20"/>
    </row>
    <row r="705" spans="1:6" hidden="1" x14ac:dyDescent="0.35">
      <c r="A705" s="59" t="s">
        <v>855</v>
      </c>
      <c r="B705" s="20">
        <v>2706.96</v>
      </c>
      <c r="C705" s="257"/>
      <c r="D705" s="20"/>
      <c r="E705" s="257"/>
      <c r="F705" s="20"/>
    </row>
    <row r="706" spans="1:6" hidden="1" x14ac:dyDescent="0.35">
      <c r="A706" s="59" t="s">
        <v>856</v>
      </c>
      <c r="B706" s="20">
        <v>2670.23</v>
      </c>
      <c r="C706" s="257"/>
      <c r="D706" s="20"/>
      <c r="E706" s="257"/>
      <c r="F706" s="20"/>
    </row>
    <row r="707" spans="1:6" hidden="1" x14ac:dyDescent="0.35">
      <c r="A707" s="59" t="s">
        <v>857</v>
      </c>
      <c r="B707" s="20">
        <v>2669.77</v>
      </c>
      <c r="C707" s="257"/>
      <c r="D707" s="20"/>
      <c r="E707" s="257"/>
      <c r="F707" s="20"/>
    </row>
    <row r="708" spans="1:6" hidden="1" x14ac:dyDescent="0.35">
      <c r="A708" s="59" t="s">
        <v>858</v>
      </c>
      <c r="B708" s="20">
        <v>2666.61</v>
      </c>
      <c r="C708" s="257"/>
      <c r="D708" s="20"/>
      <c r="E708" s="257"/>
      <c r="F708" s="20"/>
    </row>
    <row r="709" spans="1:6" hidden="1" x14ac:dyDescent="0.35">
      <c r="A709" s="59" t="s">
        <v>859</v>
      </c>
      <c r="B709" s="20">
        <v>2687.46</v>
      </c>
      <c r="C709" s="257"/>
      <c r="D709" s="20"/>
      <c r="E709" s="257"/>
      <c r="F709" s="20"/>
    </row>
    <row r="710" spans="1:6" hidden="1" x14ac:dyDescent="0.35">
      <c r="A710" s="59" t="s">
        <v>860</v>
      </c>
      <c r="B710" s="20">
        <v>2713.91</v>
      </c>
      <c r="C710" s="257"/>
      <c r="D710" s="20"/>
      <c r="E710" s="257"/>
      <c r="F710" s="20"/>
    </row>
    <row r="711" spans="1:6" hidden="1" x14ac:dyDescent="0.35">
      <c r="A711" s="59" t="s">
        <v>861</v>
      </c>
      <c r="B711" s="20">
        <v>2718.51</v>
      </c>
      <c r="C711" s="257"/>
      <c r="D711" s="20"/>
      <c r="E711" s="257"/>
      <c r="F711" s="20"/>
    </row>
    <row r="712" spans="1:6" hidden="1" x14ac:dyDescent="0.35">
      <c r="A712" s="59" t="s">
        <v>862</v>
      </c>
      <c r="B712" s="20">
        <v>2714.96</v>
      </c>
      <c r="C712" s="257"/>
      <c r="D712" s="20"/>
      <c r="E712" s="257"/>
      <c r="F712" s="20"/>
    </row>
    <row r="713" spans="1:6" hidden="1" x14ac:dyDescent="0.35">
      <c r="A713" s="59" t="s">
        <v>863</v>
      </c>
      <c r="B713" s="20">
        <v>2689.92</v>
      </c>
      <c r="C713" s="257"/>
      <c r="D713" s="20"/>
      <c r="E713" s="257"/>
      <c r="F713" s="20"/>
    </row>
    <row r="714" spans="1:6" hidden="1" x14ac:dyDescent="0.35">
      <c r="A714" s="59" t="s">
        <v>864</v>
      </c>
      <c r="B714" s="20">
        <v>2809.81</v>
      </c>
      <c r="C714" s="257"/>
      <c r="D714" s="20"/>
      <c r="E714" s="257"/>
      <c r="F714" s="20"/>
    </row>
    <row r="715" spans="1:6" hidden="1" x14ac:dyDescent="0.35">
      <c r="A715" s="59" t="s">
        <v>865</v>
      </c>
      <c r="B715" s="20">
        <v>2787.24</v>
      </c>
      <c r="C715" s="257"/>
      <c r="D715" s="20"/>
      <c r="E715" s="257"/>
      <c r="F715" s="20"/>
    </row>
    <row r="716" spans="1:6" hidden="1" x14ac:dyDescent="0.35">
      <c r="A716" s="59" t="s">
        <v>866</v>
      </c>
      <c r="B716" s="20">
        <v>2931.68</v>
      </c>
      <c r="C716" s="257"/>
      <c r="D716" s="20"/>
      <c r="E716" s="257"/>
      <c r="F716" s="20"/>
    </row>
    <row r="717" spans="1:6" hidden="1" x14ac:dyDescent="0.35">
      <c r="A717" s="59" t="s">
        <v>867</v>
      </c>
      <c r="B717" s="20">
        <v>2908.9</v>
      </c>
      <c r="C717" s="257"/>
      <c r="D717" s="20"/>
      <c r="E717" s="257"/>
      <c r="F717" s="20"/>
    </row>
    <row r="718" spans="1:6" hidden="1" x14ac:dyDescent="0.35">
      <c r="A718" s="59" t="s">
        <v>868</v>
      </c>
      <c r="B718" s="20">
        <v>2876.04</v>
      </c>
      <c r="C718" s="257"/>
      <c r="D718" s="20"/>
      <c r="E718" s="257"/>
      <c r="F718" s="20"/>
    </row>
    <row r="719" spans="1:6" hidden="1" x14ac:dyDescent="0.35">
      <c r="A719" s="59" t="s">
        <v>869</v>
      </c>
      <c r="B719" s="20">
        <v>2909.05</v>
      </c>
      <c r="C719" s="257"/>
      <c r="D719" s="20"/>
      <c r="E719" s="257"/>
      <c r="F719" s="20"/>
    </row>
    <row r="720" spans="1:6" hidden="1" x14ac:dyDescent="0.35">
      <c r="A720" s="59" t="s">
        <v>870</v>
      </c>
      <c r="B720" s="20">
        <v>2917.74</v>
      </c>
      <c r="C720" s="257"/>
      <c r="D720" s="20"/>
      <c r="E720" s="257"/>
      <c r="F720" s="20"/>
    </row>
    <row r="721" spans="1:6" hidden="1" x14ac:dyDescent="0.35">
      <c r="A721" s="59" t="s">
        <v>871</v>
      </c>
      <c r="B721" s="20">
        <v>2950.14</v>
      </c>
      <c r="C721" s="257"/>
      <c r="D721" s="20"/>
      <c r="E721" s="257"/>
      <c r="F721" s="20"/>
    </row>
    <row r="722" spans="1:6" hidden="1" x14ac:dyDescent="0.35">
      <c r="A722" s="59" t="s">
        <v>872</v>
      </c>
      <c r="B722" s="20">
        <v>2943.65</v>
      </c>
      <c r="C722" s="257"/>
      <c r="D722" s="20"/>
      <c r="E722" s="257"/>
      <c r="F722" s="20"/>
    </row>
    <row r="723" spans="1:6" hidden="1" x14ac:dyDescent="0.35">
      <c r="A723" s="59" t="s">
        <v>874</v>
      </c>
      <c r="B723" s="20">
        <v>3026.44</v>
      </c>
      <c r="C723" s="257"/>
      <c r="D723" s="20"/>
      <c r="E723" s="257"/>
      <c r="F723" s="20"/>
    </row>
    <row r="724" spans="1:6" hidden="1" x14ac:dyDescent="0.35">
      <c r="A724" s="59" t="s">
        <v>875</v>
      </c>
      <c r="B724" s="20">
        <v>3086.84</v>
      </c>
      <c r="C724" s="257"/>
      <c r="D724" s="20"/>
      <c r="E724" s="257"/>
      <c r="F724" s="20"/>
    </row>
    <row r="725" spans="1:6" hidden="1" x14ac:dyDescent="0.35">
      <c r="A725" s="59" t="s">
        <v>876</v>
      </c>
      <c r="B725" s="20">
        <v>3215.06</v>
      </c>
      <c r="C725" s="257"/>
      <c r="D725" s="20"/>
      <c r="E725" s="257"/>
      <c r="F725" s="20"/>
    </row>
    <row r="726" spans="1:6" hidden="1" x14ac:dyDescent="0.35">
      <c r="A726" s="59" t="s">
        <v>877</v>
      </c>
      <c r="B726" s="20">
        <v>3108.24</v>
      </c>
      <c r="C726" s="257"/>
      <c r="D726" s="20"/>
      <c r="E726" s="257"/>
      <c r="F726" s="20"/>
    </row>
    <row r="727" spans="1:6" hidden="1" x14ac:dyDescent="0.35">
      <c r="A727" s="59" t="s">
        <v>878</v>
      </c>
      <c r="B727" s="20">
        <v>3021.81</v>
      </c>
      <c r="C727" s="257"/>
      <c r="D727" s="20"/>
      <c r="E727" s="257"/>
      <c r="F727" s="20"/>
    </row>
    <row r="728" spans="1:6" hidden="1" x14ac:dyDescent="0.35">
      <c r="A728" s="59" t="s">
        <v>879</v>
      </c>
      <c r="B728" s="20">
        <v>2983.35</v>
      </c>
      <c r="C728" s="257"/>
      <c r="D728" s="20"/>
      <c r="E728" s="257"/>
      <c r="F728" s="20"/>
    </row>
    <row r="729" spans="1:6" hidden="1" x14ac:dyDescent="0.35">
      <c r="A729" s="59" t="s">
        <v>880</v>
      </c>
      <c r="B729" s="20">
        <v>3070.42</v>
      </c>
      <c r="C729" s="257"/>
      <c r="D729" s="20"/>
      <c r="E729" s="257"/>
      <c r="F729" s="20"/>
    </row>
    <row r="730" spans="1:6" hidden="1" x14ac:dyDescent="0.35">
      <c r="A730" s="59" t="s">
        <v>881</v>
      </c>
      <c r="B730" s="20">
        <v>3129.53</v>
      </c>
      <c r="C730" s="257"/>
      <c r="D730" s="20"/>
      <c r="E730" s="257"/>
      <c r="F730" s="20"/>
    </row>
    <row r="731" spans="1:6" hidden="1" x14ac:dyDescent="0.35">
      <c r="A731" s="59" t="s">
        <v>882</v>
      </c>
      <c r="B731" s="20">
        <v>3124.28</v>
      </c>
      <c r="C731" s="257"/>
      <c r="D731" s="20"/>
      <c r="E731" s="257"/>
      <c r="F731" s="20"/>
    </row>
    <row r="732" spans="1:6" hidden="1" x14ac:dyDescent="0.35">
      <c r="A732" s="59" t="s">
        <v>883</v>
      </c>
      <c r="B732" s="20">
        <v>3283.68</v>
      </c>
      <c r="C732" s="257"/>
      <c r="D732" s="20"/>
      <c r="E732" s="257"/>
      <c r="F732" s="20"/>
    </row>
    <row r="733" spans="1:6" hidden="1" x14ac:dyDescent="0.35">
      <c r="A733" s="59" t="s">
        <v>884</v>
      </c>
      <c r="B733" s="20">
        <v>3277.39</v>
      </c>
      <c r="C733" s="257"/>
      <c r="D733" s="20"/>
      <c r="E733" s="257"/>
      <c r="F733" s="20"/>
    </row>
    <row r="734" spans="1:6" hidden="1" x14ac:dyDescent="0.35">
      <c r="A734" s="59" t="s">
        <v>886</v>
      </c>
      <c r="B734" s="20">
        <v>3514.22</v>
      </c>
      <c r="C734" s="257"/>
      <c r="D734" s="20"/>
      <c r="E734" s="257"/>
      <c r="F734" s="20"/>
    </row>
    <row r="735" spans="1:6" hidden="1" x14ac:dyDescent="0.35">
      <c r="A735" s="59" t="s">
        <v>887</v>
      </c>
      <c r="B735" s="20">
        <v>3463.55</v>
      </c>
      <c r="C735" s="257"/>
      <c r="D735" s="20"/>
      <c r="E735" s="257"/>
      <c r="F735" s="20"/>
    </row>
    <row r="736" spans="1:6" hidden="1" x14ac:dyDescent="0.35">
      <c r="A736" s="59" t="s">
        <v>888</v>
      </c>
      <c r="B736" s="20">
        <v>3315.8</v>
      </c>
      <c r="C736" s="257"/>
      <c r="D736" s="20"/>
      <c r="E736" s="257"/>
      <c r="F736" s="20"/>
    </row>
    <row r="737" spans="1:9" hidden="1" x14ac:dyDescent="0.35">
      <c r="A737" s="59" t="s">
        <v>889</v>
      </c>
      <c r="B737" s="20">
        <v>3301.7</v>
      </c>
      <c r="C737" s="257"/>
      <c r="D737" s="20"/>
      <c r="E737" s="257"/>
      <c r="F737" s="20"/>
    </row>
    <row r="738" spans="1:9" hidden="1" x14ac:dyDescent="0.35">
      <c r="A738" s="59" t="s">
        <v>890</v>
      </c>
      <c r="B738" s="20">
        <v>3258.9</v>
      </c>
      <c r="C738" s="257"/>
      <c r="D738" s="20"/>
      <c r="E738" s="257"/>
      <c r="F738" s="20"/>
    </row>
    <row r="739" spans="1:9" hidden="1" x14ac:dyDescent="0.35">
      <c r="A739" s="59" t="s">
        <v>891</v>
      </c>
      <c r="B739" s="20">
        <v>3259.44</v>
      </c>
      <c r="C739" s="257"/>
      <c r="D739" s="20"/>
      <c r="E739" s="257"/>
      <c r="F739" s="20"/>
    </row>
    <row r="740" spans="1:9" hidden="1" x14ac:dyDescent="0.35">
      <c r="A740" s="59" t="s">
        <v>892</v>
      </c>
      <c r="B740" s="19">
        <v>3354.64</v>
      </c>
      <c r="C740" s="257"/>
      <c r="D740" s="19">
        <v>2867.22</v>
      </c>
      <c r="E740" s="276">
        <v>2706</v>
      </c>
      <c r="F740" s="20">
        <v>6.883</v>
      </c>
    </row>
    <row r="741" spans="1:9" hidden="1" x14ac:dyDescent="0.35">
      <c r="A741" s="59" t="s">
        <v>893</v>
      </c>
      <c r="B741" s="19">
        <v>3330.15</v>
      </c>
      <c r="C741" s="257"/>
      <c r="D741" s="19">
        <v>2846.28</v>
      </c>
      <c r="E741" s="276">
        <v>2731</v>
      </c>
      <c r="F741" s="20">
        <v>6.9096000000000002</v>
      </c>
    </row>
    <row r="742" spans="1:9" hidden="1" x14ac:dyDescent="0.35">
      <c r="A742" s="59" t="s">
        <v>894</v>
      </c>
      <c r="B742" s="19">
        <v>3299.94</v>
      </c>
      <c r="C742" s="257"/>
      <c r="D742" s="19">
        <v>2820.4594999999999</v>
      </c>
      <c r="E742" s="276">
        <v>2821.5</v>
      </c>
      <c r="F742" s="19">
        <v>6.8971</v>
      </c>
    </row>
    <row r="743" spans="1:9" hidden="1" x14ac:dyDescent="0.35">
      <c r="A743" s="59" t="s">
        <v>896</v>
      </c>
      <c r="B743" s="19">
        <v>3278.43</v>
      </c>
      <c r="C743" s="257"/>
      <c r="D743" s="22">
        <v>2802.08</v>
      </c>
      <c r="E743" s="276">
        <v>2709.5</v>
      </c>
      <c r="F743" s="20">
        <v>6.9332000000000003</v>
      </c>
    </row>
    <row r="744" spans="1:9" hidden="1" x14ac:dyDescent="0.35">
      <c r="A744" s="59" t="s">
        <v>897</v>
      </c>
      <c r="B744" s="19">
        <v>3256.44</v>
      </c>
      <c r="C744" s="257"/>
      <c r="D744" s="22">
        <v>2783.28</v>
      </c>
      <c r="E744" s="276">
        <v>2704</v>
      </c>
      <c r="F744" s="19">
        <v>6.9185999999999996</v>
      </c>
    </row>
    <row r="745" spans="1:9" hidden="1" x14ac:dyDescent="0.35">
      <c r="A745" s="59" t="s">
        <v>898</v>
      </c>
      <c r="B745" s="19">
        <v>3211.22</v>
      </c>
      <c r="C745" s="257"/>
      <c r="D745" s="22">
        <v>2744.63</v>
      </c>
      <c r="E745" s="276">
        <v>2735.5</v>
      </c>
      <c r="F745" s="19">
        <v>6.9226000000000001</v>
      </c>
    </row>
    <row r="746" spans="1:9" hidden="1" x14ac:dyDescent="0.35">
      <c r="A746" s="59" t="s">
        <v>899</v>
      </c>
      <c r="B746" s="19">
        <v>3306.56</v>
      </c>
      <c r="C746" s="257"/>
      <c r="D746" s="22">
        <v>2826.12</v>
      </c>
      <c r="E746" s="276">
        <v>2736.5</v>
      </c>
      <c r="F746" s="19">
        <v>6.9226000000000001</v>
      </c>
    </row>
    <row r="747" spans="1:9" hidden="1" x14ac:dyDescent="0.35">
      <c r="A747" s="59" t="s">
        <v>900</v>
      </c>
      <c r="B747" s="19">
        <v>3276.76</v>
      </c>
      <c r="C747" s="257"/>
      <c r="D747" s="22">
        <v>2800.65</v>
      </c>
      <c r="E747" s="276">
        <v>2760.5</v>
      </c>
      <c r="F747" s="19">
        <v>6.9641999999999999</v>
      </c>
    </row>
    <row r="748" spans="1:9" hidden="1" x14ac:dyDescent="0.35">
      <c r="A748" s="59" t="s">
        <v>901</v>
      </c>
      <c r="B748" s="19">
        <v>3187.27</v>
      </c>
      <c r="C748" s="257"/>
      <c r="D748" s="22">
        <v>2724.17</v>
      </c>
      <c r="E748" s="276">
        <v>2725</v>
      </c>
      <c r="F748" s="19">
        <v>6.9652000000000003</v>
      </c>
    </row>
    <row r="749" spans="1:9" hidden="1" x14ac:dyDescent="0.35">
      <c r="A749" s="247" t="s">
        <v>902</v>
      </c>
      <c r="B749" s="19">
        <v>3028.17</v>
      </c>
      <c r="C749" s="257"/>
      <c r="D749" s="22">
        <v>2588.1799999999998</v>
      </c>
      <c r="E749" s="276">
        <v>2632</v>
      </c>
      <c r="F749" s="19">
        <v>6.9711999999999996</v>
      </c>
    </row>
    <row r="750" spans="1:9" hidden="1" x14ac:dyDescent="0.35">
      <c r="A750" s="59" t="s">
        <v>903</v>
      </c>
      <c r="B750" s="19">
        <v>3070.21</v>
      </c>
      <c r="C750" s="257"/>
      <c r="D750" s="22">
        <v>2624.11</v>
      </c>
      <c r="E750" s="276">
        <v>2615</v>
      </c>
      <c r="F750" s="19">
        <v>6.9702000000000002</v>
      </c>
    </row>
    <row r="751" spans="1:9" hidden="1" x14ac:dyDescent="0.35">
      <c r="A751" s="59" t="s">
        <v>904</v>
      </c>
      <c r="B751" s="19">
        <v>3040.08</v>
      </c>
      <c r="C751" s="257"/>
      <c r="D751" s="22">
        <v>2598.36</v>
      </c>
      <c r="E751" s="276">
        <v>2604.5</v>
      </c>
      <c r="F751" s="19">
        <v>6.9702000000000002</v>
      </c>
      <c r="I751" s="53"/>
    </row>
    <row r="752" spans="1:9" hidden="1" x14ac:dyDescent="0.35">
      <c r="A752" s="59" t="s">
        <v>905</v>
      </c>
      <c r="B752" s="19">
        <v>2851.12</v>
      </c>
      <c r="C752" s="257"/>
      <c r="D752" s="22">
        <v>2436.85</v>
      </c>
      <c r="E752" s="276">
        <v>2725</v>
      </c>
      <c r="F752" s="19">
        <v>6.9691999999999998</v>
      </c>
    </row>
    <row r="753" spans="1:6" hidden="1" x14ac:dyDescent="0.35">
      <c r="A753" s="59" t="s">
        <v>906</v>
      </c>
      <c r="B753" s="19">
        <v>2889.53</v>
      </c>
      <c r="C753" s="257"/>
      <c r="D753" s="22">
        <v>2469.6799999999998</v>
      </c>
      <c r="E753" s="276">
        <v>2587</v>
      </c>
      <c r="F753" s="19">
        <v>6.97</v>
      </c>
    </row>
    <row r="754" spans="1:6" hidden="1" x14ac:dyDescent="0.35">
      <c r="A754" s="59" t="s">
        <v>907</v>
      </c>
      <c r="B754" s="19">
        <v>3014.97</v>
      </c>
      <c r="C754" s="257"/>
      <c r="D754" s="22">
        <v>2576.9</v>
      </c>
      <c r="E754" s="276">
        <v>2587</v>
      </c>
      <c r="F754" s="19">
        <v>6.9752000000000001</v>
      </c>
    </row>
    <row r="755" spans="1:6" hidden="1" x14ac:dyDescent="0.35">
      <c r="A755" s="59" t="s">
        <v>908</v>
      </c>
      <c r="B755" s="19">
        <v>3041.73</v>
      </c>
      <c r="C755" s="257"/>
      <c r="D755" s="22">
        <v>2599.77</v>
      </c>
      <c r="E755" s="276">
        <v>2587</v>
      </c>
      <c r="F755" s="19">
        <v>6.9763000000000002</v>
      </c>
    </row>
    <row r="756" spans="1:6" hidden="1" x14ac:dyDescent="0.35">
      <c r="A756" s="59" t="s">
        <v>909</v>
      </c>
      <c r="B756" s="19">
        <v>3023.74</v>
      </c>
      <c r="C756" s="257"/>
      <c r="D756" s="22">
        <v>2584.39</v>
      </c>
      <c r="E756" s="276">
        <v>2540</v>
      </c>
      <c r="F756" s="19">
        <v>6.9682000000000004</v>
      </c>
    </row>
    <row r="757" spans="1:6" hidden="1" x14ac:dyDescent="0.35">
      <c r="A757" s="234" t="s">
        <v>910</v>
      </c>
      <c r="B757" s="19">
        <v>3040.77</v>
      </c>
      <c r="C757" s="257"/>
      <c r="D757" s="22">
        <v>2598.9499999999998</v>
      </c>
      <c r="E757" s="276">
        <v>2563</v>
      </c>
      <c r="F757" s="19">
        <v>6.9752000000000001</v>
      </c>
    </row>
    <row r="758" spans="1:6" hidden="1" x14ac:dyDescent="0.35">
      <c r="A758" s="234" t="s">
        <v>911</v>
      </c>
      <c r="B758" s="19">
        <v>3025.96</v>
      </c>
      <c r="C758" s="257"/>
      <c r="D758" s="22">
        <v>2586.29</v>
      </c>
      <c r="E758" s="276">
        <v>2553</v>
      </c>
      <c r="F758" s="19">
        <v>6.9763000000000002</v>
      </c>
    </row>
    <row r="759" spans="1:6" hidden="1" x14ac:dyDescent="0.35">
      <c r="A759" s="234" t="s">
        <v>926</v>
      </c>
      <c r="B759" s="19">
        <v>3105.39</v>
      </c>
      <c r="C759" s="257"/>
      <c r="D759" s="22">
        <v>2654.18</v>
      </c>
      <c r="E759" s="276">
        <v>2530</v>
      </c>
      <c r="F759" s="19">
        <v>6.9492000000000003</v>
      </c>
    </row>
    <row r="760" spans="1:6" hidden="1" x14ac:dyDescent="0.35">
      <c r="A760" s="234" t="s">
        <v>927</v>
      </c>
      <c r="B760" s="19">
        <v>3114.03</v>
      </c>
      <c r="C760" s="257"/>
      <c r="D760" s="22">
        <v>2661.56</v>
      </c>
      <c r="E760" s="276">
        <v>2609</v>
      </c>
      <c r="F760" s="19">
        <v>6.9183000000000003</v>
      </c>
    </row>
    <row r="761" spans="1:6" hidden="1" x14ac:dyDescent="0.35">
      <c r="A761" s="234" t="s">
        <v>928</v>
      </c>
      <c r="B761" s="19">
        <v>3191.9</v>
      </c>
      <c r="C761" s="257"/>
      <c r="D761" s="22">
        <v>2728.12</v>
      </c>
      <c r="E761" s="276">
        <v>2611</v>
      </c>
      <c r="F761" s="19">
        <v>6.9457000000000004</v>
      </c>
    </row>
    <row r="762" spans="1:6" hidden="1" x14ac:dyDescent="0.35">
      <c r="A762" s="234" t="s">
        <v>929</v>
      </c>
      <c r="B762" s="18">
        <v>3242.99</v>
      </c>
      <c r="C762" s="257"/>
      <c r="D762" s="23">
        <v>2771.79</v>
      </c>
      <c r="E762" s="277">
        <v>2733</v>
      </c>
      <c r="F762" s="24">
        <v>6.9442000000000004</v>
      </c>
    </row>
    <row r="763" spans="1:6" hidden="1" x14ac:dyDescent="0.35">
      <c r="A763" s="234" t="s">
        <v>930</v>
      </c>
      <c r="B763" s="19">
        <v>3237.23</v>
      </c>
      <c r="C763" s="257"/>
      <c r="D763" s="22">
        <v>2766.87</v>
      </c>
      <c r="E763" s="276" t="s">
        <v>794</v>
      </c>
      <c r="F763" s="19">
        <v>6.9302999999999999</v>
      </c>
    </row>
    <row r="764" spans="1:6" hidden="1" x14ac:dyDescent="0.35">
      <c r="A764" s="234" t="s">
        <v>931</v>
      </c>
      <c r="B764" s="19">
        <v>3249.68</v>
      </c>
      <c r="C764" s="257"/>
      <c r="D764" s="22">
        <v>2777.51</v>
      </c>
      <c r="E764" s="278">
        <v>2725</v>
      </c>
      <c r="F764" s="19">
        <v>6.9176000000000002</v>
      </c>
    </row>
    <row r="765" spans="1:6" hidden="1" x14ac:dyDescent="0.35">
      <c r="A765" s="234" t="s">
        <v>932</v>
      </c>
      <c r="B765" s="18">
        <v>3305.56</v>
      </c>
      <c r="C765" s="257"/>
      <c r="D765" s="23">
        <v>2825.26</v>
      </c>
      <c r="E765" s="279">
        <v>2720</v>
      </c>
      <c r="F765" s="24">
        <v>6.9126000000000003</v>
      </c>
    </row>
    <row r="766" spans="1:6" hidden="1" x14ac:dyDescent="0.35">
      <c r="A766" s="234" t="s">
        <v>933</v>
      </c>
      <c r="B766" s="18">
        <v>3211.72</v>
      </c>
      <c r="C766" s="257"/>
      <c r="D766" s="23">
        <v>2745.06</v>
      </c>
      <c r="E766" s="279">
        <v>2766</v>
      </c>
      <c r="F766" s="24">
        <v>6.9153000000000002</v>
      </c>
    </row>
    <row r="767" spans="1:6" hidden="1" x14ac:dyDescent="0.35">
      <c r="A767" s="234" t="s">
        <v>934</v>
      </c>
      <c r="B767" s="18">
        <v>3275.66</v>
      </c>
      <c r="C767" s="257"/>
      <c r="D767" s="23">
        <v>2799.71</v>
      </c>
      <c r="E767" s="279">
        <v>2694</v>
      </c>
      <c r="F767" s="24">
        <v>6.8780000000000001</v>
      </c>
    </row>
    <row r="768" spans="1:6" hidden="1" x14ac:dyDescent="0.35">
      <c r="A768" s="234" t="s">
        <v>935</v>
      </c>
      <c r="B768" s="18">
        <v>3259.4</v>
      </c>
      <c r="C768" s="257"/>
      <c r="D768" s="23">
        <v>2785.81</v>
      </c>
      <c r="E768" s="279">
        <v>2724</v>
      </c>
      <c r="F768" s="24">
        <v>6.8754999999999997</v>
      </c>
    </row>
    <row r="769" spans="1:6" hidden="1" x14ac:dyDescent="0.35">
      <c r="A769" s="234" t="s">
        <v>936</v>
      </c>
      <c r="B769" s="18">
        <v>3265.22</v>
      </c>
      <c r="C769" s="257"/>
      <c r="D769" s="23">
        <v>2790.78</v>
      </c>
      <c r="E769" s="279">
        <v>2759</v>
      </c>
      <c r="F769" s="24">
        <v>6.8754999999999997</v>
      </c>
    </row>
    <row r="770" spans="1:6" hidden="1" x14ac:dyDescent="0.35">
      <c r="A770" s="234" t="s">
        <v>937</v>
      </c>
      <c r="B770" s="18">
        <v>3326.04</v>
      </c>
      <c r="C770" s="257"/>
      <c r="D770" s="23">
        <v>2842.77</v>
      </c>
      <c r="E770" s="279">
        <v>2737</v>
      </c>
      <c r="F770" s="24">
        <v>6.8579999999999997</v>
      </c>
    </row>
    <row r="771" spans="1:6" hidden="1" x14ac:dyDescent="0.35">
      <c r="A771" s="234" t="s">
        <v>938</v>
      </c>
      <c r="B771" s="18">
        <v>3313.92</v>
      </c>
      <c r="C771" s="257"/>
      <c r="D771" s="23">
        <v>2832.41</v>
      </c>
      <c r="E771" s="279">
        <v>2782</v>
      </c>
      <c r="F771" s="24">
        <v>6.8680000000000003</v>
      </c>
    </row>
    <row r="772" spans="1:6" hidden="1" x14ac:dyDescent="0.35">
      <c r="A772" s="234" t="s">
        <v>939</v>
      </c>
      <c r="B772" s="18">
        <v>3297.47</v>
      </c>
      <c r="C772" s="257"/>
      <c r="D772" s="23">
        <v>2818.35</v>
      </c>
      <c r="E772" s="279">
        <v>2783</v>
      </c>
      <c r="F772" s="24">
        <v>6.8780000000000001</v>
      </c>
    </row>
    <row r="773" spans="1:6" hidden="1" x14ac:dyDescent="0.35">
      <c r="A773" s="234" t="s">
        <v>940</v>
      </c>
      <c r="B773" s="18">
        <v>3289.98</v>
      </c>
      <c r="C773" s="257"/>
      <c r="D773" s="23">
        <v>2811.95</v>
      </c>
      <c r="E773" s="279">
        <v>2765</v>
      </c>
      <c r="F773" s="24">
        <v>6.8815</v>
      </c>
    </row>
    <row r="774" spans="1:6" hidden="1" x14ac:dyDescent="0.35">
      <c r="A774" s="234" t="s">
        <v>941</v>
      </c>
      <c r="B774" s="18">
        <v>3333.77</v>
      </c>
      <c r="C774" s="257"/>
      <c r="D774" s="23">
        <v>2849.37</v>
      </c>
      <c r="E774" s="279">
        <v>2775</v>
      </c>
      <c r="F774" s="24">
        <v>6.8990999999999998</v>
      </c>
    </row>
    <row r="775" spans="1:6" hidden="1" x14ac:dyDescent="0.35">
      <c r="A775" s="234" t="s">
        <v>942</v>
      </c>
      <c r="B775" s="18">
        <v>3353.67</v>
      </c>
      <c r="C775" s="257"/>
      <c r="D775" s="23">
        <v>2866.38</v>
      </c>
      <c r="E775" s="279">
        <v>2826</v>
      </c>
      <c r="F775" s="24">
        <v>6.8849999999999998</v>
      </c>
    </row>
    <row r="776" spans="1:6" hidden="1" x14ac:dyDescent="0.35">
      <c r="A776" s="234" t="s">
        <v>951</v>
      </c>
      <c r="B776" s="18">
        <v>3490.06</v>
      </c>
      <c r="C776" s="257"/>
      <c r="D776" s="23">
        <v>2982.96</v>
      </c>
      <c r="E776" s="279">
        <v>2906</v>
      </c>
      <c r="F776" s="24">
        <v>6.8996000000000004</v>
      </c>
    </row>
    <row r="777" spans="1:6" hidden="1" x14ac:dyDescent="0.35">
      <c r="A777" s="234" t="s">
        <v>952</v>
      </c>
      <c r="B777" s="18">
        <v>3427.78</v>
      </c>
      <c r="C777" s="257"/>
      <c r="D777" s="23">
        <v>2929.72</v>
      </c>
      <c r="E777" s="279">
        <v>2971</v>
      </c>
      <c r="F777" s="24">
        <v>6.8966000000000003</v>
      </c>
    </row>
    <row r="778" spans="1:6" hidden="1" x14ac:dyDescent="0.35">
      <c r="A778" s="234" t="s">
        <v>953</v>
      </c>
      <c r="B778" s="18">
        <v>3427.78</v>
      </c>
      <c r="C778" s="257"/>
      <c r="D778" s="23">
        <v>2929.72</v>
      </c>
      <c r="E778" s="279">
        <v>2934</v>
      </c>
      <c r="F778" s="24">
        <v>6.8789999999999996</v>
      </c>
    </row>
    <row r="779" spans="1:6" hidden="1" x14ac:dyDescent="0.35">
      <c r="A779" s="234" t="s">
        <v>954</v>
      </c>
      <c r="B779" s="18">
        <v>3418.68</v>
      </c>
      <c r="C779" s="257"/>
      <c r="D779" s="23">
        <v>2921.95</v>
      </c>
      <c r="E779" s="279">
        <v>2890</v>
      </c>
      <c r="F779" s="24">
        <v>6.8739999999999997</v>
      </c>
    </row>
    <row r="780" spans="1:6" hidden="1" x14ac:dyDescent="0.35">
      <c r="A780" s="234" t="s">
        <v>955</v>
      </c>
      <c r="B780" s="18">
        <v>3389.31</v>
      </c>
      <c r="C780" s="257"/>
      <c r="D780" s="23">
        <v>2896.85</v>
      </c>
      <c r="E780" s="279">
        <v>2836</v>
      </c>
      <c r="F780" s="24">
        <v>6.8775000000000004</v>
      </c>
    </row>
    <row r="781" spans="1:6" hidden="1" x14ac:dyDescent="0.35">
      <c r="A781" s="234" t="s">
        <v>956</v>
      </c>
      <c r="B781" s="18">
        <v>3307.89</v>
      </c>
      <c r="C781" s="257"/>
      <c r="D781" s="23">
        <v>2827.25</v>
      </c>
      <c r="E781" s="279">
        <v>2826</v>
      </c>
      <c r="F781" s="24">
        <v>6.883</v>
      </c>
    </row>
    <row r="782" spans="1:6" hidden="1" x14ac:dyDescent="0.35">
      <c r="A782" s="234" t="s">
        <v>957</v>
      </c>
      <c r="B782" s="18">
        <v>3394.4</v>
      </c>
      <c r="C782" s="257"/>
      <c r="D782" s="23">
        <v>2901.2</v>
      </c>
      <c r="E782" s="279">
        <v>2861</v>
      </c>
      <c r="F782" s="24">
        <v>6.8996000000000004</v>
      </c>
    </row>
    <row r="783" spans="1:6" hidden="1" x14ac:dyDescent="0.35">
      <c r="A783" s="234" t="s">
        <v>958</v>
      </c>
      <c r="B783" s="18">
        <v>3371.47</v>
      </c>
      <c r="C783" s="257"/>
      <c r="D783" s="23">
        <v>2881.6</v>
      </c>
      <c r="E783" s="279">
        <v>2885</v>
      </c>
      <c r="F783" s="24">
        <v>6.8960999999999997</v>
      </c>
    </row>
    <row r="784" spans="1:6" hidden="1" x14ac:dyDescent="0.35">
      <c r="A784" s="234" t="s">
        <v>959</v>
      </c>
      <c r="B784" s="18">
        <v>3357.8</v>
      </c>
      <c r="C784" s="257"/>
      <c r="D784" s="23">
        <v>2869.91</v>
      </c>
      <c r="E784" s="279">
        <v>2860</v>
      </c>
      <c r="F784" s="24">
        <v>6.8944000000000001</v>
      </c>
    </row>
    <row r="785" spans="1:6" hidden="1" x14ac:dyDescent="0.35">
      <c r="A785" s="234" t="s">
        <v>960</v>
      </c>
      <c r="B785" s="18">
        <v>3270.26</v>
      </c>
      <c r="C785" s="257"/>
      <c r="D785" s="23">
        <v>2795.1</v>
      </c>
      <c r="E785" s="279">
        <v>2841</v>
      </c>
      <c r="F785" s="24">
        <v>6.8863000000000003</v>
      </c>
    </row>
    <row r="786" spans="1:6" hidden="1" x14ac:dyDescent="0.35">
      <c r="A786" s="234" t="s">
        <v>961</v>
      </c>
      <c r="B786" s="18">
        <v>3323.13</v>
      </c>
      <c r="C786" s="257"/>
      <c r="D786" s="23">
        <v>2840.28</v>
      </c>
      <c r="E786" s="279">
        <v>2822</v>
      </c>
      <c r="F786" s="24">
        <v>6.8910999999999998</v>
      </c>
    </row>
    <row r="787" spans="1:6" hidden="1" x14ac:dyDescent="0.35">
      <c r="A787" s="234" t="s">
        <v>962</v>
      </c>
      <c r="B787" s="18">
        <v>3306.46</v>
      </c>
      <c r="C787" s="257"/>
      <c r="D787" s="23">
        <v>2826.03</v>
      </c>
      <c r="E787" s="279">
        <v>2814</v>
      </c>
      <c r="F787" s="24">
        <v>6.8834999999999997</v>
      </c>
    </row>
    <row r="788" spans="1:6" hidden="1" x14ac:dyDescent="0.35">
      <c r="A788" s="234" t="s">
        <v>963</v>
      </c>
      <c r="B788" s="18">
        <v>3313.45</v>
      </c>
      <c r="C788" s="257"/>
      <c r="D788" s="23">
        <v>2832.01</v>
      </c>
      <c r="E788" s="279">
        <v>2813</v>
      </c>
      <c r="F788" s="24">
        <v>6.8901000000000003</v>
      </c>
    </row>
    <row r="789" spans="1:6" hidden="1" x14ac:dyDescent="0.35">
      <c r="A789" s="234" t="s">
        <v>964</v>
      </c>
      <c r="B789" s="18">
        <v>3369.52</v>
      </c>
      <c r="C789" s="257"/>
      <c r="D789" s="23">
        <v>2879.93</v>
      </c>
      <c r="E789" s="279">
        <v>2872</v>
      </c>
      <c r="F789" s="24">
        <v>6.9001000000000001</v>
      </c>
    </row>
    <row r="790" spans="1:6" hidden="1" x14ac:dyDescent="0.35">
      <c r="A790" s="234" t="s">
        <v>965</v>
      </c>
      <c r="B790" s="18">
        <v>3267.27</v>
      </c>
      <c r="C790" s="257"/>
      <c r="D790" s="23">
        <v>2792.53</v>
      </c>
      <c r="E790" s="279">
        <v>2845</v>
      </c>
      <c r="F790" s="24">
        <v>6.9170999999999996</v>
      </c>
    </row>
    <row r="791" spans="1:6" hidden="1" x14ac:dyDescent="0.35">
      <c r="A791" s="234" t="s">
        <v>966</v>
      </c>
      <c r="B791" s="18">
        <v>3260.68</v>
      </c>
      <c r="C791" s="257"/>
      <c r="D791" s="23">
        <v>2786.91</v>
      </c>
      <c r="E791" s="279">
        <v>2796</v>
      </c>
      <c r="F791" s="24">
        <v>6.9096000000000002</v>
      </c>
    </row>
    <row r="792" spans="1:6" hidden="1" x14ac:dyDescent="0.35">
      <c r="A792" s="234" t="s">
        <v>967</v>
      </c>
      <c r="B792" s="18">
        <v>3192.84</v>
      </c>
      <c r="C792" s="257"/>
      <c r="D792" s="23">
        <v>2728.93</v>
      </c>
      <c r="E792" s="279">
        <v>2730</v>
      </c>
      <c r="F792" s="24">
        <v>6.9185999999999996</v>
      </c>
    </row>
    <row r="793" spans="1:6" hidden="1" x14ac:dyDescent="0.35">
      <c r="A793" s="234" t="s">
        <v>968</v>
      </c>
      <c r="B793" s="18">
        <v>3163.93</v>
      </c>
      <c r="C793" s="257"/>
      <c r="D793" s="23">
        <v>2704.22</v>
      </c>
      <c r="E793" s="279">
        <v>2702</v>
      </c>
      <c r="F793" s="24">
        <v>6.9150999999999998</v>
      </c>
    </row>
    <row r="794" spans="1:6" hidden="1" x14ac:dyDescent="0.35">
      <c r="A794" s="234" t="s">
        <v>969</v>
      </c>
      <c r="B794" s="18">
        <v>3324.37</v>
      </c>
      <c r="C794" s="257"/>
      <c r="D794" s="23">
        <v>2841.34</v>
      </c>
      <c r="E794" s="279">
        <v>2752</v>
      </c>
      <c r="F794" s="24">
        <v>6.9085999999999999</v>
      </c>
    </row>
    <row r="795" spans="1:6" hidden="1" x14ac:dyDescent="0.35">
      <c r="A795" s="234" t="s">
        <v>970</v>
      </c>
      <c r="B795" s="18">
        <v>3376.95</v>
      </c>
      <c r="C795" s="257"/>
      <c r="D795" s="23">
        <v>2886.28</v>
      </c>
      <c r="E795" s="279">
        <v>2836</v>
      </c>
      <c r="F795" s="24">
        <v>6.9085999999999999</v>
      </c>
    </row>
    <row r="796" spans="1:6" hidden="1" x14ac:dyDescent="0.35">
      <c r="A796" s="234" t="s">
        <v>971</v>
      </c>
      <c r="B796" s="18">
        <v>3408.79</v>
      </c>
      <c r="C796" s="257"/>
      <c r="D796" s="23">
        <v>2913.5</v>
      </c>
      <c r="E796" s="279">
        <v>2847</v>
      </c>
      <c r="F796" s="24">
        <v>6.9085999999999999</v>
      </c>
    </row>
    <row r="797" spans="1:6" hidden="1" x14ac:dyDescent="0.35">
      <c r="A797" s="234" t="s">
        <v>972</v>
      </c>
      <c r="B797" s="18">
        <v>3397.22</v>
      </c>
      <c r="C797" s="257"/>
      <c r="D797" s="23">
        <v>2903.6</v>
      </c>
      <c r="E797" s="279">
        <v>2861</v>
      </c>
      <c r="F797" s="24">
        <v>6.9085999999999999</v>
      </c>
    </row>
    <row r="798" spans="1:6" hidden="1" x14ac:dyDescent="0.35">
      <c r="A798" s="234" t="s">
        <v>973</v>
      </c>
      <c r="B798" s="18">
        <v>3345.11</v>
      </c>
      <c r="C798" s="257"/>
      <c r="D798" s="23">
        <v>2859.07</v>
      </c>
      <c r="E798" s="279">
        <v>2858</v>
      </c>
      <c r="F798" s="24">
        <v>6.9085999999999999</v>
      </c>
    </row>
    <row r="799" spans="1:6" hidden="1" x14ac:dyDescent="0.35">
      <c r="A799" s="234" t="s">
        <v>974</v>
      </c>
      <c r="B799" s="18">
        <v>3376.95</v>
      </c>
      <c r="C799" s="257"/>
      <c r="D799" s="23">
        <v>2886.28</v>
      </c>
      <c r="E799" s="279">
        <v>2818</v>
      </c>
      <c r="F799" s="24">
        <v>6.9085999999999999</v>
      </c>
    </row>
    <row r="800" spans="1:6" hidden="1" x14ac:dyDescent="0.35">
      <c r="A800" s="234" t="s">
        <v>975</v>
      </c>
      <c r="B800" s="18">
        <v>3332.08</v>
      </c>
      <c r="C800" s="257"/>
      <c r="D800" s="23">
        <v>2847.93</v>
      </c>
      <c r="E800" s="279">
        <v>2816</v>
      </c>
      <c r="F800" s="24">
        <v>6.9085999999999999</v>
      </c>
    </row>
    <row r="801" spans="1:6" hidden="1" x14ac:dyDescent="0.35">
      <c r="A801" s="234" t="s">
        <v>976</v>
      </c>
      <c r="B801" s="18">
        <v>3310.37</v>
      </c>
      <c r="C801" s="257"/>
      <c r="D801" s="23">
        <v>2829.37</v>
      </c>
      <c r="E801" s="279">
        <v>2805</v>
      </c>
      <c r="F801" s="24">
        <v>6.9085999999999999</v>
      </c>
    </row>
    <row r="802" spans="1:6" hidden="1" x14ac:dyDescent="0.35">
      <c r="A802" s="234" t="s">
        <v>977</v>
      </c>
      <c r="B802" s="18">
        <v>3285.76</v>
      </c>
      <c r="C802" s="257"/>
      <c r="D802" s="23">
        <v>2808.34</v>
      </c>
      <c r="E802" s="279">
        <v>2759</v>
      </c>
      <c r="F802" s="24">
        <v>6.9085999999999999</v>
      </c>
    </row>
    <row r="803" spans="1:6" hidden="1" x14ac:dyDescent="0.35">
      <c r="A803" s="234" t="s">
        <v>978</v>
      </c>
      <c r="B803" s="18">
        <v>3337.87</v>
      </c>
      <c r="C803" s="257"/>
      <c r="D803" s="23">
        <v>2852.88</v>
      </c>
      <c r="E803" s="279">
        <v>2765</v>
      </c>
      <c r="F803" s="24">
        <v>6.9085999999999999</v>
      </c>
    </row>
    <row r="804" spans="1:6" hidden="1" x14ac:dyDescent="0.35">
      <c r="A804" s="234" t="s">
        <v>979</v>
      </c>
      <c r="B804" s="18">
        <v>3385.64</v>
      </c>
      <c r="C804" s="257"/>
      <c r="D804" s="23">
        <v>2893.71</v>
      </c>
      <c r="E804" s="279">
        <v>2809</v>
      </c>
      <c r="F804" s="24">
        <v>6.9085999999999999</v>
      </c>
    </row>
    <row r="805" spans="1:6" hidden="1" x14ac:dyDescent="0.35">
      <c r="A805" s="234" t="s">
        <v>980</v>
      </c>
      <c r="B805" s="18">
        <v>3363.92</v>
      </c>
      <c r="C805" s="257"/>
      <c r="D805" s="23">
        <v>2875.15</v>
      </c>
      <c r="E805" s="279">
        <v>2833</v>
      </c>
      <c r="F805" s="24">
        <v>6.9085999999999999</v>
      </c>
    </row>
    <row r="806" spans="1:6" hidden="1" x14ac:dyDescent="0.35">
      <c r="A806" s="234" t="s">
        <v>981</v>
      </c>
      <c r="B806" s="18">
        <v>3330.63</v>
      </c>
      <c r="C806" s="257"/>
      <c r="D806" s="23">
        <v>2846.69</v>
      </c>
      <c r="E806" s="279">
        <v>2704</v>
      </c>
      <c r="F806" s="24">
        <v>6.9085999999999999</v>
      </c>
    </row>
    <row r="807" spans="1:6" hidden="1" x14ac:dyDescent="0.35">
      <c r="A807" s="234" t="s">
        <v>982</v>
      </c>
      <c r="B807" s="18">
        <v>3281.42</v>
      </c>
      <c r="C807" s="257"/>
      <c r="D807" s="23">
        <v>2804.63</v>
      </c>
      <c r="E807" s="279">
        <v>2777</v>
      </c>
      <c r="F807" s="24">
        <v>6.9085999999999999</v>
      </c>
    </row>
    <row r="808" spans="1:6" hidden="1" x14ac:dyDescent="0.35">
      <c r="A808" s="234" t="s">
        <v>983</v>
      </c>
      <c r="B808" s="18">
        <v>3198.91</v>
      </c>
      <c r="C808" s="257"/>
      <c r="D808" s="23">
        <v>2734.11</v>
      </c>
      <c r="E808" s="279">
        <v>2665</v>
      </c>
      <c r="F808" s="24">
        <v>6.9085999999999999</v>
      </c>
    </row>
    <row r="809" spans="1:6" hidden="1" x14ac:dyDescent="0.35">
      <c r="A809" s="234" t="s">
        <v>984</v>
      </c>
      <c r="B809" s="18">
        <v>3154.04</v>
      </c>
      <c r="C809" s="257"/>
      <c r="D809" s="23">
        <v>2695.76</v>
      </c>
      <c r="E809" s="279">
        <v>2659</v>
      </c>
      <c r="F809" s="24">
        <v>6.9085999999999999</v>
      </c>
    </row>
    <row r="810" spans="1:6" hidden="1" x14ac:dyDescent="0.35">
      <c r="A810" s="234" t="s">
        <v>985</v>
      </c>
      <c r="B810" s="18">
        <v>3148.25</v>
      </c>
      <c r="C810" s="257"/>
      <c r="D810" s="23">
        <v>2690.81</v>
      </c>
      <c r="E810" s="279">
        <v>2580</v>
      </c>
      <c r="F810" s="24">
        <v>6.9085999999999999</v>
      </c>
    </row>
    <row r="811" spans="1:6" hidden="1" x14ac:dyDescent="0.35">
      <c r="A811" s="234" t="s">
        <v>986</v>
      </c>
      <c r="B811" s="18">
        <v>3168.51</v>
      </c>
      <c r="C811" s="257"/>
      <c r="D811" s="23">
        <v>2708.13</v>
      </c>
      <c r="E811" s="279">
        <v>2565</v>
      </c>
      <c r="F811" s="24">
        <v>6.9085999999999999</v>
      </c>
    </row>
    <row r="812" spans="1:6" hidden="1" x14ac:dyDescent="0.35">
      <c r="A812" s="234" t="s">
        <v>987</v>
      </c>
      <c r="B812" s="18">
        <v>3210.49</v>
      </c>
      <c r="C812" s="257"/>
      <c r="D812" s="23">
        <v>2744.01</v>
      </c>
      <c r="E812" s="279">
        <v>2562</v>
      </c>
      <c r="F812" s="24">
        <v>6.9085999999999999</v>
      </c>
    </row>
    <row r="813" spans="1:6" hidden="1" x14ac:dyDescent="0.35">
      <c r="A813" s="234" t="s">
        <v>988</v>
      </c>
      <c r="B813" s="18">
        <v>3167.07</v>
      </c>
      <c r="C813" s="257"/>
      <c r="D813" s="23">
        <v>2706.89</v>
      </c>
      <c r="E813" s="279">
        <v>2562</v>
      </c>
      <c r="F813" s="24">
        <v>6.9085999999999999</v>
      </c>
    </row>
    <row r="814" spans="1:6" hidden="1" x14ac:dyDescent="0.35">
      <c r="A814" s="234" t="s">
        <v>989</v>
      </c>
      <c r="B814" s="18">
        <v>3106.27</v>
      </c>
      <c r="C814" s="257"/>
      <c r="D814" s="23">
        <v>2654.93</v>
      </c>
      <c r="E814" s="279">
        <v>2581</v>
      </c>
      <c r="F814" s="24">
        <v>6.9085999999999999</v>
      </c>
    </row>
    <row r="815" spans="1:6" hidden="1" x14ac:dyDescent="0.35">
      <c r="A815" s="234" t="s">
        <v>990</v>
      </c>
      <c r="B815" s="18">
        <v>3112.06</v>
      </c>
      <c r="C815" s="257"/>
      <c r="D815" s="23">
        <v>2659.88</v>
      </c>
      <c r="E815" s="279">
        <v>2546</v>
      </c>
      <c r="F815" s="24">
        <v>6.9085999999999999</v>
      </c>
    </row>
    <row r="816" spans="1:6" hidden="1" x14ac:dyDescent="0.35">
      <c r="A816" s="234" t="s">
        <v>991</v>
      </c>
      <c r="B816" s="18">
        <v>3196.02</v>
      </c>
      <c r="C816" s="257"/>
      <c r="D816" s="23">
        <v>2731.64</v>
      </c>
      <c r="E816" s="279">
        <v>2605</v>
      </c>
      <c r="F816" s="24">
        <v>6.9085999999999999</v>
      </c>
    </row>
    <row r="817" spans="1:6" hidden="1" x14ac:dyDescent="0.35">
      <c r="A817" s="234" t="s">
        <v>992</v>
      </c>
      <c r="B817" s="18">
        <v>3142.46</v>
      </c>
      <c r="C817" s="257"/>
      <c r="D817" s="23">
        <v>2685.86</v>
      </c>
      <c r="E817" s="279">
        <v>2582</v>
      </c>
      <c r="F817" s="24">
        <v>6.9085999999999999</v>
      </c>
    </row>
    <row r="818" spans="1:6" hidden="1" x14ac:dyDescent="0.35">
      <c r="A818" s="234" t="s">
        <v>993</v>
      </c>
      <c r="B818" s="18">
        <v>3196.02</v>
      </c>
      <c r="C818" s="257"/>
      <c r="D818" s="23">
        <v>2731.64</v>
      </c>
      <c r="E818" s="279">
        <v>2590</v>
      </c>
      <c r="F818" s="24">
        <v>6.9085999999999999</v>
      </c>
    </row>
    <row r="819" spans="1:6" hidden="1" x14ac:dyDescent="0.35">
      <c r="A819" s="234" t="s">
        <v>994</v>
      </c>
      <c r="B819" s="18">
        <v>3193.12</v>
      </c>
      <c r="C819" s="257"/>
      <c r="D819" s="23">
        <v>2729.16</v>
      </c>
      <c r="E819" s="279">
        <v>2611</v>
      </c>
      <c r="F819" s="20"/>
    </row>
    <row r="820" spans="1:6" hidden="1" x14ac:dyDescent="0.35">
      <c r="A820" s="225">
        <v>42853</v>
      </c>
      <c r="B820" s="18">
        <v>3193.12</v>
      </c>
      <c r="C820" s="257"/>
      <c r="D820" s="23">
        <v>2729.16</v>
      </c>
      <c r="E820" s="279">
        <v>2614</v>
      </c>
      <c r="F820" s="20"/>
    </row>
    <row r="821" spans="1:6" hidden="1" x14ac:dyDescent="0.35">
      <c r="A821" s="225">
        <v>42858</v>
      </c>
      <c r="B821" s="18">
        <v>3214.83</v>
      </c>
      <c r="C821" s="257"/>
      <c r="D821" s="23">
        <v>2747.72</v>
      </c>
      <c r="E821" s="279">
        <v>2640</v>
      </c>
      <c r="F821" s="20"/>
    </row>
    <row r="822" spans="1:6" hidden="1" x14ac:dyDescent="0.35">
      <c r="A822" s="225">
        <v>42859</v>
      </c>
      <c r="B822" s="18">
        <v>3152.59</v>
      </c>
      <c r="C822" s="257"/>
      <c r="D822" s="23">
        <v>2694.52</v>
      </c>
      <c r="E822" s="279">
        <v>2600</v>
      </c>
      <c r="F822" s="20"/>
    </row>
    <row r="823" spans="1:6" hidden="1" x14ac:dyDescent="0.35">
      <c r="A823" s="225">
        <v>42860</v>
      </c>
      <c r="B823" s="18">
        <v>3158.38</v>
      </c>
      <c r="C823" s="257"/>
      <c r="D823" s="23">
        <v>2699.47</v>
      </c>
      <c r="E823" s="279">
        <v>2570</v>
      </c>
      <c r="F823" s="20"/>
    </row>
    <row r="824" spans="1:6" hidden="1" x14ac:dyDescent="0.35">
      <c r="A824" s="225">
        <v>42863</v>
      </c>
      <c r="B824" s="18">
        <v>3136.67</v>
      </c>
      <c r="C824" s="257"/>
      <c r="D824" s="23">
        <v>2680.91</v>
      </c>
      <c r="E824" s="279">
        <v>2577</v>
      </c>
      <c r="F824" s="20"/>
    </row>
    <row r="825" spans="1:6" hidden="1" x14ac:dyDescent="0.35">
      <c r="A825" s="225">
        <v>42864</v>
      </c>
      <c r="B825" s="18">
        <v>3187.33</v>
      </c>
      <c r="C825" s="257"/>
      <c r="D825" s="23">
        <v>2724.22</v>
      </c>
      <c r="E825" s="279">
        <v>2579</v>
      </c>
      <c r="F825" s="20"/>
    </row>
    <row r="826" spans="1:6" hidden="1" x14ac:dyDescent="0.35">
      <c r="A826" s="225">
        <v>42865</v>
      </c>
      <c r="B826" s="18">
        <v>3210.49</v>
      </c>
      <c r="C826" s="257"/>
      <c r="D826" s="23">
        <v>2744.01</v>
      </c>
      <c r="E826" s="279">
        <v>2632</v>
      </c>
      <c r="F826" s="20"/>
    </row>
    <row r="827" spans="1:6" hidden="1" x14ac:dyDescent="0.35">
      <c r="A827" s="225">
        <v>42866</v>
      </c>
      <c r="B827" s="18">
        <v>3219.18</v>
      </c>
      <c r="C827" s="257"/>
      <c r="D827" s="23">
        <v>2751.43</v>
      </c>
      <c r="E827" s="279">
        <v>2592</v>
      </c>
      <c r="F827" s="20"/>
    </row>
    <row r="828" spans="1:6" hidden="1" x14ac:dyDescent="0.35">
      <c r="A828" s="225">
        <v>42870</v>
      </c>
      <c r="B828" s="18">
        <v>3201.81</v>
      </c>
      <c r="C828" s="257"/>
      <c r="D828" s="23">
        <v>2736.59</v>
      </c>
      <c r="E828" s="279">
        <v>2582</v>
      </c>
      <c r="F828" s="20"/>
    </row>
    <row r="829" spans="1:6" hidden="1" x14ac:dyDescent="0.35">
      <c r="A829" s="225">
        <v>42871</v>
      </c>
      <c r="B829" s="18">
        <v>3165.62</v>
      </c>
      <c r="C829" s="257"/>
      <c r="D829" s="23">
        <v>2705.66</v>
      </c>
      <c r="E829" s="279">
        <v>2569</v>
      </c>
      <c r="F829" s="20"/>
    </row>
    <row r="830" spans="1:6" hidden="1" x14ac:dyDescent="0.35">
      <c r="A830" s="225">
        <v>42872</v>
      </c>
      <c r="B830" s="18">
        <v>3217.73</v>
      </c>
      <c r="C830" s="257"/>
      <c r="D830" s="23">
        <v>2750.2</v>
      </c>
      <c r="E830" s="279">
        <v>2517</v>
      </c>
      <c r="F830" s="17"/>
    </row>
    <row r="831" spans="1:6" hidden="1" x14ac:dyDescent="0.35">
      <c r="A831" s="225">
        <v>42873</v>
      </c>
      <c r="B831" s="18">
        <v>3193.12</v>
      </c>
      <c r="C831" s="257"/>
      <c r="D831" s="23">
        <v>2729.16</v>
      </c>
      <c r="E831" s="279">
        <v>2561</v>
      </c>
      <c r="F831" s="20"/>
    </row>
    <row r="832" spans="1:6" hidden="1" x14ac:dyDescent="0.35">
      <c r="A832" s="225">
        <v>42874</v>
      </c>
      <c r="B832" s="18">
        <v>3207.6</v>
      </c>
      <c r="C832" s="257"/>
      <c r="D832" s="23">
        <v>2741.54</v>
      </c>
      <c r="E832" s="279">
        <v>2462</v>
      </c>
      <c r="F832" s="20"/>
    </row>
    <row r="833" spans="1:6" hidden="1" x14ac:dyDescent="0.35">
      <c r="A833" s="225">
        <v>42877</v>
      </c>
      <c r="B833" s="18">
        <v>3339.32</v>
      </c>
      <c r="C833" s="257"/>
      <c r="D833" s="23">
        <v>2854.12</v>
      </c>
      <c r="E833" s="279">
        <v>2569</v>
      </c>
      <c r="F833" s="20"/>
    </row>
    <row r="834" spans="1:6" hidden="1" x14ac:dyDescent="0.35">
      <c r="A834" s="225">
        <v>42878</v>
      </c>
      <c r="B834" s="18">
        <v>3361.03</v>
      </c>
      <c r="C834" s="257"/>
      <c r="D834" s="23">
        <v>2872.67</v>
      </c>
      <c r="E834" s="279">
        <v>2631</v>
      </c>
      <c r="F834" s="20"/>
    </row>
    <row r="835" spans="1:6" hidden="1" x14ac:dyDescent="0.35">
      <c r="A835" s="225">
        <v>42879</v>
      </c>
      <c r="B835" s="18">
        <v>3336.42</v>
      </c>
      <c r="C835" s="257"/>
      <c r="D835" s="23">
        <v>2851.64</v>
      </c>
      <c r="E835" s="279">
        <v>2647</v>
      </c>
      <c r="F835" s="20"/>
    </row>
    <row r="836" spans="1:6" hidden="1" x14ac:dyDescent="0.35">
      <c r="A836" s="225">
        <v>42880</v>
      </c>
      <c r="B836" s="18">
        <v>3362.48</v>
      </c>
      <c r="C836" s="257"/>
      <c r="D836" s="23">
        <v>2873.91</v>
      </c>
      <c r="E836" s="279">
        <v>2627</v>
      </c>
      <c r="F836" s="20"/>
    </row>
    <row r="837" spans="1:6" hidden="1" x14ac:dyDescent="0.35">
      <c r="A837" s="225">
        <v>42881</v>
      </c>
      <c r="B837" s="18">
        <v>3313.26</v>
      </c>
      <c r="C837" s="257"/>
      <c r="D837" s="23">
        <v>2831.85</v>
      </c>
      <c r="E837" s="279">
        <v>2608</v>
      </c>
      <c r="F837" s="20"/>
    </row>
    <row r="838" spans="1:6" hidden="1" x14ac:dyDescent="0.35">
      <c r="A838" s="225">
        <v>42887</v>
      </c>
      <c r="B838" s="18">
        <v>3252.47</v>
      </c>
      <c r="C838" s="257"/>
      <c r="D838" s="23">
        <v>2779.89</v>
      </c>
      <c r="E838" s="279">
        <v>2572</v>
      </c>
      <c r="F838" s="20"/>
    </row>
    <row r="839" spans="1:6" hidden="1" x14ac:dyDescent="0.35">
      <c r="A839" s="225">
        <v>42888</v>
      </c>
      <c r="B839" s="18">
        <v>3248.13</v>
      </c>
      <c r="C839" s="257"/>
      <c r="D839" s="23">
        <v>2776.18</v>
      </c>
      <c r="E839" s="279">
        <v>2545</v>
      </c>
      <c r="F839" s="20"/>
    </row>
    <row r="840" spans="1:6" hidden="1" x14ac:dyDescent="0.35">
      <c r="A840" s="225">
        <v>42891</v>
      </c>
      <c r="B840" s="18">
        <v>3217.73</v>
      </c>
      <c r="C840" s="257"/>
      <c r="D840" s="23">
        <v>2750.2</v>
      </c>
      <c r="E840" s="279">
        <v>2507</v>
      </c>
      <c r="F840" s="20"/>
    </row>
    <row r="841" spans="1:6" hidden="1" x14ac:dyDescent="0.35">
      <c r="A841" s="225">
        <v>42892</v>
      </c>
      <c r="B841" s="18">
        <v>3171.41</v>
      </c>
      <c r="C841" s="257"/>
      <c r="D841" s="23">
        <v>2710.61</v>
      </c>
      <c r="E841" s="279">
        <v>2475</v>
      </c>
      <c r="F841" s="20"/>
    </row>
    <row r="842" spans="1:6" hidden="1" x14ac:dyDescent="0.35">
      <c r="A842" s="225">
        <v>42893</v>
      </c>
      <c r="B842" s="18">
        <v>3169.96</v>
      </c>
      <c r="C842" s="257"/>
      <c r="D842" s="23">
        <v>2709.37</v>
      </c>
      <c r="E842" s="279">
        <v>2480</v>
      </c>
      <c r="F842" s="20"/>
    </row>
    <row r="843" spans="1:6" hidden="1" x14ac:dyDescent="0.35">
      <c r="A843" s="225">
        <v>42894</v>
      </c>
      <c r="B843" s="18">
        <v>3206.15</v>
      </c>
      <c r="C843" s="257"/>
      <c r="D843" s="23">
        <v>2740.3</v>
      </c>
      <c r="E843" s="279">
        <v>2435</v>
      </c>
      <c r="F843" s="20"/>
    </row>
    <row r="844" spans="1:6" hidden="1" x14ac:dyDescent="0.35">
      <c r="A844" s="225">
        <v>42895</v>
      </c>
      <c r="B844" s="18">
        <v>3275.63</v>
      </c>
      <c r="C844" s="257"/>
      <c r="D844" s="23">
        <v>2799.68</v>
      </c>
      <c r="E844" s="279">
        <v>2463</v>
      </c>
      <c r="F844" s="20"/>
    </row>
    <row r="845" spans="1:6" hidden="1" x14ac:dyDescent="0.35">
      <c r="A845" s="225">
        <v>42898</v>
      </c>
      <c r="B845" s="18">
        <v>3394.32</v>
      </c>
      <c r="C845" s="257"/>
      <c r="D845" s="23">
        <v>2901.13</v>
      </c>
      <c r="E845" s="279">
        <v>2480</v>
      </c>
      <c r="F845" s="20"/>
    </row>
    <row r="846" spans="1:6" hidden="1" x14ac:dyDescent="0.35">
      <c r="A846" s="225">
        <v>42899</v>
      </c>
      <c r="B846" s="18">
        <v>3275.63</v>
      </c>
      <c r="C846" s="257"/>
      <c r="D846" s="23">
        <v>2799.68</v>
      </c>
      <c r="E846" s="279">
        <v>2496</v>
      </c>
      <c r="F846" s="20"/>
    </row>
    <row r="847" spans="1:6" hidden="1" x14ac:dyDescent="0.35">
      <c r="A847" s="225">
        <v>42900</v>
      </c>
      <c r="B847" s="18">
        <v>3245.23</v>
      </c>
      <c r="C847" s="257"/>
      <c r="D847" s="23">
        <v>2773.7</v>
      </c>
      <c r="E847" s="279">
        <v>2436</v>
      </c>
      <c r="F847" s="20"/>
    </row>
    <row r="848" spans="1:6" hidden="1" x14ac:dyDescent="0.35">
      <c r="A848" s="225">
        <v>42902</v>
      </c>
      <c r="B848" s="18">
        <v>3232.2</v>
      </c>
      <c r="C848" s="257"/>
      <c r="D848" s="23">
        <v>2762.57</v>
      </c>
      <c r="E848" s="279">
        <v>2495</v>
      </c>
      <c r="F848" s="20"/>
    </row>
    <row r="849" spans="1:6" hidden="1" x14ac:dyDescent="0.35">
      <c r="A849" s="225">
        <v>42905</v>
      </c>
      <c r="B849" s="18">
        <v>3217.73</v>
      </c>
      <c r="C849" s="257"/>
      <c r="D849" s="23">
        <v>2750.2</v>
      </c>
      <c r="E849" s="279">
        <v>2516</v>
      </c>
      <c r="F849" s="20"/>
    </row>
    <row r="850" spans="1:6" hidden="1" x14ac:dyDescent="0.35">
      <c r="A850" s="225">
        <v>42906</v>
      </c>
      <c r="B850" s="18">
        <v>3253.92</v>
      </c>
      <c r="C850" s="257"/>
      <c r="D850" s="23">
        <v>2781.12</v>
      </c>
      <c r="E850" s="279">
        <v>2535</v>
      </c>
      <c r="F850" s="20"/>
    </row>
    <row r="851" spans="1:6" hidden="1" x14ac:dyDescent="0.35">
      <c r="A851" s="225">
        <v>42907</v>
      </c>
      <c r="B851" s="18">
        <v>3274.18</v>
      </c>
      <c r="C851" s="257"/>
      <c r="D851" s="23">
        <v>2798.44</v>
      </c>
      <c r="E851" s="279">
        <v>2561</v>
      </c>
      <c r="F851" s="20"/>
    </row>
    <row r="852" spans="1:6" hidden="1" x14ac:dyDescent="0.35">
      <c r="A852" s="225">
        <v>42908</v>
      </c>
      <c r="B852" s="18">
        <v>3323.39</v>
      </c>
      <c r="C852" s="257"/>
      <c r="D852" s="23">
        <v>2840.51</v>
      </c>
      <c r="E852" s="279">
        <v>2580</v>
      </c>
      <c r="F852" s="20"/>
    </row>
    <row r="853" spans="1:6" hidden="1" x14ac:dyDescent="0.35">
      <c r="A853" s="225">
        <v>42909</v>
      </c>
      <c r="B853" s="18">
        <v>3300.23</v>
      </c>
      <c r="C853" s="257"/>
      <c r="D853" s="23">
        <v>2820.71</v>
      </c>
      <c r="E853" s="279">
        <v>2697</v>
      </c>
      <c r="F853" s="20"/>
    </row>
    <row r="854" spans="1:6" hidden="1" x14ac:dyDescent="0.35">
      <c r="A854" s="225">
        <v>42912</v>
      </c>
      <c r="B854" s="18">
        <v>3266.94</v>
      </c>
      <c r="C854" s="257"/>
      <c r="D854" s="23">
        <v>2792.26</v>
      </c>
      <c r="E854" s="279">
        <v>2725</v>
      </c>
      <c r="F854" s="20"/>
    </row>
    <row r="855" spans="1:6" hidden="1" x14ac:dyDescent="0.35">
      <c r="A855" s="225">
        <v>42913</v>
      </c>
      <c r="B855" s="18">
        <v>3266.94</v>
      </c>
      <c r="C855" s="257"/>
      <c r="D855" s="23">
        <v>2792.26</v>
      </c>
      <c r="E855" s="279">
        <v>2722</v>
      </c>
      <c r="F855" s="20"/>
    </row>
    <row r="856" spans="1:6" hidden="1" x14ac:dyDescent="0.35">
      <c r="A856" s="225">
        <v>42914</v>
      </c>
      <c r="B856" s="18">
        <v>3306.02</v>
      </c>
      <c r="C856" s="257"/>
      <c r="D856" s="23">
        <v>2825.66</v>
      </c>
      <c r="E856" s="279">
        <v>2726</v>
      </c>
      <c r="F856" s="20"/>
    </row>
    <row r="857" spans="1:6" hidden="1" x14ac:dyDescent="0.35">
      <c r="A857" s="225">
        <v>42915</v>
      </c>
      <c r="B857" s="18">
        <v>3316.16</v>
      </c>
      <c r="C857" s="257"/>
      <c r="D857" s="23">
        <v>2834.32</v>
      </c>
      <c r="E857" s="279">
        <v>2733</v>
      </c>
      <c r="F857" s="20"/>
    </row>
    <row r="858" spans="1:6" hidden="1" x14ac:dyDescent="0.35">
      <c r="A858" s="225">
        <v>42916</v>
      </c>
      <c r="B858" s="18">
        <v>3265.5</v>
      </c>
      <c r="C858" s="257"/>
      <c r="D858" s="23">
        <v>2791.02</v>
      </c>
      <c r="E858" s="279">
        <v>2753</v>
      </c>
      <c r="F858" s="20"/>
    </row>
    <row r="859" spans="1:6" hidden="1" x14ac:dyDescent="0.35">
      <c r="A859" s="225">
        <v>42919</v>
      </c>
      <c r="B859" s="18">
        <v>3316.16</v>
      </c>
      <c r="C859" s="257"/>
      <c r="D859" s="23">
        <v>2834.32</v>
      </c>
      <c r="E859" s="279">
        <v>2754</v>
      </c>
      <c r="F859" s="20"/>
    </row>
    <row r="860" spans="1:6" hidden="1" x14ac:dyDescent="0.35">
      <c r="A860" s="225">
        <v>42920</v>
      </c>
      <c r="B860" s="18">
        <v>3362.48</v>
      </c>
      <c r="C860" s="257"/>
      <c r="D860" s="23">
        <v>2873.91</v>
      </c>
      <c r="E860" s="279">
        <v>2780</v>
      </c>
      <c r="F860" s="20"/>
    </row>
    <row r="861" spans="1:6" hidden="1" x14ac:dyDescent="0.35">
      <c r="A861" s="225">
        <v>42921</v>
      </c>
      <c r="B861" s="18">
        <v>3369.71</v>
      </c>
      <c r="C861" s="257"/>
      <c r="D861" s="23">
        <v>2880.1</v>
      </c>
      <c r="E861" s="279">
        <v>2766</v>
      </c>
      <c r="F861" s="20"/>
    </row>
    <row r="862" spans="1:6" hidden="1" x14ac:dyDescent="0.35">
      <c r="A862" s="225">
        <v>42922</v>
      </c>
      <c r="B862" s="18">
        <v>3342.21</v>
      </c>
      <c r="C862" s="257"/>
      <c r="D862" s="23">
        <v>2856.59</v>
      </c>
      <c r="E862" s="279">
        <v>2767</v>
      </c>
      <c r="F862" s="20"/>
    </row>
    <row r="863" spans="1:6" hidden="1" x14ac:dyDescent="0.35">
      <c r="A863" s="225">
        <v>42923</v>
      </c>
      <c r="B863" s="18">
        <v>3337.87</v>
      </c>
      <c r="C863" s="257"/>
      <c r="D863" s="23">
        <v>2852.88</v>
      </c>
      <c r="E863" s="279">
        <v>2785</v>
      </c>
      <c r="F863" s="20"/>
    </row>
    <row r="864" spans="1:6" hidden="1" x14ac:dyDescent="0.35">
      <c r="A864" s="225">
        <v>42926</v>
      </c>
      <c r="B864" s="18">
        <v>3368.27</v>
      </c>
      <c r="C864" s="257"/>
      <c r="D864" s="23">
        <v>2878.86</v>
      </c>
      <c r="E864" s="279">
        <v>2778</v>
      </c>
      <c r="F864" s="20"/>
    </row>
    <row r="865" spans="1:7" hidden="1" x14ac:dyDescent="0.35">
      <c r="A865" s="225">
        <v>42927</v>
      </c>
      <c r="B865" s="18">
        <v>3350.9</v>
      </c>
      <c r="C865" s="257"/>
      <c r="D865" s="23">
        <v>2864.01</v>
      </c>
      <c r="E865" s="279">
        <v>2775</v>
      </c>
      <c r="F865" s="20"/>
    </row>
    <row r="866" spans="1:7" hidden="1" x14ac:dyDescent="0.35">
      <c r="A866" s="225">
        <v>42928</v>
      </c>
      <c r="B866" s="18">
        <v>3401.56</v>
      </c>
      <c r="C866" s="257"/>
      <c r="D866" s="23">
        <v>2907.31</v>
      </c>
      <c r="E866" s="279">
        <v>2772</v>
      </c>
      <c r="F866" s="20"/>
    </row>
    <row r="867" spans="1:7" hidden="1" x14ac:dyDescent="0.35">
      <c r="A867" s="225">
        <v>42929</v>
      </c>
      <c r="B867" s="18">
        <v>3379.85</v>
      </c>
      <c r="C867" s="257"/>
      <c r="D867" s="23">
        <v>2888.76</v>
      </c>
      <c r="E867" s="279">
        <v>2843</v>
      </c>
      <c r="F867" s="20"/>
    </row>
    <row r="868" spans="1:7" hidden="1" x14ac:dyDescent="0.35">
      <c r="A868" s="225">
        <v>42930</v>
      </c>
      <c r="B868" s="18">
        <v>3314.71</v>
      </c>
      <c r="C868" s="257"/>
      <c r="D868" s="23">
        <v>2833.08</v>
      </c>
      <c r="E868" s="279">
        <v>2826</v>
      </c>
      <c r="F868" s="20"/>
    </row>
    <row r="869" spans="1:7" hidden="1" x14ac:dyDescent="0.35">
      <c r="A869" s="225">
        <v>42933</v>
      </c>
      <c r="B869" s="18">
        <v>3320</v>
      </c>
      <c r="C869" s="257"/>
      <c r="D869" s="20">
        <f>+B869/1.17</f>
        <v>2837.6068376068379</v>
      </c>
      <c r="E869" s="257">
        <v>2769</v>
      </c>
      <c r="F869" s="20"/>
    </row>
    <row r="870" spans="1:7" hidden="1" x14ac:dyDescent="0.35">
      <c r="A870" s="225">
        <v>42934</v>
      </c>
      <c r="B870" s="20">
        <v>3365</v>
      </c>
      <c r="C870" s="257"/>
      <c r="D870" s="20">
        <f t="shared" ref="D870:D930" si="6">+B870/1.17</f>
        <v>2876.0683760683764</v>
      </c>
      <c r="E870" s="257">
        <v>2819.5</v>
      </c>
      <c r="F870" s="20"/>
    </row>
    <row r="871" spans="1:7" hidden="1" x14ac:dyDescent="0.35">
      <c r="A871" s="225">
        <v>42935</v>
      </c>
      <c r="B871" s="20">
        <v>3314.7092030223203</v>
      </c>
      <c r="C871" s="257"/>
      <c r="D871" s="20">
        <v>2833.0847889079664</v>
      </c>
      <c r="E871" s="257">
        <v>2769</v>
      </c>
      <c r="F871" s="20"/>
    </row>
    <row r="872" spans="1:7" hidden="1" x14ac:dyDescent="0.35">
      <c r="A872" s="225">
        <v>42936</v>
      </c>
      <c r="B872" s="31">
        <f>+IF(F872=0,"",C872/F872)</f>
        <v>3321.946559360797</v>
      </c>
      <c r="C872" s="257">
        <v>22950</v>
      </c>
      <c r="D872" s="31">
        <f t="shared" ref="D872:D884" si="7">+B872/1.17</f>
        <v>2839.270563556237</v>
      </c>
      <c r="E872" s="257">
        <v>2737</v>
      </c>
      <c r="F872" s="170">
        <v>6.9085999999999999</v>
      </c>
      <c r="G872" s="184">
        <f>+C872-C871</f>
        <v>22950</v>
      </c>
    </row>
    <row r="873" spans="1:7" hidden="1" x14ac:dyDescent="0.35">
      <c r="A873" s="225">
        <v>42940</v>
      </c>
      <c r="B873" s="31">
        <f t="shared" ref="B873:B989" si="8">+IF(F873=0,"",C873/F873)</f>
        <v>3320.4990880931014</v>
      </c>
      <c r="C873" s="257">
        <v>22940</v>
      </c>
      <c r="D873" s="31">
        <f t="shared" si="7"/>
        <v>2838.0334086265825</v>
      </c>
      <c r="E873" s="259">
        <v>2758</v>
      </c>
      <c r="F873" s="170">
        <v>6.9085999999999999</v>
      </c>
      <c r="G873" s="184">
        <f t="shared" ref="G873:G938" si="9">+C873-C872</f>
        <v>-10</v>
      </c>
    </row>
    <row r="874" spans="1:7" hidden="1" x14ac:dyDescent="0.35">
      <c r="A874" s="225">
        <v>42941</v>
      </c>
      <c r="B874" s="31">
        <f t="shared" si="8"/>
        <v>3350.8959847147034</v>
      </c>
      <c r="C874" s="257">
        <v>23150</v>
      </c>
      <c r="D874" s="31">
        <f t="shared" si="7"/>
        <v>2864.0136621493193</v>
      </c>
      <c r="E874" s="259">
        <v>2776</v>
      </c>
      <c r="F874" s="170">
        <v>6.9085999999999999</v>
      </c>
      <c r="G874" s="184">
        <f t="shared" si="9"/>
        <v>210</v>
      </c>
    </row>
    <row r="875" spans="1:7" hidden="1" x14ac:dyDescent="0.35">
      <c r="A875" s="225">
        <v>42942</v>
      </c>
      <c r="B875" s="186">
        <f t="shared" si="8"/>
        <v>3395.767594013259</v>
      </c>
      <c r="C875" s="260">
        <v>23460</v>
      </c>
      <c r="D875" s="186">
        <f t="shared" si="7"/>
        <v>2902.3654649685977</v>
      </c>
      <c r="E875" s="260">
        <v>2824.5</v>
      </c>
      <c r="F875" s="170">
        <v>6.9085999999999999</v>
      </c>
      <c r="G875" s="184">
        <f t="shared" si="9"/>
        <v>310</v>
      </c>
    </row>
    <row r="876" spans="1:7" hidden="1" x14ac:dyDescent="0.35">
      <c r="A876" s="225">
        <v>42943</v>
      </c>
      <c r="B876" s="31">
        <f t="shared" si="8"/>
        <v>3371.160582462438</v>
      </c>
      <c r="C876" s="259">
        <v>23290</v>
      </c>
      <c r="D876" s="31">
        <f t="shared" si="7"/>
        <v>2881.333831164477</v>
      </c>
      <c r="E876" s="259">
        <v>2805</v>
      </c>
      <c r="F876" s="170">
        <v>6.9085999999999999</v>
      </c>
      <c r="G876" s="184">
        <f t="shared" si="9"/>
        <v>-170</v>
      </c>
    </row>
    <row r="877" spans="1:7" hidden="1" x14ac:dyDescent="0.35">
      <c r="A877" s="225">
        <v>42944</v>
      </c>
      <c r="B877" s="31">
        <f t="shared" si="8"/>
        <v>3356.685869785485</v>
      </c>
      <c r="C877" s="259">
        <v>23190</v>
      </c>
      <c r="D877" s="31">
        <f t="shared" si="7"/>
        <v>2868.9622818679359</v>
      </c>
      <c r="E877" s="259">
        <v>2808.5</v>
      </c>
      <c r="F877" s="170">
        <v>6.9085999999999999</v>
      </c>
      <c r="G877" s="184">
        <f t="shared" si="9"/>
        <v>-100</v>
      </c>
    </row>
    <row r="878" spans="1:7" hidden="1" x14ac:dyDescent="0.35">
      <c r="A878" s="225">
        <v>42947</v>
      </c>
      <c r="B878" s="31">
        <f t="shared" si="8"/>
        <v>3371.160582462438</v>
      </c>
      <c r="C878" s="259">
        <v>23290</v>
      </c>
      <c r="D878" s="31">
        <f t="shared" si="7"/>
        <v>2881.333831164477</v>
      </c>
      <c r="E878" s="259">
        <v>2766</v>
      </c>
      <c r="F878" s="170">
        <v>6.9085999999999999</v>
      </c>
      <c r="G878" s="184">
        <f t="shared" si="9"/>
        <v>100</v>
      </c>
    </row>
    <row r="879" spans="1:7" hidden="1" x14ac:dyDescent="0.35">
      <c r="A879" s="225">
        <v>42948</v>
      </c>
      <c r="B879" s="31">
        <f t="shared" si="8"/>
        <v>3352.3434559823986</v>
      </c>
      <c r="C879" s="259">
        <v>23160</v>
      </c>
      <c r="D879" s="31">
        <f t="shared" si="7"/>
        <v>2865.2508170789733</v>
      </c>
      <c r="E879" s="259">
        <v>2802</v>
      </c>
      <c r="F879" s="170">
        <v>6.9085999999999999</v>
      </c>
      <c r="G879" s="184">
        <f t="shared" si="9"/>
        <v>-130</v>
      </c>
    </row>
    <row r="880" spans="1:7" hidden="1" x14ac:dyDescent="0.35">
      <c r="A880" s="225">
        <v>42949</v>
      </c>
      <c r="B880" s="31">
        <f t="shared" si="8"/>
        <v>3339.3162145731408</v>
      </c>
      <c r="C880" s="259">
        <v>23070</v>
      </c>
      <c r="D880" s="31">
        <f t="shared" si="7"/>
        <v>2854.1164227120862</v>
      </c>
      <c r="E880" s="259">
        <v>2769.5</v>
      </c>
      <c r="F880" s="170">
        <v>6.9085999999999999</v>
      </c>
      <c r="G880" s="184">
        <f t="shared" si="9"/>
        <v>-90</v>
      </c>
    </row>
    <row r="881" spans="1:7" hidden="1" x14ac:dyDescent="0.35">
      <c r="A881" s="225">
        <v>42950</v>
      </c>
      <c r="B881" s="31">
        <f t="shared" si="8"/>
        <v>3424.7170193671654</v>
      </c>
      <c r="C881" s="259">
        <v>23660</v>
      </c>
      <c r="D881" s="31">
        <f t="shared" si="7"/>
        <v>2927.1085635616801</v>
      </c>
      <c r="E881" s="259">
        <v>2754</v>
      </c>
      <c r="F881" s="170">
        <v>6.9085999999999999</v>
      </c>
      <c r="G881" s="184">
        <f t="shared" si="9"/>
        <v>590</v>
      </c>
    </row>
    <row r="882" spans="1:7" hidden="1" x14ac:dyDescent="0.35">
      <c r="A882" s="225">
        <v>42951</v>
      </c>
      <c r="B882" s="31">
        <f t="shared" si="8"/>
        <v>3405.899892887126</v>
      </c>
      <c r="C882" s="259">
        <v>23530</v>
      </c>
      <c r="D882" s="31">
        <f t="shared" si="7"/>
        <v>2911.0255494761764</v>
      </c>
      <c r="E882" s="259">
        <v>2804</v>
      </c>
      <c r="F882" s="170">
        <v>6.9085999999999999</v>
      </c>
      <c r="G882" s="184">
        <f t="shared" si="9"/>
        <v>-130</v>
      </c>
    </row>
    <row r="883" spans="1:7" hidden="1" x14ac:dyDescent="0.35">
      <c r="A883" s="225">
        <v>42954</v>
      </c>
      <c r="B883" s="31">
        <f t="shared" si="8"/>
        <v>3385.6352951393915</v>
      </c>
      <c r="C883" s="259">
        <v>23390</v>
      </c>
      <c r="D883" s="31">
        <f t="shared" si="7"/>
        <v>2893.7053804610186</v>
      </c>
      <c r="E883" s="259">
        <v>2798</v>
      </c>
      <c r="F883" s="170">
        <v>6.9085999999999999</v>
      </c>
      <c r="G883" s="184">
        <f t="shared" si="9"/>
        <v>-140</v>
      </c>
    </row>
    <row r="884" spans="1:7" hidden="1" x14ac:dyDescent="0.35">
      <c r="A884" s="225">
        <v>42955</v>
      </c>
      <c r="B884" s="31">
        <f t="shared" si="8"/>
        <v>3465.246214862635</v>
      </c>
      <c r="C884" s="259">
        <v>23940</v>
      </c>
      <c r="D884" s="31">
        <f t="shared" si="7"/>
        <v>2961.7489015919959</v>
      </c>
      <c r="E884" s="259">
        <v>2816.5</v>
      </c>
      <c r="F884" s="170">
        <v>6.9085999999999999</v>
      </c>
      <c r="G884" s="184">
        <f t="shared" si="9"/>
        <v>550</v>
      </c>
    </row>
    <row r="885" spans="1:7" hidden="1" x14ac:dyDescent="0.35">
      <c r="A885" s="225">
        <v>42956</v>
      </c>
      <c r="B885" s="31">
        <f t="shared" si="8"/>
        <v>3518.8026517673625</v>
      </c>
      <c r="C885" s="257">
        <v>24310</v>
      </c>
      <c r="D885" s="20">
        <f t="shared" si="6"/>
        <v>3007.523633989199</v>
      </c>
      <c r="E885" s="257">
        <v>2873</v>
      </c>
      <c r="F885" s="170">
        <v>6.9085999999999999</v>
      </c>
      <c r="G885" s="184">
        <f t="shared" si="9"/>
        <v>370</v>
      </c>
    </row>
    <row r="886" spans="1:7" hidden="1" x14ac:dyDescent="0.35">
      <c r="A886" s="225">
        <v>42957</v>
      </c>
      <c r="B886" s="31">
        <f t="shared" si="8"/>
        <v>3526.0400081058392</v>
      </c>
      <c r="C886" s="257">
        <v>24360</v>
      </c>
      <c r="D886" s="20">
        <f t="shared" si="6"/>
        <v>3013.7094086374696</v>
      </c>
      <c r="E886" s="257">
        <v>2947</v>
      </c>
      <c r="F886" s="170">
        <v>6.9085999999999999</v>
      </c>
      <c r="G886" s="184">
        <f t="shared" si="9"/>
        <v>50</v>
      </c>
    </row>
    <row r="887" spans="1:7" hidden="1" x14ac:dyDescent="0.35">
      <c r="A887" s="225">
        <v>42958</v>
      </c>
      <c r="B887" s="31">
        <f t="shared" si="8"/>
        <v>3508.670352893495</v>
      </c>
      <c r="C887" s="257">
        <v>24240</v>
      </c>
      <c r="D887" s="20">
        <f t="shared" si="6"/>
        <v>2998.8635494816199</v>
      </c>
      <c r="E887" s="257">
        <v>2935</v>
      </c>
      <c r="F887" s="170">
        <v>6.9085999999999999</v>
      </c>
      <c r="G887" s="184">
        <f t="shared" si="9"/>
        <v>-120</v>
      </c>
    </row>
    <row r="888" spans="1:7" hidden="1" x14ac:dyDescent="0.35">
      <c r="A888" s="225">
        <v>42961</v>
      </c>
      <c r="B888" s="20">
        <f t="shared" si="8"/>
        <v>3514.4602379642765</v>
      </c>
      <c r="C888" s="257">
        <v>24280</v>
      </c>
      <c r="D888" s="20">
        <f t="shared" si="6"/>
        <v>3003.8121692002364</v>
      </c>
      <c r="E888" s="257">
        <v>2886.5</v>
      </c>
      <c r="F888" s="170">
        <v>6.9085999999999999</v>
      </c>
      <c r="G888" s="184">
        <f t="shared" si="9"/>
        <v>40</v>
      </c>
    </row>
    <row r="889" spans="1:7" hidden="1" x14ac:dyDescent="0.35">
      <c r="A889" s="225">
        <v>42962</v>
      </c>
      <c r="B889" s="20">
        <f t="shared" si="8"/>
        <v>3554.9894334597461</v>
      </c>
      <c r="C889" s="257">
        <v>24560</v>
      </c>
      <c r="D889" s="20">
        <f t="shared" si="6"/>
        <v>3038.4525072305523</v>
      </c>
      <c r="E889" s="257">
        <v>2891</v>
      </c>
      <c r="F889" s="170">
        <v>6.9085999999999999</v>
      </c>
      <c r="G889" s="184">
        <f t="shared" si="9"/>
        <v>280</v>
      </c>
    </row>
    <row r="890" spans="1:7" hidden="1" x14ac:dyDescent="0.35">
      <c r="A890" s="225">
        <v>42963</v>
      </c>
      <c r="B890" s="20">
        <f t="shared" si="8"/>
        <v>3601.3085140259968</v>
      </c>
      <c r="C890" s="257">
        <v>24880</v>
      </c>
      <c r="D890" s="20">
        <f t="shared" si="6"/>
        <v>3078.0414649794848</v>
      </c>
      <c r="E890" s="257">
        <v>2938.5</v>
      </c>
      <c r="F890" s="170">
        <v>6.9085999999999999</v>
      </c>
      <c r="G890" s="184">
        <f t="shared" si="9"/>
        <v>320</v>
      </c>
    </row>
    <row r="891" spans="1:7" hidden="1" x14ac:dyDescent="0.35">
      <c r="A891" s="225">
        <v>42964</v>
      </c>
      <c r="B891" s="20">
        <f t="shared" si="8"/>
        <v>3822.7716179833833</v>
      </c>
      <c r="C891" s="257">
        <v>26410</v>
      </c>
      <c r="D891" s="20">
        <f t="shared" si="6"/>
        <v>3267.326169216567</v>
      </c>
      <c r="E891" s="257">
        <v>3010</v>
      </c>
      <c r="F891" s="170">
        <v>6.9085999999999999</v>
      </c>
      <c r="G891" s="184">
        <f t="shared" si="9"/>
        <v>1530</v>
      </c>
    </row>
    <row r="892" spans="1:7" hidden="1" x14ac:dyDescent="0.35">
      <c r="A892" s="225">
        <v>42965</v>
      </c>
      <c r="B892" s="20">
        <f t="shared" si="8"/>
        <v>3831.4564455895552</v>
      </c>
      <c r="C892" s="257">
        <v>26470</v>
      </c>
      <c r="D892" s="20">
        <f t="shared" si="6"/>
        <v>3274.7490987944916</v>
      </c>
      <c r="E892" s="257">
        <v>3084</v>
      </c>
      <c r="F892" s="170">
        <v>6.9085999999999999</v>
      </c>
      <c r="G892" s="184">
        <f t="shared" si="9"/>
        <v>60</v>
      </c>
    </row>
    <row r="893" spans="1:7" hidden="1" x14ac:dyDescent="0.35">
      <c r="A893" s="225">
        <v>42968</v>
      </c>
      <c r="B893" s="20">
        <f t="shared" si="8"/>
        <v>3908.172422777408</v>
      </c>
      <c r="C893" s="257">
        <v>27000</v>
      </c>
      <c r="D893" s="20">
        <f t="shared" si="6"/>
        <v>3340.3183100661608</v>
      </c>
      <c r="E893" s="257">
        <v>3117</v>
      </c>
      <c r="F893" s="170">
        <v>6.9085999999999999</v>
      </c>
      <c r="G893" s="184">
        <f t="shared" si="9"/>
        <v>530</v>
      </c>
    </row>
    <row r="894" spans="1:7" hidden="1" x14ac:dyDescent="0.35">
      <c r="A894" s="225">
        <v>42969</v>
      </c>
      <c r="B894" s="20">
        <f t="shared" si="8"/>
        <v>3847.3786295342038</v>
      </c>
      <c r="C894" s="257">
        <v>26580</v>
      </c>
      <c r="D894" s="20">
        <f t="shared" si="6"/>
        <v>3288.3578030206872</v>
      </c>
      <c r="E894" s="257">
        <v>3143</v>
      </c>
      <c r="F894" s="170">
        <v>6.9085999999999999</v>
      </c>
      <c r="G894" s="184">
        <f t="shared" si="9"/>
        <v>-420</v>
      </c>
    </row>
    <row r="895" spans="1:7" hidden="1" x14ac:dyDescent="0.35">
      <c r="A895" s="225">
        <v>42970</v>
      </c>
      <c r="B895" s="20">
        <f t="shared" si="8"/>
        <v>3793.8221926294764</v>
      </c>
      <c r="C895" s="257">
        <v>26210</v>
      </c>
      <c r="D895" s="20">
        <f t="shared" si="6"/>
        <v>3242.5830706234842</v>
      </c>
      <c r="E895" s="257">
        <v>3140</v>
      </c>
      <c r="F895" s="170">
        <v>6.9085999999999999</v>
      </c>
      <c r="G895" s="184">
        <f t="shared" si="9"/>
        <v>-370</v>
      </c>
    </row>
    <row r="896" spans="1:7" hidden="1" x14ac:dyDescent="0.35">
      <c r="A896" s="225">
        <v>42971</v>
      </c>
      <c r="B896" s="20">
        <f t="shared" si="8"/>
        <v>3871.9856410850243</v>
      </c>
      <c r="C896" s="257">
        <v>26750</v>
      </c>
      <c r="D896" s="20">
        <f t="shared" si="6"/>
        <v>3309.3894368248075</v>
      </c>
      <c r="E896" s="257">
        <v>3114</v>
      </c>
      <c r="F896" s="170">
        <v>6.9085999999999999</v>
      </c>
      <c r="G896" s="184">
        <f t="shared" si="9"/>
        <v>540</v>
      </c>
    </row>
    <row r="897" spans="1:7" hidden="1" x14ac:dyDescent="0.35">
      <c r="A897" s="225">
        <v>42972</v>
      </c>
      <c r="B897" s="20">
        <f t="shared" si="8"/>
        <v>3828.5615030541644</v>
      </c>
      <c r="C897" s="257">
        <v>26450</v>
      </c>
      <c r="D897" s="20">
        <f t="shared" si="6"/>
        <v>3272.2747889351836</v>
      </c>
      <c r="E897" s="257">
        <v>3096.5</v>
      </c>
      <c r="F897" s="170">
        <v>6.9085999999999999</v>
      </c>
      <c r="G897" s="184">
        <f t="shared" si="9"/>
        <v>-300</v>
      </c>
    </row>
    <row r="898" spans="1:7" hidden="1" x14ac:dyDescent="0.35">
      <c r="A898" s="225">
        <v>42975</v>
      </c>
      <c r="B898" s="20">
        <f t="shared" si="8"/>
        <v>3790.9272500940856</v>
      </c>
      <c r="C898" s="257">
        <v>26190</v>
      </c>
      <c r="D898" s="20">
        <f t="shared" si="6"/>
        <v>3240.1087607641757</v>
      </c>
      <c r="E898" s="257">
        <v>3117.5</v>
      </c>
      <c r="F898" s="170">
        <v>6.9085999999999999</v>
      </c>
      <c r="G898" s="184">
        <f t="shared" si="9"/>
        <v>-260</v>
      </c>
    </row>
    <row r="899" spans="1:7" hidden="1" x14ac:dyDescent="0.35">
      <c r="A899" s="225">
        <v>42976</v>
      </c>
      <c r="B899" s="20">
        <f t="shared" si="8"/>
        <v>3802.5070202356483</v>
      </c>
      <c r="C899" s="257">
        <v>26270</v>
      </c>
      <c r="D899" s="20">
        <f t="shared" si="6"/>
        <v>3250.0060002014088</v>
      </c>
      <c r="E899" s="257">
        <v>3117.5</v>
      </c>
      <c r="F899" s="170">
        <v>6.9085999999999999</v>
      </c>
      <c r="G899" s="184">
        <f t="shared" si="9"/>
        <v>80</v>
      </c>
    </row>
    <row r="900" spans="1:7" hidden="1" x14ac:dyDescent="0.35">
      <c r="A900" s="225">
        <v>42977</v>
      </c>
      <c r="B900" s="20">
        <f t="shared" si="8"/>
        <v>3772.1101236140462</v>
      </c>
      <c r="C900" s="257">
        <v>26060</v>
      </c>
      <c r="D900" s="20">
        <f t="shared" si="6"/>
        <v>3224.025746678672</v>
      </c>
      <c r="E900" s="257">
        <v>3107.5</v>
      </c>
      <c r="F900" s="170">
        <v>6.9085999999999999</v>
      </c>
      <c r="G900" s="184">
        <f t="shared" si="9"/>
        <v>-210</v>
      </c>
    </row>
    <row r="901" spans="1:7" hidden="1" x14ac:dyDescent="0.35">
      <c r="A901" s="225">
        <v>42978</v>
      </c>
      <c r="B901" s="20">
        <f t="shared" si="8"/>
        <v>3756.1879396693976</v>
      </c>
      <c r="C901" s="257">
        <v>25950</v>
      </c>
      <c r="D901" s="20">
        <f t="shared" si="6"/>
        <v>3210.4170424524768</v>
      </c>
      <c r="E901" s="257">
        <v>3118.5</v>
      </c>
      <c r="F901" s="170">
        <v>6.9085999999999999</v>
      </c>
      <c r="G901" s="184">
        <f t="shared" si="9"/>
        <v>-110</v>
      </c>
    </row>
    <row r="902" spans="1:7" hidden="1" x14ac:dyDescent="0.35">
      <c r="A902" s="225">
        <v>42979</v>
      </c>
      <c r="B902" s="20">
        <f t="shared" si="8"/>
        <v>3773.5575948817418</v>
      </c>
      <c r="C902" s="257">
        <v>26070</v>
      </c>
      <c r="D902" s="20">
        <f t="shared" si="6"/>
        <v>3225.2629016083265</v>
      </c>
      <c r="E902" s="257">
        <v>3139.5</v>
      </c>
      <c r="F902" s="170">
        <v>6.9085999999999999</v>
      </c>
      <c r="G902" s="184">
        <f t="shared" si="9"/>
        <v>120</v>
      </c>
    </row>
    <row r="903" spans="1:7" hidden="1" x14ac:dyDescent="0.35">
      <c r="A903" s="225">
        <v>42983</v>
      </c>
      <c r="B903" s="20">
        <f t="shared" si="8"/>
        <v>3816.9817329126017</v>
      </c>
      <c r="C903" s="257">
        <v>26370</v>
      </c>
      <c r="D903" s="20">
        <f t="shared" si="6"/>
        <v>3262.3775494979504</v>
      </c>
      <c r="E903" s="257">
        <v>3190</v>
      </c>
      <c r="F903" s="170">
        <v>6.9085999999999999</v>
      </c>
      <c r="G903" s="184">
        <v>-90</v>
      </c>
    </row>
    <row r="904" spans="1:7" hidden="1" x14ac:dyDescent="0.35">
      <c r="A904" s="225">
        <v>42984</v>
      </c>
      <c r="B904" s="20">
        <f t="shared" si="8"/>
        <v>3717.1062154416236</v>
      </c>
      <c r="C904" s="257">
        <v>25680</v>
      </c>
      <c r="D904" s="20">
        <f t="shared" si="6"/>
        <v>3177.0138593518154</v>
      </c>
      <c r="E904" s="257">
        <v>3194</v>
      </c>
      <c r="F904" s="170">
        <v>6.9085999999999999</v>
      </c>
      <c r="G904" s="184">
        <f t="shared" si="9"/>
        <v>-690</v>
      </c>
    </row>
    <row r="905" spans="1:7" hidden="1" x14ac:dyDescent="0.35">
      <c r="A905" s="225">
        <v>42985</v>
      </c>
      <c r="B905" s="20">
        <f t="shared" si="8"/>
        <v>3705.5264453000609</v>
      </c>
      <c r="C905" s="257">
        <v>25600</v>
      </c>
      <c r="D905" s="20">
        <f t="shared" si="6"/>
        <v>3167.1166199145823</v>
      </c>
      <c r="E905" s="257">
        <v>3086</v>
      </c>
      <c r="F905" s="170">
        <v>6.9085999999999999</v>
      </c>
      <c r="G905" s="184">
        <f t="shared" si="9"/>
        <v>-80</v>
      </c>
    </row>
    <row r="906" spans="1:7" hidden="1" x14ac:dyDescent="0.35">
      <c r="A906" s="225">
        <v>42986</v>
      </c>
      <c r="B906" s="20">
        <f t="shared" si="8"/>
        <v>3711.316330370842</v>
      </c>
      <c r="C906" s="257">
        <v>25640</v>
      </c>
      <c r="D906" s="20">
        <f t="shared" si="6"/>
        <v>3172.0652396331984</v>
      </c>
      <c r="E906" s="257">
        <v>3095.5</v>
      </c>
      <c r="F906" s="170">
        <v>6.9085999999999999</v>
      </c>
      <c r="G906" s="184">
        <f t="shared" si="9"/>
        <v>40</v>
      </c>
    </row>
    <row r="907" spans="1:7" hidden="1" x14ac:dyDescent="0.35">
      <c r="A907" s="225">
        <v>42990</v>
      </c>
      <c r="B907" s="20">
        <f t="shared" si="8"/>
        <v>3685.2618475523263</v>
      </c>
      <c r="C907" s="257">
        <v>25460</v>
      </c>
      <c r="D907" s="20">
        <f t="shared" si="6"/>
        <v>3149.7964508994246</v>
      </c>
      <c r="E907" s="257">
        <v>3109</v>
      </c>
      <c r="F907" s="170">
        <v>6.9085999999999999</v>
      </c>
      <c r="G907" s="184">
        <f t="shared" si="9"/>
        <v>-180</v>
      </c>
    </row>
    <row r="908" spans="1:7" hidden="1" x14ac:dyDescent="0.35">
      <c r="A908" s="225">
        <v>42991</v>
      </c>
      <c r="B908" s="20">
        <f t="shared" si="8"/>
        <v>3683.8143762846307</v>
      </c>
      <c r="C908" s="257">
        <v>25450</v>
      </c>
      <c r="D908" s="20">
        <f t="shared" si="6"/>
        <v>3148.5592959697701</v>
      </c>
      <c r="E908" s="257">
        <v>3057</v>
      </c>
      <c r="F908" s="170">
        <v>6.9085999999999999</v>
      </c>
      <c r="G908" s="184">
        <f t="shared" si="9"/>
        <v>-10</v>
      </c>
    </row>
    <row r="909" spans="1:7" hidden="1" x14ac:dyDescent="0.35">
      <c r="A909" s="225">
        <v>42992</v>
      </c>
      <c r="B909" s="20">
        <f t="shared" si="8"/>
        <v>3663.5497785368962</v>
      </c>
      <c r="C909" s="257">
        <v>25310</v>
      </c>
      <c r="D909" s="20">
        <f t="shared" si="6"/>
        <v>3131.2391269546124</v>
      </c>
      <c r="E909" s="257">
        <v>3050</v>
      </c>
      <c r="F909" s="170">
        <v>6.9085999999999999</v>
      </c>
      <c r="G909" s="184">
        <f t="shared" si="9"/>
        <v>-140</v>
      </c>
    </row>
    <row r="910" spans="1:7" hidden="1" x14ac:dyDescent="0.35">
      <c r="A910" s="225">
        <v>42993</v>
      </c>
      <c r="B910" s="20">
        <f t="shared" si="8"/>
        <v>3683.8143762846307</v>
      </c>
      <c r="C910" s="257">
        <v>25450</v>
      </c>
      <c r="D910" s="20">
        <f t="shared" si="6"/>
        <v>3148.5592959697701</v>
      </c>
      <c r="E910" s="257">
        <v>2994</v>
      </c>
      <c r="F910" s="170">
        <v>6.9085999999999999</v>
      </c>
      <c r="G910" s="184">
        <f t="shared" si="9"/>
        <v>140</v>
      </c>
    </row>
    <row r="911" spans="1:7" hidden="1" x14ac:dyDescent="0.35">
      <c r="A911" s="225">
        <v>42996</v>
      </c>
      <c r="B911" s="20">
        <f t="shared" si="8"/>
        <v>3701.184031496975</v>
      </c>
      <c r="C911" s="257">
        <v>25570</v>
      </c>
      <c r="D911" s="20">
        <f t="shared" si="6"/>
        <v>3163.4051551256198</v>
      </c>
      <c r="E911" s="257">
        <v>3042</v>
      </c>
      <c r="F911" s="170">
        <v>6.9085999999999999</v>
      </c>
      <c r="G911" s="184">
        <f t="shared" si="9"/>
        <v>120</v>
      </c>
    </row>
    <row r="912" spans="1:7" hidden="1" x14ac:dyDescent="0.35">
      <c r="A912" s="225">
        <v>42997</v>
      </c>
      <c r="B912" s="20">
        <f t="shared" si="8"/>
        <v>3767.7677098109602</v>
      </c>
      <c r="C912" s="257">
        <v>26030</v>
      </c>
      <c r="D912" s="20">
        <f t="shared" si="6"/>
        <v>3220.3142818897099</v>
      </c>
      <c r="E912" s="257">
        <v>3109.5</v>
      </c>
      <c r="F912" s="170">
        <v>6.9085999999999999</v>
      </c>
      <c r="G912" s="184">
        <f t="shared" si="9"/>
        <v>460</v>
      </c>
    </row>
    <row r="913" spans="1:7" hidden="1" x14ac:dyDescent="0.35">
      <c r="A913" s="225">
        <v>42998</v>
      </c>
      <c r="B913" s="20">
        <f t="shared" si="8"/>
        <v>3759.0828822047883</v>
      </c>
      <c r="C913" s="257">
        <v>25970</v>
      </c>
      <c r="D913" s="20">
        <f t="shared" si="6"/>
        <v>3212.8913523117849</v>
      </c>
      <c r="E913" s="257">
        <v>3123.5</v>
      </c>
      <c r="F913" s="170">
        <v>6.9085999999999999</v>
      </c>
      <c r="G913" s="184">
        <f t="shared" si="9"/>
        <v>-60</v>
      </c>
    </row>
    <row r="914" spans="1:7" hidden="1" x14ac:dyDescent="0.35">
      <c r="A914" s="225">
        <v>42999</v>
      </c>
      <c r="B914" s="20">
        <f t="shared" si="8"/>
        <v>3761.9778247401791</v>
      </c>
      <c r="C914" s="257">
        <v>25990</v>
      </c>
      <c r="D914" s="20">
        <f t="shared" si="6"/>
        <v>3215.3656621710934</v>
      </c>
      <c r="E914" s="257">
        <v>3170</v>
      </c>
      <c r="F914" s="170">
        <v>6.9085999999999999</v>
      </c>
      <c r="G914" s="184">
        <f t="shared" si="9"/>
        <v>20</v>
      </c>
    </row>
    <row r="915" spans="1:7" hidden="1" x14ac:dyDescent="0.35">
      <c r="A915" s="225">
        <v>43000</v>
      </c>
      <c r="B915" s="20">
        <f t="shared" si="8"/>
        <v>3708.4213878354517</v>
      </c>
      <c r="C915" s="257">
        <v>25620</v>
      </c>
      <c r="D915" s="20">
        <f t="shared" si="6"/>
        <v>3169.5909297738904</v>
      </c>
      <c r="E915" s="257">
        <v>3098</v>
      </c>
      <c r="F915" s="170">
        <v>6.9085999999999999</v>
      </c>
      <c r="G915" s="184">
        <f t="shared" si="9"/>
        <v>-370</v>
      </c>
    </row>
    <row r="916" spans="1:7" hidden="1" x14ac:dyDescent="0.35">
      <c r="A916" s="225">
        <v>43003</v>
      </c>
      <c r="B916" s="20">
        <f t="shared" si="8"/>
        <v>3741.7132269924441</v>
      </c>
      <c r="C916" s="257">
        <v>25850</v>
      </c>
      <c r="D916" s="20">
        <f t="shared" si="6"/>
        <v>3198.0454931559352</v>
      </c>
      <c r="E916" s="257">
        <v>3113.5</v>
      </c>
      <c r="F916" s="170">
        <v>6.9085999999999999</v>
      </c>
      <c r="G916" s="184">
        <f t="shared" si="9"/>
        <v>230</v>
      </c>
    </row>
    <row r="917" spans="1:7" hidden="1" x14ac:dyDescent="0.35">
      <c r="A917" s="225">
        <v>43004</v>
      </c>
      <c r="B917" s="20">
        <f t="shared" si="8"/>
        <v>3811.1918478418206</v>
      </c>
      <c r="C917" s="257">
        <v>26330</v>
      </c>
      <c r="D917" s="20">
        <f t="shared" si="6"/>
        <v>3257.4289297793339</v>
      </c>
      <c r="E917" s="257">
        <v>3168</v>
      </c>
      <c r="F917" s="170">
        <v>6.9085999999999999</v>
      </c>
      <c r="G917" s="184">
        <f t="shared" si="9"/>
        <v>480</v>
      </c>
    </row>
    <row r="918" spans="1:7" hidden="1" x14ac:dyDescent="0.35">
      <c r="A918" s="225">
        <v>43005</v>
      </c>
      <c r="B918" s="20">
        <f t="shared" si="8"/>
        <v>3798.1646064325623</v>
      </c>
      <c r="C918" s="257">
        <v>26240</v>
      </c>
      <c r="D918" s="20">
        <f t="shared" si="6"/>
        <v>3246.2945354124467</v>
      </c>
      <c r="E918" s="257">
        <v>3165</v>
      </c>
      <c r="F918" s="170">
        <v>6.9085999999999999</v>
      </c>
      <c r="G918" s="184">
        <f t="shared" si="9"/>
        <v>-90</v>
      </c>
    </row>
    <row r="919" spans="1:7" hidden="1" x14ac:dyDescent="0.35">
      <c r="A919" s="225">
        <v>43006</v>
      </c>
      <c r="B919" s="20">
        <f t="shared" si="8"/>
        <v>3782.2424224879137</v>
      </c>
      <c r="C919" s="257">
        <v>26130</v>
      </c>
      <c r="D919" s="20">
        <f t="shared" si="6"/>
        <v>3232.6858311862511</v>
      </c>
      <c r="E919" s="257">
        <v>3150</v>
      </c>
      <c r="F919" s="170">
        <v>6.9085999999999999</v>
      </c>
      <c r="G919" s="184">
        <f t="shared" si="9"/>
        <v>-110</v>
      </c>
    </row>
    <row r="920" spans="1:7" hidden="1" x14ac:dyDescent="0.35">
      <c r="A920" s="225">
        <v>43007</v>
      </c>
      <c r="B920" s="20">
        <f t="shared" si="8"/>
        <v>3821.3241467156877</v>
      </c>
      <c r="C920" s="257">
        <v>26400</v>
      </c>
      <c r="D920" s="20">
        <f t="shared" si="6"/>
        <v>3266.0890142869125</v>
      </c>
      <c r="E920" s="257">
        <v>3156</v>
      </c>
      <c r="F920" s="170">
        <v>6.9085999999999999</v>
      </c>
      <c r="G920" s="184">
        <f t="shared" si="9"/>
        <v>270</v>
      </c>
    </row>
    <row r="921" spans="1:7" hidden="1" x14ac:dyDescent="0.35">
      <c r="A921" s="225">
        <v>43010</v>
      </c>
      <c r="B921" s="20">
        <f t="shared" si="8"/>
        <v>3821.3241467156877</v>
      </c>
      <c r="C921" s="257">
        <v>26400</v>
      </c>
      <c r="D921" s="20">
        <f t="shared" si="6"/>
        <v>3266.0890142869125</v>
      </c>
      <c r="E921" s="257">
        <v>3217</v>
      </c>
      <c r="F921" s="170">
        <v>6.9085999999999999</v>
      </c>
      <c r="G921" s="184">
        <f t="shared" si="9"/>
        <v>0</v>
      </c>
    </row>
    <row r="922" spans="1:7" hidden="1" x14ac:dyDescent="0.35">
      <c r="A922" s="225">
        <v>43011</v>
      </c>
      <c r="B922" s="20">
        <f t="shared" si="8"/>
        <v>3821.3241467156877</v>
      </c>
      <c r="C922" s="257">
        <v>26400</v>
      </c>
      <c r="D922" s="20">
        <f t="shared" si="6"/>
        <v>3266.0890142869125</v>
      </c>
      <c r="E922" s="257">
        <v>3235.5</v>
      </c>
      <c r="F922" s="170">
        <v>6.9085999999999999</v>
      </c>
      <c r="G922" s="184">
        <f t="shared" si="9"/>
        <v>0</v>
      </c>
    </row>
    <row r="923" spans="1:7" hidden="1" x14ac:dyDescent="0.35">
      <c r="A923" s="225">
        <v>43012</v>
      </c>
      <c r="B923" s="20">
        <f t="shared" si="8"/>
        <v>3821.3241467156877</v>
      </c>
      <c r="C923" s="257">
        <v>26400</v>
      </c>
      <c r="D923" s="20">
        <f t="shared" si="6"/>
        <v>3266.0890142869125</v>
      </c>
      <c r="E923" s="257">
        <v>3324</v>
      </c>
      <c r="F923" s="170">
        <v>6.9085999999999999</v>
      </c>
      <c r="G923" s="184">
        <f t="shared" si="9"/>
        <v>0</v>
      </c>
    </row>
    <row r="924" spans="1:7" hidden="1" x14ac:dyDescent="0.35">
      <c r="A924" s="225">
        <v>43013</v>
      </c>
      <c r="B924" s="20">
        <f t="shared" si="8"/>
        <v>3821.3241467156877</v>
      </c>
      <c r="C924" s="257">
        <v>26400</v>
      </c>
      <c r="D924" s="20">
        <f t="shared" si="6"/>
        <v>3266.0890142869125</v>
      </c>
      <c r="E924" s="257">
        <v>3370</v>
      </c>
      <c r="F924" s="170">
        <v>6.9085999999999999</v>
      </c>
      <c r="G924" s="184">
        <f t="shared" si="9"/>
        <v>0</v>
      </c>
    </row>
    <row r="925" spans="1:7" hidden="1" x14ac:dyDescent="0.35">
      <c r="A925" s="225">
        <v>43014</v>
      </c>
      <c r="B925" s="20">
        <f t="shared" si="8"/>
        <v>3821.3241467156877</v>
      </c>
      <c r="C925" s="257">
        <v>26400</v>
      </c>
      <c r="D925" s="20">
        <f t="shared" si="6"/>
        <v>3266.0890142869125</v>
      </c>
      <c r="E925" s="257">
        <v>3350</v>
      </c>
      <c r="F925" s="170">
        <v>6.9085999999999999</v>
      </c>
      <c r="G925" s="184">
        <f t="shared" si="9"/>
        <v>0</v>
      </c>
    </row>
    <row r="926" spans="1:7" hidden="1" x14ac:dyDescent="0.35">
      <c r="A926" s="225">
        <v>43017</v>
      </c>
      <c r="B926" s="20">
        <f t="shared" si="8"/>
        <v>3941.4642619344008</v>
      </c>
      <c r="C926" s="257">
        <v>27230</v>
      </c>
      <c r="D926" s="20">
        <f t="shared" si="6"/>
        <v>3368.7728734482062</v>
      </c>
      <c r="E926" s="257">
        <v>3336</v>
      </c>
      <c r="F926" s="170">
        <v>6.9085999999999999</v>
      </c>
      <c r="G926" s="184">
        <f t="shared" si="9"/>
        <v>830</v>
      </c>
    </row>
    <row r="927" spans="1:7" hidden="1" x14ac:dyDescent="0.35">
      <c r="A927" s="225">
        <v>43018</v>
      </c>
      <c r="B927" s="20">
        <f t="shared" si="8"/>
        <v>3915.4097791158847</v>
      </c>
      <c r="C927" s="257">
        <v>27050</v>
      </c>
      <c r="D927" s="20">
        <f t="shared" si="6"/>
        <v>3346.5040847144314</v>
      </c>
      <c r="E927" s="257">
        <v>3334.5</v>
      </c>
      <c r="F927" s="170">
        <v>6.9085999999999999</v>
      </c>
      <c r="G927" s="184">
        <f t="shared" si="9"/>
        <v>-180</v>
      </c>
    </row>
    <row r="928" spans="1:7" hidden="1" x14ac:dyDescent="0.35">
      <c r="A928" s="225">
        <v>43019</v>
      </c>
      <c r="B928" s="20">
        <f t="shared" si="8"/>
        <v>3898.0401239035405</v>
      </c>
      <c r="C928" s="257">
        <v>26930</v>
      </c>
      <c r="D928" s="20">
        <f t="shared" si="6"/>
        <v>3331.6582255585818</v>
      </c>
      <c r="E928" s="257">
        <v>3314</v>
      </c>
      <c r="F928" s="170">
        <v>6.9085999999999999</v>
      </c>
      <c r="G928" s="184">
        <f t="shared" si="9"/>
        <v>-120</v>
      </c>
    </row>
    <row r="929" spans="1:7" hidden="1" x14ac:dyDescent="0.35">
      <c r="A929" s="225">
        <v>43020</v>
      </c>
      <c r="B929" s="20">
        <f t="shared" si="8"/>
        <v>3828.5615030541644</v>
      </c>
      <c r="C929" s="257">
        <v>26450</v>
      </c>
      <c r="D929" s="20">
        <f t="shared" si="6"/>
        <v>3272.2747889351836</v>
      </c>
      <c r="E929" s="257">
        <v>3306</v>
      </c>
      <c r="F929" s="170">
        <v>6.9085999999999999</v>
      </c>
      <c r="G929" s="184">
        <f t="shared" si="9"/>
        <v>-480</v>
      </c>
    </row>
    <row r="930" spans="1:7" hidden="1" x14ac:dyDescent="0.35">
      <c r="A930" s="225">
        <v>43021</v>
      </c>
      <c r="B930" s="20">
        <f t="shared" si="8"/>
        <v>3854.6159858726805</v>
      </c>
      <c r="C930" s="257">
        <v>26630</v>
      </c>
      <c r="D930" s="20">
        <f t="shared" si="6"/>
        <v>3294.5435776689578</v>
      </c>
      <c r="E930" s="257">
        <v>3333</v>
      </c>
      <c r="F930" s="170">
        <v>6.9085999999999999</v>
      </c>
      <c r="G930" s="184">
        <f t="shared" si="9"/>
        <v>180</v>
      </c>
    </row>
    <row r="931" spans="1:7" hidden="1" x14ac:dyDescent="0.35">
      <c r="A931" s="225">
        <v>43024</v>
      </c>
      <c r="B931" s="20">
        <f t="shared" si="8"/>
        <v>3834.351388124946</v>
      </c>
      <c r="C931" s="257">
        <v>26490</v>
      </c>
      <c r="D931" s="20">
        <f t="shared" ref="D931:D992" si="10">+B931/1.17</f>
        <v>3277.2234086538001</v>
      </c>
      <c r="E931" s="257">
        <v>3325</v>
      </c>
      <c r="F931" s="170">
        <v>6.9085999999999999</v>
      </c>
      <c r="G931" s="184">
        <f t="shared" si="9"/>
        <v>-140</v>
      </c>
    </row>
    <row r="932" spans="1:7" hidden="1" x14ac:dyDescent="0.35">
      <c r="A932" s="225">
        <v>43025</v>
      </c>
      <c r="B932" s="20">
        <f t="shared" si="8"/>
        <v>3809.744376574125</v>
      </c>
      <c r="C932" s="257">
        <v>26320</v>
      </c>
      <c r="D932" s="20">
        <f t="shared" si="10"/>
        <v>3256.1917748496799</v>
      </c>
      <c r="E932" s="257">
        <v>3321</v>
      </c>
      <c r="F932" s="170">
        <v>6.9085999999999999</v>
      </c>
      <c r="G932" s="184">
        <f t="shared" si="9"/>
        <v>-170</v>
      </c>
    </row>
    <row r="933" spans="1:7" hidden="1" x14ac:dyDescent="0.35">
      <c r="A933" s="225">
        <v>43026</v>
      </c>
      <c r="B933" s="20">
        <f t="shared" si="8"/>
        <v>3747.5031120632257</v>
      </c>
      <c r="C933" s="257">
        <v>25890</v>
      </c>
      <c r="D933" s="20">
        <f t="shared" si="10"/>
        <v>3202.9941128745522</v>
      </c>
      <c r="E933" s="257">
        <v>3130</v>
      </c>
      <c r="F933" s="170">
        <v>6.9085999999999999</v>
      </c>
      <c r="G933" s="184">
        <f t="shared" si="9"/>
        <v>-430</v>
      </c>
    </row>
    <row r="934" spans="1:7" hidden="1" x14ac:dyDescent="0.35">
      <c r="A934" s="225">
        <v>43027</v>
      </c>
      <c r="B934" s="20">
        <f t="shared" si="8"/>
        <v>3766.3202385432651</v>
      </c>
      <c r="C934" s="257">
        <v>26020</v>
      </c>
      <c r="D934" s="20">
        <f t="shared" si="10"/>
        <v>3219.0771269600559</v>
      </c>
      <c r="E934" s="257">
        <v>3185</v>
      </c>
      <c r="F934" s="170">
        <v>6.9085999999999999</v>
      </c>
      <c r="G934" s="184">
        <f t="shared" si="9"/>
        <v>130</v>
      </c>
    </row>
    <row r="935" spans="1:7" hidden="1" x14ac:dyDescent="0.35">
      <c r="A935" s="225">
        <v>43028</v>
      </c>
      <c r="B935" s="20">
        <f t="shared" si="8"/>
        <v>3761.9778247401791</v>
      </c>
      <c r="C935" s="257">
        <v>25990</v>
      </c>
      <c r="D935" s="20">
        <f t="shared" si="10"/>
        <v>3215.3656621710934</v>
      </c>
      <c r="E935" s="257">
        <v>3170</v>
      </c>
      <c r="F935" s="170">
        <v>6.9085999999999999</v>
      </c>
      <c r="G935" s="184">
        <f t="shared" si="9"/>
        <v>-30</v>
      </c>
    </row>
    <row r="936" spans="1:7" hidden="1" x14ac:dyDescent="0.35">
      <c r="A936" s="225">
        <v>43031</v>
      </c>
      <c r="B936" s="20">
        <f t="shared" si="8"/>
        <v>3772.1101236140462</v>
      </c>
      <c r="C936" s="257">
        <v>26060</v>
      </c>
      <c r="D936" s="20">
        <f t="shared" si="10"/>
        <v>3224.025746678672</v>
      </c>
      <c r="E936" s="258">
        <v>3208</v>
      </c>
      <c r="F936" s="170">
        <v>6.9085999999999999</v>
      </c>
      <c r="G936" s="184">
        <f t="shared" si="9"/>
        <v>70</v>
      </c>
    </row>
    <row r="937" spans="1:7" hidden="1" x14ac:dyDescent="0.35">
      <c r="A937" s="225">
        <v>43032</v>
      </c>
      <c r="B937" s="20">
        <f t="shared" si="8"/>
        <v>3816.9817329126017</v>
      </c>
      <c r="C937" s="257">
        <v>26370</v>
      </c>
      <c r="D937" s="20">
        <f t="shared" si="10"/>
        <v>3262.3775494979504</v>
      </c>
      <c r="E937" s="257">
        <v>3176</v>
      </c>
      <c r="F937" s="170">
        <v>6.9085999999999999</v>
      </c>
      <c r="G937" s="184">
        <f t="shared" si="9"/>
        <v>310</v>
      </c>
    </row>
    <row r="938" spans="1:7" hidden="1" x14ac:dyDescent="0.35">
      <c r="A938" s="225">
        <v>43033</v>
      </c>
      <c r="B938" s="20">
        <f t="shared" si="8"/>
        <v>3815.5342616449066</v>
      </c>
      <c r="C938" s="257">
        <v>26360</v>
      </c>
      <c r="D938" s="20">
        <f t="shared" si="10"/>
        <v>3261.1403945682964</v>
      </c>
      <c r="E938" s="257">
        <v>3265</v>
      </c>
      <c r="F938" s="170">
        <v>6.9085999999999999</v>
      </c>
      <c r="G938" s="184">
        <f t="shared" si="9"/>
        <v>-10</v>
      </c>
    </row>
    <row r="939" spans="1:7" hidden="1" x14ac:dyDescent="0.35">
      <c r="A939" s="225">
        <v>43034</v>
      </c>
      <c r="B939" s="20">
        <f t="shared" si="8"/>
        <v>3830.0089743218596</v>
      </c>
      <c r="C939" s="257">
        <v>26460</v>
      </c>
      <c r="D939" s="20">
        <f t="shared" si="10"/>
        <v>3273.5119438648376</v>
      </c>
      <c r="E939" s="257">
        <v>3251.5</v>
      </c>
      <c r="F939" s="170">
        <v>6.9085999999999999</v>
      </c>
      <c r="G939" s="184">
        <f t="shared" ref="G939:G948" si="11">+C939-C938</f>
        <v>100</v>
      </c>
    </row>
    <row r="940" spans="1:7" hidden="1" x14ac:dyDescent="0.35">
      <c r="A940" s="225">
        <v>43035</v>
      </c>
      <c r="B940" s="20">
        <f t="shared" si="8"/>
        <v>3779.3474799525229</v>
      </c>
      <c r="C940" s="257">
        <v>26110</v>
      </c>
      <c r="D940" s="20">
        <f t="shared" si="10"/>
        <v>3230.2115213269431</v>
      </c>
      <c r="E940" s="257">
        <v>3301</v>
      </c>
      <c r="F940" s="170">
        <v>6.9085999999999999</v>
      </c>
      <c r="G940" s="184">
        <f t="shared" si="11"/>
        <v>-350</v>
      </c>
    </row>
    <row r="941" spans="1:7" hidden="1" x14ac:dyDescent="0.35">
      <c r="A941" s="225">
        <v>43038</v>
      </c>
      <c r="B941" s="20">
        <f t="shared" si="8"/>
        <v>3775.005066149437</v>
      </c>
      <c r="C941" s="257">
        <v>26080</v>
      </c>
      <c r="D941" s="20">
        <f t="shared" si="10"/>
        <v>3226.5000565379805</v>
      </c>
      <c r="E941" s="257">
        <v>3201</v>
      </c>
      <c r="F941" s="170">
        <v>6.9085999999999999</v>
      </c>
      <c r="G941" s="184">
        <f t="shared" ref="G941:G1006" si="12">+C941-C940</f>
        <v>-30</v>
      </c>
    </row>
    <row r="942" spans="1:7" hidden="1" x14ac:dyDescent="0.35">
      <c r="A942" s="225">
        <v>43039</v>
      </c>
      <c r="B942" s="20">
        <f t="shared" si="8"/>
        <v>3801.0595489679531</v>
      </c>
      <c r="C942" s="257">
        <v>26260</v>
      </c>
      <c r="D942" s="20">
        <f t="shared" si="10"/>
        <v>3248.7688452717548</v>
      </c>
      <c r="E942" s="257">
        <v>3270.5</v>
      </c>
      <c r="F942" s="170">
        <v>6.9085999999999999</v>
      </c>
      <c r="G942" s="184">
        <f t="shared" si="11"/>
        <v>180</v>
      </c>
    </row>
    <row r="943" spans="1:7" hidden="1" x14ac:dyDescent="0.35">
      <c r="A943" s="225">
        <v>43040</v>
      </c>
      <c r="B943" s="20">
        <f t="shared" si="8"/>
        <v>3864.7482847465481</v>
      </c>
      <c r="C943" s="257">
        <v>26700</v>
      </c>
      <c r="D943" s="20">
        <f t="shared" si="10"/>
        <v>3303.2036621765369</v>
      </c>
      <c r="E943" s="257">
        <v>3320</v>
      </c>
      <c r="F943" s="170">
        <v>6.9085999999999999</v>
      </c>
      <c r="G943" s="184">
        <f t="shared" si="11"/>
        <v>440</v>
      </c>
    </row>
    <row r="944" spans="1:7" hidden="1" x14ac:dyDescent="0.35">
      <c r="A944" s="225">
        <v>43041</v>
      </c>
      <c r="B944" s="20">
        <f t="shared" si="8"/>
        <v>3808.2969053064298</v>
      </c>
      <c r="C944" s="257">
        <v>26310</v>
      </c>
      <c r="D944" s="20">
        <f t="shared" si="10"/>
        <v>3254.9546199200258</v>
      </c>
      <c r="E944" s="257">
        <v>3332</v>
      </c>
      <c r="F944" s="170">
        <v>6.9085999999999999</v>
      </c>
      <c r="G944" s="184">
        <f t="shared" si="11"/>
        <v>-390</v>
      </c>
    </row>
    <row r="945" spans="1:7" hidden="1" x14ac:dyDescent="0.35">
      <c r="A945" s="225">
        <v>43042</v>
      </c>
      <c r="B945" s="20">
        <f t="shared" si="8"/>
        <v>3803.9544915033439</v>
      </c>
      <c r="C945" s="257">
        <v>26280</v>
      </c>
      <c r="D945" s="20">
        <f t="shared" si="10"/>
        <v>3251.2431551310633</v>
      </c>
      <c r="E945" s="257">
        <v>3272</v>
      </c>
      <c r="F945" s="170">
        <v>6.9085999999999999</v>
      </c>
      <c r="G945" s="184">
        <f t="shared" si="12"/>
        <v>-30</v>
      </c>
    </row>
    <row r="946" spans="1:7" hidden="1" x14ac:dyDescent="0.35">
      <c r="A946" s="225">
        <v>43045</v>
      </c>
      <c r="B946" s="20">
        <f t="shared" si="8"/>
        <v>3786.5848362909996</v>
      </c>
      <c r="C946" s="257">
        <v>26160</v>
      </c>
      <c r="D946" s="20">
        <f t="shared" si="10"/>
        <v>3236.3972959752136</v>
      </c>
      <c r="E946" s="257">
        <v>3265.5</v>
      </c>
      <c r="F946" s="170">
        <v>6.9085999999999999</v>
      </c>
      <c r="G946" s="184">
        <f t="shared" si="11"/>
        <v>-120</v>
      </c>
    </row>
    <row r="947" spans="1:7" hidden="1" x14ac:dyDescent="0.35">
      <c r="A947" s="225">
        <v>43046</v>
      </c>
      <c r="B947" s="20">
        <f t="shared" si="8"/>
        <v>3777.9000086848278</v>
      </c>
      <c r="C947" s="257">
        <v>26100</v>
      </c>
      <c r="D947" s="20">
        <f t="shared" si="10"/>
        <v>3228.974366397289</v>
      </c>
      <c r="E947" s="257">
        <v>3290</v>
      </c>
      <c r="F947" s="170">
        <v>6.9085999999999999</v>
      </c>
      <c r="G947" s="184">
        <f t="shared" si="12"/>
        <v>-60</v>
      </c>
    </row>
    <row r="948" spans="1:7" hidden="1" x14ac:dyDescent="0.35">
      <c r="A948" s="225">
        <v>43047</v>
      </c>
      <c r="B948" s="20">
        <f t="shared" si="8"/>
        <v>3728.6859855831863</v>
      </c>
      <c r="C948" s="257">
        <v>25760</v>
      </c>
      <c r="D948" s="20">
        <f t="shared" si="10"/>
        <v>3186.9110987890481</v>
      </c>
      <c r="E948" s="257">
        <v>3259</v>
      </c>
      <c r="F948" s="170">
        <v>6.9085999999999999</v>
      </c>
      <c r="G948" s="184">
        <f t="shared" si="11"/>
        <v>-340</v>
      </c>
    </row>
    <row r="949" spans="1:7" hidden="1" x14ac:dyDescent="0.35">
      <c r="A949" s="225">
        <v>43048</v>
      </c>
      <c r="B949" s="20">
        <f t="shared" si="8"/>
        <v>3741.7132269924441</v>
      </c>
      <c r="C949" s="257">
        <v>25850</v>
      </c>
      <c r="D949" s="20">
        <f t="shared" si="10"/>
        <v>3198.0454931559352</v>
      </c>
      <c r="E949" s="257">
        <v>3235.5</v>
      </c>
      <c r="F949" s="170">
        <v>6.9085999999999999</v>
      </c>
      <c r="G949" s="184">
        <f t="shared" si="12"/>
        <v>90</v>
      </c>
    </row>
    <row r="950" spans="1:7" hidden="1" x14ac:dyDescent="0.35">
      <c r="A950" s="225">
        <v>43049</v>
      </c>
      <c r="B950" s="20">
        <f t="shared" si="8"/>
        <v>3764.8727672755695</v>
      </c>
      <c r="C950" s="257">
        <v>26010</v>
      </c>
      <c r="D950" s="20">
        <f t="shared" si="10"/>
        <v>3217.8399720304014</v>
      </c>
      <c r="E950" s="257">
        <v>3232</v>
      </c>
      <c r="F950" s="170">
        <v>6.9085999999999999</v>
      </c>
      <c r="G950" s="184">
        <f t="shared" si="12"/>
        <v>160</v>
      </c>
    </row>
    <row r="951" spans="1:7" hidden="1" x14ac:dyDescent="0.35">
      <c r="A951" s="225">
        <v>43052</v>
      </c>
      <c r="B951" s="20">
        <f t="shared" si="8"/>
        <v>3780.7949512202185</v>
      </c>
      <c r="C951" s="257">
        <v>26120</v>
      </c>
      <c r="D951" s="20">
        <f t="shared" si="10"/>
        <v>3231.4486762565971</v>
      </c>
      <c r="E951" s="257">
        <v>3289.5</v>
      </c>
      <c r="F951" s="170">
        <v>6.9085999999999999</v>
      </c>
      <c r="G951" s="184">
        <f t="shared" si="12"/>
        <v>110</v>
      </c>
    </row>
    <row r="952" spans="1:7" hidden="1" x14ac:dyDescent="0.35">
      <c r="A952" s="225">
        <v>43053</v>
      </c>
      <c r="B952" s="20">
        <f t="shared" si="8"/>
        <v>3776.4525374171321</v>
      </c>
      <c r="C952" s="257">
        <v>26090</v>
      </c>
      <c r="D952" s="20">
        <f t="shared" si="10"/>
        <v>3227.7372114676346</v>
      </c>
      <c r="E952" s="257">
        <v>3244</v>
      </c>
      <c r="F952" s="170">
        <v>6.9085999999999999</v>
      </c>
      <c r="G952" s="184">
        <f t="shared" si="12"/>
        <v>-30</v>
      </c>
    </row>
    <row r="953" spans="1:7" hidden="1" x14ac:dyDescent="0.35">
      <c r="A953" s="225">
        <v>43054</v>
      </c>
      <c r="B953" s="20">
        <f t="shared" si="8"/>
        <v>3692.4992038908031</v>
      </c>
      <c r="C953" s="257">
        <v>25510</v>
      </c>
      <c r="D953" s="20">
        <f t="shared" si="10"/>
        <v>3155.9822255476952</v>
      </c>
      <c r="E953" s="257">
        <v>3224</v>
      </c>
      <c r="F953" s="170">
        <v>6.9085999999999999</v>
      </c>
      <c r="G953" s="184">
        <f t="shared" si="12"/>
        <v>-580</v>
      </c>
    </row>
    <row r="954" spans="1:7" hidden="1" x14ac:dyDescent="0.35">
      <c r="A954" s="225">
        <v>43055</v>
      </c>
      <c r="B954" s="20">
        <f t="shared" si="8"/>
        <v>3691.0517326231075</v>
      </c>
      <c r="C954" s="257">
        <v>25500</v>
      </c>
      <c r="D954" s="20">
        <f t="shared" si="10"/>
        <v>3154.7450706180407</v>
      </c>
      <c r="E954" s="257">
        <v>3190.5</v>
      </c>
      <c r="F954" s="170">
        <v>6.9085999999999999</v>
      </c>
      <c r="G954" s="184">
        <f t="shared" si="12"/>
        <v>-10</v>
      </c>
    </row>
    <row r="955" spans="1:7" hidden="1" x14ac:dyDescent="0.35">
      <c r="A955" s="225">
        <v>43056</v>
      </c>
      <c r="B955" s="20">
        <f t="shared" si="8"/>
        <v>3672.234606143068</v>
      </c>
      <c r="C955" s="257">
        <v>25370</v>
      </c>
      <c r="D955" s="20">
        <f t="shared" si="10"/>
        <v>3138.662056532537</v>
      </c>
      <c r="E955" s="257">
        <v>3206</v>
      </c>
      <c r="F955" s="170">
        <v>6.9085999999999999</v>
      </c>
      <c r="G955" s="184">
        <f t="shared" si="12"/>
        <v>-130</v>
      </c>
    </row>
    <row r="956" spans="1:7" hidden="1" x14ac:dyDescent="0.35">
      <c r="A956" s="225">
        <v>43059</v>
      </c>
      <c r="B956" s="20">
        <f t="shared" si="8"/>
        <v>3686.7093188200215</v>
      </c>
      <c r="C956" s="257">
        <v>25470</v>
      </c>
      <c r="D956" s="20">
        <f t="shared" si="10"/>
        <v>3151.0336058290786</v>
      </c>
      <c r="E956" s="257">
        <v>3199.5</v>
      </c>
      <c r="F956" s="170">
        <v>6.9085999999999999</v>
      </c>
      <c r="G956" s="184">
        <f t="shared" si="12"/>
        <v>100</v>
      </c>
    </row>
    <row r="957" spans="1:7" hidden="1" x14ac:dyDescent="0.35">
      <c r="A957" s="225">
        <v>43060</v>
      </c>
      <c r="B957" s="20">
        <f t="shared" si="8"/>
        <v>3686.7093188200215</v>
      </c>
      <c r="C957" s="257">
        <v>25470</v>
      </c>
      <c r="D957" s="20">
        <f t="shared" si="10"/>
        <v>3151.0336058290786</v>
      </c>
      <c r="E957" s="257">
        <v>3199.5</v>
      </c>
      <c r="F957" s="170">
        <v>6.9085999999999999</v>
      </c>
      <c r="G957" s="184">
        <f t="shared" si="12"/>
        <v>0</v>
      </c>
    </row>
    <row r="958" spans="1:7" hidden="1" x14ac:dyDescent="0.35">
      <c r="A958" s="225">
        <v>43061</v>
      </c>
      <c r="B958" s="20">
        <f t="shared" si="8"/>
        <v>3753.2929971340068</v>
      </c>
      <c r="C958" s="257">
        <v>25930</v>
      </c>
      <c r="D958" s="20">
        <f t="shared" si="10"/>
        <v>3207.9427325931683</v>
      </c>
      <c r="E958" s="257">
        <v>3205.5</v>
      </c>
      <c r="F958" s="170">
        <v>6.9085999999999999</v>
      </c>
      <c r="G958" s="184">
        <f t="shared" si="12"/>
        <v>460</v>
      </c>
    </row>
    <row r="959" spans="1:7" hidden="1" x14ac:dyDescent="0.35">
      <c r="A959" s="225">
        <v>43062</v>
      </c>
      <c r="B959" s="20">
        <f t="shared" si="8"/>
        <v>3735.923341921663</v>
      </c>
      <c r="C959" s="257">
        <v>25810</v>
      </c>
      <c r="D959" s="20">
        <f t="shared" si="10"/>
        <v>3193.0968734373191</v>
      </c>
      <c r="E959" s="258">
        <v>3271.5</v>
      </c>
      <c r="F959" s="170">
        <v>6.9085999999999999</v>
      </c>
      <c r="G959" s="184">
        <f t="shared" si="12"/>
        <v>-120</v>
      </c>
    </row>
    <row r="960" spans="1:7" hidden="1" x14ac:dyDescent="0.35">
      <c r="A960" s="225">
        <v>43063</v>
      </c>
      <c r="B960" s="20">
        <f t="shared" si="8"/>
        <v>3714.2112729062328</v>
      </c>
      <c r="C960" s="257">
        <v>25660</v>
      </c>
      <c r="D960" s="20">
        <f t="shared" si="10"/>
        <v>3174.5395494925069</v>
      </c>
      <c r="E960" s="257">
        <v>3263</v>
      </c>
      <c r="F960" s="170">
        <v>6.9085999999999999</v>
      </c>
      <c r="G960" s="184">
        <f t="shared" si="12"/>
        <v>-150</v>
      </c>
    </row>
    <row r="961" spans="1:7" hidden="1" x14ac:dyDescent="0.35">
      <c r="A961" s="225">
        <v>43066</v>
      </c>
      <c r="B961" s="20">
        <f t="shared" si="8"/>
        <v>3702.6315027646701</v>
      </c>
      <c r="C961" s="257">
        <v>25580</v>
      </c>
      <c r="D961" s="20">
        <f t="shared" si="10"/>
        <v>3164.6423100552738</v>
      </c>
      <c r="E961" s="257">
        <v>3271.5</v>
      </c>
      <c r="F961" s="170">
        <v>6.9085999999999999</v>
      </c>
      <c r="G961" s="184">
        <f t="shared" si="12"/>
        <v>-80</v>
      </c>
    </row>
    <row r="962" spans="1:7" hidden="1" x14ac:dyDescent="0.35">
      <c r="A962" s="225">
        <v>43067</v>
      </c>
      <c r="B962" s="20">
        <f t="shared" si="8"/>
        <v>3650.5225371276383</v>
      </c>
      <c r="C962" s="257">
        <v>25220</v>
      </c>
      <c r="D962" s="20">
        <f t="shared" si="10"/>
        <v>3120.1047325877253</v>
      </c>
      <c r="E962" s="257">
        <v>3224</v>
      </c>
      <c r="F962" s="170">
        <v>6.9085999999999999</v>
      </c>
      <c r="G962" s="184">
        <f t="shared" si="12"/>
        <v>-360</v>
      </c>
    </row>
    <row r="963" spans="1:7" hidden="1" x14ac:dyDescent="0.35">
      <c r="A963" s="225">
        <v>43068</v>
      </c>
      <c r="B963" s="20">
        <f t="shared" si="8"/>
        <v>3643.2851807891616</v>
      </c>
      <c r="C963" s="257">
        <v>25170</v>
      </c>
      <c r="D963" s="20">
        <f t="shared" si="10"/>
        <v>3113.9189579394547</v>
      </c>
      <c r="E963" s="257">
        <v>3178</v>
      </c>
      <c r="F963" s="170">
        <v>6.9085999999999999</v>
      </c>
      <c r="G963" s="184">
        <f t="shared" si="12"/>
        <v>-50</v>
      </c>
    </row>
    <row r="964" spans="1:7" hidden="1" x14ac:dyDescent="0.35">
      <c r="A964" s="225">
        <v>43069</v>
      </c>
      <c r="B964" s="20">
        <f t="shared" si="8"/>
        <v>3617.2306979706455</v>
      </c>
      <c r="C964" s="257">
        <v>24990</v>
      </c>
      <c r="D964" s="20">
        <f t="shared" si="10"/>
        <v>3091.65016920568</v>
      </c>
      <c r="E964" s="257">
        <v>3146</v>
      </c>
      <c r="F964" s="170">
        <v>6.9085999999999999</v>
      </c>
      <c r="G964" s="184">
        <f t="shared" si="12"/>
        <v>-180</v>
      </c>
    </row>
    <row r="965" spans="1:7" hidden="1" x14ac:dyDescent="0.35">
      <c r="A965" s="225">
        <v>43070</v>
      </c>
      <c r="B965" s="20">
        <f t="shared" si="8"/>
        <v>3659.2073647338102</v>
      </c>
      <c r="C965" s="257">
        <v>25280</v>
      </c>
      <c r="D965" s="20">
        <f t="shared" si="10"/>
        <v>3127.5276621656499</v>
      </c>
      <c r="E965" s="257">
        <v>3197</v>
      </c>
      <c r="F965" s="170">
        <v>6.9085999999999999</v>
      </c>
      <c r="G965" s="184">
        <f t="shared" si="12"/>
        <v>290</v>
      </c>
    </row>
    <row r="966" spans="1:7" hidden="1" x14ac:dyDescent="0.35">
      <c r="A966" s="225">
        <v>43073</v>
      </c>
      <c r="B966" s="20">
        <f t="shared" si="8"/>
        <v>3731.580928118577</v>
      </c>
      <c r="C966" s="257">
        <v>25780</v>
      </c>
      <c r="D966" s="20">
        <f t="shared" si="10"/>
        <v>3189.3854086483566</v>
      </c>
      <c r="E966" s="257">
        <v>3217.5</v>
      </c>
      <c r="F966" s="170">
        <v>6.9085999999999999</v>
      </c>
      <c r="G966" s="184">
        <f t="shared" si="12"/>
        <v>500</v>
      </c>
    </row>
    <row r="967" spans="1:7" hidden="1" x14ac:dyDescent="0.35">
      <c r="A967" s="225">
        <v>43074</v>
      </c>
      <c r="B967" s="20">
        <f t="shared" si="8"/>
        <v>3704.0789740323657</v>
      </c>
      <c r="C967" s="257">
        <v>25590</v>
      </c>
      <c r="D967" s="20">
        <f t="shared" si="10"/>
        <v>3165.8794649849283</v>
      </c>
      <c r="E967" s="257">
        <v>3237</v>
      </c>
      <c r="F967" s="170">
        <v>6.9085999999999999</v>
      </c>
      <c r="G967" s="184">
        <f t="shared" si="12"/>
        <v>-190</v>
      </c>
    </row>
    <row r="968" spans="1:7" hidden="1" x14ac:dyDescent="0.35">
      <c r="A968" s="225">
        <v>43075</v>
      </c>
      <c r="B968" s="20">
        <f t="shared" si="8"/>
        <v>3611.4408128998639</v>
      </c>
      <c r="C968" s="257">
        <v>24950</v>
      </c>
      <c r="D968" s="20">
        <f t="shared" si="10"/>
        <v>3086.7015494870634</v>
      </c>
      <c r="E968" s="257">
        <v>3170</v>
      </c>
      <c r="F968" s="170">
        <v>6.9085999999999999</v>
      </c>
      <c r="G968" s="184">
        <f t="shared" si="12"/>
        <v>-640</v>
      </c>
    </row>
    <row r="969" spans="1:7" hidden="1" x14ac:dyDescent="0.35">
      <c r="A969" s="225">
        <v>43076</v>
      </c>
      <c r="B969" s="20">
        <f t="shared" si="8"/>
        <v>3624.4680543091222</v>
      </c>
      <c r="C969" s="257">
        <v>25040</v>
      </c>
      <c r="D969" s="20">
        <f t="shared" si="10"/>
        <v>3097.835943853951</v>
      </c>
      <c r="E969" s="257">
        <v>3137</v>
      </c>
      <c r="F969" s="170">
        <v>6.9085999999999999</v>
      </c>
      <c r="G969" s="184">
        <f t="shared" si="12"/>
        <v>90</v>
      </c>
    </row>
    <row r="970" spans="1:7" hidden="1" x14ac:dyDescent="0.35">
      <c r="A970" s="225">
        <v>43077</v>
      </c>
      <c r="B970" s="20">
        <f t="shared" si="8"/>
        <v>3585.3863300813478</v>
      </c>
      <c r="C970" s="257">
        <v>24770</v>
      </c>
      <c r="D970" s="20">
        <f t="shared" si="10"/>
        <v>3064.4327607532887</v>
      </c>
      <c r="E970" s="257">
        <v>3111</v>
      </c>
      <c r="F970" s="170">
        <v>6.9085999999999999</v>
      </c>
      <c r="G970" s="184">
        <f t="shared" si="12"/>
        <v>-270</v>
      </c>
    </row>
    <row r="971" spans="1:7" hidden="1" x14ac:dyDescent="0.35">
      <c r="A971" s="225">
        <v>43080</v>
      </c>
      <c r="B971" s="20">
        <f t="shared" si="8"/>
        <v>3651.9700083953335</v>
      </c>
      <c r="C971" s="257">
        <v>25230</v>
      </c>
      <c r="D971" s="20">
        <f t="shared" si="10"/>
        <v>3121.3418875173793</v>
      </c>
      <c r="E971" s="257">
        <v>3094</v>
      </c>
      <c r="F971" s="170">
        <v>6.9085999999999999</v>
      </c>
      <c r="G971" s="184">
        <f t="shared" si="12"/>
        <v>460</v>
      </c>
    </row>
    <row r="972" spans="1:7" hidden="1" x14ac:dyDescent="0.35">
      <c r="A972" s="225">
        <v>43081</v>
      </c>
      <c r="B972" s="20">
        <f t="shared" si="8"/>
        <v>3662.102307269201</v>
      </c>
      <c r="C972" s="257">
        <v>25300</v>
      </c>
      <c r="D972" s="20">
        <f t="shared" si="10"/>
        <v>3130.0019720249584</v>
      </c>
      <c r="E972" s="257">
        <v>3106.5</v>
      </c>
      <c r="F972" s="170">
        <v>6.9085999999999999</v>
      </c>
      <c r="G972" s="184">
        <f t="shared" si="12"/>
        <v>70</v>
      </c>
    </row>
    <row r="973" spans="1:7" hidden="1" x14ac:dyDescent="0.35">
      <c r="A973" s="225">
        <v>43082</v>
      </c>
      <c r="B973" s="20">
        <f t="shared" si="8"/>
        <v>3679.4719624815448</v>
      </c>
      <c r="C973" s="257">
        <v>25420</v>
      </c>
      <c r="D973" s="20">
        <f t="shared" si="10"/>
        <v>3144.8478311808076</v>
      </c>
      <c r="E973" s="257">
        <v>3167</v>
      </c>
      <c r="F973" s="170">
        <v>6.9085999999999999</v>
      </c>
      <c r="G973" s="184">
        <f t="shared" si="12"/>
        <v>120</v>
      </c>
    </row>
    <row r="974" spans="1:7" hidden="1" x14ac:dyDescent="0.35">
      <c r="A974" s="225">
        <v>43083</v>
      </c>
      <c r="B974" s="20">
        <f t="shared" si="8"/>
        <v>3691.0517326231075</v>
      </c>
      <c r="C974" s="257">
        <v>25500</v>
      </c>
      <c r="D974" s="20">
        <f t="shared" si="10"/>
        <v>3154.7450706180407</v>
      </c>
      <c r="E974" s="257">
        <v>3161.5</v>
      </c>
      <c r="F974" s="170">
        <v>6.9085999999999999</v>
      </c>
      <c r="G974" s="184">
        <f t="shared" si="12"/>
        <v>80</v>
      </c>
    </row>
    <row r="975" spans="1:7" hidden="1" x14ac:dyDescent="0.35">
      <c r="A975" s="225">
        <v>43084</v>
      </c>
      <c r="B975" s="20">
        <f t="shared" si="8"/>
        <v>3691.0517326231075</v>
      </c>
      <c r="C975" s="257">
        <v>25500</v>
      </c>
      <c r="D975" s="20">
        <f t="shared" si="10"/>
        <v>3154.7450706180407</v>
      </c>
      <c r="E975" s="257">
        <v>3168.5</v>
      </c>
      <c r="F975" s="170">
        <v>6.9085999999999999</v>
      </c>
      <c r="G975" s="184">
        <f t="shared" si="12"/>
        <v>0</v>
      </c>
    </row>
    <row r="976" spans="1:7" hidden="1" x14ac:dyDescent="0.35">
      <c r="A976" s="225">
        <v>43087</v>
      </c>
      <c r="B976" s="20">
        <f t="shared" si="8"/>
        <v>3715.6587441739284</v>
      </c>
      <c r="C976" s="257">
        <v>25670</v>
      </c>
      <c r="D976" s="20">
        <f t="shared" si="10"/>
        <v>3175.7767044221614</v>
      </c>
      <c r="E976" s="257">
        <v>3183</v>
      </c>
      <c r="F976" s="170">
        <v>6.9085999999999999</v>
      </c>
      <c r="G976" s="184">
        <f t="shared" si="12"/>
        <v>170</v>
      </c>
    </row>
    <row r="977" spans="1:7" hidden="1" x14ac:dyDescent="0.35">
      <c r="A977" s="225">
        <v>43088</v>
      </c>
      <c r="B977" s="20">
        <f t="shared" si="8"/>
        <v>3706.9739165677561</v>
      </c>
      <c r="C977" s="257">
        <v>25610</v>
      </c>
      <c r="D977" s="20">
        <f t="shared" si="10"/>
        <v>3168.3537748442363</v>
      </c>
      <c r="E977" s="257">
        <v>3195.5</v>
      </c>
      <c r="F977" s="170">
        <v>6.9085999999999999</v>
      </c>
      <c r="G977" s="184">
        <f t="shared" si="12"/>
        <v>-60</v>
      </c>
    </row>
    <row r="978" spans="1:7" hidden="1" x14ac:dyDescent="0.35">
      <c r="A978" s="225">
        <v>43089</v>
      </c>
      <c r="B978" s="20">
        <f t="shared" si="8"/>
        <v>3706.9739165677561</v>
      </c>
      <c r="C978" s="257">
        <v>25610</v>
      </c>
      <c r="D978" s="20">
        <f t="shared" si="10"/>
        <v>3168.3537748442363</v>
      </c>
      <c r="E978" s="257">
        <v>3169.5</v>
      </c>
      <c r="F978" s="170">
        <v>6.9085999999999999</v>
      </c>
      <c r="G978" s="184">
        <f t="shared" si="12"/>
        <v>0</v>
      </c>
    </row>
    <row r="979" spans="1:7" hidden="1" x14ac:dyDescent="0.35">
      <c r="A979" s="225">
        <v>43090</v>
      </c>
      <c r="B979" s="20">
        <f t="shared" si="8"/>
        <v>3696.841617693889</v>
      </c>
      <c r="C979" s="257">
        <v>25540</v>
      </c>
      <c r="D979" s="20">
        <f t="shared" si="10"/>
        <v>3159.6936903366573</v>
      </c>
      <c r="E979" s="257">
        <v>3217.5</v>
      </c>
      <c r="F979" s="170">
        <v>6.9085999999999999</v>
      </c>
      <c r="G979" s="184">
        <f t="shared" si="12"/>
        <v>-70</v>
      </c>
    </row>
    <row r="980" spans="1:7" hidden="1" x14ac:dyDescent="0.35">
      <c r="A980" s="225">
        <v>43091</v>
      </c>
      <c r="B980" s="20">
        <f t="shared" si="8"/>
        <v>3695.3941464261934</v>
      </c>
      <c r="C980" s="257">
        <v>25530</v>
      </c>
      <c r="D980" s="20">
        <f t="shared" si="10"/>
        <v>3158.4565354070032</v>
      </c>
      <c r="E980" s="257">
        <v>3223</v>
      </c>
      <c r="F980" s="170">
        <v>6.9085999999999999</v>
      </c>
      <c r="G980" s="184">
        <f t="shared" si="12"/>
        <v>-10</v>
      </c>
    </row>
    <row r="981" spans="1:7" hidden="1" x14ac:dyDescent="0.35">
      <c r="A981" s="225">
        <v>43094</v>
      </c>
      <c r="B981" s="20">
        <f t="shared" si="8"/>
        <v>3727.2385143154911</v>
      </c>
      <c r="C981" s="257">
        <v>25750</v>
      </c>
      <c r="D981" s="20">
        <f t="shared" si="10"/>
        <v>3185.6739438593945</v>
      </c>
      <c r="E981" s="257">
        <v>3234</v>
      </c>
      <c r="F981" s="170">
        <v>6.9085999999999999</v>
      </c>
      <c r="G981" s="184">
        <f t="shared" si="12"/>
        <v>220</v>
      </c>
    </row>
    <row r="982" spans="1:7" hidden="1" x14ac:dyDescent="0.35">
      <c r="A982" s="225">
        <v>43095</v>
      </c>
      <c r="B982" s="20">
        <f t="shared" si="8"/>
        <v>3679.4719624815448</v>
      </c>
      <c r="C982" s="257">
        <v>25420</v>
      </c>
      <c r="D982" s="20">
        <f t="shared" si="10"/>
        <v>3144.8478311808076</v>
      </c>
      <c r="E982" s="257">
        <v>3234</v>
      </c>
      <c r="F982" s="170">
        <v>6.9085999999999999</v>
      </c>
      <c r="G982" s="184">
        <f t="shared" si="12"/>
        <v>-330</v>
      </c>
    </row>
    <row r="983" spans="1:7" hidden="1" x14ac:dyDescent="0.35">
      <c r="A983" s="225">
        <v>43096</v>
      </c>
      <c r="B983" s="20">
        <f t="shared" si="8"/>
        <v>3676.577019946154</v>
      </c>
      <c r="C983" s="257">
        <v>25400</v>
      </c>
      <c r="D983" s="20">
        <f t="shared" si="10"/>
        <v>3142.3735213214995</v>
      </c>
      <c r="E983" s="257">
        <v>3234</v>
      </c>
      <c r="F983" s="170">
        <v>6.9085999999999999</v>
      </c>
      <c r="G983" s="184">
        <f t="shared" si="12"/>
        <v>-20</v>
      </c>
    </row>
    <row r="984" spans="1:7" hidden="1" x14ac:dyDescent="0.35">
      <c r="A984" s="225">
        <v>43097</v>
      </c>
      <c r="B984" s="20">
        <f t="shared" si="8"/>
        <v>3686.7093188200215</v>
      </c>
      <c r="C984" s="257">
        <v>25470</v>
      </c>
      <c r="D984" s="20">
        <f t="shared" si="10"/>
        <v>3151.0336058290786</v>
      </c>
      <c r="E984" s="257">
        <v>3267</v>
      </c>
      <c r="F984" s="170">
        <v>6.9085999999999999</v>
      </c>
      <c r="G984" s="184">
        <f t="shared" si="12"/>
        <v>70</v>
      </c>
    </row>
    <row r="985" spans="1:7" hidden="1" x14ac:dyDescent="0.35">
      <c r="A985" s="225">
        <v>43098</v>
      </c>
      <c r="B985" s="20">
        <f t="shared" si="8"/>
        <v>3711.316330370842</v>
      </c>
      <c r="C985" s="257">
        <v>25640</v>
      </c>
      <c r="D985" s="20">
        <f t="shared" si="10"/>
        <v>3172.0652396331984</v>
      </c>
      <c r="E985" s="257">
        <v>3288.5</v>
      </c>
      <c r="F985" s="170">
        <v>6.9085999999999999</v>
      </c>
      <c r="G985" s="184">
        <f t="shared" si="12"/>
        <v>170</v>
      </c>
    </row>
    <row r="986" spans="1:7" x14ac:dyDescent="0.35">
      <c r="A986" s="225">
        <v>43102</v>
      </c>
      <c r="B986" s="20">
        <f t="shared" si="8"/>
        <v>3721.4486292447095</v>
      </c>
      <c r="C986" s="257">
        <v>25710</v>
      </c>
      <c r="D986" s="20">
        <f t="shared" si="10"/>
        <v>3180.7253241407775</v>
      </c>
      <c r="E986" s="257">
        <v>3309</v>
      </c>
      <c r="F986" s="170">
        <v>6.9085999999999999</v>
      </c>
      <c r="G986" s="184">
        <f t="shared" si="12"/>
        <v>70</v>
      </c>
    </row>
    <row r="987" spans="1:7" x14ac:dyDescent="0.35">
      <c r="A987" s="225">
        <v>43103</v>
      </c>
      <c r="B987" s="20">
        <f t="shared" si="8"/>
        <v>3753.2929971340068</v>
      </c>
      <c r="C987" s="257">
        <v>25930</v>
      </c>
      <c r="D987" s="20">
        <f t="shared" si="10"/>
        <v>3207.9427325931683</v>
      </c>
      <c r="E987" s="257">
        <v>3377</v>
      </c>
      <c r="F987" s="170">
        <v>6.9085999999999999</v>
      </c>
      <c r="G987" s="184">
        <f t="shared" si="12"/>
        <v>220</v>
      </c>
    </row>
    <row r="988" spans="1:7" x14ac:dyDescent="0.35">
      <c r="A988" s="225">
        <v>43104</v>
      </c>
      <c r="B988" s="20">
        <f t="shared" si="8"/>
        <v>3738.8182844570538</v>
      </c>
      <c r="C988" s="257">
        <v>25830</v>
      </c>
      <c r="D988" s="20">
        <f t="shared" si="10"/>
        <v>3195.5711832966272</v>
      </c>
      <c r="E988" s="257">
        <v>3350.5</v>
      </c>
      <c r="F988" s="170">
        <v>6.9085999999999999</v>
      </c>
      <c r="G988" s="184">
        <f t="shared" si="12"/>
        <v>-100</v>
      </c>
    </row>
    <row r="989" spans="1:7" x14ac:dyDescent="0.35">
      <c r="A989" s="225">
        <v>43105</v>
      </c>
      <c r="B989" s="20">
        <f t="shared" si="8"/>
        <v>3766.3202385432651</v>
      </c>
      <c r="C989" s="257">
        <v>26020</v>
      </c>
      <c r="D989" s="20">
        <f t="shared" si="10"/>
        <v>3219.0771269600559</v>
      </c>
      <c r="E989" s="257">
        <v>3377</v>
      </c>
      <c r="F989" s="170">
        <v>6.9085999999999999</v>
      </c>
      <c r="G989" s="184">
        <f t="shared" si="12"/>
        <v>190</v>
      </c>
    </row>
    <row r="990" spans="1:7" x14ac:dyDescent="0.35">
      <c r="A990" s="225">
        <v>43108</v>
      </c>
      <c r="B990" s="20">
        <f t="shared" ref="B990:B1060" si="13">+IF(F990=0,"",C990/F990)</f>
        <v>3761.9778247401791</v>
      </c>
      <c r="C990" s="257">
        <v>25990</v>
      </c>
      <c r="D990" s="20">
        <f t="shared" si="10"/>
        <v>3215.3656621710934</v>
      </c>
      <c r="E990" s="257">
        <v>3396</v>
      </c>
      <c r="F990" s="170">
        <v>6.9085999999999999</v>
      </c>
      <c r="G990" s="184">
        <f t="shared" si="12"/>
        <v>-30</v>
      </c>
    </row>
    <row r="991" spans="1:7" x14ac:dyDescent="0.35">
      <c r="A991" s="225">
        <v>43109</v>
      </c>
      <c r="B991" s="20">
        <f t="shared" si="13"/>
        <v>3805.4019627710391</v>
      </c>
      <c r="C991" s="257">
        <v>26290</v>
      </c>
      <c r="D991" s="20">
        <f t="shared" si="10"/>
        <v>3252.4803100607173</v>
      </c>
      <c r="E991" s="257">
        <v>3391.5</v>
      </c>
      <c r="F991" s="170">
        <v>6.9085999999999999</v>
      </c>
      <c r="G991" s="184">
        <f t="shared" si="12"/>
        <v>300</v>
      </c>
    </row>
    <row r="992" spans="1:7" x14ac:dyDescent="0.35">
      <c r="A992" s="225">
        <v>43110</v>
      </c>
      <c r="B992" s="20">
        <f t="shared" si="13"/>
        <v>3789.4797788263904</v>
      </c>
      <c r="C992" s="257">
        <v>26180</v>
      </c>
      <c r="D992" s="20">
        <f t="shared" si="10"/>
        <v>3238.8716058345221</v>
      </c>
      <c r="E992" s="257">
        <v>3401</v>
      </c>
      <c r="F992" s="170">
        <v>6.9085999999999999</v>
      </c>
      <c r="G992" s="184">
        <f t="shared" si="12"/>
        <v>-110</v>
      </c>
    </row>
    <row r="993" spans="1:7" x14ac:dyDescent="0.35">
      <c r="A993" s="225">
        <v>43111</v>
      </c>
      <c r="B993" s="20">
        <f t="shared" si="13"/>
        <v>3777.9000086848278</v>
      </c>
      <c r="C993" s="257">
        <v>26100</v>
      </c>
      <c r="D993" s="20">
        <f t="shared" ref="D993:D1085" si="14">+B993/1.17</f>
        <v>3228.974366397289</v>
      </c>
      <c r="E993" s="257">
        <v>3381</v>
      </c>
      <c r="F993" s="170">
        <v>6.9085999999999999</v>
      </c>
      <c r="G993" s="184">
        <f t="shared" si="12"/>
        <v>-80</v>
      </c>
    </row>
    <row r="994" spans="1:7" x14ac:dyDescent="0.35">
      <c r="A994" s="225">
        <v>43112</v>
      </c>
      <c r="B994" s="20">
        <f t="shared" si="13"/>
        <v>3792.3747213617812</v>
      </c>
      <c r="C994" s="257">
        <v>26200</v>
      </c>
      <c r="D994" s="20">
        <f t="shared" si="14"/>
        <v>3241.3459156938302</v>
      </c>
      <c r="E994" s="257">
        <v>3420</v>
      </c>
      <c r="F994" s="170">
        <v>6.9085999999999999</v>
      </c>
      <c r="G994" s="184">
        <f t="shared" si="12"/>
        <v>100</v>
      </c>
    </row>
    <row r="995" spans="1:7" x14ac:dyDescent="0.35">
      <c r="A995" s="225">
        <v>43115</v>
      </c>
      <c r="B995" s="20">
        <f t="shared" si="13"/>
        <v>3795.2696638971715</v>
      </c>
      <c r="C995" s="257">
        <v>26220</v>
      </c>
      <c r="D995" s="20">
        <f t="shared" si="14"/>
        <v>3243.8202255531382</v>
      </c>
      <c r="E995" s="257">
        <v>3420</v>
      </c>
      <c r="F995" s="170">
        <v>6.9085999999999999</v>
      </c>
      <c r="G995" s="184">
        <f t="shared" si="12"/>
        <v>20</v>
      </c>
    </row>
    <row r="996" spans="1:7" x14ac:dyDescent="0.35">
      <c r="A996" s="225">
        <v>43116</v>
      </c>
      <c r="B996" s="20">
        <f t="shared" si="13"/>
        <v>3790.9272500940856</v>
      </c>
      <c r="C996" s="257">
        <v>26190</v>
      </c>
      <c r="D996" s="20">
        <f t="shared" si="14"/>
        <v>3240.1087607641757</v>
      </c>
      <c r="E996" s="257">
        <v>3474</v>
      </c>
      <c r="F996" s="170">
        <v>6.9085999999999999</v>
      </c>
      <c r="G996" s="184">
        <f t="shared" si="12"/>
        <v>-30</v>
      </c>
    </row>
    <row r="997" spans="1:7" x14ac:dyDescent="0.35">
      <c r="A997" s="225">
        <v>43117</v>
      </c>
      <c r="B997" s="20">
        <f t="shared" si="13"/>
        <v>3776.4525374171321</v>
      </c>
      <c r="C997" s="257">
        <v>26090</v>
      </c>
      <c r="D997" s="20">
        <f t="shared" si="14"/>
        <v>3227.7372114676346</v>
      </c>
      <c r="E997" s="257">
        <v>3429</v>
      </c>
      <c r="F997" s="170">
        <v>6.9085999999999999</v>
      </c>
      <c r="G997" s="184">
        <f t="shared" si="12"/>
        <v>-100</v>
      </c>
    </row>
    <row r="998" spans="1:7" x14ac:dyDescent="0.35">
      <c r="A998" s="225">
        <v>43118</v>
      </c>
      <c r="B998" s="20">
        <f t="shared" si="13"/>
        <v>3759.0828822047883</v>
      </c>
      <c r="C998" s="257">
        <v>25970</v>
      </c>
      <c r="D998" s="20">
        <f t="shared" si="14"/>
        <v>3212.8913523117849</v>
      </c>
      <c r="E998" s="257">
        <v>3445</v>
      </c>
      <c r="F998" s="170">
        <v>6.9085999999999999</v>
      </c>
      <c r="G998" s="184">
        <f t="shared" si="12"/>
        <v>-120</v>
      </c>
    </row>
    <row r="999" spans="1:7" x14ac:dyDescent="0.35">
      <c r="A999" s="225">
        <v>43119</v>
      </c>
      <c r="B999" s="20">
        <f t="shared" si="13"/>
        <v>3750.3980545986165</v>
      </c>
      <c r="C999" s="257">
        <v>25910</v>
      </c>
      <c r="D999" s="20">
        <f t="shared" si="14"/>
        <v>3205.4684227338603</v>
      </c>
      <c r="E999" s="257">
        <v>3410</v>
      </c>
      <c r="F999" s="170">
        <v>6.9085999999999999</v>
      </c>
      <c r="G999" s="184">
        <f t="shared" si="12"/>
        <v>-60</v>
      </c>
    </row>
    <row r="1000" spans="1:7" x14ac:dyDescent="0.35">
      <c r="A1000" s="225">
        <v>43122</v>
      </c>
      <c r="B1000" s="20">
        <f t="shared" si="13"/>
        <v>3777.9000086848278</v>
      </c>
      <c r="C1000" s="257">
        <v>26100</v>
      </c>
      <c r="D1000" s="20">
        <f t="shared" si="14"/>
        <v>3228.974366397289</v>
      </c>
      <c r="E1000" s="257">
        <v>3463</v>
      </c>
      <c r="F1000" s="170">
        <v>6.9085999999999999</v>
      </c>
      <c r="G1000" s="184">
        <f t="shared" si="12"/>
        <v>190</v>
      </c>
    </row>
    <row r="1001" spans="1:7" x14ac:dyDescent="0.35">
      <c r="A1001" s="225">
        <v>43123</v>
      </c>
      <c r="B1001" s="20">
        <f t="shared" si="13"/>
        <v>3773.5575948817418</v>
      </c>
      <c r="C1001" s="257">
        <v>26070</v>
      </c>
      <c r="D1001" s="20">
        <f t="shared" si="14"/>
        <v>3225.2629016083265</v>
      </c>
      <c r="E1001" s="257">
        <v>3441</v>
      </c>
      <c r="F1001" s="170">
        <v>6.9085999999999999</v>
      </c>
      <c r="G1001" s="184">
        <f t="shared" si="12"/>
        <v>-30</v>
      </c>
    </row>
    <row r="1002" spans="1:7" x14ac:dyDescent="0.35">
      <c r="A1002" s="225">
        <v>43124</v>
      </c>
      <c r="B1002" s="20">
        <f t="shared" si="13"/>
        <v>3773.5575948817418</v>
      </c>
      <c r="C1002" s="257">
        <v>26070</v>
      </c>
      <c r="D1002" s="20">
        <f t="shared" si="14"/>
        <v>3225.2629016083265</v>
      </c>
      <c r="E1002" s="257">
        <v>3443</v>
      </c>
      <c r="F1002" s="170">
        <v>6.9085999999999999</v>
      </c>
      <c r="G1002" s="184">
        <f t="shared" si="12"/>
        <v>0</v>
      </c>
    </row>
    <row r="1003" spans="1:7" x14ac:dyDescent="0.35">
      <c r="A1003" s="225">
        <v>43125</v>
      </c>
      <c r="B1003" s="20">
        <f t="shared" si="13"/>
        <v>3795.2696638971715</v>
      </c>
      <c r="C1003" s="257">
        <v>26220</v>
      </c>
      <c r="D1003" s="20">
        <f t="shared" si="14"/>
        <v>3243.8202255531382</v>
      </c>
      <c r="E1003" s="257">
        <v>3428</v>
      </c>
      <c r="F1003" s="170">
        <v>6.9085999999999999</v>
      </c>
      <c r="G1003" s="184">
        <f t="shared" si="12"/>
        <v>150</v>
      </c>
    </row>
    <row r="1004" spans="1:7" x14ac:dyDescent="0.35">
      <c r="A1004" s="225">
        <v>43126</v>
      </c>
      <c r="B1004" s="20">
        <f t="shared" si="13"/>
        <v>3776.4525374171321</v>
      </c>
      <c r="C1004" s="257">
        <v>26090</v>
      </c>
      <c r="D1004" s="20">
        <f t="shared" si="14"/>
        <v>3227.7372114676346</v>
      </c>
      <c r="E1004" s="257">
        <v>3482</v>
      </c>
      <c r="F1004" s="170">
        <v>6.9085999999999999</v>
      </c>
      <c r="G1004" s="184">
        <f t="shared" si="12"/>
        <v>-130</v>
      </c>
    </row>
    <row r="1005" spans="1:7" x14ac:dyDescent="0.35">
      <c r="A1005" s="225">
        <v>43129</v>
      </c>
      <c r="B1005" s="20">
        <f t="shared" si="13"/>
        <v>3915.4097791158847</v>
      </c>
      <c r="C1005" s="257">
        <v>27050</v>
      </c>
      <c r="D1005" s="20">
        <f t="shared" si="14"/>
        <v>3346.5040847144314</v>
      </c>
      <c r="E1005" s="257">
        <v>3526</v>
      </c>
      <c r="F1005" s="170">
        <v>6.9085999999999999</v>
      </c>
      <c r="G1005" s="184">
        <f t="shared" si="12"/>
        <v>960</v>
      </c>
    </row>
    <row r="1006" spans="1:7" x14ac:dyDescent="0.35">
      <c r="A1006" s="225">
        <v>43130</v>
      </c>
      <c r="B1006" s="20">
        <f t="shared" si="13"/>
        <v>3889.3552962973686</v>
      </c>
      <c r="C1006" s="257">
        <v>26870</v>
      </c>
      <c r="D1006" s="20">
        <f t="shared" si="14"/>
        <v>3324.2352959806572</v>
      </c>
      <c r="E1006" s="257">
        <v>3609.5</v>
      </c>
      <c r="F1006" s="170">
        <v>6.9085999999999999</v>
      </c>
      <c r="G1006" s="184">
        <f t="shared" si="12"/>
        <v>-180</v>
      </c>
    </row>
    <row r="1007" spans="1:7" x14ac:dyDescent="0.35">
      <c r="A1007" s="225">
        <v>43131</v>
      </c>
      <c r="B1007" s="20">
        <f t="shared" si="13"/>
        <v>3848.826100801899</v>
      </c>
      <c r="C1007" s="257">
        <v>26590</v>
      </c>
      <c r="D1007" s="20">
        <f t="shared" si="14"/>
        <v>3289.5949579503413</v>
      </c>
      <c r="E1007" s="257">
        <v>3584.5</v>
      </c>
      <c r="F1007" s="170">
        <v>6.9085999999999999</v>
      </c>
      <c r="G1007" s="184">
        <f t="shared" ref="G1007:G1045" si="15">+C1007-C1006</f>
        <v>-280</v>
      </c>
    </row>
    <row r="1008" spans="1:7" x14ac:dyDescent="0.35">
      <c r="A1008" s="225">
        <v>43132</v>
      </c>
      <c r="B1008" s="20">
        <f t="shared" si="13"/>
        <v>3858.9583996757665</v>
      </c>
      <c r="C1008" s="257">
        <v>26660</v>
      </c>
      <c r="D1008" s="20">
        <f t="shared" si="14"/>
        <v>3298.2550424579204</v>
      </c>
      <c r="E1008" s="257">
        <v>3589.5</v>
      </c>
      <c r="F1008" s="170">
        <v>6.9085999999999999</v>
      </c>
      <c r="G1008" s="184">
        <f t="shared" si="15"/>
        <v>70</v>
      </c>
    </row>
    <row r="1009" spans="1:7" x14ac:dyDescent="0.35">
      <c r="A1009" s="225">
        <v>43133</v>
      </c>
      <c r="B1009" s="20">
        <f t="shared" si="13"/>
        <v>3863.3008134788524</v>
      </c>
      <c r="C1009" s="257">
        <v>26690</v>
      </c>
      <c r="D1009" s="20">
        <f t="shared" si="14"/>
        <v>3301.9665072468824</v>
      </c>
      <c r="E1009" s="257">
        <v>3588</v>
      </c>
      <c r="F1009" s="170">
        <v>6.9085999999999999</v>
      </c>
      <c r="G1009" s="184">
        <f t="shared" si="15"/>
        <v>30</v>
      </c>
    </row>
    <row r="1010" spans="1:7" x14ac:dyDescent="0.35">
      <c r="A1010" s="225">
        <v>43136</v>
      </c>
      <c r="B1010" s="20">
        <f t="shared" si="13"/>
        <v>3858.9583996757665</v>
      </c>
      <c r="C1010" s="257">
        <v>26660</v>
      </c>
      <c r="D1010" s="20">
        <f t="shared" si="14"/>
        <v>3298.2550424579204</v>
      </c>
      <c r="E1010" s="257">
        <v>3577</v>
      </c>
      <c r="F1010" s="170">
        <v>6.9085999999999999</v>
      </c>
      <c r="G1010" s="184">
        <f t="shared" si="15"/>
        <v>-30</v>
      </c>
    </row>
    <row r="1011" spans="1:7" x14ac:dyDescent="0.35">
      <c r="A1011" s="225">
        <v>43137</v>
      </c>
      <c r="B1011" s="20">
        <f t="shared" si="13"/>
        <v>3840.1412731957271</v>
      </c>
      <c r="C1011" s="257">
        <v>26530</v>
      </c>
      <c r="D1011" s="20">
        <f t="shared" si="14"/>
        <v>3282.1720283724167</v>
      </c>
      <c r="E1011" s="257">
        <v>3564</v>
      </c>
      <c r="F1011" s="170">
        <v>6.9085999999999999</v>
      </c>
      <c r="G1011" s="184">
        <f t="shared" si="15"/>
        <v>-130</v>
      </c>
    </row>
    <row r="1012" spans="1:7" x14ac:dyDescent="0.35">
      <c r="A1012" s="225">
        <v>43138</v>
      </c>
      <c r="B1012" s="20">
        <f t="shared" si="13"/>
        <v>3841.5887444634227</v>
      </c>
      <c r="C1012" s="257">
        <v>26540</v>
      </c>
      <c r="D1012" s="20">
        <f t="shared" si="14"/>
        <v>3283.4091833020707</v>
      </c>
      <c r="E1012" s="257">
        <v>3530.5</v>
      </c>
      <c r="F1012" s="170">
        <v>6.9085999999999999</v>
      </c>
      <c r="G1012" s="184">
        <f t="shared" si="15"/>
        <v>10</v>
      </c>
    </row>
    <row r="1013" spans="1:7" x14ac:dyDescent="0.35">
      <c r="A1013" s="225">
        <v>43139</v>
      </c>
      <c r="B1013" s="20">
        <f t="shared" si="13"/>
        <v>3788.0323075586953</v>
      </c>
      <c r="C1013" s="257">
        <v>26170</v>
      </c>
      <c r="D1013" s="20">
        <f t="shared" si="14"/>
        <v>3237.6344509048681</v>
      </c>
      <c r="E1013" s="257">
        <v>3510.6666666666702</v>
      </c>
      <c r="F1013" s="170">
        <v>6.9085999999999999</v>
      </c>
      <c r="G1013" s="184">
        <f t="shared" si="15"/>
        <v>-370</v>
      </c>
    </row>
    <row r="1014" spans="1:7" x14ac:dyDescent="0.35">
      <c r="A1014" s="225">
        <v>43140</v>
      </c>
      <c r="B1014" s="20">
        <f t="shared" si="13"/>
        <v>3776.4525374171321</v>
      </c>
      <c r="C1014" s="257">
        <v>26090</v>
      </c>
      <c r="D1014" s="20">
        <f t="shared" si="14"/>
        <v>3227.7372114676346</v>
      </c>
      <c r="E1014" s="257">
        <v>3460</v>
      </c>
      <c r="F1014" s="170">
        <v>6.9085999999999999</v>
      </c>
      <c r="G1014" s="184">
        <f t="shared" si="15"/>
        <v>-80</v>
      </c>
    </row>
    <row r="1015" spans="1:7" x14ac:dyDescent="0.35">
      <c r="A1015" s="225">
        <v>43153</v>
      </c>
      <c r="B1015" s="20">
        <f t="shared" si="13"/>
        <v>3789.4797788263904</v>
      </c>
      <c r="C1015" s="257">
        <v>26180</v>
      </c>
      <c r="D1015" s="20">
        <f t="shared" si="14"/>
        <v>3238.8716058345221</v>
      </c>
      <c r="E1015" s="257">
        <v>3563.5</v>
      </c>
      <c r="F1015" s="170">
        <v>6.9085999999999999</v>
      </c>
      <c r="G1015" s="184">
        <f t="shared" si="15"/>
        <v>90</v>
      </c>
    </row>
    <row r="1016" spans="1:7" x14ac:dyDescent="0.35">
      <c r="A1016" s="225">
        <v>43158</v>
      </c>
      <c r="B1016" s="20">
        <f t="shared" si="13"/>
        <v>3845.9311582665086</v>
      </c>
      <c r="C1016" s="257">
        <v>26570</v>
      </c>
      <c r="D1016" s="20">
        <f t="shared" si="14"/>
        <v>3287.1206480910332</v>
      </c>
      <c r="E1016" s="257">
        <v>3588</v>
      </c>
      <c r="F1016" s="170">
        <v>6.9085999999999999</v>
      </c>
      <c r="G1016" s="184">
        <f t="shared" si="15"/>
        <v>390</v>
      </c>
    </row>
    <row r="1017" spans="1:7" x14ac:dyDescent="0.35">
      <c r="A1017" s="225">
        <v>43159</v>
      </c>
      <c r="B1017" s="20">
        <f t="shared" si="13"/>
        <v>3803.9544915033439</v>
      </c>
      <c r="C1017" s="257">
        <v>26280</v>
      </c>
      <c r="D1017" s="20">
        <f t="shared" si="14"/>
        <v>3251.2431551310633</v>
      </c>
      <c r="E1017" s="257">
        <v>3547</v>
      </c>
      <c r="F1017" s="170">
        <v>6.9085999999999999</v>
      </c>
      <c r="G1017" s="184">
        <f t="shared" si="15"/>
        <v>-290</v>
      </c>
    </row>
    <row r="1018" spans="1:7" x14ac:dyDescent="0.35">
      <c r="A1018" s="225">
        <v>43160</v>
      </c>
      <c r="B1018" s="20">
        <f t="shared" si="13"/>
        <v>3806.8494340387342</v>
      </c>
      <c r="C1018" s="257">
        <v>26300</v>
      </c>
      <c r="D1018" s="20">
        <f t="shared" si="14"/>
        <v>3253.7174649903714</v>
      </c>
      <c r="E1018" s="257">
        <v>3498.5</v>
      </c>
      <c r="F1018" s="170">
        <v>6.9085999999999999</v>
      </c>
      <c r="G1018" s="184">
        <f t="shared" si="15"/>
        <v>20</v>
      </c>
    </row>
    <row r="1019" spans="1:7" x14ac:dyDescent="0.35">
      <c r="A1019" s="225">
        <v>43161</v>
      </c>
      <c r="B1019" s="20">
        <f t="shared" si="13"/>
        <v>3772.1101236140462</v>
      </c>
      <c r="C1019" s="257">
        <v>26060</v>
      </c>
      <c r="D1019" s="20">
        <f t="shared" si="14"/>
        <v>3224.025746678672</v>
      </c>
      <c r="E1019" s="257">
        <v>3405</v>
      </c>
      <c r="F1019" s="170">
        <v>6.9085999999999999</v>
      </c>
      <c r="G1019" s="184">
        <f t="shared" si="15"/>
        <v>-240</v>
      </c>
    </row>
    <row r="1020" spans="1:7" x14ac:dyDescent="0.35">
      <c r="A1020" s="225">
        <v>43164</v>
      </c>
      <c r="B1020" s="20">
        <f t="shared" si="13"/>
        <v>3748.9505833309208</v>
      </c>
      <c r="C1020" s="257">
        <v>25900</v>
      </c>
      <c r="D1020" s="20">
        <f t="shared" si="14"/>
        <v>3204.2312678042063</v>
      </c>
      <c r="E1020" s="257">
        <v>3396.5</v>
      </c>
      <c r="F1020" s="170">
        <v>6.9085999999999999</v>
      </c>
      <c r="G1020" s="184">
        <f t="shared" si="15"/>
        <v>-160</v>
      </c>
    </row>
    <row r="1021" spans="1:7" x14ac:dyDescent="0.35">
      <c r="A1021" s="225">
        <v>43165</v>
      </c>
      <c r="B1021" s="20">
        <f t="shared" si="13"/>
        <v>3669.3396636076773</v>
      </c>
      <c r="C1021" s="257">
        <v>25350</v>
      </c>
      <c r="D1021" s="20">
        <f t="shared" si="14"/>
        <v>3136.1877466732285</v>
      </c>
      <c r="E1021" s="257">
        <v>3302</v>
      </c>
      <c r="F1021" s="170">
        <v>6.9085999999999999</v>
      </c>
      <c r="G1021" s="184">
        <f t="shared" si="15"/>
        <v>-550</v>
      </c>
    </row>
    <row r="1022" spans="1:7" x14ac:dyDescent="0.35">
      <c r="A1022" s="225">
        <v>43166</v>
      </c>
      <c r="B1022" s="20">
        <f t="shared" si="13"/>
        <v>3689.6042613554123</v>
      </c>
      <c r="C1022" s="257">
        <v>25490</v>
      </c>
      <c r="D1022" s="20">
        <f t="shared" si="14"/>
        <v>3153.5079156883867</v>
      </c>
      <c r="E1022" s="257">
        <v>3335</v>
      </c>
      <c r="F1022" s="170">
        <v>6.9085999999999999</v>
      </c>
      <c r="G1022" s="184">
        <f t="shared" si="15"/>
        <v>140</v>
      </c>
    </row>
    <row r="1023" spans="1:7" x14ac:dyDescent="0.35">
      <c r="A1023" s="225">
        <v>43167</v>
      </c>
      <c r="B1023" s="20">
        <f t="shared" si="13"/>
        <v>3662.102307269201</v>
      </c>
      <c r="C1023" s="257">
        <v>25300</v>
      </c>
      <c r="D1023" s="20">
        <f t="shared" si="14"/>
        <v>3130.0019720249584</v>
      </c>
      <c r="E1023" s="257">
        <v>3287</v>
      </c>
      <c r="F1023" s="170">
        <v>6.9085999999999999</v>
      </c>
      <c r="G1023" s="184">
        <f t="shared" si="15"/>
        <v>-190</v>
      </c>
    </row>
    <row r="1024" spans="1:7" x14ac:dyDescent="0.35">
      <c r="A1024" s="225">
        <v>43168</v>
      </c>
      <c r="B1024" s="20">
        <f t="shared" si="13"/>
        <v>3589.7287438844342</v>
      </c>
      <c r="C1024" s="257">
        <v>24800</v>
      </c>
      <c r="D1024" s="20">
        <f t="shared" si="14"/>
        <v>3068.1442255422517</v>
      </c>
      <c r="E1024" s="257">
        <v>3241.5</v>
      </c>
      <c r="F1024" s="170">
        <v>6.9085999999999999</v>
      </c>
      <c r="G1024" s="184">
        <f t="shared" si="15"/>
        <v>-500</v>
      </c>
    </row>
    <row r="1025" spans="1:7" x14ac:dyDescent="0.35">
      <c r="A1025" s="225">
        <v>43171</v>
      </c>
      <c r="B1025" s="20">
        <f t="shared" si="13"/>
        <v>3623.0205830414266</v>
      </c>
      <c r="C1025" s="257">
        <v>25030</v>
      </c>
      <c r="D1025" s="20">
        <f t="shared" si="14"/>
        <v>3096.5987889242965</v>
      </c>
      <c r="E1025" s="257">
        <v>3216</v>
      </c>
      <c r="F1025" s="170">
        <v>6.9085999999999999</v>
      </c>
      <c r="G1025" s="184">
        <f t="shared" si="15"/>
        <v>230</v>
      </c>
    </row>
    <row r="1026" spans="1:7" x14ac:dyDescent="0.35">
      <c r="A1026" s="225">
        <v>43172</v>
      </c>
      <c r="B1026" s="20">
        <f t="shared" si="13"/>
        <v>3627.3629968445125</v>
      </c>
      <c r="C1026" s="257">
        <v>25060</v>
      </c>
      <c r="D1026" s="20">
        <f t="shared" si="14"/>
        <v>3100.3102537132586</v>
      </c>
      <c r="E1026" s="257">
        <v>3259</v>
      </c>
      <c r="F1026" s="170">
        <v>6.9085999999999999</v>
      </c>
      <c r="G1026" s="184">
        <f t="shared" si="15"/>
        <v>30</v>
      </c>
    </row>
    <row r="1027" spans="1:7" x14ac:dyDescent="0.35">
      <c r="A1027" s="225">
        <v>43173</v>
      </c>
      <c r="B1027" s="20">
        <f t="shared" si="13"/>
        <v>3634.6003531829892</v>
      </c>
      <c r="C1027" s="257">
        <v>25110</v>
      </c>
      <c r="D1027" s="20">
        <f t="shared" si="14"/>
        <v>3106.4960283615296</v>
      </c>
      <c r="E1027" s="257">
        <v>3279</v>
      </c>
      <c r="F1027" s="170">
        <v>6.9085999999999999</v>
      </c>
      <c r="G1027" s="184">
        <f t="shared" si="15"/>
        <v>50</v>
      </c>
    </row>
    <row r="1028" spans="1:7" x14ac:dyDescent="0.35">
      <c r="A1028" s="225">
        <v>43174</v>
      </c>
      <c r="B1028" s="20">
        <f t="shared" si="13"/>
        <v>3581.0439162782618</v>
      </c>
      <c r="C1028" s="257">
        <v>24740</v>
      </c>
      <c r="D1028" s="20">
        <f t="shared" si="14"/>
        <v>3060.7212959643266</v>
      </c>
      <c r="E1028" s="257">
        <v>3279.5</v>
      </c>
      <c r="F1028" s="170">
        <v>6.9085999999999999</v>
      </c>
      <c r="G1028" s="184">
        <f t="shared" si="15"/>
        <v>-370</v>
      </c>
    </row>
    <row r="1029" spans="1:7" x14ac:dyDescent="0.35">
      <c r="A1029" s="225">
        <v>43175</v>
      </c>
      <c r="B1029" s="20">
        <f t="shared" si="13"/>
        <v>3591.1762151521293</v>
      </c>
      <c r="C1029" s="257">
        <v>24810</v>
      </c>
      <c r="D1029" s="20">
        <f t="shared" si="14"/>
        <v>3069.3813804719057</v>
      </c>
      <c r="E1029" s="257">
        <v>3233</v>
      </c>
      <c r="F1029" s="170">
        <v>6.9085999999999999</v>
      </c>
      <c r="G1029" s="184">
        <f t="shared" si="15"/>
        <v>70</v>
      </c>
    </row>
    <row r="1030" spans="1:7" x14ac:dyDescent="0.35">
      <c r="A1030" s="225">
        <v>43178</v>
      </c>
      <c r="B1030" s="20">
        <f t="shared" si="13"/>
        <v>3595.5186289552153</v>
      </c>
      <c r="C1030" s="257">
        <v>24840</v>
      </c>
      <c r="D1030" s="20">
        <f t="shared" si="14"/>
        <v>3073.0928452608678</v>
      </c>
      <c r="E1030" s="257">
        <v>3285</v>
      </c>
      <c r="F1030" s="170">
        <v>6.9085999999999999</v>
      </c>
      <c r="G1030" s="184">
        <f t="shared" si="15"/>
        <v>30</v>
      </c>
    </row>
    <row r="1031" spans="1:7" x14ac:dyDescent="0.35">
      <c r="A1031" s="225">
        <v>43179</v>
      </c>
      <c r="B1031" s="20">
        <f t="shared" si="13"/>
        <v>3572.3590886720899</v>
      </c>
      <c r="C1031" s="257">
        <v>24680</v>
      </c>
      <c r="D1031" s="20">
        <f t="shared" si="14"/>
        <v>3053.298366386402</v>
      </c>
      <c r="E1031" s="257">
        <v>3262</v>
      </c>
      <c r="F1031" s="170">
        <v>6.9085999999999999</v>
      </c>
      <c r="G1031" s="184">
        <f t="shared" si="15"/>
        <v>-160</v>
      </c>
    </row>
    <row r="1032" spans="1:7" x14ac:dyDescent="0.35">
      <c r="A1032" s="225">
        <v>43180</v>
      </c>
      <c r="B1032" s="20">
        <f t="shared" si="13"/>
        <v>3541.9621920504878</v>
      </c>
      <c r="C1032" s="257">
        <v>24470</v>
      </c>
      <c r="D1032" s="20">
        <f t="shared" si="14"/>
        <v>3027.3181128636652</v>
      </c>
      <c r="E1032" s="257">
        <v>3243</v>
      </c>
      <c r="F1032" s="170">
        <v>6.9085999999999999</v>
      </c>
      <c r="G1032" s="184">
        <f t="shared" si="15"/>
        <v>-210</v>
      </c>
    </row>
    <row r="1033" spans="1:7" x14ac:dyDescent="0.35">
      <c r="A1033" s="225">
        <v>43181</v>
      </c>
      <c r="B1033" s="20">
        <f t="shared" si="13"/>
        <v>3592.6236864198245</v>
      </c>
      <c r="C1033" s="257">
        <v>24820</v>
      </c>
      <c r="D1033" s="20">
        <f t="shared" si="14"/>
        <v>3070.6185354015597</v>
      </c>
      <c r="E1033" s="257">
        <v>3224</v>
      </c>
      <c r="F1033" s="170">
        <v>6.9085999999999999</v>
      </c>
      <c r="G1033" s="184">
        <f t="shared" si="15"/>
        <v>350</v>
      </c>
    </row>
    <row r="1034" spans="1:7" x14ac:dyDescent="0.35">
      <c r="A1034" s="225">
        <v>43182</v>
      </c>
      <c r="B1034" s="20">
        <f t="shared" si="13"/>
        <v>3578.1489737428715</v>
      </c>
      <c r="C1034" s="257">
        <v>24720</v>
      </c>
      <c r="D1034" s="20">
        <f t="shared" si="14"/>
        <v>3058.2469861050186</v>
      </c>
      <c r="E1034" s="257">
        <v>3223</v>
      </c>
      <c r="F1034" s="170">
        <v>6.9085999999999999</v>
      </c>
      <c r="G1034" s="184">
        <f t="shared" si="15"/>
        <v>-100</v>
      </c>
    </row>
    <row r="1035" spans="1:7" x14ac:dyDescent="0.35">
      <c r="A1035" s="225">
        <v>43185</v>
      </c>
      <c r="B1035" s="20">
        <f t="shared" si="13"/>
        <v>3559.3318472628321</v>
      </c>
      <c r="C1035" s="257">
        <v>24590</v>
      </c>
      <c r="D1035" s="20">
        <f t="shared" si="14"/>
        <v>3042.1639720195149</v>
      </c>
      <c r="E1035" s="257">
        <v>3215</v>
      </c>
      <c r="F1035" s="170">
        <v>6.9085999999999999</v>
      </c>
      <c r="G1035" s="184">
        <f t="shared" si="15"/>
        <v>-130</v>
      </c>
    </row>
    <row r="1036" spans="1:7" x14ac:dyDescent="0.35">
      <c r="A1036" s="225">
        <v>43186</v>
      </c>
      <c r="B1036" s="20">
        <f t="shared" si="13"/>
        <v>3612.8882841675595</v>
      </c>
      <c r="C1036" s="257">
        <v>24960</v>
      </c>
      <c r="D1036" s="20">
        <f t="shared" si="14"/>
        <v>3087.9387044167179</v>
      </c>
      <c r="E1036" s="257">
        <v>3254.5</v>
      </c>
      <c r="F1036" s="170">
        <v>6.9085999999999999</v>
      </c>
      <c r="G1036" s="184">
        <f t="shared" si="15"/>
        <v>370</v>
      </c>
    </row>
    <row r="1037" spans="1:7" x14ac:dyDescent="0.35">
      <c r="A1037" s="225">
        <v>43187</v>
      </c>
      <c r="B1037" s="20">
        <f t="shared" si="13"/>
        <v>3611.4408128998639</v>
      </c>
      <c r="C1037" s="257">
        <v>24950</v>
      </c>
      <c r="D1037" s="20">
        <f t="shared" si="14"/>
        <v>3086.7015494870634</v>
      </c>
      <c r="E1037" s="257">
        <v>3326.5</v>
      </c>
      <c r="F1037" s="170">
        <v>6.9085999999999999</v>
      </c>
      <c r="G1037" s="184">
        <f t="shared" si="15"/>
        <v>-10</v>
      </c>
    </row>
    <row r="1038" spans="1:7" x14ac:dyDescent="0.35">
      <c r="A1038" s="225">
        <v>43188</v>
      </c>
      <c r="B1038" s="20">
        <f t="shared" si="13"/>
        <v>3586.8338013490434</v>
      </c>
      <c r="C1038" s="257">
        <v>24780</v>
      </c>
      <c r="D1038" s="20">
        <f t="shared" si="14"/>
        <v>3065.6699156829432</v>
      </c>
      <c r="E1038" s="257">
        <v>3291.5</v>
      </c>
      <c r="F1038" s="170">
        <v>6.9085999999999999</v>
      </c>
      <c r="G1038" s="184">
        <f t="shared" si="15"/>
        <v>-170</v>
      </c>
    </row>
    <row r="1039" spans="1:7" x14ac:dyDescent="0.35">
      <c r="A1039" s="225">
        <v>43189</v>
      </c>
      <c r="B1039" s="20">
        <f t="shared" si="13"/>
        <v>3585.3863300813478</v>
      </c>
      <c r="C1039" s="257">
        <v>24770</v>
      </c>
      <c r="D1039" s="20">
        <f t="shared" si="14"/>
        <v>3064.4327607532887</v>
      </c>
      <c r="E1039" s="257">
        <v>3332</v>
      </c>
      <c r="F1039" s="170">
        <v>6.9085999999999999</v>
      </c>
      <c r="G1039" s="184">
        <f t="shared" si="15"/>
        <v>-10</v>
      </c>
    </row>
    <row r="1040" spans="1:7" x14ac:dyDescent="0.35">
      <c r="A1040" s="225">
        <v>43192</v>
      </c>
      <c r="B1040" s="20">
        <f t="shared" si="13"/>
        <v>3608.5458703644736</v>
      </c>
      <c r="C1040" s="257">
        <v>24930</v>
      </c>
      <c r="D1040" s="20">
        <f t="shared" si="14"/>
        <v>3084.2272396277554</v>
      </c>
      <c r="E1040" s="257">
        <v>3332</v>
      </c>
      <c r="F1040" s="170">
        <v>6.9085999999999999</v>
      </c>
      <c r="G1040" s="184">
        <f t="shared" si="15"/>
        <v>160</v>
      </c>
    </row>
    <row r="1041" spans="1:7" x14ac:dyDescent="0.35">
      <c r="A1041" s="225">
        <v>43193</v>
      </c>
      <c r="B1041" s="20">
        <f t="shared" si="13"/>
        <v>3604.2034565613872</v>
      </c>
      <c r="C1041" s="257">
        <v>24900</v>
      </c>
      <c r="D1041" s="20">
        <f t="shared" si="14"/>
        <v>3080.5157748387928</v>
      </c>
      <c r="E1041" s="257">
        <v>3332</v>
      </c>
      <c r="F1041" s="170">
        <v>6.9085999999999999</v>
      </c>
      <c r="G1041" s="184">
        <f t="shared" si="15"/>
        <v>-30</v>
      </c>
    </row>
    <row r="1042" spans="1:7" x14ac:dyDescent="0.35">
      <c r="A1042" s="225">
        <v>43194</v>
      </c>
      <c r="B1042" s="20">
        <f t="shared" si="13"/>
        <v>3570.9116174043947</v>
      </c>
      <c r="C1042" s="257">
        <v>24670</v>
      </c>
      <c r="D1042" s="20">
        <f t="shared" si="14"/>
        <v>3052.061211456748</v>
      </c>
      <c r="E1042" s="257">
        <v>3284.5</v>
      </c>
      <c r="F1042" s="170">
        <v>6.9085999999999999</v>
      </c>
      <c r="G1042" s="184">
        <f t="shared" si="15"/>
        <v>-230</v>
      </c>
    </row>
    <row r="1043" spans="1:7" x14ac:dyDescent="0.35">
      <c r="A1043" s="225">
        <v>43195</v>
      </c>
      <c r="B1043" s="20">
        <f t="shared" si="13"/>
        <v>3570.9116174043947</v>
      </c>
      <c r="C1043" s="257">
        <v>24670</v>
      </c>
      <c r="D1043" s="20">
        <f t="shared" si="14"/>
        <v>3052.061211456748</v>
      </c>
      <c r="E1043" s="257">
        <v>3249</v>
      </c>
      <c r="F1043" s="170">
        <v>6.9085999999999999</v>
      </c>
      <c r="G1043" s="184">
        <f t="shared" si="15"/>
        <v>0</v>
      </c>
    </row>
    <row r="1044" spans="1:7" x14ac:dyDescent="0.35">
      <c r="A1044" s="225">
        <v>43196</v>
      </c>
      <c r="B1044" s="20">
        <f t="shared" si="13"/>
        <v>3570.9116174043947</v>
      </c>
      <c r="C1044" s="257">
        <v>24670</v>
      </c>
      <c r="D1044" s="20">
        <f t="shared" si="14"/>
        <v>3052.061211456748</v>
      </c>
      <c r="E1044" s="257">
        <v>3234</v>
      </c>
      <c r="F1044" s="170">
        <v>6.9085999999999999</v>
      </c>
      <c r="G1044" s="184">
        <f t="shared" si="15"/>
        <v>0</v>
      </c>
    </row>
    <row r="1045" spans="1:7" x14ac:dyDescent="0.35">
      <c r="A1045" s="225">
        <v>43200</v>
      </c>
      <c r="B1045" s="20">
        <f t="shared" si="13"/>
        <v>3560.7793185305272</v>
      </c>
      <c r="C1045" s="257">
        <v>24600</v>
      </c>
      <c r="D1045" s="20">
        <f t="shared" si="14"/>
        <v>3043.4011269491689</v>
      </c>
      <c r="E1045" s="257">
        <v>3216.5</v>
      </c>
      <c r="F1045" s="170">
        <v>6.9085999999999999</v>
      </c>
      <c r="G1045" s="184">
        <f t="shared" si="15"/>
        <v>-70</v>
      </c>
    </row>
    <row r="1046" spans="1:7" x14ac:dyDescent="0.35">
      <c r="A1046" s="225">
        <v>43201</v>
      </c>
      <c r="B1046" s="20">
        <f t="shared" si="13"/>
        <v>3568.016674869004</v>
      </c>
      <c r="C1046" s="257">
        <v>24650</v>
      </c>
      <c r="D1046" s="20">
        <f t="shared" si="14"/>
        <v>3049.5869015974395</v>
      </c>
      <c r="E1046" s="257">
        <v>3240</v>
      </c>
      <c r="F1046" s="170">
        <v>6.9085999999999999</v>
      </c>
      <c r="G1046" s="184">
        <f t="shared" ref="G1046:G1109" si="16">+C1046-C1045</f>
        <v>50</v>
      </c>
    </row>
    <row r="1047" spans="1:7" x14ac:dyDescent="0.35">
      <c r="A1047" s="225">
        <v>43202</v>
      </c>
      <c r="B1047" s="20">
        <f t="shared" si="13"/>
        <v>3456.5613872564631</v>
      </c>
      <c r="C1047" s="257">
        <v>23880</v>
      </c>
      <c r="D1047" s="20">
        <f t="shared" si="14"/>
        <v>2954.3259720140713</v>
      </c>
      <c r="E1047" s="257">
        <v>3236.5</v>
      </c>
      <c r="F1047" s="170">
        <v>6.9085999999999999</v>
      </c>
      <c r="G1047" s="184">
        <f t="shared" si="16"/>
        <v>-770</v>
      </c>
    </row>
    <row r="1048" spans="1:7" x14ac:dyDescent="0.35">
      <c r="A1048" s="225">
        <v>43203</v>
      </c>
      <c r="B1048" s="20">
        <f t="shared" si="13"/>
        <v>3449.3240309179864</v>
      </c>
      <c r="C1048" s="257">
        <v>23830</v>
      </c>
      <c r="D1048" s="20">
        <f t="shared" si="14"/>
        <v>2948.1401973658008</v>
      </c>
      <c r="E1048" s="257">
        <v>3115</v>
      </c>
      <c r="F1048" s="170">
        <v>6.9085999999999999</v>
      </c>
      <c r="G1048" s="184">
        <f t="shared" si="16"/>
        <v>-50</v>
      </c>
    </row>
    <row r="1049" spans="1:7" x14ac:dyDescent="0.35">
      <c r="A1049" s="225">
        <v>43206</v>
      </c>
      <c r="B1049" s="20">
        <f t="shared" si="13"/>
        <v>3446.4290883825956</v>
      </c>
      <c r="C1049" s="257">
        <v>23810</v>
      </c>
      <c r="D1049" s="20">
        <f t="shared" si="14"/>
        <v>2945.6658875064923</v>
      </c>
      <c r="E1049" s="257">
        <v>3121</v>
      </c>
      <c r="F1049" s="170">
        <v>6.9085999999999999</v>
      </c>
      <c r="G1049" s="184">
        <f t="shared" si="16"/>
        <v>-20</v>
      </c>
    </row>
    <row r="1050" spans="1:7" x14ac:dyDescent="0.35">
      <c r="A1050" s="225">
        <v>43207</v>
      </c>
      <c r="B1050" s="20">
        <f t="shared" si="13"/>
        <v>3482.6158700749793</v>
      </c>
      <c r="C1050" s="257">
        <v>24060</v>
      </c>
      <c r="D1050" s="20">
        <f t="shared" si="14"/>
        <v>2976.5947607478456</v>
      </c>
      <c r="E1050" s="257">
        <v>3116</v>
      </c>
      <c r="F1050" s="170">
        <v>6.9085999999999999</v>
      </c>
      <c r="G1050" s="184">
        <f t="shared" si="16"/>
        <v>250</v>
      </c>
    </row>
    <row r="1051" spans="1:7" x14ac:dyDescent="0.35">
      <c r="A1051" s="225">
        <v>43208</v>
      </c>
      <c r="B1051" s="20">
        <f t="shared" si="13"/>
        <v>3497.0905827519323</v>
      </c>
      <c r="C1051" s="257">
        <v>24160</v>
      </c>
      <c r="D1051" s="20">
        <f t="shared" si="14"/>
        <v>2988.9663100443868</v>
      </c>
      <c r="E1051" s="257">
        <v>3115</v>
      </c>
      <c r="F1051" s="170">
        <v>6.9085999999999999</v>
      </c>
      <c r="G1051" s="184">
        <f t="shared" si="16"/>
        <v>100</v>
      </c>
    </row>
    <row r="1052" spans="1:7" x14ac:dyDescent="0.35">
      <c r="A1052" s="225">
        <v>43209</v>
      </c>
      <c r="B1052" s="20">
        <f t="shared" si="13"/>
        <v>3592.6236864198245</v>
      </c>
      <c r="C1052" s="257">
        <v>24820</v>
      </c>
      <c r="D1052" s="20">
        <f t="shared" si="14"/>
        <v>3070.6185354015597</v>
      </c>
      <c r="E1052" s="257">
        <v>3186.5</v>
      </c>
      <c r="F1052" s="170">
        <v>6.9085999999999999</v>
      </c>
      <c r="G1052" s="184">
        <f t="shared" si="16"/>
        <v>660</v>
      </c>
    </row>
    <row r="1053" spans="1:7" x14ac:dyDescent="0.35">
      <c r="A1053" s="225">
        <v>43210</v>
      </c>
      <c r="B1053" s="20">
        <f t="shared" si="13"/>
        <v>3585.3863300813478</v>
      </c>
      <c r="C1053" s="257">
        <v>24770</v>
      </c>
      <c r="D1053" s="20">
        <f t="shared" si="14"/>
        <v>3064.4327607532887</v>
      </c>
      <c r="E1053" s="257">
        <v>3232</v>
      </c>
      <c r="F1053" s="170">
        <v>6.9085999999999999</v>
      </c>
      <c r="G1053" s="184">
        <f t="shared" si="16"/>
        <v>-50</v>
      </c>
    </row>
    <row r="1054" spans="1:7" x14ac:dyDescent="0.35">
      <c r="A1054" s="225">
        <v>43213</v>
      </c>
      <c r="B1054" s="20">
        <f t="shared" si="13"/>
        <v>3598.413571490606</v>
      </c>
      <c r="C1054" s="257">
        <v>24860</v>
      </c>
      <c r="D1054" s="20">
        <f t="shared" si="14"/>
        <v>3075.5671551201763</v>
      </c>
      <c r="E1054" s="257">
        <v>3243.5</v>
      </c>
      <c r="F1054" s="170">
        <v>6.9085999999999999</v>
      </c>
      <c r="G1054" s="184">
        <f t="shared" si="16"/>
        <v>90</v>
      </c>
    </row>
    <row r="1055" spans="1:7" x14ac:dyDescent="0.35">
      <c r="A1055" s="225">
        <v>43214</v>
      </c>
      <c r="B1055" s="20">
        <f t="shared" si="13"/>
        <v>3592.6236864198245</v>
      </c>
      <c r="C1055" s="257">
        <v>24820</v>
      </c>
      <c r="D1055" s="20">
        <f t="shared" si="14"/>
        <v>3070.6185354015597</v>
      </c>
      <c r="E1055" s="257">
        <v>3215</v>
      </c>
      <c r="F1055" s="170">
        <v>6.9085999999999999</v>
      </c>
      <c r="G1055" s="184">
        <f t="shared" si="16"/>
        <v>-40</v>
      </c>
    </row>
    <row r="1056" spans="1:7" x14ac:dyDescent="0.35">
      <c r="A1056" s="225">
        <v>43216</v>
      </c>
      <c r="B1056" s="20">
        <f t="shared" si="13"/>
        <v>3484.0633413426744</v>
      </c>
      <c r="C1056" s="257">
        <v>24070</v>
      </c>
      <c r="D1056" s="20">
        <f t="shared" si="14"/>
        <v>2977.8319156774996</v>
      </c>
      <c r="E1056" s="257">
        <v>3162</v>
      </c>
      <c r="F1056" s="170">
        <v>6.9085999999999999</v>
      </c>
      <c r="G1056" s="184">
        <f t="shared" si="16"/>
        <v>-750</v>
      </c>
    </row>
    <row r="1057" spans="1:7" x14ac:dyDescent="0.35">
      <c r="A1057" s="225">
        <v>43217</v>
      </c>
      <c r="B1057" s="20">
        <f t="shared" si="13"/>
        <v>3502.8804678227139</v>
      </c>
      <c r="C1057" s="257">
        <v>24200</v>
      </c>
      <c r="D1057" s="20">
        <f t="shared" si="14"/>
        <v>2993.9149297630033</v>
      </c>
      <c r="E1057" s="257">
        <v>3098</v>
      </c>
      <c r="F1057" s="170">
        <v>6.9085999999999999</v>
      </c>
      <c r="G1057" s="184">
        <f t="shared" si="16"/>
        <v>130</v>
      </c>
    </row>
    <row r="1058" spans="1:7" x14ac:dyDescent="0.35">
      <c r="A1058" s="225">
        <v>43222</v>
      </c>
      <c r="B1058" s="20">
        <f t="shared" si="13"/>
        <v>3473.9310424688069</v>
      </c>
      <c r="C1058" s="257">
        <v>24000</v>
      </c>
      <c r="D1058" s="20">
        <f t="shared" si="14"/>
        <v>2969.1718311699206</v>
      </c>
      <c r="E1058" s="257">
        <v>3100.5</v>
      </c>
      <c r="F1058" s="170">
        <v>6.9085999999999999</v>
      </c>
      <c r="G1058" s="184">
        <f t="shared" si="16"/>
        <v>-200</v>
      </c>
    </row>
    <row r="1059" spans="1:7" x14ac:dyDescent="0.35">
      <c r="A1059" s="225">
        <v>43223</v>
      </c>
      <c r="B1059" s="20">
        <f t="shared" si="13"/>
        <v>3463.7987435949399</v>
      </c>
      <c r="C1059" s="257">
        <v>23930</v>
      </c>
      <c r="D1059" s="20">
        <f t="shared" si="14"/>
        <v>2960.5117466623419</v>
      </c>
      <c r="E1059" s="257">
        <v>3065.5</v>
      </c>
      <c r="F1059" s="170">
        <v>6.9085999999999999</v>
      </c>
      <c r="G1059" s="184">
        <f t="shared" si="16"/>
        <v>-70</v>
      </c>
    </row>
    <row r="1060" spans="1:7" x14ac:dyDescent="0.35">
      <c r="A1060" s="225">
        <v>43224</v>
      </c>
      <c r="B1060" s="20">
        <f t="shared" si="13"/>
        <v>3404.4524216194309</v>
      </c>
      <c r="C1060" s="257">
        <v>23520</v>
      </c>
      <c r="D1060" s="20">
        <f t="shared" si="14"/>
        <v>2909.7883945465223</v>
      </c>
      <c r="E1060" s="257">
        <v>3028</v>
      </c>
      <c r="F1060" s="170">
        <v>6.9085999999999999</v>
      </c>
      <c r="G1060" s="184">
        <f t="shared" si="16"/>
        <v>-410</v>
      </c>
    </row>
    <row r="1061" spans="1:7" x14ac:dyDescent="0.35">
      <c r="A1061" s="225">
        <v>43227</v>
      </c>
      <c r="B1061" s="20">
        <f t="shared" ref="B1061:B1066" si="17">+IF(F1061=0,"",C1061/F1061)</f>
        <v>3469.588628665721</v>
      </c>
      <c r="C1061" s="257">
        <v>23970</v>
      </c>
      <c r="D1061" s="20">
        <f t="shared" si="14"/>
        <v>2965.4603663809585</v>
      </c>
      <c r="E1061" s="257">
        <v>2968</v>
      </c>
      <c r="F1061" s="170">
        <v>6.9085999999999999</v>
      </c>
      <c r="G1061" s="184">
        <f t="shared" si="16"/>
        <v>450</v>
      </c>
    </row>
    <row r="1062" spans="1:7" x14ac:dyDescent="0.35">
      <c r="A1062" s="225">
        <v>43228</v>
      </c>
      <c r="B1062" s="20">
        <f t="shared" si="17"/>
        <v>3473.9310424688069</v>
      </c>
      <c r="C1062" s="257">
        <v>24000</v>
      </c>
      <c r="D1062" s="20">
        <f t="shared" si="14"/>
        <v>2969.1718311699206</v>
      </c>
      <c r="E1062" s="257">
        <v>2968</v>
      </c>
      <c r="F1062" s="170">
        <v>6.9085999999999999</v>
      </c>
      <c r="G1062" s="184">
        <f t="shared" si="16"/>
        <v>30</v>
      </c>
    </row>
    <row r="1063" spans="1:7" x14ac:dyDescent="0.35">
      <c r="A1063" s="225">
        <v>43229</v>
      </c>
      <c r="B1063" s="20">
        <f t="shared" si="17"/>
        <v>3472.4835712011118</v>
      </c>
      <c r="C1063" s="257">
        <v>23990</v>
      </c>
      <c r="D1063" s="20">
        <f t="shared" si="14"/>
        <v>2967.9346762402665</v>
      </c>
      <c r="E1063" s="257">
        <v>3066</v>
      </c>
      <c r="F1063" s="170">
        <v>6.9085999999999999</v>
      </c>
      <c r="G1063" s="184">
        <f t="shared" si="16"/>
        <v>-10</v>
      </c>
    </row>
    <row r="1064" spans="1:7" x14ac:dyDescent="0.35">
      <c r="A1064" s="225">
        <v>43230</v>
      </c>
      <c r="B1064" s="20">
        <f t="shared" si="17"/>
        <v>3465.246214862635</v>
      </c>
      <c r="C1064" s="257">
        <v>23940</v>
      </c>
      <c r="D1064" s="20">
        <f t="shared" si="14"/>
        <v>2961.7489015919959</v>
      </c>
      <c r="E1064" s="257">
        <v>3066</v>
      </c>
      <c r="F1064" s="170">
        <v>6.9085999999999999</v>
      </c>
      <c r="G1064" s="184">
        <f t="shared" si="16"/>
        <v>-50</v>
      </c>
    </row>
    <row r="1065" spans="1:7" x14ac:dyDescent="0.35">
      <c r="A1065" s="225">
        <v>43231</v>
      </c>
      <c r="B1065" s="20">
        <f t="shared" si="17"/>
        <v>3450.7715021856816</v>
      </c>
      <c r="C1065" s="257">
        <v>23840</v>
      </c>
      <c r="D1065" s="20">
        <f t="shared" si="14"/>
        <v>2949.3773522954543</v>
      </c>
      <c r="E1065" s="257">
        <v>3072</v>
      </c>
      <c r="F1065" s="170">
        <v>6.9085999999999999</v>
      </c>
      <c r="G1065" s="184">
        <f t="shared" si="16"/>
        <v>-100</v>
      </c>
    </row>
    <row r="1066" spans="1:7" x14ac:dyDescent="0.35">
      <c r="A1066" s="225">
        <v>43234</v>
      </c>
      <c r="B1066" s="20">
        <f t="shared" si="17"/>
        <v>3430.506904437947</v>
      </c>
      <c r="C1066" s="257">
        <v>23700</v>
      </c>
      <c r="D1066" s="20">
        <f t="shared" si="14"/>
        <v>2932.0571832802966</v>
      </c>
      <c r="E1066" s="257">
        <v>3080</v>
      </c>
      <c r="F1066" s="170">
        <v>6.9085999999999999</v>
      </c>
      <c r="G1066" s="184">
        <f t="shared" si="16"/>
        <v>-140</v>
      </c>
    </row>
    <row r="1067" spans="1:7" x14ac:dyDescent="0.35">
      <c r="A1067" s="225">
        <v>43235</v>
      </c>
      <c r="B1067" s="20">
        <f t="shared" ref="B1067:B1139" si="18">+IF(F1067=0,"",C1067/F1067)</f>
        <v>3455.1139159887675</v>
      </c>
      <c r="C1067" s="257">
        <v>23870</v>
      </c>
      <c r="D1067" s="20">
        <f t="shared" si="14"/>
        <v>2953.0888170844169</v>
      </c>
      <c r="E1067" s="257">
        <v>3020.5</v>
      </c>
      <c r="F1067" s="170">
        <v>6.9085999999999999</v>
      </c>
      <c r="G1067" s="184">
        <f t="shared" si="16"/>
        <v>170</v>
      </c>
    </row>
    <row r="1068" spans="1:7" x14ac:dyDescent="0.35">
      <c r="A1068" s="225">
        <v>43236</v>
      </c>
      <c r="B1068" s="20">
        <f t="shared" si="18"/>
        <v>3475.3785137365026</v>
      </c>
      <c r="C1068" s="257">
        <v>24010</v>
      </c>
      <c r="D1068" s="20">
        <f t="shared" si="14"/>
        <v>2970.408986099575</v>
      </c>
      <c r="E1068" s="257">
        <v>3060.5</v>
      </c>
      <c r="F1068" s="170">
        <v>6.9085999999999999</v>
      </c>
      <c r="G1068" s="184">
        <f t="shared" si="16"/>
        <v>140</v>
      </c>
    </row>
    <row r="1069" spans="1:7" x14ac:dyDescent="0.35">
      <c r="A1069" s="225">
        <v>43237</v>
      </c>
      <c r="B1069" s="20">
        <f t="shared" si="18"/>
        <v>3482.6158700749793</v>
      </c>
      <c r="C1069" s="257">
        <v>24060</v>
      </c>
      <c r="D1069" s="20">
        <f t="shared" si="14"/>
        <v>2976.5947607478456</v>
      </c>
      <c r="E1069" s="257">
        <v>3055</v>
      </c>
      <c r="F1069" s="170">
        <v>6.9085999999999999</v>
      </c>
      <c r="G1069" s="184">
        <f t="shared" si="16"/>
        <v>50</v>
      </c>
    </row>
    <row r="1070" spans="1:7" x14ac:dyDescent="0.35">
      <c r="A1070" s="225">
        <v>43238</v>
      </c>
      <c r="B1070" s="20">
        <f t="shared" si="18"/>
        <v>3466.6936861303302</v>
      </c>
      <c r="C1070" s="257">
        <v>23950</v>
      </c>
      <c r="D1070" s="20">
        <f t="shared" si="14"/>
        <v>2962.98605652165</v>
      </c>
      <c r="E1070" s="257">
        <v>3053</v>
      </c>
      <c r="F1070" s="170">
        <v>6.9085999999999999</v>
      </c>
      <c r="G1070" s="184">
        <f t="shared" si="16"/>
        <v>-110</v>
      </c>
    </row>
    <row r="1071" spans="1:7" x14ac:dyDescent="0.35">
      <c r="A1071" s="225">
        <v>43241</v>
      </c>
      <c r="B1071" s="20">
        <f t="shared" si="18"/>
        <v>3513.0127666965814</v>
      </c>
      <c r="C1071" s="257">
        <v>24270</v>
      </c>
      <c r="D1071" s="20">
        <f t="shared" si="14"/>
        <v>3002.5750142705824</v>
      </c>
      <c r="E1071" s="257">
        <v>3080.5</v>
      </c>
      <c r="F1071" s="170">
        <v>6.9085999999999999</v>
      </c>
      <c r="G1071" s="184">
        <f t="shared" si="16"/>
        <v>320</v>
      </c>
    </row>
    <row r="1072" spans="1:7" x14ac:dyDescent="0.35">
      <c r="A1072" s="225">
        <v>43242</v>
      </c>
      <c r="B1072" s="20">
        <f t="shared" si="18"/>
        <v>3489.8532264134556</v>
      </c>
      <c r="C1072" s="257">
        <v>24110</v>
      </c>
      <c r="D1072" s="20">
        <f t="shared" si="14"/>
        <v>2982.7805353961162</v>
      </c>
      <c r="E1072" s="257">
        <v>3098</v>
      </c>
      <c r="F1072" s="170">
        <v>6.9085999999999999</v>
      </c>
      <c r="G1072" s="184">
        <f t="shared" si="16"/>
        <v>-160</v>
      </c>
    </row>
    <row r="1073" spans="1:7" x14ac:dyDescent="0.35">
      <c r="A1073" s="225">
        <v>43243</v>
      </c>
      <c r="B1073" s="20">
        <f t="shared" si="18"/>
        <v>3459.4563297918539</v>
      </c>
      <c r="C1073" s="257">
        <v>23900</v>
      </c>
      <c r="D1073" s="20">
        <f t="shared" si="14"/>
        <v>2956.8002818733794</v>
      </c>
      <c r="E1073" s="257">
        <v>3038.5</v>
      </c>
      <c r="F1073" s="170">
        <v>6.9085999999999999</v>
      </c>
      <c r="G1073" s="184">
        <f t="shared" si="16"/>
        <v>-210</v>
      </c>
    </row>
    <row r="1074" spans="1:7" x14ac:dyDescent="0.35">
      <c r="A1074" s="225">
        <v>43244</v>
      </c>
      <c r="B1074" s="20">
        <f t="shared" si="18"/>
        <v>3433.4018469733378</v>
      </c>
      <c r="C1074" s="257">
        <v>23720</v>
      </c>
      <c r="D1074" s="20">
        <f t="shared" si="14"/>
        <v>2934.5314931396051</v>
      </c>
      <c r="E1074" s="257">
        <v>3006</v>
      </c>
      <c r="F1074" s="170">
        <v>6.9085999999999999</v>
      </c>
      <c r="G1074" s="184">
        <f t="shared" si="16"/>
        <v>-180</v>
      </c>
    </row>
    <row r="1075" spans="1:7" x14ac:dyDescent="0.35">
      <c r="A1075" s="225">
        <v>43245</v>
      </c>
      <c r="B1075" s="20">
        <f t="shared" si="18"/>
        <v>3456.5613872564631</v>
      </c>
      <c r="C1075" s="257">
        <v>23880</v>
      </c>
      <c r="D1075" s="20">
        <f t="shared" si="14"/>
        <v>2954.3259720140713</v>
      </c>
      <c r="E1075" s="257">
        <v>3022</v>
      </c>
      <c r="F1075" s="170">
        <v>6.9085999999999999</v>
      </c>
      <c r="G1075" s="184">
        <f t="shared" si="16"/>
        <v>160</v>
      </c>
    </row>
    <row r="1076" spans="1:7" x14ac:dyDescent="0.35">
      <c r="A1076" s="225">
        <v>43248</v>
      </c>
      <c r="B1076" s="20">
        <f t="shared" si="18"/>
        <v>3492.7481689488463</v>
      </c>
      <c r="C1076" s="257">
        <v>24130</v>
      </c>
      <c r="D1076" s="20">
        <f t="shared" si="14"/>
        <v>2985.2548452554242</v>
      </c>
      <c r="E1076" s="257">
        <v>3048</v>
      </c>
      <c r="F1076" s="170">
        <v>6.9085999999999999</v>
      </c>
      <c r="G1076" s="184">
        <f t="shared" si="16"/>
        <v>250</v>
      </c>
    </row>
    <row r="1077" spans="1:7" x14ac:dyDescent="0.35">
      <c r="A1077" s="225">
        <v>43249</v>
      </c>
      <c r="B1077" s="20">
        <f t="shared" si="18"/>
        <v>3526.0400081058392</v>
      </c>
      <c r="C1077" s="257">
        <v>24360</v>
      </c>
      <c r="D1077" s="20">
        <f t="shared" si="14"/>
        <v>3013.7094086374696</v>
      </c>
      <c r="E1077" s="257">
        <v>3048</v>
      </c>
      <c r="F1077" s="170">
        <v>6.9085999999999999</v>
      </c>
      <c r="G1077" s="184">
        <f t="shared" si="16"/>
        <v>230</v>
      </c>
    </row>
    <row r="1078" spans="1:7" x14ac:dyDescent="0.35">
      <c r="A1078" s="225">
        <v>43250</v>
      </c>
      <c r="B1078" s="20">
        <f t="shared" si="18"/>
        <v>3515.9077092319717</v>
      </c>
      <c r="C1078" s="257">
        <v>24290</v>
      </c>
      <c r="D1078" s="20">
        <f t="shared" si="14"/>
        <v>3005.0493241298905</v>
      </c>
      <c r="E1078" s="257">
        <v>3080</v>
      </c>
      <c r="F1078" s="170">
        <v>6.9085999999999999</v>
      </c>
      <c r="G1078" s="184">
        <f t="shared" si="16"/>
        <v>-70</v>
      </c>
    </row>
    <row r="1079" spans="1:7" x14ac:dyDescent="0.35">
      <c r="A1079" s="225">
        <v>43251</v>
      </c>
      <c r="B1079" s="20">
        <f t="shared" si="18"/>
        <v>3550.6470196566597</v>
      </c>
      <c r="C1079" s="257">
        <v>24530</v>
      </c>
      <c r="D1079" s="20">
        <f t="shared" si="14"/>
        <v>3034.7410424415898</v>
      </c>
      <c r="E1079" s="257">
        <v>3107</v>
      </c>
      <c r="F1079" s="170">
        <v>6.9085999999999999</v>
      </c>
      <c r="G1079" s="184">
        <f t="shared" si="16"/>
        <v>240</v>
      </c>
    </row>
    <row r="1080" spans="1:7" x14ac:dyDescent="0.35">
      <c r="A1080" s="225">
        <v>43252</v>
      </c>
      <c r="B1080" s="20">
        <f t="shared" si="18"/>
        <v>3540.5147207827927</v>
      </c>
      <c r="C1080" s="257">
        <v>24460</v>
      </c>
      <c r="D1080" s="20">
        <f t="shared" si="14"/>
        <v>3026.0809579340112</v>
      </c>
      <c r="E1080" s="257">
        <v>3100</v>
      </c>
      <c r="F1080" s="170">
        <v>6.9085999999999999</v>
      </c>
      <c r="G1080" s="184">
        <f t="shared" si="16"/>
        <v>-70</v>
      </c>
    </row>
    <row r="1081" spans="1:7" x14ac:dyDescent="0.35">
      <c r="A1081" s="225">
        <v>43255</v>
      </c>
      <c r="B1081" s="20">
        <f t="shared" si="18"/>
        <v>3533.2773644443159</v>
      </c>
      <c r="C1081" s="257">
        <v>24410</v>
      </c>
      <c r="D1081" s="20">
        <f t="shared" si="14"/>
        <v>3019.8951832857401</v>
      </c>
      <c r="E1081" s="257">
        <v>3089</v>
      </c>
      <c r="F1081" s="170">
        <v>6.9085999999999999</v>
      </c>
      <c r="G1081" s="184">
        <f t="shared" si="16"/>
        <v>-50</v>
      </c>
    </row>
    <row r="1082" spans="1:7" x14ac:dyDescent="0.35">
      <c r="A1082" s="225">
        <v>43256</v>
      </c>
      <c r="B1082" s="20">
        <f t="shared" si="18"/>
        <v>3543.409663318183</v>
      </c>
      <c r="C1082" s="257">
        <v>24480</v>
      </c>
      <c r="D1082" s="20">
        <f t="shared" si="14"/>
        <v>3028.5552677933188</v>
      </c>
      <c r="E1082" s="257">
        <v>3094</v>
      </c>
      <c r="F1082" s="170">
        <v>6.9085999999999999</v>
      </c>
      <c r="G1082" s="184">
        <f t="shared" si="16"/>
        <v>70</v>
      </c>
    </row>
    <row r="1083" spans="1:7" x14ac:dyDescent="0.35">
      <c r="A1083" s="225">
        <v>43257</v>
      </c>
      <c r="B1083" s="20">
        <f t="shared" si="18"/>
        <v>3625.9155255768173</v>
      </c>
      <c r="C1083" s="257">
        <v>25050</v>
      </c>
      <c r="D1083" s="20">
        <f t="shared" si="14"/>
        <v>3099.0730987836046</v>
      </c>
      <c r="E1083" s="257">
        <v>3175</v>
      </c>
      <c r="F1083" s="170">
        <v>6.9085999999999999</v>
      </c>
      <c r="G1083" s="184">
        <f t="shared" si="16"/>
        <v>570</v>
      </c>
    </row>
    <row r="1084" spans="1:7" x14ac:dyDescent="0.35">
      <c r="A1084" s="225">
        <v>43258</v>
      </c>
      <c r="B1084" s="20">
        <f t="shared" si="18"/>
        <v>3596.9661002229104</v>
      </c>
      <c r="C1084" s="257">
        <v>24850</v>
      </c>
      <c r="D1084" s="20">
        <f t="shared" si="14"/>
        <v>3074.3300001905218</v>
      </c>
      <c r="E1084" s="257">
        <v>3205</v>
      </c>
      <c r="F1084" s="170">
        <v>6.9085999999999999</v>
      </c>
      <c r="G1084" s="184">
        <f t="shared" si="16"/>
        <v>-200</v>
      </c>
    </row>
    <row r="1085" spans="1:7" x14ac:dyDescent="0.35">
      <c r="A1085" s="225">
        <v>43259</v>
      </c>
      <c r="B1085" s="20">
        <f t="shared" si="18"/>
        <v>3550.6470196566597</v>
      </c>
      <c r="C1085" s="257">
        <v>24530</v>
      </c>
      <c r="D1085" s="20">
        <f t="shared" si="14"/>
        <v>3034.7410424415898</v>
      </c>
      <c r="E1085" s="257">
        <v>3215</v>
      </c>
      <c r="F1085" s="170">
        <v>6.9085999999999999</v>
      </c>
      <c r="G1085" s="184">
        <f t="shared" si="16"/>
        <v>-320</v>
      </c>
    </row>
    <row r="1086" spans="1:7" x14ac:dyDescent="0.35">
      <c r="A1086" s="225">
        <v>43262</v>
      </c>
      <c r="B1086" s="20">
        <f t="shared" si="18"/>
        <v>3586.8338013490434</v>
      </c>
      <c r="C1086" s="257">
        <v>24780</v>
      </c>
      <c r="D1086" s="20">
        <f t="shared" ref="D1086:D1149" si="19">+B1086/1.17</f>
        <v>3065.6699156829432</v>
      </c>
      <c r="E1086" s="257">
        <v>3183.5</v>
      </c>
      <c r="F1086" s="170">
        <v>6.9085999999999999</v>
      </c>
      <c r="G1086" s="184">
        <f t="shared" si="16"/>
        <v>250</v>
      </c>
    </row>
    <row r="1087" spans="1:7" x14ac:dyDescent="0.35">
      <c r="A1087" s="225">
        <v>43263</v>
      </c>
      <c r="B1087" s="20">
        <f t="shared" si="18"/>
        <v>3573.8065599397851</v>
      </c>
      <c r="C1087" s="257">
        <v>24690</v>
      </c>
      <c r="D1087" s="20">
        <f t="shared" si="19"/>
        <v>3054.535521316056</v>
      </c>
      <c r="E1087" s="257">
        <v>3221</v>
      </c>
      <c r="F1087" s="170">
        <v>6.9085999999999999</v>
      </c>
      <c r="G1087" s="184">
        <f t="shared" si="16"/>
        <v>-90</v>
      </c>
    </row>
    <row r="1088" spans="1:7" x14ac:dyDescent="0.35">
      <c r="A1088" s="225">
        <v>43264</v>
      </c>
      <c r="B1088" s="20">
        <f t="shared" si="18"/>
        <v>3553.5419621920505</v>
      </c>
      <c r="C1088" s="257">
        <v>24550</v>
      </c>
      <c r="D1088" s="20">
        <f t="shared" si="19"/>
        <v>3037.2153523008978</v>
      </c>
      <c r="E1088" s="257">
        <v>3229</v>
      </c>
      <c r="F1088" s="170">
        <v>6.9085999999999999</v>
      </c>
      <c r="G1088" s="184">
        <f t="shared" si="16"/>
        <v>-140</v>
      </c>
    </row>
    <row r="1089" spans="1:7" x14ac:dyDescent="0.35">
      <c r="A1089" s="225">
        <v>43265</v>
      </c>
      <c r="B1089" s="20">
        <f t="shared" si="18"/>
        <v>3556.4369047274413</v>
      </c>
      <c r="C1089" s="257">
        <v>24570</v>
      </c>
      <c r="D1089" s="20">
        <f t="shared" si="19"/>
        <v>3039.6896621602064</v>
      </c>
      <c r="E1089" s="257">
        <v>3228</v>
      </c>
      <c r="F1089" s="170">
        <v>6.9085999999999999</v>
      </c>
      <c r="G1089" s="184">
        <f t="shared" si="16"/>
        <v>20</v>
      </c>
    </row>
    <row r="1090" spans="1:7" x14ac:dyDescent="0.35">
      <c r="A1090" s="225">
        <v>43266</v>
      </c>
      <c r="B1090" s="20">
        <f t="shared" si="18"/>
        <v>3515.9077092319717</v>
      </c>
      <c r="C1090" s="257">
        <v>24290</v>
      </c>
      <c r="D1090" s="20">
        <f t="shared" si="19"/>
        <v>3005.0493241298905</v>
      </c>
      <c r="E1090" s="257">
        <v>3220</v>
      </c>
      <c r="F1090" s="170">
        <v>6.9085999999999999</v>
      </c>
      <c r="G1090" s="184">
        <f t="shared" si="16"/>
        <v>-280</v>
      </c>
    </row>
    <row r="1091" spans="1:7" x14ac:dyDescent="0.35">
      <c r="A1091" s="225">
        <v>43269</v>
      </c>
      <c r="B1091" s="20">
        <f t="shared" si="18"/>
        <v>3515.9077092319717</v>
      </c>
      <c r="C1091" s="257">
        <v>24290</v>
      </c>
      <c r="D1091" s="20">
        <f t="shared" si="19"/>
        <v>3005.0493241298905</v>
      </c>
      <c r="E1091" s="257">
        <v>3189</v>
      </c>
      <c r="F1091" s="170">
        <v>6.9085999999999999</v>
      </c>
      <c r="G1091" s="184">
        <f t="shared" si="16"/>
        <v>0</v>
      </c>
    </row>
    <row r="1092" spans="1:7" x14ac:dyDescent="0.35">
      <c r="A1092" s="225">
        <v>43270</v>
      </c>
      <c r="B1092" s="20">
        <f t="shared" si="18"/>
        <v>3468.1411573980258</v>
      </c>
      <c r="C1092" s="257">
        <v>23960</v>
      </c>
      <c r="D1092" s="20">
        <f t="shared" si="19"/>
        <v>2964.2232114513045</v>
      </c>
      <c r="E1092" s="257">
        <v>3108</v>
      </c>
      <c r="F1092" s="170">
        <v>6.9085999999999999</v>
      </c>
      <c r="G1092" s="184">
        <f t="shared" si="16"/>
        <v>-330</v>
      </c>
    </row>
    <row r="1093" spans="1:7" x14ac:dyDescent="0.35">
      <c r="A1093" s="225">
        <v>43271</v>
      </c>
      <c r="B1093" s="20">
        <f t="shared" si="18"/>
        <v>3429.0594331702519</v>
      </c>
      <c r="C1093" s="257">
        <v>23690</v>
      </c>
      <c r="D1093" s="20">
        <f t="shared" si="19"/>
        <v>2930.8200283506426</v>
      </c>
      <c r="E1093" s="257">
        <v>3044</v>
      </c>
      <c r="F1093" s="170">
        <v>6.9085999999999999</v>
      </c>
      <c r="G1093" s="184">
        <f t="shared" si="16"/>
        <v>-270</v>
      </c>
    </row>
    <row r="1094" spans="1:7" x14ac:dyDescent="0.35">
      <c r="A1094" s="225">
        <v>43272</v>
      </c>
      <c r="B1094" s="20">
        <f t="shared" si="18"/>
        <v>3436.2967895087281</v>
      </c>
      <c r="C1094" s="257">
        <v>23740</v>
      </c>
      <c r="D1094" s="20">
        <f t="shared" si="19"/>
        <v>2937.0058029989132</v>
      </c>
      <c r="E1094" s="257">
        <v>3056</v>
      </c>
      <c r="F1094" s="170">
        <v>6.9085999999999999</v>
      </c>
      <c r="G1094" s="184">
        <f t="shared" si="16"/>
        <v>50</v>
      </c>
    </row>
    <row r="1095" spans="1:7" x14ac:dyDescent="0.35">
      <c r="A1095" s="225">
        <v>43273</v>
      </c>
      <c r="B1095" s="20">
        <f t="shared" si="18"/>
        <v>3334.9738007700548</v>
      </c>
      <c r="C1095" s="257">
        <v>23040</v>
      </c>
      <c r="D1095" s="20">
        <f t="shared" si="19"/>
        <v>2850.4049579231241</v>
      </c>
      <c r="E1095" s="257">
        <v>3021.5</v>
      </c>
      <c r="F1095" s="170">
        <v>6.9085999999999999</v>
      </c>
      <c r="G1095" s="184">
        <f t="shared" si="16"/>
        <v>-700</v>
      </c>
    </row>
    <row r="1096" spans="1:7" x14ac:dyDescent="0.35">
      <c r="A1096" s="225">
        <v>43276</v>
      </c>
      <c r="B1096" s="20">
        <f t="shared" si="18"/>
        <v>3340.7636858408359</v>
      </c>
      <c r="C1096" s="257">
        <v>23080</v>
      </c>
      <c r="D1096" s="20">
        <f t="shared" si="19"/>
        <v>2855.3535776417402</v>
      </c>
      <c r="E1096" s="257">
        <v>2993</v>
      </c>
      <c r="F1096" s="170">
        <v>6.9085999999999999</v>
      </c>
      <c r="G1096" s="184">
        <f t="shared" si="16"/>
        <v>40</v>
      </c>
    </row>
    <row r="1097" spans="1:7" x14ac:dyDescent="0.35">
      <c r="A1097" s="225">
        <v>43277</v>
      </c>
      <c r="B1097" s="20">
        <f t="shared" si="18"/>
        <v>3298.7870190776712</v>
      </c>
      <c r="C1097" s="257">
        <v>22790</v>
      </c>
      <c r="D1097" s="20">
        <f t="shared" si="19"/>
        <v>2819.4760846817703</v>
      </c>
      <c r="E1097" s="257">
        <v>2954</v>
      </c>
      <c r="F1097" s="170">
        <v>6.9085999999999999</v>
      </c>
      <c r="G1097" s="184">
        <f t="shared" si="16"/>
        <v>-290</v>
      </c>
    </row>
    <row r="1098" spans="1:7" x14ac:dyDescent="0.35">
      <c r="A1098" s="225">
        <v>43278</v>
      </c>
      <c r="B1098" s="20">
        <f t="shared" si="18"/>
        <v>3339.3162145731408</v>
      </c>
      <c r="C1098" s="257">
        <v>23070</v>
      </c>
      <c r="D1098" s="20">
        <f t="shared" si="19"/>
        <v>2854.1164227120862</v>
      </c>
      <c r="E1098" s="257">
        <v>2895</v>
      </c>
      <c r="F1098" s="170">
        <v>6.9085999999999999</v>
      </c>
      <c r="G1098" s="184">
        <f t="shared" si="16"/>
        <v>280</v>
      </c>
    </row>
    <row r="1099" spans="1:7" x14ac:dyDescent="0.35">
      <c r="A1099" s="225">
        <v>43279</v>
      </c>
      <c r="B1099" s="20">
        <f t="shared" si="18"/>
        <v>3387.0827664070871</v>
      </c>
      <c r="C1099" s="257">
        <v>23400</v>
      </c>
      <c r="D1099" s="20">
        <f t="shared" si="19"/>
        <v>2894.9425353906731</v>
      </c>
      <c r="E1099" s="257">
        <v>2921</v>
      </c>
      <c r="F1099" s="170">
        <v>6.9085999999999999</v>
      </c>
      <c r="G1099" s="184">
        <f t="shared" si="16"/>
        <v>330</v>
      </c>
    </row>
    <row r="1100" spans="1:7" x14ac:dyDescent="0.35">
      <c r="A1100" s="225">
        <v>43280</v>
      </c>
      <c r="B1100" s="20">
        <f t="shared" si="18"/>
        <v>3391.425180210173</v>
      </c>
      <c r="C1100" s="257">
        <v>23430</v>
      </c>
      <c r="D1100" s="20">
        <f t="shared" si="19"/>
        <v>2898.6540001796352</v>
      </c>
      <c r="E1100" s="257">
        <v>2938</v>
      </c>
      <c r="F1100" s="170">
        <v>6.9085999999999999</v>
      </c>
      <c r="G1100" s="184">
        <f t="shared" si="16"/>
        <v>30</v>
      </c>
    </row>
    <row r="1101" spans="1:7" x14ac:dyDescent="0.35">
      <c r="A1101" s="225">
        <v>43283</v>
      </c>
      <c r="B1101" s="20">
        <f t="shared" si="18"/>
        <v>3374.0555249978288</v>
      </c>
      <c r="C1101" s="257">
        <v>23310</v>
      </c>
      <c r="D1101" s="20">
        <f t="shared" si="19"/>
        <v>2883.8081410237855</v>
      </c>
      <c r="E1101" s="257">
        <v>2948</v>
      </c>
      <c r="F1101" s="170">
        <v>6.9085999999999999</v>
      </c>
      <c r="G1101" s="184">
        <f t="shared" si="16"/>
        <v>-120</v>
      </c>
    </row>
    <row r="1102" spans="1:7" x14ac:dyDescent="0.35">
      <c r="A1102" s="225">
        <v>43284</v>
      </c>
      <c r="B1102" s="20">
        <f t="shared" si="18"/>
        <v>3365.3706973916569</v>
      </c>
      <c r="C1102" s="257">
        <v>23250</v>
      </c>
      <c r="D1102" s="20">
        <f t="shared" si="19"/>
        <v>2876.3852114458609</v>
      </c>
      <c r="E1102" s="257">
        <v>2915</v>
      </c>
      <c r="F1102" s="170">
        <v>6.9085999999999999</v>
      </c>
      <c r="G1102" s="184">
        <f t="shared" si="16"/>
        <v>-60</v>
      </c>
    </row>
    <row r="1103" spans="1:7" x14ac:dyDescent="0.35">
      <c r="A1103" s="225">
        <v>43285</v>
      </c>
      <c r="B1103" s="20">
        <f t="shared" si="18"/>
        <v>3306.0243754161479</v>
      </c>
      <c r="C1103" s="257">
        <v>22840</v>
      </c>
      <c r="D1103" s="20">
        <f t="shared" si="19"/>
        <v>2825.6618593300409</v>
      </c>
      <c r="E1103" s="257">
        <v>2883</v>
      </c>
      <c r="F1103" s="170">
        <v>6.9085999999999999</v>
      </c>
      <c r="G1103" s="184">
        <f t="shared" si="16"/>
        <v>-410</v>
      </c>
    </row>
    <row r="1104" spans="1:7" x14ac:dyDescent="0.35">
      <c r="A1104" s="225">
        <v>43286</v>
      </c>
      <c r="B1104" s="20">
        <f t="shared" si="18"/>
        <v>3213.3862142836465</v>
      </c>
      <c r="C1104" s="257">
        <v>22200</v>
      </c>
      <c r="D1104" s="20">
        <f t="shared" si="19"/>
        <v>2746.4839438321765</v>
      </c>
      <c r="E1104" s="257">
        <v>2797</v>
      </c>
      <c r="F1104" s="170">
        <v>6.9085999999999999</v>
      </c>
      <c r="G1104" s="184">
        <f t="shared" si="16"/>
        <v>-640</v>
      </c>
    </row>
    <row r="1105" spans="1:7" x14ac:dyDescent="0.35">
      <c r="A1105" s="225">
        <v>43287</v>
      </c>
      <c r="B1105" s="20">
        <f t="shared" si="18"/>
        <v>3198.911501606693</v>
      </c>
      <c r="C1105" s="257">
        <v>22100</v>
      </c>
      <c r="D1105" s="20">
        <f t="shared" si="19"/>
        <v>2734.1123945356353</v>
      </c>
      <c r="E1105" s="257">
        <v>2758</v>
      </c>
      <c r="F1105" s="170">
        <v>6.9085999999999999</v>
      </c>
      <c r="G1105" s="184">
        <f t="shared" si="16"/>
        <v>-100</v>
      </c>
    </row>
    <row r="1106" spans="1:7" x14ac:dyDescent="0.35">
      <c r="A1106" s="225">
        <v>43291</v>
      </c>
      <c r="B1106" s="20">
        <f t="shared" si="18"/>
        <v>3185.8842601974352</v>
      </c>
      <c r="C1106" s="257">
        <v>22010</v>
      </c>
      <c r="D1106" s="20">
        <f t="shared" si="19"/>
        <v>2722.9780001687482</v>
      </c>
      <c r="E1106" s="257">
        <v>2719.5</v>
      </c>
      <c r="F1106" s="170">
        <v>6.9085999999999999</v>
      </c>
      <c r="G1106" s="184">
        <f t="shared" si="16"/>
        <v>-90</v>
      </c>
    </row>
    <row r="1107" spans="1:7" x14ac:dyDescent="0.35">
      <c r="A1107" s="225">
        <v>43292</v>
      </c>
      <c r="B1107" s="20">
        <f t="shared" si="18"/>
        <v>3046.9270184986831</v>
      </c>
      <c r="C1107" s="257">
        <v>21050</v>
      </c>
      <c r="D1107" s="20">
        <f t="shared" si="19"/>
        <v>2604.2111269219513</v>
      </c>
      <c r="E1107" s="257">
        <v>2658</v>
      </c>
      <c r="F1107" s="170">
        <v>6.9085999999999999</v>
      </c>
      <c r="G1107" s="184">
        <f t="shared" si="16"/>
        <v>-960</v>
      </c>
    </row>
    <row r="1108" spans="1:7" x14ac:dyDescent="0.35">
      <c r="A1108" s="225">
        <v>43293</v>
      </c>
      <c r="B1108" s="20">
        <f t="shared" si="18"/>
        <v>3070.0865587818084</v>
      </c>
      <c r="C1108" s="257">
        <v>21210</v>
      </c>
      <c r="D1108" s="20">
        <f t="shared" si="19"/>
        <v>2624.0056057964175</v>
      </c>
      <c r="E1108" s="257">
        <v>2574</v>
      </c>
      <c r="F1108" s="170">
        <v>6.9085999999999999</v>
      </c>
      <c r="G1108" s="184">
        <f t="shared" si="16"/>
        <v>160</v>
      </c>
    </row>
    <row r="1109" spans="1:7" x14ac:dyDescent="0.35">
      <c r="A1109" s="225">
        <v>43294</v>
      </c>
      <c r="B1109" s="20">
        <f t="shared" si="18"/>
        <v>3062.8492024433317</v>
      </c>
      <c r="C1109" s="257">
        <v>21160</v>
      </c>
      <c r="D1109" s="20">
        <f t="shared" si="19"/>
        <v>2617.8198311481469</v>
      </c>
      <c r="E1109" s="257">
        <v>2598</v>
      </c>
      <c r="F1109" s="170">
        <v>6.9085999999999999</v>
      </c>
      <c r="G1109" s="184">
        <f t="shared" si="16"/>
        <v>-50</v>
      </c>
    </row>
    <row r="1110" spans="1:7" x14ac:dyDescent="0.35">
      <c r="A1110" s="225">
        <v>43297</v>
      </c>
      <c r="B1110" s="20">
        <f t="shared" si="18"/>
        <v>3058.5067886402458</v>
      </c>
      <c r="C1110" s="257">
        <v>21130</v>
      </c>
      <c r="D1110" s="20">
        <f t="shared" si="19"/>
        <v>2614.1083663591844</v>
      </c>
      <c r="E1110" s="257">
        <v>2607</v>
      </c>
      <c r="F1110" s="170">
        <v>6.9085999999999999</v>
      </c>
      <c r="G1110" s="184">
        <f t="shared" ref="G1110:G1163" si="20">+C1110-C1109</f>
        <v>-30</v>
      </c>
    </row>
    <row r="1111" spans="1:7" x14ac:dyDescent="0.35">
      <c r="A1111" s="225">
        <v>43298</v>
      </c>
      <c r="B1111" s="20">
        <f t="shared" si="18"/>
        <v>2997.7129953970416</v>
      </c>
      <c r="C1111" s="257">
        <v>20710</v>
      </c>
      <c r="D1111" s="20">
        <f t="shared" si="19"/>
        <v>2562.1478593137108</v>
      </c>
      <c r="E1111" s="257">
        <v>2527</v>
      </c>
      <c r="F1111" s="170">
        <v>6.9085999999999999</v>
      </c>
      <c r="G1111" s="184">
        <f t="shared" si="20"/>
        <v>-420</v>
      </c>
    </row>
    <row r="1112" spans="1:7" x14ac:dyDescent="0.35">
      <c r="A1112" s="225">
        <v>43299</v>
      </c>
      <c r="B1112" s="20">
        <f t="shared" si="18"/>
        <v>3025.2149494832529</v>
      </c>
      <c r="C1112" s="257">
        <v>20900</v>
      </c>
      <c r="D1112" s="20">
        <f t="shared" si="19"/>
        <v>2585.6538029771395</v>
      </c>
      <c r="E1112" s="257">
        <v>2548</v>
      </c>
      <c r="F1112" s="170">
        <v>6.9085999999999999</v>
      </c>
      <c r="G1112" s="184">
        <f t="shared" si="20"/>
        <v>190</v>
      </c>
    </row>
    <row r="1113" spans="1:7" x14ac:dyDescent="0.35">
      <c r="A1113" s="225">
        <v>43300</v>
      </c>
      <c r="B1113" s="20">
        <f t="shared" si="18"/>
        <v>3185.8842601974352</v>
      </c>
      <c r="C1113" s="257">
        <v>22010</v>
      </c>
      <c r="D1113" s="20">
        <f t="shared" si="19"/>
        <v>2722.9780001687482</v>
      </c>
      <c r="E1113" s="257">
        <v>2583</v>
      </c>
      <c r="F1113" s="170">
        <v>6.9085999999999999</v>
      </c>
      <c r="G1113" s="184">
        <f t="shared" si="20"/>
        <v>1110</v>
      </c>
    </row>
    <row r="1114" spans="1:7" x14ac:dyDescent="0.35">
      <c r="A1114" s="225">
        <v>43301</v>
      </c>
      <c r="B1114" s="20">
        <f t="shared" si="18"/>
        <v>3135.2227658280985</v>
      </c>
      <c r="C1114" s="257">
        <v>21660</v>
      </c>
      <c r="D1114" s="20">
        <f t="shared" si="19"/>
        <v>2679.6775776308536</v>
      </c>
      <c r="E1114" s="257">
        <v>2563</v>
      </c>
      <c r="F1114" s="170">
        <v>6.9085999999999999</v>
      </c>
      <c r="G1114" s="184">
        <f t="shared" si="20"/>
        <v>-350</v>
      </c>
    </row>
    <row r="1115" spans="1:7" x14ac:dyDescent="0.35">
      <c r="A1115" s="225">
        <v>43304</v>
      </c>
      <c r="B1115" s="20">
        <f t="shared" si="18"/>
        <v>3155.4873635758331</v>
      </c>
      <c r="C1115" s="257">
        <v>21800</v>
      </c>
      <c r="D1115" s="20">
        <f t="shared" si="19"/>
        <v>2696.9977466460114</v>
      </c>
      <c r="E1115" s="257">
        <v>2635</v>
      </c>
      <c r="F1115" s="170">
        <v>6.9085999999999999</v>
      </c>
      <c r="G1115" s="184">
        <f t="shared" si="20"/>
        <v>140</v>
      </c>
    </row>
    <row r="1116" spans="1:7" x14ac:dyDescent="0.35">
      <c r="A1116" s="225">
        <v>43305</v>
      </c>
      <c r="B1116" s="20">
        <f t="shared" si="18"/>
        <v>3149.6974785050515</v>
      </c>
      <c r="C1116" s="257">
        <v>21760</v>
      </c>
      <c r="D1116" s="20">
        <f t="shared" si="19"/>
        <v>2692.0491269273948</v>
      </c>
      <c r="E1116" s="257">
        <v>2618.5</v>
      </c>
      <c r="F1116" s="170">
        <v>6.9085999999999999</v>
      </c>
      <c r="G1116" s="184">
        <f t="shared" si="20"/>
        <v>-40</v>
      </c>
    </row>
    <row r="1117" spans="1:7" x14ac:dyDescent="0.35">
      <c r="A1117" s="225">
        <v>43306</v>
      </c>
      <c r="B1117" s="20">
        <f t="shared" si="18"/>
        <v>3172.8570187881769</v>
      </c>
      <c r="C1117" s="257">
        <v>21920</v>
      </c>
      <c r="D1117" s="20">
        <f t="shared" si="19"/>
        <v>2711.8436058018606</v>
      </c>
      <c r="E1117" s="257">
        <v>2630</v>
      </c>
      <c r="F1117" s="170">
        <v>6.9085999999999999</v>
      </c>
      <c r="G1117" s="184">
        <f t="shared" si="20"/>
        <v>160</v>
      </c>
    </row>
    <row r="1118" spans="1:7" x14ac:dyDescent="0.35">
      <c r="A1118" s="225">
        <v>43307</v>
      </c>
      <c r="B1118" s="20">
        <f t="shared" si="18"/>
        <v>3141.0126508988797</v>
      </c>
      <c r="C1118" s="257">
        <v>21700</v>
      </c>
      <c r="D1118" s="20">
        <f t="shared" si="19"/>
        <v>2684.6261973494697</v>
      </c>
      <c r="E1118" s="257">
        <v>2655</v>
      </c>
      <c r="F1118" s="170">
        <v>6.9085999999999999</v>
      </c>
      <c r="G1118" s="184">
        <f t="shared" si="20"/>
        <v>-220</v>
      </c>
    </row>
    <row r="1119" spans="1:7" x14ac:dyDescent="0.35">
      <c r="A1119" s="225">
        <v>43308</v>
      </c>
      <c r="B1119" s="20">
        <f t="shared" si="18"/>
        <v>3141.0126508988797</v>
      </c>
      <c r="C1119" s="257">
        <v>21700</v>
      </c>
      <c r="D1119" s="20">
        <f t="shared" si="19"/>
        <v>2684.6261973494697</v>
      </c>
      <c r="E1119" s="257">
        <v>2626</v>
      </c>
      <c r="F1119" s="170">
        <v>6.9085999999999999</v>
      </c>
      <c r="G1119" s="184">
        <f t="shared" si="20"/>
        <v>0</v>
      </c>
    </row>
    <row r="1120" spans="1:7" x14ac:dyDescent="0.35">
      <c r="A1120" s="225">
        <v>43311</v>
      </c>
      <c r="B1120" s="20">
        <f t="shared" si="18"/>
        <v>3154.039892308138</v>
      </c>
      <c r="C1120" s="257">
        <v>21790</v>
      </c>
      <c r="D1120" s="20">
        <f t="shared" si="19"/>
        <v>2695.7605917163573</v>
      </c>
      <c r="E1120" s="257">
        <v>2589</v>
      </c>
      <c r="F1120" s="170">
        <v>6.9085999999999999</v>
      </c>
      <c r="G1120" s="184">
        <f t="shared" si="20"/>
        <v>90</v>
      </c>
    </row>
    <row r="1121" spans="1:7" x14ac:dyDescent="0.35">
      <c r="A1121" s="344">
        <v>43312</v>
      </c>
      <c r="B1121" s="20">
        <f t="shared" si="18"/>
        <v>3150.2385389926267</v>
      </c>
      <c r="C1121" s="257">
        <v>21500</v>
      </c>
      <c r="D1121" s="20">
        <f t="shared" si="19"/>
        <v>2692.5115717885701</v>
      </c>
      <c r="E1121" s="257">
        <v>2590</v>
      </c>
      <c r="F1121" s="170">
        <f>USD_CNY!B910</f>
        <v>6.8248800000000003</v>
      </c>
      <c r="G1121" s="184">
        <f t="shared" si="20"/>
        <v>-290</v>
      </c>
    </row>
    <row r="1122" spans="1:7" x14ac:dyDescent="0.35">
      <c r="A1122" s="344">
        <v>43313</v>
      </c>
      <c r="B1122" s="20">
        <f t="shared" si="18"/>
        <v>3211.8230366353619</v>
      </c>
      <c r="C1122" s="348">
        <v>21850</v>
      </c>
      <c r="D1122" s="20">
        <f t="shared" si="19"/>
        <v>2745.1478945601384</v>
      </c>
      <c r="E1122" s="257">
        <v>2630</v>
      </c>
      <c r="F1122" s="170">
        <f>USD_CNY!B911</f>
        <v>6.8029900000000003</v>
      </c>
      <c r="G1122" s="184">
        <f t="shared" si="20"/>
        <v>350</v>
      </c>
    </row>
    <row r="1123" spans="1:7" x14ac:dyDescent="0.35">
      <c r="A1123" s="344">
        <v>43314</v>
      </c>
      <c r="B1123" s="20">
        <f t="shared" si="18"/>
        <v>3164.1952040239066</v>
      </c>
      <c r="C1123" s="348">
        <v>21590</v>
      </c>
      <c r="D1123" s="20">
        <f t="shared" si="19"/>
        <v>2704.4403453195787</v>
      </c>
      <c r="E1123" s="257">
        <v>2628</v>
      </c>
      <c r="F1123" s="170">
        <f>USD_CNY!B912</f>
        <v>6.8232200000000001</v>
      </c>
      <c r="G1123" s="184">
        <f t="shared" si="20"/>
        <v>-260</v>
      </c>
    </row>
    <row r="1124" spans="1:7" x14ac:dyDescent="0.35">
      <c r="A1124" s="344">
        <v>43315</v>
      </c>
      <c r="B1124" s="20">
        <f t="shared" si="18"/>
        <v>3157.1740675652691</v>
      </c>
      <c r="C1124" s="348">
        <v>21720</v>
      </c>
      <c r="D1124" s="20">
        <f t="shared" si="19"/>
        <v>2698.4393739874095</v>
      </c>
      <c r="E1124" s="257">
        <v>2617</v>
      </c>
      <c r="F1124" s="170">
        <f>USD_CNY!B913</f>
        <v>6.8795700000000002</v>
      </c>
      <c r="G1124" s="184">
        <f t="shared" si="20"/>
        <v>130</v>
      </c>
    </row>
    <row r="1125" spans="1:7" x14ac:dyDescent="0.35">
      <c r="A1125" s="344">
        <v>43318</v>
      </c>
      <c r="B1125" s="20">
        <f t="shared" si="18"/>
        <v>3198.4670725847554</v>
      </c>
      <c r="C1125" s="348">
        <v>21900</v>
      </c>
      <c r="D1125" s="20">
        <f t="shared" si="19"/>
        <v>2733.7325406707314</v>
      </c>
      <c r="E1125" s="257">
        <v>2651</v>
      </c>
      <c r="F1125" s="170">
        <f>USD_CNY!B914</f>
        <v>6.8470300000000002</v>
      </c>
      <c r="G1125" s="184">
        <f t="shared" si="20"/>
        <v>180</v>
      </c>
    </row>
    <row r="1126" spans="1:7" x14ac:dyDescent="0.35">
      <c r="A1126" s="344">
        <v>43319</v>
      </c>
      <c r="B1126" s="20">
        <f t="shared" si="18"/>
        <v>3167.2032750105623</v>
      </c>
      <c r="C1126" s="348">
        <v>21740</v>
      </c>
      <c r="D1126" s="20">
        <f t="shared" si="19"/>
        <v>2707.0113461628739</v>
      </c>
      <c r="E1126" s="257">
        <v>2586</v>
      </c>
      <c r="F1126" s="170">
        <f>USD_CNY!B915</f>
        <v>6.8640999999999996</v>
      </c>
      <c r="G1126" s="184">
        <f t="shared" si="20"/>
        <v>-160</v>
      </c>
    </row>
    <row r="1127" spans="1:7" x14ac:dyDescent="0.35">
      <c r="A1127" s="344">
        <v>43320</v>
      </c>
      <c r="B1127" s="20">
        <f t="shared" si="18"/>
        <v>3214.9011843214903</v>
      </c>
      <c r="C1127" s="348">
        <v>21920</v>
      </c>
      <c r="D1127" s="20">
        <f t="shared" si="19"/>
        <v>2747.778790018368</v>
      </c>
      <c r="E1127" s="257">
        <v>2648</v>
      </c>
      <c r="F1127" s="170">
        <f>USD_CNY!B916</f>
        <v>6.8182499999999999</v>
      </c>
      <c r="G1127" s="184">
        <f t="shared" si="20"/>
        <v>180</v>
      </c>
    </row>
    <row r="1128" spans="1:7" x14ac:dyDescent="0.35">
      <c r="A1128" s="344">
        <v>43321</v>
      </c>
      <c r="B1128" s="20">
        <f t="shared" si="18"/>
        <v>3205.3255010244734</v>
      </c>
      <c r="C1128" s="348">
        <v>21870</v>
      </c>
      <c r="D1128" s="20">
        <f t="shared" si="19"/>
        <v>2739.5944453200627</v>
      </c>
      <c r="E1128" s="257">
        <v>2656</v>
      </c>
      <c r="F1128" s="170">
        <f>USD_CNY!B917</f>
        <v>6.8230199999999996</v>
      </c>
      <c r="G1128" s="184">
        <f t="shared" si="20"/>
        <v>-50</v>
      </c>
    </row>
    <row r="1129" spans="1:7" x14ac:dyDescent="0.35">
      <c r="A1129" s="344">
        <v>43322</v>
      </c>
      <c r="B1129" s="20">
        <f t="shared" si="18"/>
        <v>3194.8555083866786</v>
      </c>
      <c r="C1129" s="257">
        <v>21870</v>
      </c>
      <c r="D1129" s="20">
        <f t="shared" si="19"/>
        <v>2730.6457336638282</v>
      </c>
      <c r="E1129" s="257">
        <v>2684</v>
      </c>
      <c r="F1129" s="170">
        <f>USD_CNY!B918</f>
        <v>6.8453799999999996</v>
      </c>
      <c r="G1129" s="184">
        <f t="shared" si="20"/>
        <v>0</v>
      </c>
    </row>
    <row r="1130" spans="1:7" x14ac:dyDescent="0.35">
      <c r="A1130" s="344">
        <v>43325</v>
      </c>
      <c r="B1130" s="20">
        <f t="shared" si="18"/>
        <v>3145.4783748361729</v>
      </c>
      <c r="C1130" s="257">
        <v>21600</v>
      </c>
      <c r="D1130" s="20">
        <f t="shared" si="19"/>
        <v>2688.4430554155324</v>
      </c>
      <c r="E1130" s="257">
        <v>2552.5</v>
      </c>
      <c r="F1130" s="170">
        <f>USD_CNY!B919</f>
        <v>6.867</v>
      </c>
      <c r="G1130" s="184">
        <f t="shared" si="20"/>
        <v>-270</v>
      </c>
    </row>
    <row r="1131" spans="1:7" x14ac:dyDescent="0.35">
      <c r="A1131" s="344">
        <v>43326</v>
      </c>
      <c r="B1131" s="20">
        <f t="shared" si="18"/>
        <v>3105.0358167332411</v>
      </c>
      <c r="C1131" s="257">
        <v>21400</v>
      </c>
      <c r="D1131" s="20">
        <f t="shared" si="19"/>
        <v>2653.8767664386678</v>
      </c>
      <c r="E1131" s="257">
        <v>2492.5</v>
      </c>
      <c r="F1131" s="170">
        <f>USD_CNY!B920</f>
        <v>6.8920300000000001</v>
      </c>
      <c r="G1131" s="184">
        <f t="shared" si="20"/>
        <v>-200</v>
      </c>
    </row>
    <row r="1132" spans="1:7" x14ac:dyDescent="0.35">
      <c r="A1132" s="344">
        <v>43327</v>
      </c>
      <c r="B1132" s="20">
        <f t="shared" si="18"/>
        <v>3066.7014825775382</v>
      </c>
      <c r="C1132" s="257">
        <v>21140</v>
      </c>
      <c r="D1132" s="20">
        <f t="shared" si="19"/>
        <v>2621.1123782714003</v>
      </c>
      <c r="E1132" s="257">
        <v>2458</v>
      </c>
      <c r="F1132" s="170">
        <f>USD_CNY!B921</f>
        <v>6.8933999999999997</v>
      </c>
      <c r="G1132" s="184">
        <f t="shared" si="20"/>
        <v>-260</v>
      </c>
    </row>
    <row r="1133" spans="1:7" x14ac:dyDescent="0.35">
      <c r="A1133" s="344">
        <v>43328</v>
      </c>
      <c r="B1133" s="20">
        <f t="shared" si="18"/>
        <v>2940.0331149665249</v>
      </c>
      <c r="C1133" s="257">
        <v>20420</v>
      </c>
      <c r="D1133" s="20">
        <f t="shared" si="19"/>
        <v>2512.8488162107051</v>
      </c>
      <c r="E1133" s="257">
        <v>2325</v>
      </c>
      <c r="F1133" s="170">
        <f>USD_CNY!B922</f>
        <v>6.9455</v>
      </c>
      <c r="G1133" s="184">
        <f t="shared" si="20"/>
        <v>-720</v>
      </c>
    </row>
    <row r="1134" spans="1:7" x14ac:dyDescent="0.35">
      <c r="A1134" s="344">
        <v>43329</v>
      </c>
      <c r="B1134" s="20">
        <f t="shared" si="18"/>
        <v>2980.2434934752496</v>
      </c>
      <c r="C1134" s="257">
        <v>20440</v>
      </c>
      <c r="D1134" s="20">
        <f t="shared" si="19"/>
        <v>2547.2166610899571</v>
      </c>
      <c r="E1134" s="257">
        <v>2338</v>
      </c>
      <c r="F1134" s="170">
        <f>USD_CNY!B923</f>
        <v>6.8585000000000003</v>
      </c>
      <c r="G1134" s="184">
        <f t="shared" si="20"/>
        <v>20</v>
      </c>
    </row>
    <row r="1135" spans="1:7" x14ac:dyDescent="0.35">
      <c r="A1135" s="344">
        <v>43332</v>
      </c>
      <c r="B1135" s="20">
        <f t="shared" si="18"/>
        <v>3011.0169863494712</v>
      </c>
      <c r="C1135" s="257">
        <v>20580</v>
      </c>
      <c r="D1135" s="20">
        <f t="shared" si="19"/>
        <v>2573.5187917516851</v>
      </c>
      <c r="E1135" s="257">
        <v>2360</v>
      </c>
      <c r="F1135" s="170">
        <f>USD_CNY!B924</f>
        <v>6.8349000000000002</v>
      </c>
      <c r="G1135" s="184">
        <f t="shared" si="20"/>
        <v>140</v>
      </c>
    </row>
    <row r="1136" spans="1:7" x14ac:dyDescent="0.35">
      <c r="A1136" s="344">
        <v>43333</v>
      </c>
      <c r="B1136" s="20">
        <f t="shared" si="18"/>
        <v>3061.1065344089152</v>
      </c>
      <c r="C1136" s="257">
        <v>20920</v>
      </c>
      <c r="D1136" s="20">
        <f t="shared" si="19"/>
        <v>2616.3303712896713</v>
      </c>
      <c r="E1136" s="257">
        <v>2382</v>
      </c>
      <c r="F1136" s="170">
        <f>USD_CNY!B925</f>
        <v>6.83413</v>
      </c>
      <c r="G1136" s="184">
        <f t="shared" si="20"/>
        <v>340</v>
      </c>
    </row>
    <row r="1137" spans="1:7" x14ac:dyDescent="0.35">
      <c r="A1137" s="344">
        <v>43334</v>
      </c>
      <c r="B1137" s="20">
        <f t="shared" si="18"/>
        <v>3109.4518254664545</v>
      </c>
      <c r="C1137" s="257">
        <v>21230</v>
      </c>
      <c r="D1137" s="20">
        <f t="shared" si="19"/>
        <v>2657.6511328773117</v>
      </c>
      <c r="E1137" s="257">
        <v>2434</v>
      </c>
      <c r="F1137" s="170">
        <f>USD_CNY!B926</f>
        <v>6.8275699999999997</v>
      </c>
      <c r="G1137" s="184">
        <f t="shared" si="20"/>
        <v>310</v>
      </c>
    </row>
    <row r="1138" spans="1:7" x14ac:dyDescent="0.35">
      <c r="A1138" s="344">
        <v>43335</v>
      </c>
      <c r="B1138" s="20">
        <f t="shared" si="18"/>
        <v>3120.1612667621025</v>
      </c>
      <c r="C1138" s="257">
        <v>21360</v>
      </c>
      <c r="D1138" s="20">
        <f t="shared" si="19"/>
        <v>2666.8045015060707</v>
      </c>
      <c r="E1138" s="257">
        <v>2439</v>
      </c>
      <c r="F1138" s="170">
        <f>USD_CNY!B927</f>
        <v>6.8457999999999997</v>
      </c>
      <c r="G1138" s="184">
        <f t="shared" si="20"/>
        <v>130</v>
      </c>
    </row>
    <row r="1139" spans="1:7" x14ac:dyDescent="0.35">
      <c r="A1139" s="344">
        <v>43336</v>
      </c>
      <c r="B1139" s="20">
        <f t="shared" si="18"/>
        <v>3113.3530347938236</v>
      </c>
      <c r="C1139" s="257">
        <v>21460</v>
      </c>
      <c r="D1139" s="20">
        <f t="shared" si="19"/>
        <v>2660.9854998237811</v>
      </c>
      <c r="E1139" s="257">
        <v>2442</v>
      </c>
      <c r="F1139" s="170">
        <f>USD_CNY!B928</f>
        <v>6.8928900000000004</v>
      </c>
      <c r="G1139" s="184">
        <f t="shared" si="20"/>
        <v>100</v>
      </c>
    </row>
    <row r="1140" spans="1:7" x14ac:dyDescent="0.35">
      <c r="A1140" s="344">
        <v>43339</v>
      </c>
      <c r="B1140" s="20">
        <f t="shared" ref="B1140:B1161" si="21">+IF(F1140=0,"",C1140/F1140)</f>
        <v>3194.1740148355561</v>
      </c>
      <c r="C1140" s="257">
        <v>21720</v>
      </c>
      <c r="D1140" s="20">
        <f t="shared" si="19"/>
        <v>2730.0632605432106</v>
      </c>
      <c r="E1140" s="257">
        <v>2508</v>
      </c>
      <c r="F1140" s="170">
        <f>USD_CNY!B929</f>
        <v>6.7998799999999999</v>
      </c>
      <c r="G1140" s="184">
        <f t="shared" si="20"/>
        <v>260</v>
      </c>
    </row>
    <row r="1141" spans="1:7" x14ac:dyDescent="0.35">
      <c r="A1141" s="344">
        <v>43340</v>
      </c>
      <c r="B1141" s="20">
        <f t="shared" si="21"/>
        <v>3198.9188743574196</v>
      </c>
      <c r="C1141" s="257">
        <v>21730</v>
      </c>
      <c r="D1141" s="20">
        <f t="shared" si="19"/>
        <v>2734.1186960319828</v>
      </c>
      <c r="E1141" s="257">
        <v>2508</v>
      </c>
      <c r="F1141" s="170">
        <f>USD_CNY!B930</f>
        <v>6.7929199999999996</v>
      </c>
      <c r="G1141" s="184">
        <f t="shared" si="20"/>
        <v>10</v>
      </c>
    </row>
    <row r="1142" spans="1:7" x14ac:dyDescent="0.35">
      <c r="A1142" s="344">
        <v>43341</v>
      </c>
      <c r="B1142" s="20">
        <f t="shared" si="21"/>
        <v>3194.4934698199791</v>
      </c>
      <c r="C1142" s="257">
        <v>21720</v>
      </c>
      <c r="D1142" s="20">
        <f t="shared" si="19"/>
        <v>2730.3362989914353</v>
      </c>
      <c r="E1142" s="257">
        <v>2535</v>
      </c>
      <c r="F1142" s="170">
        <f>USD_CNY!B931</f>
        <v>6.7991999999999999</v>
      </c>
      <c r="G1142" s="184">
        <f t="shared" si="20"/>
        <v>-10</v>
      </c>
    </row>
    <row r="1143" spans="1:7" x14ac:dyDescent="0.35">
      <c r="A1143" s="344">
        <v>43342</v>
      </c>
      <c r="B1143" s="20">
        <f t="shared" si="21"/>
        <v>3170.3884269940077</v>
      </c>
      <c r="C1143" s="257">
        <v>21850</v>
      </c>
      <c r="D1143" s="20">
        <f t="shared" si="19"/>
        <v>2709.7336982854767</v>
      </c>
      <c r="E1143" s="257">
        <v>2506</v>
      </c>
      <c r="F1143" s="170">
        <f>USD_CNY!B932</f>
        <v>6.8918999999999997</v>
      </c>
      <c r="G1143" s="184">
        <f t="shared" si="20"/>
        <v>130</v>
      </c>
    </row>
    <row r="1144" spans="1:7" x14ac:dyDescent="0.35">
      <c r="A1144" s="344">
        <v>43343</v>
      </c>
      <c r="B1144" s="20">
        <f t="shared" si="21"/>
        <v>3215.9070882495589</v>
      </c>
      <c r="C1144" s="257">
        <v>22080</v>
      </c>
      <c r="D1144" s="20">
        <f t="shared" si="19"/>
        <v>2748.6385369654349</v>
      </c>
      <c r="E1144" s="257">
        <v>2485</v>
      </c>
      <c r="F1144" s="170">
        <f>USD_CNY!B933</f>
        <v>6.8658700000000001</v>
      </c>
      <c r="G1144" s="184">
        <f t="shared" si="20"/>
        <v>230</v>
      </c>
    </row>
    <row r="1145" spans="1:7" x14ac:dyDescent="0.35">
      <c r="A1145" s="344">
        <v>43347</v>
      </c>
      <c r="B1145" s="20">
        <f t="shared" si="21"/>
        <v>3192.7003924299934</v>
      </c>
      <c r="C1145" s="257">
        <v>21820</v>
      </c>
      <c r="D1145" s="20">
        <f t="shared" si="19"/>
        <v>2728.8037542136699</v>
      </c>
      <c r="E1145" s="257">
        <v>2475</v>
      </c>
      <c r="F1145" s="170">
        <f>USD_CNY!B934</f>
        <v>6.8343400000000001</v>
      </c>
      <c r="G1145" s="184">
        <v>-160</v>
      </c>
    </row>
    <row r="1146" spans="1:7" x14ac:dyDescent="0.35">
      <c r="A1146" s="344">
        <v>43348</v>
      </c>
      <c r="B1146" s="20">
        <f t="shared" si="21"/>
        <v>3115.9198095989018</v>
      </c>
      <c r="C1146" s="257">
        <v>21340</v>
      </c>
      <c r="D1146" s="20">
        <f t="shared" si="19"/>
        <v>2663.1793244435062</v>
      </c>
      <c r="E1146" s="257">
        <v>2435.5</v>
      </c>
      <c r="F1146" s="170">
        <f>USD_CNY!B935</f>
        <v>6.8487</v>
      </c>
      <c r="G1146" s="184">
        <f t="shared" si="20"/>
        <v>-480</v>
      </c>
    </row>
    <row r="1147" spans="1:7" x14ac:dyDescent="0.35">
      <c r="A1147" s="344">
        <v>43349</v>
      </c>
      <c r="B1147" s="20">
        <f t="shared" si="21"/>
        <v>3145.2791581408947</v>
      </c>
      <c r="C1147" s="257">
        <v>21520</v>
      </c>
      <c r="D1147" s="20">
        <f t="shared" si="19"/>
        <v>2688.2727847358074</v>
      </c>
      <c r="E1147" s="257">
        <v>2436.5</v>
      </c>
      <c r="F1147" s="170">
        <f>USD_CNY!B936</f>
        <v>6.8419999999999996</v>
      </c>
      <c r="G1147" s="184">
        <f t="shared" si="20"/>
        <v>180</v>
      </c>
    </row>
    <row r="1148" spans="1:7" x14ac:dyDescent="0.35">
      <c r="A1148" s="344">
        <v>43350</v>
      </c>
      <c r="B1148" s="20">
        <f t="shared" si="21"/>
        <v>3176.5374572796622</v>
      </c>
      <c r="C1148" s="257">
        <v>21740</v>
      </c>
      <c r="D1148" s="20">
        <f t="shared" si="19"/>
        <v>2714.9892797262073</v>
      </c>
      <c r="E1148" s="257">
        <v>2470.5</v>
      </c>
      <c r="F1148" s="170">
        <f>USD_CNY!B937</f>
        <v>6.8439300000000003</v>
      </c>
      <c r="G1148" s="184">
        <f t="shared" si="20"/>
        <v>220</v>
      </c>
    </row>
    <row r="1149" spans="1:7" x14ac:dyDescent="0.35">
      <c r="A1149" s="344">
        <v>43353</v>
      </c>
      <c r="B1149" s="20">
        <f t="shared" si="21"/>
        <v>3170.7249516373331</v>
      </c>
      <c r="C1149" s="257">
        <v>21750</v>
      </c>
      <c r="D1149" s="20">
        <f t="shared" si="19"/>
        <v>2710.0213261857548</v>
      </c>
      <c r="E1149" s="257">
        <v>2412</v>
      </c>
      <c r="F1149" s="170">
        <f>USD_CNY!B938</f>
        <v>6.8596300000000001</v>
      </c>
      <c r="G1149" s="184">
        <f t="shared" si="20"/>
        <v>10</v>
      </c>
    </row>
    <row r="1150" spans="1:7" x14ac:dyDescent="0.35">
      <c r="A1150" s="344">
        <v>43354</v>
      </c>
      <c r="B1150" s="20">
        <f t="shared" si="21"/>
        <v>3124.4628691454559</v>
      </c>
      <c r="C1150" s="257">
        <v>21450</v>
      </c>
      <c r="D1150" s="20">
        <f t="shared" ref="D1150:D1161" si="22">+B1150/1.17</f>
        <v>2670.4810847397061</v>
      </c>
      <c r="E1150" s="257">
        <v>2406</v>
      </c>
      <c r="F1150" s="170">
        <f>USD_CNY!B939</f>
        <v>6.8651799999999996</v>
      </c>
      <c r="G1150" s="184">
        <f t="shared" si="20"/>
        <v>-300</v>
      </c>
    </row>
    <row r="1151" spans="1:7" x14ac:dyDescent="0.35">
      <c r="A1151" s="344">
        <v>43355</v>
      </c>
      <c r="B1151" s="20">
        <f t="shared" si="21"/>
        <v>3100.9104924804374</v>
      </c>
      <c r="C1151" s="257">
        <v>21320</v>
      </c>
      <c r="D1151" s="20">
        <f t="shared" si="22"/>
        <v>2650.3508482738785</v>
      </c>
      <c r="E1151" s="257">
        <v>2338.5</v>
      </c>
      <c r="F1151" s="170">
        <f>USD_CNY!B940</f>
        <v>6.8754</v>
      </c>
      <c r="G1151" s="184">
        <f t="shared" si="20"/>
        <v>-130</v>
      </c>
    </row>
    <row r="1152" spans="1:7" x14ac:dyDescent="0.35">
      <c r="A1152" s="344">
        <v>43356</v>
      </c>
      <c r="B1152" s="20">
        <f t="shared" si="21"/>
        <v>3150.7009687710365</v>
      </c>
      <c r="C1152" s="257">
        <v>21530</v>
      </c>
      <c r="D1152" s="20">
        <f t="shared" si="22"/>
        <v>2692.9068109154159</v>
      </c>
      <c r="E1152" s="257">
        <v>2355</v>
      </c>
      <c r="F1152" s="170">
        <f>USD_CNY!B941</f>
        <v>6.8334000000000001</v>
      </c>
      <c r="G1152" s="184">
        <f t="shared" si="20"/>
        <v>210</v>
      </c>
    </row>
    <row r="1153" spans="1:7" x14ac:dyDescent="0.35">
      <c r="A1153" s="344">
        <v>43357</v>
      </c>
      <c r="B1153" s="20">
        <f t="shared" si="21"/>
        <v>3147.4800433107284</v>
      </c>
      <c r="C1153" s="257">
        <v>21540</v>
      </c>
      <c r="D1153" s="20">
        <f t="shared" si="22"/>
        <v>2690.1538831715629</v>
      </c>
      <c r="E1153" s="257">
        <v>2369</v>
      </c>
      <c r="F1153" s="170">
        <f>USD_CNY!B942</f>
        <v>6.8435699999999997</v>
      </c>
      <c r="G1153" s="184">
        <f t="shared" si="20"/>
        <v>10</v>
      </c>
    </row>
    <row r="1154" spans="1:7" x14ac:dyDescent="0.35">
      <c r="A1154" s="344">
        <v>43360</v>
      </c>
      <c r="B1154" s="20">
        <f t="shared" si="21"/>
        <v>3109.7800328569556</v>
      </c>
      <c r="C1154" s="257">
        <v>21390</v>
      </c>
      <c r="D1154" s="20">
        <f t="shared" si="22"/>
        <v>2657.9316520144921</v>
      </c>
      <c r="E1154" s="257">
        <v>2327.5</v>
      </c>
      <c r="F1154" s="170">
        <f>USD_CNY!B943</f>
        <v>6.8783000000000003</v>
      </c>
      <c r="G1154" s="184">
        <f t="shared" si="20"/>
        <v>-150</v>
      </c>
    </row>
    <row r="1155" spans="1:7" x14ac:dyDescent="0.35">
      <c r="A1155" s="344">
        <v>43361</v>
      </c>
      <c r="B1155" s="20">
        <f t="shared" si="21"/>
        <v>3176.6829722804564</v>
      </c>
      <c r="C1155" s="257">
        <v>21820</v>
      </c>
      <c r="D1155" s="20">
        <f t="shared" si="22"/>
        <v>2715.1136515217577</v>
      </c>
      <c r="E1155" s="257">
        <v>2287</v>
      </c>
      <c r="F1155" s="170">
        <f>USD_CNY!B944</f>
        <v>6.8688000000000002</v>
      </c>
      <c r="G1155" s="184">
        <f t="shared" si="20"/>
        <v>430</v>
      </c>
    </row>
    <row r="1156" spans="1:7" x14ac:dyDescent="0.35">
      <c r="A1156" s="344">
        <v>43362</v>
      </c>
      <c r="B1156" s="20">
        <f t="shared" si="21"/>
        <v>3246.9331280490114</v>
      </c>
      <c r="C1156" s="257">
        <v>22270</v>
      </c>
      <c r="D1156" s="20">
        <f t="shared" si="22"/>
        <v>2775.15651970001</v>
      </c>
      <c r="E1156" s="257">
        <v>2347</v>
      </c>
      <c r="F1156" s="170">
        <f>USD_CNY!B945</f>
        <v>6.8587800000000003</v>
      </c>
      <c r="G1156" s="184">
        <f t="shared" si="20"/>
        <v>450</v>
      </c>
    </row>
    <row r="1157" spans="1:7" x14ac:dyDescent="0.35">
      <c r="A1157" s="344">
        <v>43363</v>
      </c>
      <c r="B1157" s="20">
        <f t="shared" si="21"/>
        <v>3295.720088567004</v>
      </c>
      <c r="C1157" s="257">
        <v>22580</v>
      </c>
      <c r="D1157" s="20">
        <f t="shared" si="22"/>
        <v>2816.8547765529952</v>
      </c>
      <c r="E1157" s="257">
        <v>2399</v>
      </c>
      <c r="F1157" s="170">
        <f>USD_CNY!B946</f>
        <v>6.8513099999999998</v>
      </c>
      <c r="G1157" s="184">
        <f t="shared" si="20"/>
        <v>310</v>
      </c>
    </row>
    <row r="1158" spans="1:7" x14ac:dyDescent="0.35">
      <c r="A1158" s="344">
        <v>43364</v>
      </c>
      <c r="B1158" s="20">
        <f t="shared" si="21"/>
        <v>3310.1389468138818</v>
      </c>
      <c r="C1158" s="257">
        <v>22620</v>
      </c>
      <c r="D1158" s="20">
        <f t="shared" si="22"/>
        <v>2829.1785870204121</v>
      </c>
      <c r="E1158" s="257">
        <v>2436</v>
      </c>
      <c r="F1158" s="170">
        <f>USD_CNY!B947</f>
        <v>6.8335499999999998</v>
      </c>
      <c r="G1158" s="184">
        <f t="shared" si="20"/>
        <v>40</v>
      </c>
    </row>
    <row r="1159" spans="1:7" x14ac:dyDescent="0.35">
      <c r="A1159" s="344">
        <v>43368</v>
      </c>
      <c r="B1159" s="20">
        <f t="shared" si="21"/>
        <v>3298.6189490731099</v>
      </c>
      <c r="C1159" s="257">
        <v>22650</v>
      </c>
      <c r="D1159" s="20">
        <f t="shared" si="22"/>
        <v>2819.3324351052224</v>
      </c>
      <c r="E1159" s="257">
        <v>2531</v>
      </c>
      <c r="F1159" s="170">
        <f>USD_CNY!B948</f>
        <v>6.8665099999999999</v>
      </c>
      <c r="G1159" s="184">
        <f t="shared" si="20"/>
        <v>30</v>
      </c>
    </row>
    <row r="1160" spans="1:7" x14ac:dyDescent="0.35">
      <c r="A1160" s="344">
        <v>43369</v>
      </c>
      <c r="B1160" s="20">
        <f t="shared" si="21"/>
        <v>3274.6259442396286</v>
      </c>
      <c r="C1160" s="257">
        <v>22490</v>
      </c>
      <c r="D1160" s="20">
        <f t="shared" si="22"/>
        <v>2798.825593367204</v>
      </c>
      <c r="E1160" s="257">
        <v>2526.5</v>
      </c>
      <c r="F1160" s="170">
        <f>USD_CNY!B949</f>
        <v>6.8679600000000001</v>
      </c>
      <c r="G1160" s="184">
        <f t="shared" si="20"/>
        <v>-160</v>
      </c>
    </row>
    <row r="1161" spans="1:7" x14ac:dyDescent="0.35">
      <c r="A1161" s="344">
        <v>43370</v>
      </c>
      <c r="B1161" s="20">
        <f t="shared" si="21"/>
        <v>3267.6172726889176</v>
      </c>
      <c r="C1161" s="257">
        <v>22460</v>
      </c>
      <c r="D1161" s="20">
        <f t="shared" si="22"/>
        <v>2792.8352758024939</v>
      </c>
      <c r="E1161" s="257">
        <v>2546</v>
      </c>
      <c r="F1161" s="170">
        <f>USD_CNY!B950</f>
        <v>6.8735099999999996</v>
      </c>
      <c r="G1161" s="184">
        <f t="shared" si="20"/>
        <v>-30</v>
      </c>
    </row>
    <row r="1162" spans="1:7" x14ac:dyDescent="0.35">
      <c r="A1162" s="344">
        <v>43371</v>
      </c>
      <c r="B1162" s="20">
        <f t="shared" ref="B1162:B1181" si="23">+IF(F1162=0,"",C1162/F1162)</f>
        <v>3296.2421387529166</v>
      </c>
      <c r="C1162" s="257">
        <v>22700</v>
      </c>
      <c r="D1162" s="20">
        <f t="shared" ref="D1162:D1181" si="24">+B1162/1.17</f>
        <v>2817.3009732930914</v>
      </c>
      <c r="E1162" s="257">
        <v>2552</v>
      </c>
      <c r="F1162" s="170">
        <f>USD_CNY!B951</f>
        <v>6.8866300000000003</v>
      </c>
      <c r="G1162" s="184">
        <f t="shared" si="20"/>
        <v>240</v>
      </c>
    </row>
    <row r="1163" spans="1:7" x14ac:dyDescent="0.35">
      <c r="A1163" s="344">
        <v>43374</v>
      </c>
      <c r="B1163" s="20">
        <f t="shared" si="23"/>
        <v>3324.7553668435476</v>
      </c>
      <c r="C1163" s="257">
        <v>22700</v>
      </c>
      <c r="D1163" s="20">
        <f t="shared" si="24"/>
        <v>2841.671253712434</v>
      </c>
      <c r="E1163" s="257">
        <v>2573</v>
      </c>
      <c r="F1163" s="170">
        <f>USD_CNY!B952</f>
        <v>6.8275699999999997</v>
      </c>
      <c r="G1163" s="184">
        <f t="shared" si="20"/>
        <v>0</v>
      </c>
    </row>
    <row r="1164" spans="1:7" x14ac:dyDescent="0.35">
      <c r="A1164" s="344">
        <v>43375</v>
      </c>
      <c r="B1164" s="20">
        <f t="shared" si="23"/>
        <v>3296.280430694615</v>
      </c>
      <c r="C1164" s="257">
        <v>22700</v>
      </c>
      <c r="D1164" s="20">
        <f t="shared" si="24"/>
        <v>2817.3337014483891</v>
      </c>
      <c r="E1164" s="257">
        <v>2619</v>
      </c>
      <c r="F1164" s="170">
        <f>USD_CNY!B953</f>
        <v>6.8865499999999997</v>
      </c>
      <c r="G1164" s="184">
        <f t="shared" ref="G1164:G1174" si="25">+C1164-C1163</f>
        <v>0</v>
      </c>
    </row>
    <row r="1165" spans="1:7" x14ac:dyDescent="0.35">
      <c r="A1165" s="344">
        <v>43376</v>
      </c>
      <c r="B1165" s="20">
        <f t="shared" si="23"/>
        <v>3297.5110328618039</v>
      </c>
      <c r="C1165" s="257">
        <v>22700</v>
      </c>
      <c r="D1165" s="20">
        <f t="shared" si="24"/>
        <v>2818.3854981724821</v>
      </c>
      <c r="E1165" s="257">
        <v>2693</v>
      </c>
      <c r="F1165" s="170">
        <f>USD_CNY!B954</f>
        <v>6.8839800000000002</v>
      </c>
      <c r="G1165" s="184">
        <f t="shared" si="25"/>
        <v>0</v>
      </c>
    </row>
    <row r="1166" spans="1:7" x14ac:dyDescent="0.35">
      <c r="A1166" s="344">
        <v>43377</v>
      </c>
      <c r="B1166" s="20">
        <f t="shared" si="23"/>
        <v>3295.0890109507277</v>
      </c>
      <c r="C1166" s="257">
        <v>22700</v>
      </c>
      <c r="D1166" s="20">
        <f t="shared" si="24"/>
        <v>2816.3153939749809</v>
      </c>
      <c r="E1166" s="257">
        <v>2633</v>
      </c>
      <c r="F1166" s="170">
        <f>USD_CNY!B955</f>
        <v>6.8890399999999996</v>
      </c>
      <c r="G1166" s="184">
        <f t="shared" si="25"/>
        <v>0</v>
      </c>
    </row>
    <row r="1167" spans="1:7" x14ac:dyDescent="0.35">
      <c r="A1167" s="344">
        <v>43378</v>
      </c>
      <c r="B1167" s="20">
        <f t="shared" si="23"/>
        <v>3293.1434432353467</v>
      </c>
      <c r="C1167" s="257">
        <v>22700</v>
      </c>
      <c r="D1167" s="20">
        <f t="shared" si="24"/>
        <v>2814.6525155857667</v>
      </c>
      <c r="E1167" s="257">
        <v>2696</v>
      </c>
      <c r="F1167" s="170">
        <f>USD_CNY!B956</f>
        <v>6.8931100000000001</v>
      </c>
      <c r="G1167" s="184">
        <f t="shared" si="25"/>
        <v>0</v>
      </c>
    </row>
    <row r="1168" spans="1:7" x14ac:dyDescent="0.35">
      <c r="A1168" s="344">
        <v>43381</v>
      </c>
      <c r="B1168" s="20">
        <f t="shared" si="23"/>
        <v>3315.7650874551141</v>
      </c>
      <c r="C1168" s="257">
        <v>22900</v>
      </c>
      <c r="D1168" s="20">
        <f t="shared" si="24"/>
        <v>2833.9872542351404</v>
      </c>
      <c r="E1168" s="257">
        <v>2645</v>
      </c>
      <c r="F1168" s="170">
        <f>USD_CNY!B957</f>
        <v>6.9063999999999997</v>
      </c>
      <c r="G1168" s="184">
        <f t="shared" si="25"/>
        <v>200</v>
      </c>
    </row>
    <row r="1169" spans="1:8" x14ac:dyDescent="0.35">
      <c r="A1169" s="344">
        <v>43382</v>
      </c>
      <c r="B1169" s="20">
        <f t="shared" si="23"/>
        <v>3393.1980097088781</v>
      </c>
      <c r="C1169" s="257">
        <v>23500</v>
      </c>
      <c r="D1169" s="20">
        <f t="shared" si="24"/>
        <v>2900.1692390674175</v>
      </c>
      <c r="E1169" s="257">
        <v>2649</v>
      </c>
      <c r="F1169" s="170">
        <f>USD_CNY!B958</f>
        <v>6.9256200000000003</v>
      </c>
      <c r="G1169" s="184">
        <f t="shared" si="25"/>
        <v>600</v>
      </c>
    </row>
    <row r="1170" spans="1:8" x14ac:dyDescent="0.35">
      <c r="A1170" s="344">
        <v>43383</v>
      </c>
      <c r="B1170" s="20">
        <f t="shared" si="23"/>
        <v>3447.08422076955</v>
      </c>
      <c r="C1170" s="257">
        <v>23840</v>
      </c>
      <c r="D1170" s="20">
        <f t="shared" si="24"/>
        <v>2946.2258297175645</v>
      </c>
      <c r="E1170" s="257">
        <v>2694.5</v>
      </c>
      <c r="F1170" s="170">
        <f>USD_CNY!B959</f>
        <v>6.9159899999999999</v>
      </c>
      <c r="G1170" s="184">
        <f t="shared" si="25"/>
        <v>340</v>
      </c>
    </row>
    <row r="1171" spans="1:8" x14ac:dyDescent="0.35">
      <c r="A1171" s="344">
        <v>43385</v>
      </c>
      <c r="B1171" s="20">
        <f t="shared" si="23"/>
        <v>3434.4873714975356</v>
      </c>
      <c r="C1171" s="257">
        <v>23620</v>
      </c>
      <c r="D1171" s="20">
        <f t="shared" si="24"/>
        <v>2935.4592918782359</v>
      </c>
      <c r="E1171" s="257">
        <v>2638</v>
      </c>
      <c r="F1171" s="170">
        <f>USD_CNY!B960</f>
        <v>6.8773</v>
      </c>
      <c r="G1171" s="184">
        <f t="shared" si="25"/>
        <v>-220</v>
      </c>
    </row>
    <row r="1172" spans="1:8" x14ac:dyDescent="0.35">
      <c r="A1172" s="344">
        <v>43388</v>
      </c>
      <c r="B1172" s="20">
        <f t="shared" si="23"/>
        <v>3383.2629691747152</v>
      </c>
      <c r="C1172" s="257">
        <v>23400</v>
      </c>
      <c r="D1172" s="20">
        <f t="shared" si="24"/>
        <v>2891.6777514313808</v>
      </c>
      <c r="E1172" s="257">
        <v>2677</v>
      </c>
      <c r="F1172" s="170">
        <f>USD_CNY!B961</f>
        <v>6.9164000000000003</v>
      </c>
      <c r="G1172" s="184">
        <f t="shared" si="25"/>
        <v>-220</v>
      </c>
    </row>
    <row r="1173" spans="1:8" x14ac:dyDescent="0.35">
      <c r="A1173" s="344">
        <v>43389</v>
      </c>
      <c r="B1173" s="20">
        <f t="shared" si="23"/>
        <v>3337.6824346876233</v>
      </c>
      <c r="C1173" s="257">
        <v>23100</v>
      </c>
      <c r="D1173" s="20">
        <f t="shared" si="24"/>
        <v>2852.7200296475417</v>
      </c>
      <c r="E1173" s="257">
        <v>2662</v>
      </c>
      <c r="F1173" s="170">
        <f>USD_CNY!B962</f>
        <v>6.9209699999999996</v>
      </c>
      <c r="G1173" s="184">
        <f t="shared" si="25"/>
        <v>-300</v>
      </c>
    </row>
    <row r="1174" spans="1:8" x14ac:dyDescent="0.35">
      <c r="A1174" s="344">
        <v>43390</v>
      </c>
      <c r="B1174" s="20">
        <f t="shared" si="23"/>
        <v>3293.6865701232527</v>
      </c>
      <c r="C1174" s="257">
        <v>22760</v>
      </c>
      <c r="D1174" s="20">
        <f t="shared" si="24"/>
        <v>2815.1167266010707</v>
      </c>
      <c r="E1174" s="257">
        <v>2630</v>
      </c>
      <c r="F1174" s="170">
        <f>USD_CNY!B963</f>
        <v>6.9101900000000001</v>
      </c>
      <c r="G1174" s="184">
        <f t="shared" si="25"/>
        <v>-340</v>
      </c>
    </row>
    <row r="1175" spans="1:8" x14ac:dyDescent="0.35">
      <c r="A1175" s="344">
        <v>43391</v>
      </c>
      <c r="B1175" s="20">
        <f t="shared" si="23"/>
        <v>3280.7849635259854</v>
      </c>
      <c r="C1175" s="257">
        <v>22730</v>
      </c>
      <c r="D1175" s="20">
        <f t="shared" si="24"/>
        <v>2804.0897124153721</v>
      </c>
      <c r="E1175" s="257">
        <v>2653</v>
      </c>
      <c r="F1175" s="170">
        <f>USD_CNY!B964</f>
        <v>6.9282199999999996</v>
      </c>
      <c r="G1175" s="184">
        <f t="shared" ref="G1175:G1180" si="26">+C1175-C1174</f>
        <v>-30</v>
      </c>
    </row>
    <row r="1176" spans="1:8" x14ac:dyDescent="0.35">
      <c r="A1176" s="344">
        <v>43392</v>
      </c>
      <c r="B1176" s="20">
        <f t="shared" si="23"/>
        <v>3236.8618732274754</v>
      </c>
      <c r="C1176" s="257">
        <v>22450</v>
      </c>
      <c r="D1176" s="20">
        <f t="shared" si="24"/>
        <v>2766.5486095961328</v>
      </c>
      <c r="E1176" s="257">
        <v>2687</v>
      </c>
      <c r="F1176" s="170">
        <f>USD_CNY!B965</f>
        <v>6.9357300000000004</v>
      </c>
      <c r="G1176" s="184">
        <f>+C1176-C1175</f>
        <v>-280</v>
      </c>
    </row>
    <row r="1177" spans="1:8" x14ac:dyDescent="0.35">
      <c r="A1177" s="344">
        <v>43395</v>
      </c>
      <c r="B1177" s="20">
        <f t="shared" si="23"/>
        <v>3242.3259901215115</v>
      </c>
      <c r="C1177" s="257">
        <v>22470</v>
      </c>
      <c r="D1177" s="20">
        <f t="shared" si="24"/>
        <v>2771.2187949756512</v>
      </c>
      <c r="E1177" s="257">
        <v>2696</v>
      </c>
      <c r="F1177" s="170">
        <f>USD_CNY!B966</f>
        <v>6.9302099999999998</v>
      </c>
      <c r="G1177" s="184">
        <f>+C1177-C1176</f>
        <v>20</v>
      </c>
    </row>
    <row r="1178" spans="1:8" x14ac:dyDescent="0.35">
      <c r="A1178" s="344">
        <v>43396</v>
      </c>
      <c r="B1178" s="20">
        <f t="shared" si="23"/>
        <v>3257.8267124492227</v>
      </c>
      <c r="C1178" s="257">
        <v>22600</v>
      </c>
      <c r="D1178" s="20">
        <f t="shared" si="24"/>
        <v>2784.4672755976262</v>
      </c>
      <c r="E1178" s="257">
        <v>2724</v>
      </c>
      <c r="F1178" s="170">
        <f>USD_CNY!B967</f>
        <v>6.9371400000000003</v>
      </c>
      <c r="G1178" s="184">
        <f>+C1178-C1177</f>
        <v>130</v>
      </c>
    </row>
    <row r="1179" spans="1:8" x14ac:dyDescent="0.35">
      <c r="A1179" s="344">
        <v>43397</v>
      </c>
      <c r="B1179" s="20">
        <f t="shared" si="23"/>
        <v>3289.0280215963171</v>
      </c>
      <c r="C1179" s="257">
        <v>22820</v>
      </c>
      <c r="D1179" s="20">
        <f t="shared" si="24"/>
        <v>2811.1350611934336</v>
      </c>
      <c r="E1179" s="257">
        <v>2698</v>
      </c>
      <c r="F1179" s="170">
        <f>USD_CNY!B968</f>
        <v>6.9382200000000003</v>
      </c>
      <c r="G1179" s="184">
        <f>+C1179-C1178</f>
        <v>220</v>
      </c>
    </row>
    <row r="1180" spans="1:8" x14ac:dyDescent="0.35">
      <c r="A1180" s="344">
        <v>43398</v>
      </c>
      <c r="B1180" s="20">
        <f t="shared" si="23"/>
        <v>3260.2841516204935</v>
      </c>
      <c r="C1180" s="257">
        <v>22640</v>
      </c>
      <c r="D1180" s="20">
        <f t="shared" si="24"/>
        <v>2786.567650957687</v>
      </c>
      <c r="E1180" s="257">
        <v>2740</v>
      </c>
      <c r="F1180" s="170">
        <f>USD_CNY!B969</f>
        <v>6.9441800000000002</v>
      </c>
      <c r="G1180" s="184">
        <f t="shared" si="26"/>
        <v>-180</v>
      </c>
    </row>
    <row r="1181" spans="1:8" x14ac:dyDescent="0.35">
      <c r="A1181" s="344">
        <v>43399</v>
      </c>
      <c r="B1181" s="20">
        <f t="shared" si="23"/>
        <v>3231.7888411276758</v>
      </c>
      <c r="C1181" s="257">
        <v>22480</v>
      </c>
      <c r="D1181" s="20">
        <f t="shared" si="24"/>
        <v>2762.2126847245095</v>
      </c>
      <c r="E1181" s="257">
        <v>2704</v>
      </c>
      <c r="F1181" s="170">
        <f>USD_CNY!B970</f>
        <v>6.9558999999999997</v>
      </c>
      <c r="G1181" s="184">
        <f t="shared" ref="G1181:G1186" si="27">+C1181-C1180</f>
        <v>-160</v>
      </c>
    </row>
    <row r="1182" spans="1:8" x14ac:dyDescent="0.35">
      <c r="A1182" s="344">
        <v>43402</v>
      </c>
      <c r="B1182" s="20">
        <f t="shared" ref="B1182" si="28">+IF(F1182=0,"",C1182/F1182)</f>
        <v>3241.9293362962321</v>
      </c>
      <c r="C1182" s="257">
        <v>22540</v>
      </c>
      <c r="D1182" s="20">
        <f t="shared" ref="D1182" si="29">+B1182/1.17</f>
        <v>2770.8797746121645</v>
      </c>
      <c r="E1182" s="257">
        <v>2686</v>
      </c>
      <c r="F1182" s="170">
        <f>USD_CNY!B971</f>
        <v>6.9526500000000002</v>
      </c>
      <c r="G1182" s="184">
        <f t="shared" si="27"/>
        <v>60</v>
      </c>
    </row>
    <row r="1183" spans="1:8" x14ac:dyDescent="0.35">
      <c r="A1183" s="344">
        <v>43403</v>
      </c>
      <c r="B1183" s="20">
        <f t="shared" ref="B1183" si="30">+IF(F1183=0,"",C1183/F1183)</f>
        <v>3185.7544302345586</v>
      </c>
      <c r="C1183" s="257">
        <v>22220</v>
      </c>
      <c r="D1183" s="20">
        <f t="shared" ref="D1183" si="31">+B1183/1.17</f>
        <v>2722.8670343885119</v>
      </c>
      <c r="E1183" s="257">
        <v>2695</v>
      </c>
      <c r="F1183" s="170">
        <f>USD_CNY!B972</f>
        <v>6.9748000000000001</v>
      </c>
      <c r="G1183" s="184">
        <f t="shared" si="27"/>
        <v>-320</v>
      </c>
      <c r="H1183" s="373"/>
    </row>
    <row r="1184" spans="1:8" x14ac:dyDescent="0.35">
      <c r="A1184" s="344">
        <v>43404</v>
      </c>
      <c r="B1184" s="20">
        <f t="shared" ref="B1184:B1204" si="32">+IF(F1184=0,"",C1184/F1184)</f>
        <v>3166.7001463540619</v>
      </c>
      <c r="C1184" s="257">
        <v>22070</v>
      </c>
      <c r="D1184" s="20">
        <f t="shared" ref="D1184:D1200" si="33">+B1184/1.17</f>
        <v>2706.5813216701385</v>
      </c>
      <c r="E1184" s="257">
        <v>2649</v>
      </c>
      <c r="F1184" s="170">
        <f>USD_CNY!B973</f>
        <v>6.9694000000000003</v>
      </c>
      <c r="G1184" s="184">
        <f t="shared" si="27"/>
        <v>-150</v>
      </c>
    </row>
    <row r="1185" spans="1:7" x14ac:dyDescent="0.35">
      <c r="A1185" s="344">
        <v>43405</v>
      </c>
      <c r="B1185" s="20">
        <f t="shared" si="32"/>
        <v>3161.6574828044545</v>
      </c>
      <c r="C1185" s="257">
        <v>22050</v>
      </c>
      <c r="D1185" s="20">
        <f t="shared" si="33"/>
        <v>2702.2713528243203</v>
      </c>
      <c r="E1185" s="257">
        <v>2590</v>
      </c>
      <c r="F1185" s="170">
        <f>USD_CNY!B974</f>
        <v>6.9741900000000001</v>
      </c>
      <c r="G1185" s="184">
        <f t="shared" si="27"/>
        <v>-20</v>
      </c>
    </row>
    <row r="1186" spans="1:7" x14ac:dyDescent="0.35">
      <c r="A1186" s="344">
        <v>43406</v>
      </c>
      <c r="B1186" s="20">
        <f t="shared" si="32"/>
        <v>3180.9513068649267</v>
      </c>
      <c r="C1186" s="257">
        <v>22000</v>
      </c>
      <c r="D1186" s="20">
        <f t="shared" si="33"/>
        <v>2718.7618007392539</v>
      </c>
      <c r="E1186" s="257">
        <v>2585</v>
      </c>
      <c r="F1186" s="170">
        <f>USD_CNY!B975</f>
        <v>6.9161700000000002</v>
      </c>
      <c r="G1186" s="184">
        <f t="shared" si="27"/>
        <v>-50</v>
      </c>
    </row>
    <row r="1187" spans="1:7" x14ac:dyDescent="0.35">
      <c r="A1187" s="344">
        <v>43409</v>
      </c>
      <c r="B1187" s="20">
        <f t="shared" si="32"/>
        <v>3194.3598224388547</v>
      </c>
      <c r="C1187" s="257">
        <v>22020</v>
      </c>
      <c r="D1187" s="20">
        <f t="shared" si="33"/>
        <v>2730.2220704605597</v>
      </c>
      <c r="E1187" s="257">
        <v>2653.5</v>
      </c>
      <c r="F1187" s="170">
        <f>USD_CNY!B976</f>
        <v>6.8933999999999997</v>
      </c>
      <c r="G1187" s="184">
        <f t="shared" ref="G1187:G1191" si="34">+C1187-C1186</f>
        <v>20</v>
      </c>
    </row>
    <row r="1188" spans="1:7" x14ac:dyDescent="0.35">
      <c r="A1188" s="344">
        <v>43410</v>
      </c>
      <c r="B1188" s="20">
        <f t="shared" si="32"/>
        <v>3201.2040695234373</v>
      </c>
      <c r="C1188" s="257">
        <v>22120</v>
      </c>
      <c r="D1188" s="20">
        <f t="shared" si="33"/>
        <v>2736.0718542935365</v>
      </c>
      <c r="E1188" s="257">
        <v>2550</v>
      </c>
      <c r="F1188" s="170">
        <f>USD_CNY!B977</f>
        <v>6.9099000000000004</v>
      </c>
      <c r="G1188" s="184">
        <f t="shared" si="34"/>
        <v>100</v>
      </c>
    </row>
    <row r="1189" spans="1:7" x14ac:dyDescent="0.35">
      <c r="A1189" s="344">
        <v>43411</v>
      </c>
      <c r="B1189" s="20">
        <f t="shared" si="32"/>
        <v>3168.695084260125</v>
      </c>
      <c r="C1189" s="257">
        <f>C1190+40</f>
        <v>21930</v>
      </c>
      <c r="D1189" s="20">
        <f t="shared" si="33"/>
        <v>2708.2863968035258</v>
      </c>
      <c r="E1189" s="257">
        <v>2522</v>
      </c>
      <c r="F1189" s="170">
        <f>USD_CNY!B978</f>
        <v>6.9208299999999996</v>
      </c>
      <c r="G1189" s="184">
        <f t="shared" si="34"/>
        <v>-190</v>
      </c>
    </row>
    <row r="1190" spans="1:7" x14ac:dyDescent="0.35">
      <c r="A1190" s="344">
        <v>43412</v>
      </c>
      <c r="B1190" s="20">
        <f t="shared" si="32"/>
        <v>3164.5432374332649</v>
      </c>
      <c r="C1190" s="257">
        <v>21890</v>
      </c>
      <c r="D1190" s="20">
        <f t="shared" si="33"/>
        <v>2704.7378097720216</v>
      </c>
      <c r="E1190" s="257">
        <v>2522</v>
      </c>
      <c r="F1190" s="170">
        <f>USD_CNY!B979</f>
        <v>6.9172700000000003</v>
      </c>
      <c r="G1190" s="184">
        <f t="shared" si="34"/>
        <v>-40</v>
      </c>
    </row>
    <row r="1191" spans="1:7" x14ac:dyDescent="0.35">
      <c r="A1191" s="344">
        <v>43413</v>
      </c>
      <c r="B1191" s="20">
        <f t="shared" si="32"/>
        <v>3150.9686817607999</v>
      </c>
      <c r="C1191" s="257">
        <v>21890</v>
      </c>
      <c r="D1191" s="20">
        <f t="shared" si="33"/>
        <v>2693.1356254365814</v>
      </c>
      <c r="E1191" s="257">
        <v>2522</v>
      </c>
      <c r="F1191" s="170">
        <f>USD_CNY!B980</f>
        <v>6.9470700000000001</v>
      </c>
      <c r="G1191" s="184">
        <f t="shared" si="34"/>
        <v>0</v>
      </c>
    </row>
    <row r="1192" spans="1:7" x14ac:dyDescent="0.35">
      <c r="A1192" s="225">
        <v>43416</v>
      </c>
      <c r="B1192" s="20">
        <f t="shared" si="32"/>
        <v>3146.650314449113</v>
      </c>
      <c r="C1192" s="257">
        <f>C1193+50</f>
        <v>21860</v>
      </c>
      <c r="D1192" s="20">
        <f t="shared" si="33"/>
        <v>2689.4447132043701</v>
      </c>
      <c r="E1192" s="257">
        <v>2522</v>
      </c>
      <c r="F1192" s="170">
        <f>USD_CNY!B981</f>
        <v>6.9470700000000001</v>
      </c>
      <c r="G1192" s="184">
        <f t="shared" ref="G1192:G1193" si="35">+C1192-C1191</f>
        <v>-30</v>
      </c>
    </row>
    <row r="1193" spans="1:7" x14ac:dyDescent="0.35">
      <c r="A1193" s="225">
        <v>43417</v>
      </c>
      <c r="B1193" s="20">
        <f t="shared" si="32"/>
        <v>3133.2740487043816</v>
      </c>
      <c r="C1193" s="257">
        <v>21810</v>
      </c>
      <c r="D1193" s="20">
        <f t="shared" si="33"/>
        <v>2678.0120074396427</v>
      </c>
      <c r="E1193" s="257">
        <v>2548</v>
      </c>
      <c r="F1193" s="170">
        <f>USD_CNY!B982</f>
        <v>6.9607700000000001</v>
      </c>
      <c r="G1193" s="184">
        <f t="shared" si="35"/>
        <v>-50</v>
      </c>
    </row>
    <row r="1194" spans="1:7" x14ac:dyDescent="0.35">
      <c r="A1194" s="225">
        <v>43418</v>
      </c>
      <c r="B1194" s="20">
        <f t="shared" si="32"/>
        <v>3132.9277036618973</v>
      </c>
      <c r="C1194" s="257">
        <v>21760</v>
      </c>
      <c r="D1194" s="20">
        <f t="shared" si="33"/>
        <v>2677.7159860358097</v>
      </c>
      <c r="E1194" s="257">
        <v>2587</v>
      </c>
      <c r="F1194" s="170">
        <f>USD_CNY!B983</f>
        <v>6.9455799999999996</v>
      </c>
      <c r="G1194" s="184">
        <f t="shared" ref="G1194:G1197" si="36">+C1194-C1193</f>
        <v>-50</v>
      </c>
    </row>
    <row r="1195" spans="1:7" x14ac:dyDescent="0.35">
      <c r="A1195" s="225">
        <v>43419</v>
      </c>
      <c r="B1195" s="20">
        <f t="shared" si="32"/>
        <v>3124.2392859046249</v>
      </c>
      <c r="C1195" s="257">
        <v>21690</v>
      </c>
      <c r="D1195" s="20">
        <f t="shared" si="33"/>
        <v>2670.2899879526713</v>
      </c>
      <c r="E1195" s="257">
        <v>2542</v>
      </c>
      <c r="F1195" s="170">
        <f>USD_CNY!B984</f>
        <v>6.9424900000000003</v>
      </c>
      <c r="G1195" s="184">
        <f t="shared" si="36"/>
        <v>-70</v>
      </c>
    </row>
    <row r="1196" spans="1:7" x14ac:dyDescent="0.35">
      <c r="A1196" s="225">
        <v>43423</v>
      </c>
      <c r="B1196" s="20">
        <f t="shared" si="32"/>
        <v>3187.0655726094478</v>
      </c>
      <c r="C1196" s="257">
        <f>C1197+80</f>
        <v>22050</v>
      </c>
      <c r="D1196" s="20">
        <f t="shared" si="33"/>
        <v>2723.9876688969639</v>
      </c>
      <c r="E1196" s="257"/>
      <c r="F1196" s="170">
        <f>USD_CNY!B986</f>
        <v>6.91859</v>
      </c>
      <c r="G1196" s="184">
        <f t="shared" si="36"/>
        <v>360</v>
      </c>
    </row>
    <row r="1197" spans="1:7" x14ac:dyDescent="0.35">
      <c r="A1197" s="225">
        <v>43424</v>
      </c>
      <c r="B1197" s="20">
        <f t="shared" si="32"/>
        <v>3169.2360511059146</v>
      </c>
      <c r="C1197" s="257">
        <v>21970</v>
      </c>
      <c r="D1197" s="20">
        <f t="shared" si="33"/>
        <v>2708.7487616289868</v>
      </c>
      <c r="E1197" s="257">
        <v>2691</v>
      </c>
      <c r="F1197" s="170">
        <f>USD_CNY!B987</f>
        <v>6.9322699999999999</v>
      </c>
      <c r="G1197" s="184">
        <f t="shared" si="36"/>
        <v>-80</v>
      </c>
    </row>
    <row r="1198" spans="1:7" x14ac:dyDescent="0.35">
      <c r="A1198" s="225">
        <v>43425</v>
      </c>
      <c r="B1198" s="20">
        <f t="shared" si="32"/>
        <v>3126.4400921658985</v>
      </c>
      <c r="C1198" s="257">
        <v>21710</v>
      </c>
      <c r="D1198" s="20">
        <f t="shared" si="33"/>
        <v>2672.1710189452124</v>
      </c>
      <c r="E1198" s="257">
        <v>2698</v>
      </c>
      <c r="F1198" s="170">
        <f>USD_CNY!B988</f>
        <v>6.944</v>
      </c>
      <c r="G1198" s="184">
        <f t="shared" ref="G1198:G1201" si="37">+C1198-C1197</f>
        <v>-260</v>
      </c>
    </row>
    <row r="1199" spans="1:7" x14ac:dyDescent="0.35">
      <c r="A1199" s="225">
        <v>43426</v>
      </c>
      <c r="B1199" s="20">
        <f t="shared" si="32"/>
        <v>3132.1242101065905</v>
      </c>
      <c r="C1199" s="257">
        <v>21680</v>
      </c>
      <c r="D1199" s="20">
        <f t="shared" si="33"/>
        <v>2677.0292394073426</v>
      </c>
      <c r="E1199" s="257">
        <v>2670</v>
      </c>
      <c r="F1199" s="170">
        <f>USD_CNY!B989</f>
        <v>6.9218200000000003</v>
      </c>
      <c r="G1199" s="184">
        <f t="shared" si="37"/>
        <v>-30</v>
      </c>
    </row>
    <row r="1200" spans="1:7" x14ac:dyDescent="0.35">
      <c r="A1200" s="225">
        <v>43427</v>
      </c>
      <c r="B1200" s="20">
        <f t="shared" si="32"/>
        <v>3132.1242101065905</v>
      </c>
      <c r="C1200" s="257">
        <v>21680</v>
      </c>
      <c r="D1200" s="20">
        <f t="shared" si="33"/>
        <v>2677.0292394073426</v>
      </c>
      <c r="E1200" s="257">
        <v>2670</v>
      </c>
      <c r="F1200" s="170">
        <f>USD_CNY!B990</f>
        <v>6.9218200000000003</v>
      </c>
      <c r="G1200" s="184">
        <f t="shared" si="37"/>
        <v>0</v>
      </c>
    </row>
    <row r="1201" spans="1:7" x14ac:dyDescent="0.35">
      <c r="A1201" s="225">
        <v>43430</v>
      </c>
      <c r="B1201" s="20">
        <f t="shared" si="32"/>
        <v>3073.1549184165974</v>
      </c>
      <c r="C1201" s="257">
        <v>21330</v>
      </c>
      <c r="D1201" s="20">
        <f t="shared" ref="D1201:D1232" si="38">+B1201/1.17</f>
        <v>2626.6281353988015</v>
      </c>
      <c r="E1201" s="257">
        <v>2630</v>
      </c>
      <c r="F1201" s="170">
        <f>USD_CNY!B991</f>
        <v>6.9407500000000004</v>
      </c>
      <c r="G1201" s="184">
        <f t="shared" si="37"/>
        <v>-350</v>
      </c>
    </row>
    <row r="1202" spans="1:7" x14ac:dyDescent="0.35">
      <c r="A1202" s="225">
        <v>43431</v>
      </c>
      <c r="B1202" s="20">
        <f t="shared" si="32"/>
        <v>3002.8949806905362</v>
      </c>
      <c r="C1202" s="257">
        <v>20870</v>
      </c>
      <c r="D1202" s="20">
        <f t="shared" si="38"/>
        <v>2566.5769065731079</v>
      </c>
      <c r="E1202" s="257">
        <v>2560</v>
      </c>
      <c r="F1202" s="170">
        <f>USD_CNY!B992</f>
        <v>6.9499599999999999</v>
      </c>
      <c r="G1202" s="184">
        <f t="shared" ref="G1202:G1204" si="39">+C1202-C1201</f>
        <v>-460</v>
      </c>
    </row>
    <row r="1203" spans="1:7" x14ac:dyDescent="0.35">
      <c r="A1203" s="225">
        <v>43432</v>
      </c>
      <c r="B1203" s="20">
        <f t="shared" si="32"/>
        <v>2981.0804978059132</v>
      </c>
      <c r="C1203" s="257">
        <v>20720</v>
      </c>
      <c r="D1203" s="20">
        <f t="shared" si="38"/>
        <v>2547.9320494067638</v>
      </c>
      <c r="E1203" s="257">
        <v>2506</v>
      </c>
      <c r="F1203" s="170">
        <f>USD_CNY!B993</f>
        <v>6.9504999999999999</v>
      </c>
      <c r="G1203" s="184">
        <f t="shared" si="39"/>
        <v>-150</v>
      </c>
    </row>
    <row r="1204" spans="1:7" x14ac:dyDescent="0.35">
      <c r="A1204" s="225">
        <v>43433</v>
      </c>
      <c r="B1204" s="20">
        <f t="shared" si="32"/>
        <v>2996.5019191160682</v>
      </c>
      <c r="C1204" s="257">
        <v>20790</v>
      </c>
      <c r="D1204" s="20">
        <f t="shared" si="38"/>
        <v>2561.1127513812548</v>
      </c>
      <c r="E1204" s="257">
        <v>2515</v>
      </c>
      <c r="F1204" s="170">
        <f>USD_CNY!B994</f>
        <v>6.9380899999999999</v>
      </c>
      <c r="G1204" s="184">
        <f t="shared" si="39"/>
        <v>70</v>
      </c>
    </row>
    <row r="1205" spans="1:7" x14ac:dyDescent="0.35">
      <c r="A1205" s="225">
        <v>43434</v>
      </c>
      <c r="B1205" s="20">
        <f t="shared" ref="B1205:B1232" si="40">+IF(F1205=0,"",C1205/F1205)</f>
        <v>3021.0173402069286</v>
      </c>
      <c r="C1205" s="257">
        <v>20950</v>
      </c>
      <c r="D1205" s="20">
        <f t="shared" si="38"/>
        <v>2582.0661027409647</v>
      </c>
      <c r="E1205" s="257">
        <v>2553</v>
      </c>
      <c r="F1205" s="170">
        <f>USD_CNY!B995</f>
        <v>6.9347500000000002</v>
      </c>
      <c r="G1205" s="184">
        <f t="shared" ref="G1205:G1212" si="41">+C1205-C1204</f>
        <v>160</v>
      </c>
    </row>
    <row r="1206" spans="1:7" x14ac:dyDescent="0.35">
      <c r="A1206" s="225">
        <v>43437</v>
      </c>
      <c r="B1206" s="20">
        <f t="shared" si="40"/>
        <v>3174.5159802763683</v>
      </c>
      <c r="C1206" s="257">
        <v>21960</v>
      </c>
      <c r="D1206" s="20">
        <f t="shared" si="38"/>
        <v>2713.2615216037339</v>
      </c>
      <c r="E1206" s="257">
        <v>2628.5</v>
      </c>
      <c r="F1206" s="170">
        <f>USD_CNY!B996</f>
        <v>6.9175899999999997</v>
      </c>
      <c r="G1206" s="184">
        <f t="shared" si="41"/>
        <v>1010</v>
      </c>
    </row>
    <row r="1207" spans="1:7" x14ac:dyDescent="0.35">
      <c r="A1207" s="225">
        <v>43438</v>
      </c>
      <c r="B1207" s="20">
        <f t="shared" si="40"/>
        <v>3156.1164489106377</v>
      </c>
      <c r="C1207" s="257">
        <v>21690</v>
      </c>
      <c r="D1207" s="20">
        <f t="shared" si="38"/>
        <v>2697.5354264193488</v>
      </c>
      <c r="E1207" s="257">
        <v>2675</v>
      </c>
      <c r="F1207" s="170">
        <f>USD_CNY!B997</f>
        <v>6.8723700000000001</v>
      </c>
      <c r="G1207" s="184">
        <f t="shared" si="41"/>
        <v>-270</v>
      </c>
    </row>
    <row r="1208" spans="1:7" x14ac:dyDescent="0.35">
      <c r="A1208" s="225">
        <v>43439</v>
      </c>
      <c r="B1208" s="20">
        <f t="shared" si="40"/>
        <v>3152.694685102897</v>
      </c>
      <c r="C1208" s="257">
        <v>21590</v>
      </c>
      <c r="D1208" s="20">
        <f t="shared" si="38"/>
        <v>2694.6108419682882</v>
      </c>
      <c r="E1208" s="257">
        <v>2740</v>
      </c>
      <c r="F1208" s="170">
        <f>USD_CNY!B998</f>
        <v>6.8481100000000001</v>
      </c>
      <c r="G1208" s="184">
        <f t="shared" si="41"/>
        <v>-100</v>
      </c>
    </row>
    <row r="1209" spans="1:7" x14ac:dyDescent="0.35">
      <c r="A1209" s="225">
        <v>43440</v>
      </c>
      <c r="B1209" s="20">
        <f t="shared" si="40"/>
        <v>3167.7045809208512</v>
      </c>
      <c r="C1209" s="257">
        <v>21720</v>
      </c>
      <c r="D1209" s="20">
        <f t="shared" si="38"/>
        <v>2707.4398127528643</v>
      </c>
      <c r="E1209" s="257">
        <v>2705.5</v>
      </c>
      <c r="F1209" s="170">
        <f>USD_CNY!B999</f>
        <v>6.8567</v>
      </c>
      <c r="G1209" s="184">
        <f t="shared" si="41"/>
        <v>130</v>
      </c>
    </row>
    <row r="1210" spans="1:7" x14ac:dyDescent="0.35">
      <c r="A1210" s="225">
        <v>43445</v>
      </c>
      <c r="B1210" s="20">
        <f t="shared" si="40"/>
        <v>3122.7073496491657</v>
      </c>
      <c r="C1210" s="257">
        <v>21580</v>
      </c>
      <c r="D1210" s="20">
        <f t="shared" si="38"/>
        <v>2668.9806407257829</v>
      </c>
      <c r="E1210" s="257">
        <v>2678</v>
      </c>
      <c r="F1210" s="170">
        <f>USD_CNY!B1000</f>
        <v>6.9106699999999996</v>
      </c>
      <c r="G1210" s="184">
        <v>-10</v>
      </c>
    </row>
    <row r="1211" spans="1:7" x14ac:dyDescent="0.35">
      <c r="A1211" s="225">
        <v>43446</v>
      </c>
      <c r="B1211" s="20">
        <f t="shared" si="40"/>
        <v>3124.769119110636</v>
      </c>
      <c r="C1211" s="257">
        <f>C1212+70</f>
        <v>21570</v>
      </c>
      <c r="D1211" s="20">
        <f t="shared" si="38"/>
        <v>2670.7428368466976</v>
      </c>
      <c r="E1211" s="257">
        <v>2678</v>
      </c>
      <c r="F1211" s="170">
        <f>USD_CNY!B1001</f>
        <v>6.9029100000000003</v>
      </c>
      <c r="G1211" s="184">
        <f t="shared" si="41"/>
        <v>-10</v>
      </c>
    </row>
    <row r="1212" spans="1:7" x14ac:dyDescent="0.35">
      <c r="A1212" s="225">
        <v>43447</v>
      </c>
      <c r="B1212" s="20">
        <f t="shared" si="40"/>
        <v>3130.6925820059437</v>
      </c>
      <c r="C1212" s="257">
        <v>21500</v>
      </c>
      <c r="D1212" s="20">
        <f t="shared" si="38"/>
        <v>2675.8056256461059</v>
      </c>
      <c r="E1212" s="257">
        <v>2664</v>
      </c>
      <c r="F1212" s="170">
        <f>USD_CNY!B1002</f>
        <v>6.8674900000000001</v>
      </c>
      <c r="G1212" s="184">
        <f t="shared" si="41"/>
        <v>-70</v>
      </c>
    </row>
    <row r="1213" spans="1:7" x14ac:dyDescent="0.35">
      <c r="A1213" s="225">
        <v>43448</v>
      </c>
      <c r="B1213" s="20">
        <f t="shared" si="40"/>
        <v>3123.5776306471244</v>
      </c>
      <c r="C1213" s="257">
        <v>21480</v>
      </c>
      <c r="D1213" s="20">
        <f t="shared" si="38"/>
        <v>2669.7244706385682</v>
      </c>
      <c r="E1213" s="257">
        <v>2685</v>
      </c>
      <c r="F1213" s="170">
        <f>USD_CNY!B1003</f>
        <v>6.8767300000000002</v>
      </c>
      <c r="G1213" s="184">
        <f t="shared" ref="G1213:G1216" si="42">+C1213-C1212</f>
        <v>-20</v>
      </c>
    </row>
    <row r="1214" spans="1:7" x14ac:dyDescent="0.35">
      <c r="A1214" s="225">
        <v>43451</v>
      </c>
      <c r="B1214" s="20">
        <f t="shared" si="40"/>
        <v>3149.6451032657455</v>
      </c>
      <c r="C1214" s="257">
        <v>21730</v>
      </c>
      <c r="D1214" s="20">
        <f t="shared" si="38"/>
        <v>2692.0043617655947</v>
      </c>
      <c r="E1214" s="257">
        <v>2560</v>
      </c>
      <c r="F1214" s="170">
        <f>USD_CNY!B1004</f>
        <v>6.8991899999999999</v>
      </c>
      <c r="G1214" s="184">
        <f t="shared" si="42"/>
        <v>250</v>
      </c>
    </row>
    <row r="1215" spans="1:7" x14ac:dyDescent="0.35">
      <c r="A1215" s="225">
        <v>43452</v>
      </c>
      <c r="B1215" s="20">
        <f t="shared" si="40"/>
        <v>3172.5511282194725</v>
      </c>
      <c r="C1215" s="257">
        <f>C1216+160</f>
        <v>21890</v>
      </c>
      <c r="D1215" s="20">
        <f t="shared" si="38"/>
        <v>2711.5821608713441</v>
      </c>
      <c r="E1215" s="257"/>
      <c r="F1215" s="170">
        <f>USD_CNY!B1005</f>
        <v>6.8998100000000004</v>
      </c>
      <c r="G1215" s="184">
        <f t="shared" si="42"/>
        <v>160</v>
      </c>
    </row>
    <row r="1216" spans="1:7" x14ac:dyDescent="0.35">
      <c r="A1216" s="225">
        <v>43453</v>
      </c>
      <c r="B1216" s="20">
        <f t="shared" si="40"/>
        <v>3156.4941271487546</v>
      </c>
      <c r="C1216" s="257">
        <v>21730</v>
      </c>
      <c r="D1216" s="20">
        <f t="shared" si="38"/>
        <v>2697.8582283322689</v>
      </c>
      <c r="E1216" s="257">
        <v>2600</v>
      </c>
      <c r="F1216" s="170">
        <f>USD_CNY!B1006</f>
        <v>6.88422</v>
      </c>
      <c r="G1216" s="184">
        <f t="shared" si="42"/>
        <v>-160</v>
      </c>
    </row>
    <row r="1217" spans="1:7" x14ac:dyDescent="0.35">
      <c r="A1217" s="225">
        <v>43454</v>
      </c>
      <c r="B1217" s="20">
        <f t="shared" si="40"/>
        <v>3177.8034628498262</v>
      </c>
      <c r="C1217" s="257">
        <v>21940</v>
      </c>
      <c r="D1217" s="20">
        <f t="shared" si="38"/>
        <v>2716.0713357690825</v>
      </c>
      <c r="E1217" s="257">
        <v>2596</v>
      </c>
      <c r="F1217" s="170">
        <f>USD_CNY!B1007</f>
        <v>6.9041399999999999</v>
      </c>
      <c r="G1217" s="184">
        <f t="shared" ref="G1217:G1218" si="43">+C1217-C1216</f>
        <v>210</v>
      </c>
    </row>
    <row r="1218" spans="1:7" x14ac:dyDescent="0.35">
      <c r="A1218" s="225">
        <v>43459</v>
      </c>
      <c r="B1218" s="20">
        <f t="shared" si="40"/>
        <v>3148.5917669403671</v>
      </c>
      <c r="C1218" s="257">
        <f>C1219-200</f>
        <v>21700</v>
      </c>
      <c r="D1218" s="20">
        <f t="shared" si="38"/>
        <v>2691.1040743080061</v>
      </c>
      <c r="E1218" s="257"/>
      <c r="F1218" s="170">
        <f>USD_CNY!B1008</f>
        <v>6.8919699999999997</v>
      </c>
      <c r="G1218" s="184">
        <f t="shared" si="43"/>
        <v>-240</v>
      </c>
    </row>
    <row r="1219" spans="1:7" x14ac:dyDescent="0.35">
      <c r="A1219" s="225">
        <v>43460</v>
      </c>
      <c r="B1219" s="20">
        <f t="shared" si="40"/>
        <v>3165.1972828443418</v>
      </c>
      <c r="C1219" s="257">
        <v>21900</v>
      </c>
      <c r="D1219" s="20">
        <f t="shared" si="38"/>
        <v>2705.296822943882</v>
      </c>
      <c r="E1219" s="257">
        <v>2536</v>
      </c>
      <c r="F1219" s="170">
        <f>USD_CNY!B1009</f>
        <v>6.9189999999999996</v>
      </c>
      <c r="G1219" s="184">
        <f t="shared" ref="G1219" si="44">+C1219-C1218</f>
        <v>200</v>
      </c>
    </row>
    <row r="1220" spans="1:7" x14ac:dyDescent="0.35">
      <c r="A1220" s="225">
        <v>43461</v>
      </c>
      <c r="B1220" s="20">
        <f t="shared" si="40"/>
        <v>3207.2771813112977</v>
      </c>
      <c r="C1220" s="258">
        <f>C1221+120</f>
        <v>22100</v>
      </c>
      <c r="D1220" s="20">
        <f t="shared" si="38"/>
        <v>2741.2625481293144</v>
      </c>
      <c r="F1220" s="170">
        <f>USD_CNY!B1010</f>
        <v>6.8905799999999999</v>
      </c>
      <c r="G1220" s="184">
        <f t="shared" ref="G1220:G1221" si="45">+C1220-C1219</f>
        <v>200</v>
      </c>
    </row>
    <row r="1221" spans="1:7" x14ac:dyDescent="0.35">
      <c r="A1221" s="225">
        <v>43462</v>
      </c>
      <c r="B1221" s="20">
        <f t="shared" si="40"/>
        <v>3198.724003091033</v>
      </c>
      <c r="C1221" s="258">
        <v>21980</v>
      </c>
      <c r="D1221" s="20">
        <f t="shared" si="38"/>
        <v>2733.9521393940454</v>
      </c>
      <c r="E1221" s="258">
        <v>2553</v>
      </c>
      <c r="F1221" s="170">
        <f>USD_CNY!B1011</f>
        <v>6.8714899999999997</v>
      </c>
      <c r="G1221" s="184">
        <f t="shared" si="45"/>
        <v>-120</v>
      </c>
    </row>
    <row r="1222" spans="1:7" x14ac:dyDescent="0.35">
      <c r="A1222" s="225">
        <v>43467</v>
      </c>
      <c r="B1222" s="20">
        <f t="shared" si="40"/>
        <v>3169.3575390528322</v>
      </c>
      <c r="C1222" s="258">
        <v>21770</v>
      </c>
      <c r="D1222" s="20">
        <f t="shared" si="38"/>
        <v>2708.8525974810532</v>
      </c>
      <c r="E1222" s="258">
        <v>2510.5</v>
      </c>
      <c r="F1222" s="170">
        <f>USD_CNY!B1012</f>
        <v>6.8689</v>
      </c>
      <c r="G1222" s="184">
        <f t="shared" ref="G1222:G1226" si="46">+C1222-C1221</f>
        <v>-210</v>
      </c>
    </row>
    <row r="1223" spans="1:7" x14ac:dyDescent="0.35">
      <c r="A1223" s="225">
        <v>43468</v>
      </c>
      <c r="B1223" s="20">
        <f t="shared" si="40"/>
        <v>3119.6505991328972</v>
      </c>
      <c r="C1223" s="258">
        <v>21450</v>
      </c>
      <c r="D1223" s="20">
        <f t="shared" si="38"/>
        <v>2666.3680334469209</v>
      </c>
      <c r="E1223" s="258">
        <v>2462</v>
      </c>
      <c r="F1223" s="170">
        <f>USD_CNY!B1013</f>
        <v>6.8757700000000002</v>
      </c>
      <c r="G1223" s="184">
        <f t="shared" si="46"/>
        <v>-320</v>
      </c>
    </row>
    <row r="1224" spans="1:7" x14ac:dyDescent="0.35">
      <c r="A1224" s="225">
        <v>43469</v>
      </c>
      <c r="B1224" s="20">
        <f t="shared" si="40"/>
        <v>3107.6675188394161</v>
      </c>
      <c r="C1224" s="258">
        <v>21370</v>
      </c>
      <c r="D1224" s="20">
        <f t="shared" si="38"/>
        <v>2656.1260844781336</v>
      </c>
      <c r="E1224" s="258">
        <v>2480</v>
      </c>
      <c r="F1224" s="170">
        <f>USD_CNY!B1014</f>
        <v>6.8765400000000003</v>
      </c>
      <c r="G1224" s="184">
        <f t="shared" si="46"/>
        <v>-80</v>
      </c>
    </row>
    <row r="1225" spans="1:7" x14ac:dyDescent="0.35">
      <c r="A1225" s="225">
        <v>43472</v>
      </c>
      <c r="B1225" s="20">
        <f t="shared" si="40"/>
        <v>3133.6864740126921</v>
      </c>
      <c r="C1225" s="258">
        <f>C1226-110</f>
        <v>21510</v>
      </c>
      <c r="D1225" s="20">
        <f t="shared" si="38"/>
        <v>2678.3645077031556</v>
      </c>
      <c r="F1225" s="170">
        <f>USD_CNY!B1015</f>
        <v>6.8641199999999998</v>
      </c>
      <c r="G1225" s="184">
        <f t="shared" si="46"/>
        <v>140</v>
      </c>
    </row>
    <row r="1226" spans="1:7" x14ac:dyDescent="0.35">
      <c r="A1226" s="225">
        <v>43473</v>
      </c>
      <c r="B1226" s="20">
        <f t="shared" si="40"/>
        <v>3158.5836922411627</v>
      </c>
      <c r="C1226" s="258">
        <v>21620</v>
      </c>
      <c r="D1226" s="20">
        <f t="shared" si="38"/>
        <v>2699.6441814027035</v>
      </c>
      <c r="E1226" s="258">
        <v>2535</v>
      </c>
      <c r="F1226" s="170">
        <f>USD_CNY!B1016</f>
        <v>6.8448399999999996</v>
      </c>
      <c r="G1226" s="184">
        <f t="shared" si="46"/>
        <v>110</v>
      </c>
    </row>
    <row r="1227" spans="1:7" x14ac:dyDescent="0.35">
      <c r="A1227" s="225">
        <v>43474</v>
      </c>
      <c r="B1227" s="3">
        <f t="shared" si="40"/>
        <v>3182.6453167250129</v>
      </c>
      <c r="C1227" s="258">
        <v>21810</v>
      </c>
      <c r="D1227" s="3">
        <f t="shared" si="38"/>
        <v>2720.2096724145413</v>
      </c>
      <c r="E1227" s="258">
        <v>2541</v>
      </c>
      <c r="F1227" s="170">
        <f>USD_CNY!B1017</f>
        <v>6.8527899999999997</v>
      </c>
      <c r="G1227" s="184">
        <f t="shared" ref="G1227:G1233" si="47">+C1227-C1226</f>
        <v>190</v>
      </c>
    </row>
    <row r="1228" spans="1:7" x14ac:dyDescent="0.35">
      <c r="A1228" s="225">
        <v>43475</v>
      </c>
      <c r="B1228" s="3">
        <f t="shared" si="40"/>
        <v>3183.0815106716923</v>
      </c>
      <c r="C1228" s="258">
        <v>21680</v>
      </c>
      <c r="D1228" s="3">
        <f t="shared" si="38"/>
        <v>2720.5824877535833</v>
      </c>
      <c r="E1228" s="258">
        <v>2532</v>
      </c>
      <c r="F1228" s="170">
        <f>USD_CNY!B1018</f>
        <v>6.8110099999999996</v>
      </c>
      <c r="G1228" s="184">
        <f t="shared" si="47"/>
        <v>-130</v>
      </c>
    </row>
    <row r="1229" spans="1:7" x14ac:dyDescent="0.35">
      <c r="A1229" s="225">
        <v>43480</v>
      </c>
      <c r="B1229" s="3">
        <f t="shared" si="40"/>
        <v>3191.2580912789431</v>
      </c>
      <c r="C1229" s="258">
        <f>C1230+40</f>
        <v>21579</v>
      </c>
      <c r="D1229" s="3">
        <f t="shared" si="38"/>
        <v>2727.5710181871309</v>
      </c>
      <c r="F1229" s="170">
        <f>USD_CNY!B1019</f>
        <v>6.7619100000000003</v>
      </c>
      <c r="G1229" s="184">
        <f t="shared" si="47"/>
        <v>-101</v>
      </c>
    </row>
    <row r="1230" spans="1:7" x14ac:dyDescent="0.35">
      <c r="A1230" s="225">
        <v>43481</v>
      </c>
      <c r="B1230" s="3">
        <f t="shared" si="40"/>
        <v>3180.1974058188207</v>
      </c>
      <c r="C1230" s="258">
        <v>21539</v>
      </c>
      <c r="D1230" s="3">
        <f t="shared" si="38"/>
        <v>2718.117440870787</v>
      </c>
      <c r="E1230" s="258">
        <v>2472.5</v>
      </c>
      <c r="F1230" s="170">
        <f>USD_CNY!B1020</f>
        <v>6.77285</v>
      </c>
      <c r="G1230" s="184">
        <f t="shared" si="47"/>
        <v>-40</v>
      </c>
    </row>
    <row r="1231" spans="1:7" x14ac:dyDescent="0.35">
      <c r="A1231" s="225">
        <v>43482</v>
      </c>
      <c r="B1231" s="3">
        <f t="shared" si="40"/>
        <v>3179.22923293143</v>
      </c>
      <c r="C1231" s="258">
        <v>21490</v>
      </c>
      <c r="D1231" s="3">
        <f t="shared" si="38"/>
        <v>2717.2899426764361</v>
      </c>
      <c r="E1231" s="258">
        <v>2490</v>
      </c>
      <c r="F1231" s="170">
        <f>USD_CNY!B1021</f>
        <v>6.7595000000000001</v>
      </c>
      <c r="G1231" s="184">
        <f t="shared" si="47"/>
        <v>-49</v>
      </c>
    </row>
    <row r="1232" spans="1:7" x14ac:dyDescent="0.35">
      <c r="A1232" s="225">
        <v>43483</v>
      </c>
      <c r="B1232" s="3">
        <f t="shared" si="40"/>
        <v>3203.0985919650939</v>
      </c>
      <c r="C1232" s="258">
        <v>21700</v>
      </c>
      <c r="D1232" s="3">
        <f t="shared" si="38"/>
        <v>2737.69110424367</v>
      </c>
      <c r="E1232" s="258">
        <v>2502</v>
      </c>
      <c r="F1232" s="170">
        <f>USD_CNY!B1022</f>
        <v>6.7746899999999997</v>
      </c>
      <c r="G1232" s="184">
        <f t="shared" si="47"/>
        <v>210</v>
      </c>
    </row>
    <row r="1233" spans="1:7" x14ac:dyDescent="0.35">
      <c r="A1233" s="225">
        <v>43484</v>
      </c>
      <c r="F1233" s="170">
        <f>USD_CNY!B1023</f>
        <v>0</v>
      </c>
      <c r="G1233" s="184">
        <f t="shared" si="47"/>
        <v>-21700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0"/>
  <sheetViews>
    <sheetView zoomScale="115" zoomScaleNormal="115" workbookViewId="0">
      <pane ySplit="5" topLeftCell="A769" activePane="bottomLeft" state="frozen"/>
      <selection pane="bottomLeft" activeCell="E780" sqref="E780"/>
    </sheetView>
  </sheetViews>
  <sheetFormatPr defaultColWidth="9.1796875" defaultRowHeight="13" x14ac:dyDescent="0.3"/>
  <cols>
    <col min="1" max="1" width="11.7265625" style="254" customWidth="1"/>
    <col min="2" max="2" width="9.81640625" style="106" customWidth="1"/>
    <col min="3" max="3" width="9.1796875" style="290" customWidth="1"/>
    <col min="4" max="4" width="11.81640625" style="106" customWidth="1"/>
    <col min="5" max="5" width="9.1796875" style="290"/>
    <col min="6" max="6" width="9.1796875" style="179"/>
    <col min="7" max="7" width="13.54296875" style="106" customWidth="1"/>
    <col min="8" max="8" width="9.1796875" style="106"/>
    <col min="9" max="9" width="12.1796875" style="106" customWidth="1"/>
    <col min="10" max="10" width="12.453125" style="106" customWidth="1"/>
    <col min="11" max="11" width="10" style="106" bestFit="1" customWidth="1"/>
    <col min="12" max="16384" width="9.1796875" style="106"/>
  </cols>
  <sheetData>
    <row r="1" spans="1:8" x14ac:dyDescent="0.3">
      <c r="A1" s="249"/>
      <c r="B1" s="104"/>
      <c r="C1" s="280"/>
      <c r="D1" s="104"/>
      <c r="E1" s="280"/>
      <c r="F1" s="171"/>
      <c r="H1" s="105"/>
    </row>
    <row r="2" spans="1:8" x14ac:dyDescent="0.3">
      <c r="A2" s="249"/>
      <c r="B2" s="104"/>
      <c r="C2" s="280"/>
      <c r="D2" s="104"/>
      <c r="E2" s="280"/>
      <c r="F2" s="171"/>
      <c r="H2" s="107"/>
    </row>
    <row r="3" spans="1:8" ht="26" x14ac:dyDescent="0.3">
      <c r="A3" s="211" t="s">
        <v>751</v>
      </c>
      <c r="B3" s="108" t="s">
        <v>761</v>
      </c>
      <c r="C3" s="281" t="s">
        <v>762</v>
      </c>
      <c r="D3" s="108"/>
      <c r="E3" s="281"/>
      <c r="F3" s="172" t="s">
        <v>753</v>
      </c>
      <c r="H3" s="107"/>
    </row>
    <row r="4" spans="1:8" ht="39" x14ac:dyDescent="0.3">
      <c r="A4" s="211" t="s">
        <v>21</v>
      </c>
      <c r="B4" s="108" t="s">
        <v>763</v>
      </c>
      <c r="C4" s="281" t="s">
        <v>764</v>
      </c>
      <c r="D4" s="108" t="s">
        <v>11</v>
      </c>
      <c r="E4" s="282" t="s">
        <v>1</v>
      </c>
      <c r="F4" s="173" t="s">
        <v>660</v>
      </c>
    </row>
    <row r="5" spans="1:8" x14ac:dyDescent="0.3">
      <c r="A5" s="212"/>
      <c r="B5" s="108" t="s">
        <v>3</v>
      </c>
      <c r="C5" s="281" t="s">
        <v>2</v>
      </c>
      <c r="D5" s="108" t="s">
        <v>3</v>
      </c>
      <c r="E5" s="281" t="s">
        <v>3</v>
      </c>
      <c r="F5" s="173" t="s">
        <v>23</v>
      </c>
    </row>
    <row r="6" spans="1:8" hidden="1" x14ac:dyDescent="0.3">
      <c r="A6" s="250" t="s">
        <v>463</v>
      </c>
      <c r="B6" s="109">
        <v>15397.28</v>
      </c>
      <c r="C6" s="283"/>
      <c r="D6" s="109"/>
      <c r="E6" s="283"/>
      <c r="F6" s="174"/>
    </row>
    <row r="7" spans="1:8" hidden="1" x14ac:dyDescent="0.3">
      <c r="A7" s="251" t="s">
        <v>464</v>
      </c>
      <c r="B7" s="111">
        <v>18398.669999999998</v>
      </c>
      <c r="C7" s="284"/>
      <c r="D7" s="111"/>
      <c r="E7" s="284"/>
      <c r="F7" s="175"/>
    </row>
    <row r="8" spans="1:8" hidden="1" x14ac:dyDescent="0.3">
      <c r="A8" s="251" t="s">
        <v>465</v>
      </c>
      <c r="B8" s="111">
        <v>14742.91</v>
      </c>
      <c r="C8" s="284"/>
      <c r="D8" s="111"/>
      <c r="E8" s="284"/>
      <c r="F8" s="175"/>
    </row>
    <row r="9" spans="1:8" hidden="1" x14ac:dyDescent="0.3">
      <c r="A9" s="251" t="s">
        <v>662</v>
      </c>
      <c r="B9" s="111">
        <v>14282.72</v>
      </c>
      <c r="C9" s="284"/>
      <c r="D9" s="111"/>
      <c r="E9" s="284"/>
      <c r="F9" s="175"/>
    </row>
    <row r="10" spans="1:8" hidden="1" x14ac:dyDescent="0.3">
      <c r="A10" s="251" t="s">
        <v>663</v>
      </c>
      <c r="B10" s="111">
        <v>13134.75</v>
      </c>
      <c r="C10" s="284"/>
      <c r="D10" s="111"/>
      <c r="E10" s="284"/>
      <c r="F10" s="175"/>
    </row>
    <row r="11" spans="1:8" hidden="1" x14ac:dyDescent="0.3">
      <c r="A11" s="251" t="s">
        <v>664</v>
      </c>
      <c r="B11" s="111">
        <v>13291.69</v>
      </c>
      <c r="C11" s="284"/>
      <c r="D11" s="111"/>
      <c r="E11" s="284"/>
      <c r="F11" s="175"/>
    </row>
    <row r="12" spans="1:8" hidden="1" x14ac:dyDescent="0.3">
      <c r="A12" s="251" t="s">
        <v>665</v>
      </c>
      <c r="B12" s="111">
        <v>13717.2</v>
      </c>
      <c r="C12" s="284"/>
      <c r="D12" s="111"/>
      <c r="E12" s="284"/>
      <c r="F12" s="175"/>
    </row>
    <row r="13" spans="1:8" hidden="1" x14ac:dyDescent="0.3">
      <c r="A13" s="251" t="s">
        <v>666</v>
      </c>
      <c r="B13" s="111">
        <v>13909</v>
      </c>
      <c r="C13" s="284"/>
      <c r="D13" s="111"/>
      <c r="E13" s="284"/>
      <c r="F13" s="175"/>
    </row>
    <row r="14" spans="1:8" hidden="1" x14ac:dyDescent="0.3">
      <c r="A14" s="251" t="s">
        <v>667</v>
      </c>
      <c r="B14" s="111">
        <v>13437</v>
      </c>
      <c r="C14" s="284"/>
      <c r="D14" s="111"/>
      <c r="E14" s="284"/>
      <c r="F14" s="175"/>
    </row>
    <row r="15" spans="1:8" hidden="1" x14ac:dyDescent="0.3">
      <c r="A15" s="251" t="s">
        <v>668</v>
      </c>
      <c r="B15" s="111">
        <v>13511</v>
      </c>
      <c r="C15" s="284"/>
      <c r="D15" s="111"/>
      <c r="E15" s="284"/>
      <c r="F15" s="175"/>
    </row>
    <row r="16" spans="1:8" hidden="1" x14ac:dyDescent="0.3">
      <c r="A16" s="251" t="s">
        <v>669</v>
      </c>
      <c r="B16" s="111">
        <v>13092.12</v>
      </c>
      <c r="C16" s="284"/>
      <c r="D16" s="111"/>
      <c r="E16" s="284"/>
      <c r="F16" s="175"/>
    </row>
    <row r="17" spans="1:6" hidden="1" x14ac:dyDescent="0.3">
      <c r="A17" s="251" t="s">
        <v>670</v>
      </c>
      <c r="B17" s="111">
        <v>12947.25</v>
      </c>
      <c r="C17" s="284"/>
      <c r="D17" s="111"/>
      <c r="E17" s="284"/>
      <c r="F17" s="175"/>
    </row>
    <row r="18" spans="1:6" hidden="1" x14ac:dyDescent="0.3">
      <c r="A18" s="251" t="s">
        <v>671</v>
      </c>
      <c r="B18" s="111">
        <v>12670.02</v>
      </c>
      <c r="C18" s="284"/>
      <c r="D18" s="111"/>
      <c r="E18" s="284"/>
      <c r="F18" s="175"/>
    </row>
    <row r="19" spans="1:6" hidden="1" x14ac:dyDescent="0.3">
      <c r="A19" s="251" t="s">
        <v>672</v>
      </c>
      <c r="B19" s="111">
        <v>12728.26</v>
      </c>
      <c r="C19" s="284"/>
      <c r="D19" s="111"/>
      <c r="E19" s="284"/>
      <c r="F19" s="175"/>
    </row>
    <row r="20" spans="1:6" hidden="1" x14ac:dyDescent="0.3">
      <c r="A20" s="251" t="s">
        <v>673</v>
      </c>
      <c r="B20" s="111">
        <v>12786.76</v>
      </c>
      <c r="C20" s="284"/>
      <c r="D20" s="111"/>
      <c r="E20" s="284"/>
      <c r="F20" s="175"/>
    </row>
    <row r="21" spans="1:6" hidden="1" x14ac:dyDescent="0.3">
      <c r="A21" s="251" t="s">
        <v>674</v>
      </c>
      <c r="B21" s="111">
        <v>12367.05</v>
      </c>
      <c r="C21" s="284"/>
      <c r="D21" s="111"/>
      <c r="E21" s="284"/>
      <c r="F21" s="175"/>
    </row>
    <row r="22" spans="1:6" hidden="1" x14ac:dyDescent="0.3">
      <c r="A22" s="251" t="s">
        <v>675</v>
      </c>
      <c r="B22" s="111">
        <v>11880.25</v>
      </c>
      <c r="C22" s="284"/>
      <c r="D22" s="111"/>
      <c r="E22" s="284"/>
      <c r="F22" s="175"/>
    </row>
    <row r="23" spans="1:6" hidden="1" x14ac:dyDescent="0.3">
      <c r="A23" s="251" t="s">
        <v>676</v>
      </c>
      <c r="B23" s="111">
        <v>11880.25</v>
      </c>
      <c r="C23" s="284"/>
      <c r="D23" s="111"/>
      <c r="E23" s="284"/>
      <c r="F23" s="175"/>
    </row>
    <row r="24" spans="1:6" hidden="1" x14ac:dyDescent="0.3">
      <c r="A24" s="251" t="s">
        <v>677</v>
      </c>
      <c r="B24" s="111">
        <v>11495.5</v>
      </c>
      <c r="C24" s="284"/>
      <c r="D24" s="111"/>
      <c r="E24" s="284"/>
      <c r="F24" s="175"/>
    </row>
    <row r="25" spans="1:6" hidden="1" x14ac:dyDescent="0.3">
      <c r="A25" s="251" t="s">
        <v>678</v>
      </c>
      <c r="B25" s="111">
        <v>11680.78</v>
      </c>
      <c r="C25" s="284"/>
      <c r="D25" s="111"/>
      <c r="E25" s="284"/>
      <c r="F25" s="175"/>
    </row>
    <row r="26" spans="1:6" hidden="1" x14ac:dyDescent="0.3">
      <c r="A26" s="251" t="s">
        <v>679</v>
      </c>
      <c r="B26" s="111">
        <v>12013.11</v>
      </c>
      <c r="C26" s="284"/>
      <c r="D26" s="111"/>
      <c r="E26" s="284"/>
      <c r="F26" s="175"/>
    </row>
    <row r="27" spans="1:6" hidden="1" x14ac:dyDescent="0.3">
      <c r="A27" s="251" t="s">
        <v>680</v>
      </c>
      <c r="B27" s="111">
        <v>11953.74</v>
      </c>
      <c r="C27" s="284"/>
      <c r="D27" s="111"/>
      <c r="E27" s="284"/>
      <c r="F27" s="175"/>
    </row>
    <row r="28" spans="1:6" hidden="1" x14ac:dyDescent="0.3">
      <c r="A28" s="251" t="s">
        <v>681</v>
      </c>
      <c r="B28" s="111">
        <v>11787.09</v>
      </c>
      <c r="C28" s="284"/>
      <c r="D28" s="111"/>
      <c r="E28" s="284"/>
      <c r="F28" s="175"/>
    </row>
    <row r="29" spans="1:6" hidden="1" x14ac:dyDescent="0.3">
      <c r="A29" s="251" t="s">
        <v>682</v>
      </c>
      <c r="B29" s="111">
        <v>11745.52</v>
      </c>
      <c r="C29" s="284"/>
      <c r="D29" s="111"/>
      <c r="E29" s="284"/>
      <c r="F29" s="175"/>
    </row>
    <row r="30" spans="1:6" hidden="1" x14ac:dyDescent="0.3">
      <c r="A30" s="251" t="s">
        <v>683</v>
      </c>
      <c r="B30" s="111">
        <v>11842.25</v>
      </c>
      <c r="C30" s="284"/>
      <c r="D30" s="111"/>
      <c r="E30" s="284"/>
      <c r="F30" s="175"/>
    </row>
    <row r="31" spans="1:6" hidden="1" x14ac:dyDescent="0.3">
      <c r="A31" s="251" t="s">
        <v>684</v>
      </c>
      <c r="B31" s="111">
        <v>11754.01</v>
      </c>
      <c r="C31" s="284"/>
      <c r="D31" s="111"/>
      <c r="E31" s="284"/>
      <c r="F31" s="175"/>
    </row>
    <row r="32" spans="1:6" hidden="1" x14ac:dyDescent="0.3">
      <c r="A32" s="251" t="s">
        <v>685</v>
      </c>
      <c r="B32" s="111">
        <v>12050.83</v>
      </c>
      <c r="C32" s="284"/>
      <c r="D32" s="111"/>
      <c r="E32" s="284"/>
      <c r="F32" s="175"/>
    </row>
    <row r="33" spans="1:6" hidden="1" x14ac:dyDescent="0.3">
      <c r="A33" s="251" t="s">
        <v>686</v>
      </c>
      <c r="B33" s="111">
        <v>11863.82</v>
      </c>
      <c r="C33" s="284"/>
      <c r="D33" s="111"/>
      <c r="E33" s="284"/>
      <c r="F33" s="175"/>
    </row>
    <row r="34" spans="1:6" hidden="1" x14ac:dyDescent="0.3">
      <c r="A34" s="251" t="s">
        <v>687</v>
      </c>
      <c r="B34" s="111">
        <v>12199.32</v>
      </c>
      <c r="C34" s="284"/>
      <c r="D34" s="111"/>
      <c r="E34" s="284"/>
      <c r="F34" s="175"/>
    </row>
    <row r="35" spans="1:6" hidden="1" x14ac:dyDescent="0.3">
      <c r="A35" s="251" t="s">
        <v>688</v>
      </c>
      <c r="B35" s="111">
        <v>12165.7</v>
      </c>
      <c r="C35" s="284"/>
      <c r="D35" s="111"/>
      <c r="E35" s="284"/>
      <c r="F35" s="175"/>
    </row>
    <row r="36" spans="1:6" hidden="1" x14ac:dyDescent="0.3">
      <c r="A36" s="251" t="s">
        <v>689</v>
      </c>
      <c r="B36" s="111">
        <v>11934.8</v>
      </c>
      <c r="C36" s="284"/>
      <c r="D36" s="111"/>
      <c r="E36" s="284"/>
      <c r="F36" s="175"/>
    </row>
    <row r="37" spans="1:6" hidden="1" x14ac:dyDescent="0.3">
      <c r="A37" s="251" t="s">
        <v>690</v>
      </c>
      <c r="B37" s="111">
        <v>11907</v>
      </c>
      <c r="C37" s="284"/>
      <c r="D37" s="111"/>
      <c r="E37" s="284"/>
      <c r="F37" s="175"/>
    </row>
    <row r="38" spans="1:6" hidden="1" x14ac:dyDescent="0.3">
      <c r="A38" s="251" t="s">
        <v>691</v>
      </c>
      <c r="B38" s="111">
        <v>12024.39</v>
      </c>
      <c r="C38" s="284"/>
      <c r="D38" s="111"/>
      <c r="E38" s="284"/>
      <c r="F38" s="175"/>
    </row>
    <row r="39" spans="1:6" hidden="1" x14ac:dyDescent="0.3">
      <c r="A39" s="251" t="s">
        <v>692</v>
      </c>
      <c r="B39" s="111">
        <v>11996.98</v>
      </c>
      <c r="C39" s="284"/>
      <c r="D39" s="111"/>
      <c r="E39" s="284"/>
      <c r="F39" s="175"/>
    </row>
    <row r="40" spans="1:6" hidden="1" x14ac:dyDescent="0.3">
      <c r="A40" s="251" t="s">
        <v>693</v>
      </c>
      <c r="B40" s="111">
        <v>11761.11</v>
      </c>
      <c r="C40" s="284"/>
      <c r="D40" s="111"/>
      <c r="E40" s="284"/>
      <c r="F40" s="175"/>
    </row>
    <row r="41" spans="1:6" hidden="1" x14ac:dyDescent="0.3">
      <c r="A41" s="251" t="s">
        <v>694</v>
      </c>
      <c r="B41" s="111">
        <v>11863.74</v>
      </c>
      <c r="C41" s="284"/>
      <c r="D41" s="111"/>
      <c r="E41" s="284"/>
      <c r="F41" s="175"/>
    </row>
    <row r="42" spans="1:6" hidden="1" x14ac:dyDescent="0.3">
      <c r="A42" s="251" t="s">
        <v>695</v>
      </c>
      <c r="B42" s="111">
        <v>11804.18</v>
      </c>
      <c r="C42" s="284"/>
      <c r="D42" s="111"/>
      <c r="E42" s="284"/>
      <c r="F42" s="175"/>
    </row>
    <row r="43" spans="1:6" hidden="1" x14ac:dyDescent="0.3">
      <c r="A43" s="251" t="s">
        <v>696</v>
      </c>
      <c r="B43" s="111">
        <v>11968.68</v>
      </c>
      <c r="C43" s="284"/>
      <c r="D43" s="111"/>
      <c r="E43" s="284"/>
      <c r="F43" s="175"/>
    </row>
    <row r="44" spans="1:6" hidden="1" x14ac:dyDescent="0.3">
      <c r="A44" s="251" t="s">
        <v>697</v>
      </c>
      <c r="B44" s="111">
        <v>11933.67</v>
      </c>
      <c r="C44" s="284"/>
      <c r="D44" s="111"/>
      <c r="E44" s="284"/>
      <c r="F44" s="175"/>
    </row>
    <row r="45" spans="1:6" hidden="1" x14ac:dyDescent="0.3">
      <c r="A45" s="251" t="s">
        <v>698</v>
      </c>
      <c r="B45" s="111">
        <v>11746.8</v>
      </c>
      <c r="C45" s="284"/>
      <c r="D45" s="111"/>
      <c r="E45" s="284"/>
      <c r="F45" s="175"/>
    </row>
    <row r="46" spans="1:6" hidden="1" x14ac:dyDescent="0.3">
      <c r="A46" s="251" t="s">
        <v>699</v>
      </c>
      <c r="B46" s="111">
        <v>11850.72</v>
      </c>
      <c r="C46" s="284"/>
      <c r="D46" s="111"/>
      <c r="E46" s="284"/>
      <c r="F46" s="175"/>
    </row>
    <row r="47" spans="1:6" hidden="1" x14ac:dyDescent="0.3">
      <c r="A47" s="251" t="s">
        <v>505</v>
      </c>
      <c r="B47" s="111">
        <v>12054.91</v>
      </c>
      <c r="C47" s="284"/>
      <c r="D47" s="111"/>
      <c r="E47" s="284"/>
      <c r="F47" s="175"/>
    </row>
    <row r="48" spans="1:6" hidden="1" x14ac:dyDescent="0.3">
      <c r="A48" s="251" t="s">
        <v>506</v>
      </c>
      <c r="B48" s="111">
        <v>12369.41</v>
      </c>
      <c r="C48" s="284"/>
      <c r="D48" s="111"/>
      <c r="E48" s="284"/>
      <c r="F48" s="175"/>
    </row>
    <row r="49" spans="1:6" hidden="1" x14ac:dyDescent="0.3">
      <c r="A49" s="251" t="s">
        <v>507</v>
      </c>
      <c r="B49" s="111">
        <v>12233.74</v>
      </c>
      <c r="C49" s="284"/>
      <c r="D49" s="111"/>
      <c r="E49" s="284"/>
      <c r="F49" s="175"/>
    </row>
    <row r="50" spans="1:6" hidden="1" x14ac:dyDescent="0.3">
      <c r="A50" s="251" t="s">
        <v>508</v>
      </c>
      <c r="B50" s="111">
        <v>12227.34</v>
      </c>
      <c r="C50" s="284"/>
      <c r="D50" s="111"/>
      <c r="E50" s="284"/>
      <c r="F50" s="175"/>
    </row>
    <row r="51" spans="1:6" hidden="1" x14ac:dyDescent="0.3">
      <c r="A51" s="251" t="s">
        <v>509</v>
      </c>
      <c r="B51" s="111">
        <v>12322.03</v>
      </c>
      <c r="C51" s="284"/>
      <c r="D51" s="111"/>
      <c r="E51" s="284"/>
      <c r="F51" s="175"/>
    </row>
    <row r="52" spans="1:6" hidden="1" x14ac:dyDescent="0.3">
      <c r="A52" s="251" t="s">
        <v>510</v>
      </c>
      <c r="B52" s="111">
        <v>12087.79</v>
      </c>
      <c r="C52" s="284"/>
      <c r="D52" s="111"/>
      <c r="E52" s="284"/>
      <c r="F52" s="175"/>
    </row>
    <row r="53" spans="1:6" hidden="1" x14ac:dyDescent="0.3">
      <c r="A53" s="251" t="s">
        <v>511</v>
      </c>
      <c r="B53" s="111">
        <v>12107.81</v>
      </c>
      <c r="C53" s="284"/>
      <c r="D53" s="111"/>
      <c r="E53" s="284"/>
      <c r="F53" s="175"/>
    </row>
    <row r="54" spans="1:6" hidden="1" x14ac:dyDescent="0.3">
      <c r="A54" s="251" t="s">
        <v>512</v>
      </c>
      <c r="B54" s="111">
        <v>12200.29</v>
      </c>
      <c r="C54" s="284"/>
      <c r="D54" s="111"/>
      <c r="E54" s="284"/>
      <c r="F54" s="175"/>
    </row>
    <row r="55" spans="1:6" hidden="1" x14ac:dyDescent="0.3">
      <c r="A55" s="252" t="s">
        <v>513</v>
      </c>
      <c r="B55" s="111">
        <v>12026.92</v>
      </c>
      <c r="C55" s="284"/>
      <c r="D55" s="111"/>
      <c r="E55" s="284"/>
      <c r="F55" s="175"/>
    </row>
    <row r="56" spans="1:6" hidden="1" x14ac:dyDescent="0.3">
      <c r="A56" s="252" t="s">
        <v>514</v>
      </c>
      <c r="B56" s="111">
        <v>12012.4</v>
      </c>
      <c r="C56" s="284"/>
      <c r="D56" s="111"/>
      <c r="E56" s="284"/>
      <c r="F56" s="175"/>
    </row>
    <row r="57" spans="1:6" hidden="1" x14ac:dyDescent="0.3">
      <c r="A57" s="252" t="s">
        <v>515</v>
      </c>
      <c r="B57" s="111">
        <v>11939.83</v>
      </c>
      <c r="C57" s="284"/>
      <c r="D57" s="111"/>
      <c r="E57" s="284"/>
      <c r="F57" s="175"/>
    </row>
    <row r="58" spans="1:6" hidden="1" x14ac:dyDescent="0.3">
      <c r="A58" s="252" t="s">
        <v>516</v>
      </c>
      <c r="B58" s="111">
        <v>11833.02</v>
      </c>
      <c r="C58" s="284"/>
      <c r="D58" s="111"/>
      <c r="E58" s="284"/>
      <c r="F58" s="175"/>
    </row>
    <row r="59" spans="1:6" hidden="1" x14ac:dyDescent="0.3">
      <c r="A59" s="252" t="s">
        <v>517</v>
      </c>
      <c r="B59" s="111">
        <v>11658.44</v>
      </c>
      <c r="C59" s="284"/>
      <c r="D59" s="111"/>
      <c r="E59" s="284"/>
      <c r="F59" s="175"/>
    </row>
    <row r="60" spans="1:6" hidden="1" x14ac:dyDescent="0.3">
      <c r="A60" s="252" t="s">
        <v>518</v>
      </c>
      <c r="B60" s="111">
        <v>11658.2</v>
      </c>
      <c r="C60" s="284"/>
      <c r="D60" s="111"/>
      <c r="E60" s="284"/>
      <c r="F60" s="175"/>
    </row>
    <row r="61" spans="1:6" hidden="1" x14ac:dyDescent="0.3">
      <c r="A61" s="252" t="s">
        <v>519</v>
      </c>
      <c r="B61" s="111">
        <v>11320.84</v>
      </c>
      <c r="C61" s="284"/>
      <c r="D61" s="111"/>
      <c r="E61" s="284"/>
      <c r="F61" s="175"/>
    </row>
    <row r="62" spans="1:6" hidden="1" x14ac:dyDescent="0.3">
      <c r="A62" s="252" t="s">
        <v>520</v>
      </c>
      <c r="B62" s="111">
        <v>11450.98</v>
      </c>
      <c r="C62" s="284"/>
      <c r="D62" s="111"/>
      <c r="E62" s="284"/>
      <c r="F62" s="175"/>
    </row>
    <row r="63" spans="1:6" hidden="1" x14ac:dyDescent="0.3">
      <c r="A63" s="252" t="s">
        <v>521</v>
      </c>
      <c r="B63" s="111">
        <v>11389.46</v>
      </c>
      <c r="C63" s="284"/>
      <c r="D63" s="111"/>
      <c r="E63" s="284"/>
      <c r="F63" s="175"/>
    </row>
    <row r="64" spans="1:6" hidden="1" x14ac:dyDescent="0.3">
      <c r="A64" s="252" t="s">
        <v>522</v>
      </c>
      <c r="B64" s="111">
        <v>11416.49</v>
      </c>
      <c r="C64" s="284"/>
      <c r="D64" s="111"/>
      <c r="E64" s="284"/>
      <c r="F64" s="175"/>
    </row>
    <row r="65" spans="1:6" hidden="1" x14ac:dyDescent="0.3">
      <c r="A65" s="252" t="s">
        <v>523</v>
      </c>
      <c r="B65" s="111">
        <v>11439.32</v>
      </c>
      <c r="C65" s="284"/>
      <c r="D65" s="111"/>
      <c r="E65" s="284"/>
      <c r="F65" s="175"/>
    </row>
    <row r="66" spans="1:6" hidden="1" x14ac:dyDescent="0.3">
      <c r="A66" s="252" t="s">
        <v>524</v>
      </c>
      <c r="B66" s="111">
        <v>11195.78</v>
      </c>
      <c r="C66" s="284"/>
      <c r="D66" s="111"/>
      <c r="E66" s="284"/>
      <c r="F66" s="175"/>
    </row>
    <row r="67" spans="1:6" hidden="1" x14ac:dyDescent="0.3">
      <c r="A67" s="252" t="s">
        <v>525</v>
      </c>
      <c r="B67" s="111">
        <v>11012.46</v>
      </c>
      <c r="C67" s="284"/>
      <c r="D67" s="111"/>
      <c r="E67" s="284"/>
      <c r="F67" s="175"/>
    </row>
    <row r="68" spans="1:6" hidden="1" x14ac:dyDescent="0.3">
      <c r="A68" s="252" t="s">
        <v>526</v>
      </c>
      <c r="B68" s="111">
        <v>10868.03</v>
      </c>
      <c r="C68" s="284"/>
      <c r="D68" s="111"/>
      <c r="E68" s="284"/>
      <c r="F68" s="175"/>
    </row>
    <row r="69" spans="1:6" hidden="1" x14ac:dyDescent="0.3">
      <c r="A69" s="252" t="s">
        <v>527</v>
      </c>
      <c r="B69" s="111">
        <v>10738.14</v>
      </c>
      <c r="C69" s="284"/>
      <c r="D69" s="111"/>
      <c r="E69" s="284"/>
      <c r="F69" s="175"/>
    </row>
    <row r="70" spans="1:6" hidden="1" x14ac:dyDescent="0.3">
      <c r="A70" s="252" t="s">
        <v>528</v>
      </c>
      <c r="B70" s="111">
        <v>10272.629999999999</v>
      </c>
      <c r="C70" s="284"/>
      <c r="D70" s="111"/>
      <c r="E70" s="284"/>
      <c r="F70" s="175"/>
    </row>
    <row r="71" spans="1:6" hidden="1" x14ac:dyDescent="0.3">
      <c r="A71" s="252" t="s">
        <v>529</v>
      </c>
      <c r="B71" s="111">
        <v>10022.18</v>
      </c>
      <c r="C71" s="284"/>
      <c r="D71" s="111"/>
      <c r="E71" s="284"/>
      <c r="F71" s="175"/>
    </row>
    <row r="72" spans="1:6" hidden="1" x14ac:dyDescent="0.3">
      <c r="A72" s="252" t="s">
        <v>530</v>
      </c>
      <c r="B72" s="111">
        <v>10514.64</v>
      </c>
      <c r="C72" s="284"/>
      <c r="D72" s="111"/>
      <c r="E72" s="284"/>
      <c r="F72" s="175"/>
    </row>
    <row r="73" spans="1:6" hidden="1" x14ac:dyDescent="0.3">
      <c r="A73" s="252" t="s">
        <v>531</v>
      </c>
      <c r="B73" s="111">
        <v>10990.81</v>
      </c>
      <c r="C73" s="284"/>
      <c r="D73" s="111"/>
      <c r="E73" s="284"/>
      <c r="F73" s="175"/>
    </row>
    <row r="74" spans="1:6" hidden="1" x14ac:dyDescent="0.3">
      <c r="A74" s="252" t="s">
        <v>532</v>
      </c>
      <c r="B74" s="111">
        <v>10964.91</v>
      </c>
      <c r="C74" s="284"/>
      <c r="D74" s="111"/>
      <c r="E74" s="284"/>
      <c r="F74" s="175"/>
    </row>
    <row r="75" spans="1:6" hidden="1" x14ac:dyDescent="0.3">
      <c r="A75" s="252" t="s">
        <v>533</v>
      </c>
      <c r="B75" s="111">
        <v>10563.93</v>
      </c>
      <c r="C75" s="284"/>
      <c r="D75" s="111"/>
      <c r="E75" s="284"/>
      <c r="F75" s="175"/>
    </row>
    <row r="76" spans="1:6" hidden="1" x14ac:dyDescent="0.3">
      <c r="A76" s="252" t="s">
        <v>534</v>
      </c>
      <c r="B76" s="111">
        <v>10763.42</v>
      </c>
      <c r="C76" s="284"/>
      <c r="D76" s="111"/>
      <c r="E76" s="284"/>
      <c r="F76" s="175"/>
    </row>
    <row r="77" spans="1:6" hidden="1" x14ac:dyDescent="0.3">
      <c r="A77" s="252" t="s">
        <v>535</v>
      </c>
      <c r="B77" s="111">
        <v>10926.53</v>
      </c>
      <c r="C77" s="284"/>
      <c r="D77" s="111"/>
      <c r="E77" s="284"/>
      <c r="F77" s="175"/>
    </row>
    <row r="78" spans="1:6" hidden="1" x14ac:dyDescent="0.3">
      <c r="A78" s="252" t="s">
        <v>536</v>
      </c>
      <c r="B78" s="111">
        <v>10762.58</v>
      </c>
      <c r="C78" s="284"/>
      <c r="D78" s="111"/>
      <c r="E78" s="284"/>
      <c r="F78" s="175"/>
    </row>
    <row r="79" spans="1:6" hidden="1" x14ac:dyDescent="0.3">
      <c r="A79" s="252" t="s">
        <v>537</v>
      </c>
      <c r="B79" s="111">
        <v>10636.31</v>
      </c>
      <c r="C79" s="284"/>
      <c r="D79" s="111"/>
      <c r="E79" s="284"/>
      <c r="F79" s="175"/>
    </row>
    <row r="80" spans="1:6" hidden="1" x14ac:dyDescent="0.3">
      <c r="A80" s="252" t="s">
        <v>538</v>
      </c>
      <c r="B80" s="111">
        <v>10887.17</v>
      </c>
      <c r="C80" s="284"/>
      <c r="D80" s="111"/>
      <c r="E80" s="284"/>
      <c r="F80" s="175"/>
    </row>
    <row r="81" spans="1:6" hidden="1" x14ac:dyDescent="0.3">
      <c r="A81" s="252" t="s">
        <v>539</v>
      </c>
      <c r="B81" s="111">
        <v>10505.12</v>
      </c>
      <c r="C81" s="284"/>
      <c r="D81" s="111"/>
      <c r="E81" s="284"/>
      <c r="F81" s="175"/>
    </row>
    <row r="82" spans="1:6" hidden="1" x14ac:dyDescent="0.3">
      <c r="A82" s="252" t="s">
        <v>540</v>
      </c>
      <c r="B82" s="111">
        <v>10512.89</v>
      </c>
      <c r="C82" s="284"/>
      <c r="D82" s="111"/>
      <c r="E82" s="284"/>
      <c r="F82" s="175"/>
    </row>
    <row r="83" spans="1:6" hidden="1" x14ac:dyDescent="0.3">
      <c r="A83" s="252" t="s">
        <v>541</v>
      </c>
      <c r="B83" s="111">
        <v>10536.2</v>
      </c>
      <c r="C83" s="284"/>
      <c r="D83" s="111"/>
      <c r="E83" s="284"/>
      <c r="F83" s="175"/>
    </row>
    <row r="84" spans="1:6" hidden="1" x14ac:dyDescent="0.3">
      <c r="A84" s="252" t="s">
        <v>542</v>
      </c>
      <c r="B84" s="111">
        <v>10442.91</v>
      </c>
      <c r="C84" s="284"/>
      <c r="D84" s="111"/>
      <c r="E84" s="284"/>
      <c r="F84" s="175"/>
    </row>
    <row r="85" spans="1:6" hidden="1" x14ac:dyDescent="0.3">
      <c r="A85" s="252" t="s">
        <v>543</v>
      </c>
      <c r="B85" s="111">
        <v>10531.44</v>
      </c>
      <c r="C85" s="284"/>
      <c r="D85" s="111"/>
      <c r="E85" s="284"/>
      <c r="F85" s="175"/>
    </row>
    <row r="86" spans="1:6" hidden="1" x14ac:dyDescent="0.3">
      <c r="A86" s="252" t="s">
        <v>544</v>
      </c>
      <c r="B86" s="111">
        <v>10709.15</v>
      </c>
      <c r="C86" s="284"/>
      <c r="D86" s="111"/>
      <c r="E86" s="284"/>
      <c r="F86" s="175"/>
    </row>
    <row r="87" spans="1:6" hidden="1" x14ac:dyDescent="0.3">
      <c r="A87" s="252" t="s">
        <v>545</v>
      </c>
      <c r="B87" s="111">
        <v>10535.82</v>
      </c>
      <c r="C87" s="284"/>
      <c r="D87" s="111"/>
      <c r="E87" s="284"/>
      <c r="F87" s="175"/>
    </row>
    <row r="88" spans="1:6" hidden="1" x14ac:dyDescent="0.3">
      <c r="A88" s="252" t="s">
        <v>546</v>
      </c>
      <c r="B88" s="111">
        <v>10595.21</v>
      </c>
      <c r="C88" s="284"/>
      <c r="D88" s="111"/>
      <c r="E88" s="284"/>
      <c r="F88" s="175"/>
    </row>
    <row r="89" spans="1:6" hidden="1" x14ac:dyDescent="0.3">
      <c r="A89" s="252" t="s">
        <v>547</v>
      </c>
      <c r="B89" s="111">
        <v>10530.53</v>
      </c>
      <c r="C89" s="284"/>
      <c r="D89" s="111"/>
      <c r="E89" s="284"/>
      <c r="F89" s="175"/>
    </row>
    <row r="90" spans="1:6" hidden="1" x14ac:dyDescent="0.3">
      <c r="A90" s="252" t="s">
        <v>548</v>
      </c>
      <c r="B90" s="111">
        <v>10588.32</v>
      </c>
      <c r="C90" s="284"/>
      <c r="D90" s="111"/>
      <c r="E90" s="284"/>
      <c r="F90" s="175"/>
    </row>
    <row r="91" spans="1:6" hidden="1" x14ac:dyDescent="0.3">
      <c r="A91" s="252" t="s">
        <v>549</v>
      </c>
      <c r="B91" s="111">
        <v>10695.64</v>
      </c>
      <c r="C91" s="284"/>
      <c r="D91" s="111"/>
      <c r="E91" s="284"/>
      <c r="F91" s="175"/>
    </row>
    <row r="92" spans="1:6" hidden="1" x14ac:dyDescent="0.3">
      <c r="A92" s="252" t="s">
        <v>550</v>
      </c>
      <c r="B92" s="111">
        <v>10574.53</v>
      </c>
      <c r="C92" s="284"/>
      <c r="D92" s="111"/>
      <c r="E92" s="284"/>
      <c r="F92" s="175"/>
    </row>
    <row r="93" spans="1:6" hidden="1" x14ac:dyDescent="0.3">
      <c r="A93" s="252" t="s">
        <v>551</v>
      </c>
      <c r="B93" s="111">
        <v>10632.38</v>
      </c>
      <c r="C93" s="284"/>
      <c r="D93" s="111"/>
      <c r="E93" s="284"/>
      <c r="F93" s="175"/>
    </row>
    <row r="94" spans="1:6" hidden="1" x14ac:dyDescent="0.3">
      <c r="A94" s="252" t="s">
        <v>552</v>
      </c>
      <c r="B94" s="111">
        <v>10390.99</v>
      </c>
      <c r="C94" s="284"/>
      <c r="D94" s="111"/>
      <c r="E94" s="284"/>
      <c r="F94" s="175"/>
    </row>
    <row r="95" spans="1:6" hidden="1" x14ac:dyDescent="0.3">
      <c r="A95" s="252" t="s">
        <v>553</v>
      </c>
      <c r="B95" s="111">
        <v>10372.1</v>
      </c>
      <c r="C95" s="284"/>
      <c r="D95" s="111"/>
      <c r="E95" s="284"/>
      <c r="F95" s="175"/>
    </row>
    <row r="96" spans="1:6" hidden="1" x14ac:dyDescent="0.3">
      <c r="A96" s="252" t="s">
        <v>554</v>
      </c>
      <c r="B96" s="111">
        <v>10570.92</v>
      </c>
      <c r="C96" s="284"/>
      <c r="D96" s="111"/>
      <c r="E96" s="284"/>
      <c r="F96" s="175"/>
    </row>
    <row r="97" spans="1:6" hidden="1" x14ac:dyDescent="0.3">
      <c r="A97" s="252" t="s">
        <v>555</v>
      </c>
      <c r="B97" s="111">
        <v>10417.299999999999</v>
      </c>
      <c r="C97" s="284"/>
      <c r="D97" s="111"/>
      <c r="E97" s="284"/>
      <c r="F97" s="175"/>
    </row>
    <row r="98" spans="1:6" hidden="1" x14ac:dyDescent="0.3">
      <c r="A98" s="252" t="s">
        <v>556</v>
      </c>
      <c r="B98" s="111">
        <v>10339.81</v>
      </c>
      <c r="C98" s="284"/>
      <c r="D98" s="111"/>
      <c r="E98" s="284"/>
      <c r="F98" s="175"/>
    </row>
    <row r="99" spans="1:6" hidden="1" x14ac:dyDescent="0.3">
      <c r="A99" s="252" t="s">
        <v>557</v>
      </c>
      <c r="B99" s="111">
        <v>10252.15</v>
      </c>
      <c r="C99" s="284"/>
      <c r="D99" s="111"/>
      <c r="E99" s="284"/>
      <c r="F99" s="175"/>
    </row>
    <row r="100" spans="1:6" hidden="1" x14ac:dyDescent="0.3">
      <c r="A100" s="252" t="s">
        <v>558</v>
      </c>
      <c r="B100" s="111">
        <v>10164.23</v>
      </c>
      <c r="C100" s="284"/>
      <c r="D100" s="111"/>
      <c r="E100" s="284"/>
      <c r="F100" s="175"/>
    </row>
    <row r="101" spans="1:6" hidden="1" x14ac:dyDescent="0.3">
      <c r="A101" s="252" t="s">
        <v>559</v>
      </c>
      <c r="B101" s="111">
        <v>10156.94</v>
      </c>
      <c r="C101" s="284"/>
      <c r="D101" s="111"/>
      <c r="E101" s="284"/>
      <c r="F101" s="175"/>
    </row>
    <row r="102" spans="1:6" hidden="1" x14ac:dyDescent="0.3">
      <c r="A102" s="252" t="s">
        <v>560</v>
      </c>
      <c r="B102" s="111">
        <v>10035.77</v>
      </c>
      <c r="C102" s="284"/>
      <c r="D102" s="111"/>
      <c r="E102" s="284"/>
      <c r="F102" s="175"/>
    </row>
    <row r="103" spans="1:6" hidden="1" x14ac:dyDescent="0.3">
      <c r="A103" s="252" t="s">
        <v>561</v>
      </c>
      <c r="B103" s="111">
        <v>9922.41</v>
      </c>
      <c r="C103" s="284"/>
      <c r="D103" s="111"/>
      <c r="E103" s="284"/>
      <c r="F103" s="175"/>
    </row>
    <row r="104" spans="1:6" hidden="1" x14ac:dyDescent="0.3">
      <c r="A104" s="252" t="s">
        <v>562</v>
      </c>
      <c r="B104" s="111">
        <v>9953.42</v>
      </c>
      <c r="C104" s="284"/>
      <c r="D104" s="111"/>
      <c r="E104" s="284"/>
      <c r="F104" s="175"/>
    </row>
    <row r="105" spans="1:6" hidden="1" x14ac:dyDescent="0.3">
      <c r="A105" s="252" t="s">
        <v>563</v>
      </c>
      <c r="B105" s="111">
        <v>10112.56</v>
      </c>
      <c r="C105" s="284"/>
      <c r="D105" s="111"/>
      <c r="E105" s="284"/>
      <c r="F105" s="175"/>
    </row>
    <row r="106" spans="1:6" hidden="1" x14ac:dyDescent="0.3">
      <c r="A106" s="252" t="s">
        <v>564</v>
      </c>
      <c r="B106" s="111">
        <v>8742.31</v>
      </c>
      <c r="C106" s="284"/>
      <c r="D106" s="111"/>
      <c r="E106" s="284"/>
      <c r="F106" s="175"/>
    </row>
    <row r="107" spans="1:6" hidden="1" x14ac:dyDescent="0.3">
      <c r="A107" s="252" t="s">
        <v>765</v>
      </c>
      <c r="B107" s="111">
        <v>10300.83</v>
      </c>
      <c r="C107" s="284"/>
      <c r="D107" s="111"/>
      <c r="E107" s="284"/>
      <c r="F107" s="175"/>
    </row>
    <row r="108" spans="1:6" hidden="1" x14ac:dyDescent="0.3">
      <c r="A108" s="252" t="s">
        <v>566</v>
      </c>
      <c r="B108" s="111">
        <v>10308.42</v>
      </c>
      <c r="C108" s="284"/>
      <c r="D108" s="111"/>
      <c r="E108" s="284"/>
      <c r="F108" s="175"/>
    </row>
    <row r="109" spans="1:6" hidden="1" x14ac:dyDescent="0.3">
      <c r="A109" s="252" t="s">
        <v>567</v>
      </c>
      <c r="B109" s="111">
        <v>10330.700000000001</v>
      </c>
      <c r="C109" s="284"/>
      <c r="D109" s="111"/>
      <c r="E109" s="284"/>
      <c r="F109" s="175"/>
    </row>
    <row r="110" spans="1:6" hidden="1" x14ac:dyDescent="0.3">
      <c r="A110" s="252" t="s">
        <v>568</v>
      </c>
      <c r="B110" s="111">
        <v>10345.870000000001</v>
      </c>
      <c r="C110" s="284"/>
      <c r="D110" s="111"/>
      <c r="E110" s="284"/>
      <c r="F110" s="175"/>
    </row>
    <row r="111" spans="1:6" hidden="1" x14ac:dyDescent="0.3">
      <c r="A111" s="252" t="s">
        <v>569</v>
      </c>
      <c r="B111" s="111">
        <v>10490.46</v>
      </c>
      <c r="C111" s="284"/>
      <c r="D111" s="111"/>
      <c r="E111" s="284"/>
      <c r="F111" s="175"/>
    </row>
    <row r="112" spans="1:6" hidden="1" x14ac:dyDescent="0.3">
      <c r="A112" s="252" t="s">
        <v>570</v>
      </c>
      <c r="B112" s="111">
        <v>10390.59</v>
      </c>
      <c r="C112" s="284"/>
      <c r="D112" s="111"/>
      <c r="E112" s="284"/>
      <c r="F112" s="175"/>
    </row>
    <row r="113" spans="1:6" hidden="1" x14ac:dyDescent="0.3">
      <c r="A113" s="252" t="s">
        <v>571</v>
      </c>
      <c r="B113" s="111">
        <v>10323.11</v>
      </c>
      <c r="C113" s="284"/>
      <c r="D113" s="111"/>
      <c r="E113" s="284"/>
      <c r="F113" s="175"/>
    </row>
    <row r="114" spans="1:6" hidden="1" x14ac:dyDescent="0.3">
      <c r="A114" s="252" t="s">
        <v>572</v>
      </c>
      <c r="B114" s="111">
        <v>10413.34</v>
      </c>
      <c r="C114" s="284"/>
      <c r="D114" s="111"/>
      <c r="E114" s="284"/>
      <c r="F114" s="175"/>
    </row>
    <row r="115" spans="1:6" hidden="1" x14ac:dyDescent="0.3">
      <c r="A115" s="252" t="s">
        <v>573</v>
      </c>
      <c r="B115" s="111">
        <v>10408.92</v>
      </c>
      <c r="C115" s="284"/>
      <c r="D115" s="111"/>
      <c r="E115" s="284"/>
      <c r="F115" s="175"/>
    </row>
    <row r="116" spans="1:6" hidden="1" x14ac:dyDescent="0.3">
      <c r="A116" s="252" t="s">
        <v>574</v>
      </c>
      <c r="B116" s="111">
        <v>10377.6</v>
      </c>
      <c r="C116" s="284"/>
      <c r="D116" s="111"/>
      <c r="E116" s="284"/>
      <c r="F116" s="175"/>
    </row>
    <row r="117" spans="1:6" hidden="1" x14ac:dyDescent="0.3">
      <c r="A117" s="252" t="s">
        <v>575</v>
      </c>
      <c r="B117" s="111">
        <v>10362.299999999999</v>
      </c>
      <c r="C117" s="284"/>
      <c r="D117" s="111"/>
      <c r="E117" s="284"/>
      <c r="F117" s="175"/>
    </row>
    <row r="118" spans="1:6" hidden="1" x14ac:dyDescent="0.3">
      <c r="A118" s="252" t="s">
        <v>576</v>
      </c>
      <c r="B118" s="111">
        <v>10255</v>
      </c>
      <c r="C118" s="284"/>
      <c r="D118" s="111"/>
      <c r="E118" s="284"/>
      <c r="F118" s="175"/>
    </row>
    <row r="119" spans="1:6" hidden="1" x14ac:dyDescent="0.3">
      <c r="A119" s="252" t="s">
        <v>577</v>
      </c>
      <c r="B119" s="111">
        <v>10178.23</v>
      </c>
      <c r="C119" s="284"/>
      <c r="D119" s="111"/>
      <c r="E119" s="284"/>
      <c r="F119" s="175"/>
    </row>
    <row r="120" spans="1:6" hidden="1" x14ac:dyDescent="0.3">
      <c r="A120" s="252" t="s">
        <v>578</v>
      </c>
      <c r="B120" s="111">
        <v>10366.86</v>
      </c>
      <c r="C120" s="284"/>
      <c r="D120" s="111"/>
      <c r="E120" s="284"/>
      <c r="F120" s="175"/>
    </row>
    <row r="121" spans="1:6" hidden="1" x14ac:dyDescent="0.3">
      <c r="A121" s="252" t="s">
        <v>766</v>
      </c>
      <c r="B121" s="110">
        <v>10178.23</v>
      </c>
      <c r="C121" s="284"/>
      <c r="D121" s="111"/>
      <c r="E121" s="284"/>
      <c r="F121" s="175"/>
    </row>
    <row r="122" spans="1:6" hidden="1" x14ac:dyDescent="0.3">
      <c r="A122" s="252" t="s">
        <v>767</v>
      </c>
      <c r="B122" s="110">
        <v>2076.4</v>
      </c>
      <c r="C122" s="284"/>
      <c r="D122" s="111"/>
      <c r="E122" s="284"/>
      <c r="F122" s="175"/>
    </row>
    <row r="123" spans="1:6" hidden="1" x14ac:dyDescent="0.3">
      <c r="A123" s="252" t="s">
        <v>579</v>
      </c>
      <c r="B123" s="110">
        <v>10115.4</v>
      </c>
      <c r="C123" s="284"/>
      <c r="D123" s="111"/>
      <c r="E123" s="284"/>
      <c r="F123" s="175"/>
    </row>
    <row r="124" spans="1:6" hidden="1" x14ac:dyDescent="0.3">
      <c r="A124" s="252" t="s">
        <v>580</v>
      </c>
      <c r="B124" s="111">
        <v>10077.09</v>
      </c>
      <c r="C124" s="284"/>
      <c r="D124" s="111"/>
      <c r="E124" s="284"/>
      <c r="F124" s="175"/>
    </row>
    <row r="125" spans="1:6" hidden="1" x14ac:dyDescent="0.3">
      <c r="A125" s="252" t="s">
        <v>581</v>
      </c>
      <c r="B125" s="110">
        <v>10070.15</v>
      </c>
      <c r="C125" s="284"/>
      <c r="D125" s="111"/>
      <c r="E125" s="284"/>
      <c r="F125" s="175"/>
    </row>
    <row r="126" spans="1:6" hidden="1" x14ac:dyDescent="0.3">
      <c r="A126" s="252" t="s">
        <v>582</v>
      </c>
      <c r="B126" s="111">
        <v>10073.17</v>
      </c>
      <c r="C126" s="284"/>
      <c r="D126" s="111"/>
      <c r="E126" s="284"/>
      <c r="F126" s="175"/>
    </row>
    <row r="127" spans="1:6" hidden="1" x14ac:dyDescent="0.3">
      <c r="A127" s="252" t="s">
        <v>768</v>
      </c>
      <c r="B127" s="110">
        <v>10296.41</v>
      </c>
      <c r="C127" s="284"/>
      <c r="D127" s="111"/>
      <c r="E127" s="284"/>
      <c r="F127" s="175"/>
    </row>
    <row r="128" spans="1:6" hidden="1" x14ac:dyDescent="0.3">
      <c r="A128" s="252" t="s">
        <v>769</v>
      </c>
      <c r="B128" s="111">
        <v>10341.66</v>
      </c>
      <c r="C128" s="284"/>
      <c r="D128" s="111"/>
      <c r="E128" s="284"/>
      <c r="F128" s="175"/>
    </row>
    <row r="129" spans="1:6" hidden="1" x14ac:dyDescent="0.3">
      <c r="A129" s="252" t="s">
        <v>583</v>
      </c>
      <c r="B129" s="111">
        <v>10338.18</v>
      </c>
      <c r="C129" s="284"/>
      <c r="D129" s="111"/>
      <c r="E129" s="284"/>
      <c r="F129" s="175"/>
    </row>
    <row r="130" spans="1:6" hidden="1" x14ac:dyDescent="0.3">
      <c r="A130" s="252" t="s">
        <v>584</v>
      </c>
      <c r="B130" s="111">
        <v>10350.620000000001</v>
      </c>
      <c r="C130" s="284"/>
      <c r="D130" s="111"/>
      <c r="E130" s="284"/>
      <c r="F130" s="175"/>
    </row>
    <row r="131" spans="1:6" hidden="1" x14ac:dyDescent="0.3">
      <c r="A131" s="252" t="s">
        <v>587</v>
      </c>
      <c r="B131" s="111">
        <v>10124.91</v>
      </c>
      <c r="C131" s="284"/>
      <c r="D131" s="111"/>
      <c r="E131" s="284"/>
      <c r="F131" s="175"/>
    </row>
    <row r="132" spans="1:6" hidden="1" x14ac:dyDescent="0.3">
      <c r="A132" s="252" t="s">
        <v>588</v>
      </c>
      <c r="B132" s="111">
        <v>10128.18</v>
      </c>
      <c r="C132" s="284"/>
      <c r="D132" s="111"/>
      <c r="E132" s="284"/>
      <c r="F132" s="175"/>
    </row>
    <row r="133" spans="1:6" hidden="1" x14ac:dyDescent="0.3">
      <c r="A133" s="252" t="s">
        <v>589</v>
      </c>
      <c r="B133" s="111">
        <v>10154.41</v>
      </c>
      <c r="C133" s="284"/>
      <c r="D133" s="111"/>
      <c r="E133" s="284"/>
      <c r="F133" s="175"/>
    </row>
    <row r="134" spans="1:6" hidden="1" x14ac:dyDescent="0.3">
      <c r="A134" s="252" t="s">
        <v>590</v>
      </c>
      <c r="B134" s="111">
        <v>10706.58</v>
      </c>
      <c r="C134" s="284"/>
      <c r="D134" s="111"/>
      <c r="E134" s="284"/>
      <c r="F134" s="175"/>
    </row>
    <row r="135" spans="1:6" hidden="1" x14ac:dyDescent="0.3">
      <c r="A135" s="252" t="s">
        <v>770</v>
      </c>
      <c r="B135" s="111">
        <v>11064.62</v>
      </c>
      <c r="C135" s="284"/>
      <c r="D135" s="111"/>
      <c r="E135" s="284"/>
      <c r="F135" s="175"/>
    </row>
    <row r="136" spans="1:6" hidden="1" x14ac:dyDescent="0.3">
      <c r="A136" s="252" t="s">
        <v>591</v>
      </c>
      <c r="B136" s="111">
        <v>10791.2</v>
      </c>
      <c r="C136" s="284"/>
      <c r="D136" s="111"/>
      <c r="E136" s="284"/>
      <c r="F136" s="175"/>
    </row>
    <row r="137" spans="1:6" hidden="1" x14ac:dyDescent="0.3">
      <c r="A137" s="252" t="s">
        <v>593</v>
      </c>
      <c r="B137" s="111">
        <v>10418.42</v>
      </c>
      <c r="C137" s="284"/>
      <c r="D137" s="111"/>
      <c r="E137" s="284"/>
      <c r="F137" s="175"/>
    </row>
    <row r="138" spans="1:6" hidden="1" x14ac:dyDescent="0.3">
      <c r="A138" s="252" t="s">
        <v>594</v>
      </c>
      <c r="B138" s="111">
        <v>10486.08</v>
      </c>
      <c r="C138" s="284"/>
      <c r="D138" s="111"/>
      <c r="E138" s="284"/>
      <c r="F138" s="175"/>
    </row>
    <row r="139" spans="1:6" hidden="1" x14ac:dyDescent="0.3">
      <c r="A139" s="252" t="s">
        <v>595</v>
      </c>
      <c r="B139" s="111">
        <v>10534.8</v>
      </c>
      <c r="C139" s="284"/>
      <c r="D139" s="111"/>
      <c r="E139" s="284"/>
      <c r="F139" s="175"/>
    </row>
    <row r="140" spans="1:6" hidden="1" x14ac:dyDescent="0.3">
      <c r="A140" s="252" t="s">
        <v>771</v>
      </c>
      <c r="B140" s="111">
        <v>10529.39</v>
      </c>
      <c r="C140" s="284"/>
      <c r="D140" s="111"/>
      <c r="E140" s="284"/>
      <c r="F140" s="175"/>
    </row>
    <row r="141" spans="1:6" hidden="1" x14ac:dyDescent="0.3">
      <c r="A141" s="252" t="s">
        <v>701</v>
      </c>
      <c r="B141" s="111">
        <v>10354.031000000001</v>
      </c>
      <c r="C141" s="284"/>
      <c r="D141" s="111"/>
      <c r="E141" s="284"/>
      <c r="F141" s="175"/>
    </row>
    <row r="142" spans="1:6" hidden="1" x14ac:dyDescent="0.3">
      <c r="A142" s="252" t="s">
        <v>702</v>
      </c>
      <c r="B142" s="111">
        <v>10287.81</v>
      </c>
      <c r="C142" s="284"/>
      <c r="D142" s="111"/>
      <c r="E142" s="284"/>
      <c r="F142" s="175"/>
    </row>
    <row r="143" spans="1:6" hidden="1" x14ac:dyDescent="0.3">
      <c r="A143" s="252" t="s">
        <v>703</v>
      </c>
      <c r="B143" s="111">
        <v>10442.74</v>
      </c>
      <c r="C143" s="284"/>
      <c r="D143" s="111"/>
      <c r="E143" s="284"/>
      <c r="F143" s="175"/>
    </row>
    <row r="144" spans="1:6" hidden="1" x14ac:dyDescent="0.3">
      <c r="A144" s="252" t="s">
        <v>704</v>
      </c>
      <c r="B144" s="111">
        <v>10698.73</v>
      </c>
      <c r="C144" s="284"/>
      <c r="D144" s="111"/>
      <c r="E144" s="284"/>
      <c r="F144" s="175"/>
    </row>
    <row r="145" spans="1:6" hidden="1" x14ac:dyDescent="0.3">
      <c r="A145" s="252" t="s">
        <v>601</v>
      </c>
      <c r="B145" s="111">
        <v>10443.92</v>
      </c>
      <c r="C145" s="284"/>
      <c r="D145" s="111"/>
      <c r="E145" s="284"/>
      <c r="F145" s="175"/>
    </row>
    <row r="146" spans="1:6" hidden="1" x14ac:dyDescent="0.3">
      <c r="A146" s="252" t="s">
        <v>602</v>
      </c>
      <c r="B146" s="111">
        <v>10437.799999999999</v>
      </c>
      <c r="C146" s="284"/>
      <c r="D146" s="111"/>
      <c r="E146" s="284"/>
      <c r="F146" s="175"/>
    </row>
    <row r="147" spans="1:6" hidden="1" x14ac:dyDescent="0.3">
      <c r="A147" s="252" t="s">
        <v>603</v>
      </c>
      <c r="B147" s="111">
        <v>10505.75</v>
      </c>
      <c r="C147" s="284"/>
      <c r="D147" s="111"/>
      <c r="E147" s="284"/>
      <c r="F147" s="175"/>
    </row>
    <row r="148" spans="1:6" hidden="1" x14ac:dyDescent="0.3">
      <c r="A148" s="252" t="s">
        <v>608</v>
      </c>
      <c r="B148" s="111">
        <v>10425.280000000001</v>
      </c>
      <c r="C148" s="284"/>
      <c r="D148" s="111"/>
      <c r="E148" s="284"/>
      <c r="F148" s="175"/>
    </row>
    <row r="149" spans="1:6" hidden="1" x14ac:dyDescent="0.3">
      <c r="A149" s="252" t="s">
        <v>610</v>
      </c>
      <c r="B149" s="111">
        <v>10297.81</v>
      </c>
      <c r="C149" s="284"/>
      <c r="D149" s="111"/>
      <c r="E149" s="284"/>
      <c r="F149" s="175"/>
    </row>
    <row r="150" spans="1:6" hidden="1" x14ac:dyDescent="0.3">
      <c r="A150" s="252" t="s">
        <v>772</v>
      </c>
      <c r="B150" s="111">
        <v>10297.81</v>
      </c>
      <c r="C150" s="284"/>
      <c r="D150" s="111"/>
      <c r="E150" s="284"/>
      <c r="F150" s="175"/>
    </row>
    <row r="151" spans="1:6" hidden="1" x14ac:dyDescent="0.3">
      <c r="A151" s="252" t="s">
        <v>612</v>
      </c>
      <c r="B151" s="111">
        <v>10293.39</v>
      </c>
      <c r="C151" s="284"/>
      <c r="D151" s="111"/>
      <c r="E151" s="284"/>
      <c r="F151" s="175"/>
    </row>
    <row r="152" spans="1:6" hidden="1" x14ac:dyDescent="0.3">
      <c r="A152" s="252" t="s">
        <v>614</v>
      </c>
      <c r="B152" s="111">
        <v>10233.33</v>
      </c>
      <c r="C152" s="284"/>
      <c r="D152" s="111"/>
      <c r="E152" s="284"/>
      <c r="F152" s="175"/>
    </row>
    <row r="153" spans="1:6" hidden="1" x14ac:dyDescent="0.3">
      <c r="A153" s="252" t="s">
        <v>773</v>
      </c>
      <c r="B153" s="111">
        <v>10398.17</v>
      </c>
      <c r="C153" s="284"/>
      <c r="D153" s="111"/>
      <c r="E153" s="284"/>
      <c r="F153" s="175"/>
    </row>
    <row r="154" spans="1:6" hidden="1" x14ac:dyDescent="0.3">
      <c r="A154" s="252" t="s">
        <v>618</v>
      </c>
      <c r="B154" s="111">
        <v>10687.28</v>
      </c>
      <c r="C154" s="284"/>
      <c r="D154" s="111"/>
      <c r="E154" s="284"/>
      <c r="F154" s="175"/>
    </row>
    <row r="155" spans="1:6" hidden="1" x14ac:dyDescent="0.3">
      <c r="A155" s="252" t="s">
        <v>620</v>
      </c>
      <c r="B155" s="111">
        <v>10699.804</v>
      </c>
      <c r="C155" s="284"/>
      <c r="D155" s="111"/>
      <c r="E155" s="284"/>
      <c r="F155" s="175"/>
    </row>
    <row r="156" spans="1:6" hidden="1" x14ac:dyDescent="0.3">
      <c r="A156" s="252" t="s">
        <v>622</v>
      </c>
      <c r="B156" s="111">
        <v>10971.56</v>
      </c>
      <c r="C156" s="284"/>
      <c r="D156" s="111"/>
      <c r="E156" s="284"/>
      <c r="F156" s="175"/>
    </row>
    <row r="157" spans="1:6" hidden="1" x14ac:dyDescent="0.3">
      <c r="A157" s="252" t="s">
        <v>625</v>
      </c>
      <c r="B157" s="111">
        <v>10808.06</v>
      </c>
      <c r="C157" s="284"/>
      <c r="D157" s="111"/>
      <c r="E157" s="284"/>
      <c r="F157" s="175"/>
    </row>
    <row r="158" spans="1:6" hidden="1" x14ac:dyDescent="0.3">
      <c r="A158" s="252" t="s">
        <v>626</v>
      </c>
      <c r="B158" s="111">
        <v>10851.008</v>
      </c>
      <c r="C158" s="284"/>
      <c r="D158" s="111"/>
      <c r="E158" s="284"/>
      <c r="F158" s="175"/>
    </row>
    <row r="159" spans="1:6" hidden="1" x14ac:dyDescent="0.3">
      <c r="A159" s="252" t="s">
        <v>628</v>
      </c>
      <c r="B159" s="111">
        <v>10915.65</v>
      </c>
      <c r="C159" s="284"/>
      <c r="D159" s="111"/>
      <c r="E159" s="284"/>
      <c r="F159" s="175"/>
    </row>
    <row r="160" spans="1:6" hidden="1" x14ac:dyDescent="0.3">
      <c r="A160" s="252" t="s">
        <v>774</v>
      </c>
      <c r="B160" s="111">
        <v>11152.58</v>
      </c>
      <c r="C160" s="284"/>
      <c r="D160" s="111"/>
      <c r="E160" s="284"/>
      <c r="F160" s="175"/>
    </row>
    <row r="161" spans="1:6" hidden="1" x14ac:dyDescent="0.3">
      <c r="A161" s="252" t="s">
        <v>775</v>
      </c>
      <c r="B161" s="111">
        <v>10718.12</v>
      </c>
      <c r="C161" s="284"/>
      <c r="D161" s="111"/>
      <c r="E161" s="284"/>
      <c r="F161" s="175"/>
    </row>
    <row r="162" spans="1:6" hidden="1" x14ac:dyDescent="0.3">
      <c r="A162" s="252" t="s">
        <v>776</v>
      </c>
      <c r="B162" s="111">
        <v>10612.013000000001</v>
      </c>
      <c r="C162" s="284"/>
      <c r="D162" s="111"/>
      <c r="E162" s="284"/>
      <c r="F162" s="175"/>
    </row>
    <row r="163" spans="1:6" hidden="1" x14ac:dyDescent="0.3">
      <c r="A163" s="252" t="s">
        <v>633</v>
      </c>
      <c r="B163" s="111">
        <v>10454.19</v>
      </c>
      <c r="C163" s="284"/>
      <c r="D163" s="111"/>
      <c r="E163" s="284"/>
      <c r="F163" s="175"/>
    </row>
    <row r="164" spans="1:6" hidden="1" x14ac:dyDescent="0.3">
      <c r="A164" s="252" t="s">
        <v>635</v>
      </c>
      <c r="B164" s="111">
        <v>10350.89</v>
      </c>
      <c r="C164" s="284"/>
      <c r="D164" s="111"/>
      <c r="E164" s="284"/>
      <c r="F164" s="175"/>
    </row>
    <row r="165" spans="1:6" hidden="1" x14ac:dyDescent="0.3">
      <c r="A165" s="252" t="s">
        <v>636</v>
      </c>
      <c r="B165" s="111">
        <v>10386.050999999999</v>
      </c>
      <c r="C165" s="284"/>
      <c r="D165" s="111"/>
      <c r="E165" s="284"/>
      <c r="F165" s="175"/>
    </row>
    <row r="166" spans="1:6" hidden="1" x14ac:dyDescent="0.3">
      <c r="A166" s="252" t="s">
        <v>640</v>
      </c>
      <c r="B166" s="111">
        <v>10297.011</v>
      </c>
      <c r="C166" s="284"/>
      <c r="D166" s="111"/>
      <c r="E166" s="284"/>
      <c r="F166" s="175"/>
    </row>
    <row r="167" spans="1:6" hidden="1" x14ac:dyDescent="0.3">
      <c r="A167" s="252" t="s">
        <v>641</v>
      </c>
      <c r="B167" s="111">
        <v>10066.549999999999</v>
      </c>
      <c r="C167" s="284"/>
      <c r="D167" s="111"/>
      <c r="E167" s="284"/>
      <c r="F167" s="175"/>
    </row>
    <row r="168" spans="1:6" hidden="1" x14ac:dyDescent="0.3">
      <c r="A168" s="252" t="s">
        <v>642</v>
      </c>
      <c r="B168" s="111">
        <v>10096.709999999999</v>
      </c>
      <c r="C168" s="284"/>
      <c r="D168" s="111"/>
      <c r="E168" s="284"/>
      <c r="F168" s="175"/>
    </row>
    <row r="169" spans="1:6" hidden="1" x14ac:dyDescent="0.3">
      <c r="A169" s="252" t="s">
        <v>643</v>
      </c>
      <c r="B169" s="111">
        <v>10090.86</v>
      </c>
      <c r="C169" s="284"/>
      <c r="D169" s="111"/>
      <c r="E169" s="284"/>
      <c r="F169" s="175"/>
    </row>
    <row r="170" spans="1:6" hidden="1" x14ac:dyDescent="0.3">
      <c r="A170" s="252" t="s">
        <v>645</v>
      </c>
      <c r="B170" s="111">
        <v>10039.73</v>
      </c>
      <c r="C170" s="284"/>
      <c r="D170" s="111"/>
      <c r="E170" s="284"/>
      <c r="F170" s="175"/>
    </row>
    <row r="171" spans="1:6" hidden="1" x14ac:dyDescent="0.3">
      <c r="A171" s="252" t="s">
        <v>646</v>
      </c>
      <c r="B171" s="111">
        <v>10189.07</v>
      </c>
      <c r="C171" s="284"/>
      <c r="D171" s="111"/>
      <c r="E171" s="284"/>
      <c r="F171" s="175"/>
    </row>
    <row r="172" spans="1:6" hidden="1" x14ac:dyDescent="0.3">
      <c r="A172" s="252" t="s">
        <v>647</v>
      </c>
      <c r="B172" s="111">
        <v>10078.44</v>
      </c>
      <c r="C172" s="284"/>
      <c r="D172" s="111"/>
      <c r="E172" s="284"/>
      <c r="F172" s="175"/>
    </row>
    <row r="173" spans="1:6" hidden="1" x14ac:dyDescent="0.3">
      <c r="A173" s="252" t="s">
        <v>648</v>
      </c>
      <c r="B173" s="111">
        <v>10119.4</v>
      </c>
      <c r="C173" s="284"/>
      <c r="D173" s="111"/>
      <c r="E173" s="284"/>
      <c r="F173" s="175"/>
    </row>
    <row r="174" spans="1:6" hidden="1" x14ac:dyDescent="0.3">
      <c r="A174" s="252" t="s">
        <v>649</v>
      </c>
      <c r="B174" s="111">
        <v>10094.58</v>
      </c>
      <c r="C174" s="284"/>
      <c r="D174" s="111"/>
      <c r="E174" s="284"/>
      <c r="F174" s="175"/>
    </row>
    <row r="175" spans="1:6" hidden="1" x14ac:dyDescent="0.3">
      <c r="A175" s="252" t="s">
        <v>650</v>
      </c>
      <c r="B175" s="111">
        <v>10270.64</v>
      </c>
      <c r="C175" s="284"/>
      <c r="D175" s="111"/>
      <c r="E175" s="284"/>
      <c r="F175" s="175"/>
    </row>
    <row r="176" spans="1:6" hidden="1" x14ac:dyDescent="0.3">
      <c r="A176" s="252" t="s">
        <v>651</v>
      </c>
      <c r="B176" s="111">
        <v>10282.81</v>
      </c>
      <c r="C176" s="284"/>
      <c r="D176" s="111"/>
      <c r="E176" s="284"/>
      <c r="F176" s="175"/>
    </row>
    <row r="177" spans="1:6" hidden="1" x14ac:dyDescent="0.3">
      <c r="A177" s="252" t="s">
        <v>652</v>
      </c>
      <c r="B177" s="111">
        <v>10331.99</v>
      </c>
      <c r="C177" s="284"/>
      <c r="D177" s="111"/>
      <c r="E177" s="284"/>
      <c r="F177" s="175"/>
    </row>
    <row r="178" spans="1:6" hidden="1" x14ac:dyDescent="0.3">
      <c r="A178" s="252" t="s">
        <v>654</v>
      </c>
      <c r="B178" s="111">
        <v>10499.84</v>
      </c>
      <c r="C178" s="284"/>
      <c r="D178" s="111"/>
      <c r="E178" s="284"/>
      <c r="F178" s="175"/>
    </row>
    <row r="179" spans="1:6" hidden="1" x14ac:dyDescent="0.3">
      <c r="A179" s="252" t="s">
        <v>655</v>
      </c>
      <c r="B179" s="111">
        <v>10569.88</v>
      </c>
      <c r="C179" s="284"/>
      <c r="D179" s="111"/>
      <c r="E179" s="284"/>
      <c r="F179" s="175"/>
    </row>
    <row r="180" spans="1:6" hidden="1" x14ac:dyDescent="0.3">
      <c r="A180" s="252" t="s">
        <v>757</v>
      </c>
      <c r="B180" s="111">
        <v>10601.67</v>
      </c>
      <c r="C180" s="284"/>
      <c r="D180" s="111"/>
      <c r="E180" s="284"/>
      <c r="F180" s="175"/>
    </row>
    <row r="181" spans="1:6" hidden="1" x14ac:dyDescent="0.3">
      <c r="A181" s="252" t="s">
        <v>777</v>
      </c>
      <c r="B181" s="112">
        <v>10544.81</v>
      </c>
      <c r="C181" s="284"/>
      <c r="D181" s="111"/>
      <c r="E181" s="284"/>
      <c r="F181" s="175"/>
    </row>
    <row r="182" spans="1:6" hidden="1" x14ac:dyDescent="0.3">
      <c r="A182" s="252" t="s">
        <v>779</v>
      </c>
      <c r="B182" s="111">
        <v>10787.22</v>
      </c>
      <c r="C182" s="284"/>
      <c r="D182" s="111"/>
      <c r="E182" s="284"/>
      <c r="F182" s="175"/>
    </row>
    <row r="183" spans="1:6" hidden="1" x14ac:dyDescent="0.3">
      <c r="A183" s="252" t="s">
        <v>781</v>
      </c>
      <c r="B183" s="112">
        <v>10867.75</v>
      </c>
      <c r="C183" s="284"/>
      <c r="D183" s="111"/>
      <c r="E183" s="284"/>
      <c r="F183" s="175"/>
    </row>
    <row r="184" spans="1:6" hidden="1" x14ac:dyDescent="0.3">
      <c r="A184" s="252" t="s">
        <v>783</v>
      </c>
      <c r="B184" s="112">
        <v>10792.29</v>
      </c>
      <c r="C184" s="284"/>
      <c r="D184" s="111"/>
      <c r="E184" s="284"/>
      <c r="F184" s="175"/>
    </row>
    <row r="185" spans="1:6" hidden="1" x14ac:dyDescent="0.3">
      <c r="A185" s="252" t="s">
        <v>785</v>
      </c>
      <c r="B185" s="112">
        <v>9184.8799999999992</v>
      </c>
      <c r="C185" s="284"/>
      <c r="D185" s="111"/>
      <c r="E185" s="284"/>
      <c r="F185" s="175"/>
    </row>
    <row r="186" spans="1:6" hidden="1" x14ac:dyDescent="0.3">
      <c r="A186" s="252" t="s">
        <v>786</v>
      </c>
      <c r="B186" s="112">
        <v>10527.66</v>
      </c>
      <c r="C186" s="284"/>
      <c r="D186" s="111"/>
      <c r="E186" s="284"/>
      <c r="F186" s="175"/>
    </row>
    <row r="187" spans="1:6" hidden="1" x14ac:dyDescent="0.3">
      <c r="A187" s="252" t="s">
        <v>788</v>
      </c>
      <c r="B187" s="111">
        <v>10509.31</v>
      </c>
      <c r="C187" s="284"/>
      <c r="D187" s="111"/>
      <c r="E187" s="284"/>
      <c r="F187" s="175"/>
    </row>
    <row r="188" spans="1:6" hidden="1" x14ac:dyDescent="0.3">
      <c r="A188" s="252" t="s">
        <v>789</v>
      </c>
      <c r="B188" s="112">
        <v>10561.89</v>
      </c>
      <c r="C188" s="284"/>
      <c r="D188" s="111"/>
      <c r="E188" s="284"/>
      <c r="F188" s="175"/>
    </row>
    <row r="189" spans="1:6" hidden="1" x14ac:dyDescent="0.3">
      <c r="A189" s="252" t="s">
        <v>791</v>
      </c>
      <c r="B189" s="111">
        <v>10750.99</v>
      </c>
      <c r="C189" s="284"/>
      <c r="D189" s="111"/>
      <c r="E189" s="284"/>
      <c r="F189" s="175"/>
    </row>
    <row r="190" spans="1:6" hidden="1" x14ac:dyDescent="0.3">
      <c r="A190" s="252" t="s">
        <v>792</v>
      </c>
      <c r="B190" s="112">
        <v>10982.07</v>
      </c>
      <c r="C190" s="284"/>
      <c r="D190" s="111"/>
      <c r="E190" s="284"/>
      <c r="F190" s="175"/>
    </row>
    <row r="191" spans="1:6" hidden="1" x14ac:dyDescent="0.3">
      <c r="A191" s="252" t="s">
        <v>793</v>
      </c>
      <c r="B191" s="111">
        <v>11056.11</v>
      </c>
      <c r="C191" s="284"/>
      <c r="D191" s="111"/>
      <c r="E191" s="284"/>
      <c r="F191" s="175"/>
    </row>
    <row r="192" spans="1:6" hidden="1" x14ac:dyDescent="0.3">
      <c r="A192" s="252" t="s">
        <v>795</v>
      </c>
      <c r="B192" s="113">
        <v>11654.56</v>
      </c>
      <c r="C192" s="284"/>
      <c r="D192" s="111"/>
      <c r="E192" s="284"/>
      <c r="F192" s="175"/>
    </row>
    <row r="193" spans="1:6" hidden="1" x14ac:dyDescent="0.3">
      <c r="A193" s="252" t="s">
        <v>796</v>
      </c>
      <c r="B193" s="111">
        <v>11492.7</v>
      </c>
      <c r="C193" s="284"/>
      <c r="D193" s="111"/>
      <c r="E193" s="284"/>
      <c r="F193" s="175"/>
    </row>
    <row r="194" spans="1:6" hidden="1" x14ac:dyDescent="0.3">
      <c r="A194" s="252" t="s">
        <v>797</v>
      </c>
      <c r="B194" s="114">
        <v>11347.03</v>
      </c>
      <c r="C194" s="284"/>
      <c r="D194" s="111"/>
      <c r="E194" s="284"/>
      <c r="F194" s="175"/>
    </row>
    <row r="195" spans="1:6" hidden="1" x14ac:dyDescent="0.3">
      <c r="A195" s="252" t="s">
        <v>798</v>
      </c>
      <c r="B195" s="114">
        <v>11676.35</v>
      </c>
      <c r="C195" s="284"/>
      <c r="D195" s="111"/>
      <c r="E195" s="284"/>
      <c r="F195" s="175"/>
    </row>
    <row r="196" spans="1:6" hidden="1" x14ac:dyDescent="0.3">
      <c r="A196" s="252" t="s">
        <v>799</v>
      </c>
      <c r="B196" s="111">
        <v>1298.76</v>
      </c>
      <c r="C196" s="284"/>
      <c r="D196" s="111"/>
      <c r="E196" s="284"/>
      <c r="F196" s="175"/>
    </row>
    <row r="197" spans="1:6" hidden="1" x14ac:dyDescent="0.3">
      <c r="A197" s="252" t="s">
        <v>800</v>
      </c>
      <c r="B197" s="114">
        <v>11536.28</v>
      </c>
      <c r="C197" s="284"/>
      <c r="D197" s="111"/>
      <c r="E197" s="284"/>
      <c r="F197" s="175"/>
    </row>
    <row r="198" spans="1:6" hidden="1" x14ac:dyDescent="0.3">
      <c r="A198" s="252" t="s">
        <v>801</v>
      </c>
      <c r="B198" s="114">
        <v>11683.78</v>
      </c>
      <c r="C198" s="284"/>
      <c r="D198" s="111"/>
      <c r="E198" s="284"/>
      <c r="F198" s="175"/>
    </row>
    <row r="199" spans="1:6" hidden="1" x14ac:dyDescent="0.3">
      <c r="A199" s="252" t="s">
        <v>802</v>
      </c>
      <c r="B199" s="111">
        <v>12094.97</v>
      </c>
      <c r="C199" s="284"/>
      <c r="D199" s="111"/>
      <c r="E199" s="284"/>
      <c r="F199" s="175"/>
    </row>
    <row r="200" spans="1:6" hidden="1" x14ac:dyDescent="0.3">
      <c r="A200" s="252" t="s">
        <v>803</v>
      </c>
      <c r="B200" s="114">
        <v>11841.52</v>
      </c>
      <c r="C200" s="284"/>
      <c r="D200" s="111"/>
      <c r="E200" s="284"/>
      <c r="F200" s="175"/>
    </row>
    <row r="201" spans="1:6" hidden="1" x14ac:dyDescent="0.3">
      <c r="A201" s="252" t="s">
        <v>804</v>
      </c>
      <c r="B201" s="114">
        <v>11841.48</v>
      </c>
      <c r="C201" s="284"/>
      <c r="D201" s="111"/>
      <c r="E201" s="284"/>
      <c r="F201" s="175"/>
    </row>
    <row r="202" spans="1:6" hidden="1" x14ac:dyDescent="0.3">
      <c r="A202" s="252" t="s">
        <v>805</v>
      </c>
      <c r="B202" s="111">
        <v>11814.13</v>
      </c>
      <c r="C202" s="284"/>
      <c r="D202" s="111"/>
      <c r="E202" s="284"/>
      <c r="F202" s="175"/>
    </row>
    <row r="203" spans="1:6" hidden="1" x14ac:dyDescent="0.3">
      <c r="A203" s="252" t="s">
        <v>806</v>
      </c>
      <c r="B203" s="111">
        <v>12201.48</v>
      </c>
      <c r="C203" s="284"/>
      <c r="D203" s="111"/>
      <c r="E203" s="284"/>
      <c r="F203" s="175"/>
    </row>
    <row r="204" spans="1:6" hidden="1" x14ac:dyDescent="0.3">
      <c r="A204" s="252" t="s">
        <v>807</v>
      </c>
      <c r="B204" s="110">
        <v>11960.72</v>
      </c>
      <c r="C204" s="284"/>
      <c r="D204" s="111"/>
      <c r="E204" s="284"/>
      <c r="F204" s="175"/>
    </row>
    <row r="205" spans="1:6" hidden="1" x14ac:dyDescent="0.3">
      <c r="A205" s="252" t="s">
        <v>808</v>
      </c>
      <c r="B205" s="111">
        <v>12076.83</v>
      </c>
      <c r="C205" s="284"/>
      <c r="D205" s="111"/>
      <c r="E205" s="284"/>
      <c r="F205" s="175"/>
    </row>
    <row r="206" spans="1:6" hidden="1" x14ac:dyDescent="0.3">
      <c r="A206" s="252" t="s">
        <v>809</v>
      </c>
      <c r="B206" s="110">
        <v>12225.05</v>
      </c>
      <c r="C206" s="284"/>
      <c r="D206" s="111"/>
      <c r="E206" s="284"/>
      <c r="F206" s="175"/>
    </row>
    <row r="207" spans="1:6" hidden="1" x14ac:dyDescent="0.3">
      <c r="A207" s="252" t="s">
        <v>810</v>
      </c>
      <c r="B207" s="110">
        <v>11963.19</v>
      </c>
      <c r="C207" s="284"/>
      <c r="D207" s="111"/>
      <c r="E207" s="284"/>
      <c r="F207" s="175"/>
    </row>
    <row r="208" spans="1:6" hidden="1" x14ac:dyDescent="0.3">
      <c r="A208" s="252" t="s">
        <v>811</v>
      </c>
      <c r="B208" s="111">
        <v>11836</v>
      </c>
      <c r="C208" s="284"/>
      <c r="D208" s="111"/>
      <c r="E208" s="284"/>
      <c r="F208" s="175"/>
    </row>
    <row r="209" spans="1:6" hidden="1" x14ac:dyDescent="0.3">
      <c r="A209" s="252" t="s">
        <v>812</v>
      </c>
      <c r="B209" s="111">
        <v>11915.63</v>
      </c>
      <c r="C209" s="284"/>
      <c r="D209" s="111"/>
      <c r="E209" s="284"/>
      <c r="F209" s="175"/>
    </row>
    <row r="210" spans="1:6" hidden="1" x14ac:dyDescent="0.3">
      <c r="A210" s="252" t="s">
        <v>813</v>
      </c>
      <c r="B210" s="110">
        <v>13213.29</v>
      </c>
      <c r="C210" s="284"/>
      <c r="D210" s="111"/>
      <c r="E210" s="284"/>
      <c r="F210" s="175"/>
    </row>
    <row r="211" spans="1:6" hidden="1" x14ac:dyDescent="0.3">
      <c r="A211" s="252" t="s">
        <v>814</v>
      </c>
      <c r="B211" s="110">
        <v>12085.23</v>
      </c>
      <c r="C211" s="284"/>
      <c r="D211" s="111"/>
      <c r="E211" s="284"/>
      <c r="F211" s="175"/>
    </row>
    <row r="212" spans="1:6" hidden="1" x14ac:dyDescent="0.3">
      <c r="A212" s="252" t="s">
        <v>815</v>
      </c>
      <c r="B212" s="111">
        <v>12168.71</v>
      </c>
      <c r="C212" s="284"/>
      <c r="D212" s="111"/>
      <c r="E212" s="284"/>
      <c r="F212" s="175"/>
    </row>
    <row r="213" spans="1:6" hidden="1" x14ac:dyDescent="0.3">
      <c r="A213" s="252" t="s">
        <v>816</v>
      </c>
      <c r="B213" s="111">
        <v>12225.69</v>
      </c>
      <c r="C213" s="284"/>
      <c r="D213" s="111"/>
      <c r="E213" s="284"/>
      <c r="F213" s="175"/>
    </row>
    <row r="214" spans="1:6" hidden="1" x14ac:dyDescent="0.3">
      <c r="A214" s="252" t="s">
        <v>817</v>
      </c>
      <c r="B214" s="111">
        <v>12296.87</v>
      </c>
      <c r="C214" s="284"/>
      <c r="D214" s="111"/>
      <c r="E214" s="284"/>
      <c r="F214" s="175"/>
    </row>
    <row r="215" spans="1:6" hidden="1" x14ac:dyDescent="0.3">
      <c r="A215" s="252" t="s">
        <v>818</v>
      </c>
      <c r="B215" s="111">
        <v>12259.22</v>
      </c>
      <c r="C215" s="284"/>
      <c r="D215" s="111"/>
      <c r="E215" s="284"/>
      <c r="F215" s="175"/>
    </row>
    <row r="216" spans="1:6" hidden="1" x14ac:dyDescent="0.3">
      <c r="A216" s="252" t="s">
        <v>819</v>
      </c>
      <c r="B216" s="111">
        <v>12024.06</v>
      </c>
      <c r="C216" s="284"/>
      <c r="D216" s="111"/>
      <c r="E216" s="284"/>
      <c r="F216" s="175"/>
    </row>
    <row r="217" spans="1:6" hidden="1" x14ac:dyDescent="0.3">
      <c r="A217" s="252" t="s">
        <v>820</v>
      </c>
      <c r="B217" s="110">
        <v>12248.11</v>
      </c>
      <c r="C217" s="284"/>
      <c r="D217" s="111"/>
      <c r="E217" s="284"/>
      <c r="F217" s="175"/>
    </row>
    <row r="218" spans="1:6" hidden="1" x14ac:dyDescent="0.3">
      <c r="A218" s="252" t="s">
        <v>821</v>
      </c>
      <c r="B218" s="115">
        <v>12151.56</v>
      </c>
      <c r="C218" s="284"/>
      <c r="D218" s="111"/>
      <c r="E218" s="284"/>
      <c r="F218" s="175"/>
    </row>
    <row r="219" spans="1:6" hidden="1" x14ac:dyDescent="0.3">
      <c r="A219" s="252" t="s">
        <v>822</v>
      </c>
      <c r="B219" s="110">
        <v>12244.19</v>
      </c>
      <c r="C219" s="284"/>
      <c r="D219" s="111"/>
      <c r="E219" s="284"/>
      <c r="F219" s="175"/>
    </row>
    <row r="220" spans="1:6" hidden="1" x14ac:dyDescent="0.3">
      <c r="A220" s="252" t="s">
        <v>823</v>
      </c>
      <c r="B220" s="110">
        <v>12209.61</v>
      </c>
      <c r="C220" s="284"/>
      <c r="D220" s="111"/>
      <c r="E220" s="284"/>
      <c r="F220" s="175"/>
    </row>
    <row r="221" spans="1:6" hidden="1" x14ac:dyDescent="0.3">
      <c r="A221" s="252" t="s">
        <v>824</v>
      </c>
      <c r="B221" s="110">
        <v>12185.97</v>
      </c>
      <c r="C221" s="284"/>
      <c r="D221" s="111"/>
      <c r="E221" s="284"/>
      <c r="F221" s="175"/>
    </row>
    <row r="222" spans="1:6" hidden="1" x14ac:dyDescent="0.3">
      <c r="A222" s="252" t="s">
        <v>825</v>
      </c>
      <c r="B222" s="110">
        <v>11945.7</v>
      </c>
      <c r="C222" s="284"/>
      <c r="D222" s="111"/>
      <c r="E222" s="284"/>
      <c r="F222" s="175"/>
    </row>
    <row r="223" spans="1:6" hidden="1" x14ac:dyDescent="0.3">
      <c r="A223" s="252" t="s">
        <v>826</v>
      </c>
      <c r="B223" s="111">
        <v>11968.22</v>
      </c>
      <c r="C223" s="284"/>
      <c r="D223" s="111"/>
      <c r="E223" s="284"/>
      <c r="F223" s="175"/>
    </row>
    <row r="224" spans="1:6" hidden="1" x14ac:dyDescent="0.3">
      <c r="A224" s="252" t="s">
        <v>827</v>
      </c>
      <c r="B224" s="110">
        <v>11949.45</v>
      </c>
      <c r="C224" s="284"/>
      <c r="D224" s="111"/>
      <c r="E224" s="284"/>
      <c r="F224" s="175"/>
    </row>
    <row r="225" spans="1:6" hidden="1" x14ac:dyDescent="0.3">
      <c r="A225" s="252" t="s">
        <v>828</v>
      </c>
      <c r="B225" s="110">
        <v>12009.67</v>
      </c>
      <c r="C225" s="284"/>
      <c r="D225" s="111"/>
      <c r="E225" s="284"/>
      <c r="F225" s="175"/>
    </row>
    <row r="226" spans="1:6" hidden="1" x14ac:dyDescent="0.3">
      <c r="A226" s="252" t="s">
        <v>829</v>
      </c>
      <c r="B226" s="110">
        <v>11950.72</v>
      </c>
      <c r="C226" s="284"/>
      <c r="D226" s="111"/>
      <c r="E226" s="284"/>
      <c r="F226" s="175"/>
    </row>
    <row r="227" spans="1:6" hidden="1" x14ac:dyDescent="0.3">
      <c r="A227" s="252" t="s">
        <v>830</v>
      </c>
      <c r="B227" s="110">
        <v>11925.97</v>
      </c>
      <c r="C227" s="284"/>
      <c r="D227" s="111"/>
      <c r="E227" s="284"/>
      <c r="F227" s="175"/>
    </row>
    <row r="228" spans="1:6" hidden="1" x14ac:dyDescent="0.3">
      <c r="A228" s="252" t="s">
        <v>831</v>
      </c>
      <c r="B228" s="110">
        <v>11971.26</v>
      </c>
      <c r="C228" s="284"/>
      <c r="D228" s="111"/>
      <c r="E228" s="284"/>
      <c r="F228" s="175"/>
    </row>
    <row r="229" spans="1:6" hidden="1" x14ac:dyDescent="0.3">
      <c r="A229" s="252" t="s">
        <v>832</v>
      </c>
      <c r="B229" s="110">
        <v>11906.73</v>
      </c>
      <c r="C229" s="284"/>
      <c r="D229" s="111"/>
      <c r="E229" s="284"/>
      <c r="F229" s="175"/>
    </row>
    <row r="230" spans="1:6" hidden="1" x14ac:dyDescent="0.3">
      <c r="A230" s="252" t="s">
        <v>833</v>
      </c>
      <c r="B230" s="110">
        <v>11487.14</v>
      </c>
      <c r="C230" s="284"/>
      <c r="D230" s="111"/>
      <c r="E230" s="284"/>
      <c r="F230" s="175"/>
    </row>
    <row r="231" spans="1:6" hidden="1" x14ac:dyDescent="0.3">
      <c r="A231" s="252" t="s">
        <v>834</v>
      </c>
      <c r="B231" s="111">
        <v>11549.64</v>
      </c>
      <c r="C231" s="284"/>
      <c r="D231" s="111"/>
      <c r="E231" s="284"/>
      <c r="F231" s="175"/>
    </row>
    <row r="232" spans="1:6" hidden="1" x14ac:dyDescent="0.3">
      <c r="A232" s="252" t="s">
        <v>835</v>
      </c>
      <c r="B232" s="110">
        <v>11564.92</v>
      </c>
      <c r="C232" s="284"/>
      <c r="D232" s="111"/>
      <c r="E232" s="284"/>
      <c r="F232" s="175"/>
    </row>
    <row r="233" spans="1:6" hidden="1" x14ac:dyDescent="0.3">
      <c r="A233" s="252" t="s">
        <v>836</v>
      </c>
      <c r="B233" s="111">
        <v>11564.04</v>
      </c>
      <c r="C233" s="284"/>
      <c r="D233" s="111"/>
      <c r="E233" s="284"/>
      <c r="F233" s="175"/>
    </row>
    <row r="234" spans="1:6" hidden="1" x14ac:dyDescent="0.3">
      <c r="A234" s="252" t="s">
        <v>837</v>
      </c>
      <c r="B234" s="110">
        <v>11514.95</v>
      </c>
      <c r="C234" s="284"/>
      <c r="D234" s="111"/>
      <c r="E234" s="284"/>
      <c r="F234" s="175"/>
    </row>
    <row r="235" spans="1:6" hidden="1" x14ac:dyDescent="0.3">
      <c r="A235" s="252" t="s">
        <v>838</v>
      </c>
      <c r="B235" s="111">
        <v>11549.38</v>
      </c>
      <c r="C235" s="284"/>
      <c r="D235" s="111"/>
      <c r="E235" s="284"/>
      <c r="F235" s="175"/>
    </row>
    <row r="236" spans="1:6" hidden="1" x14ac:dyDescent="0.3">
      <c r="A236" s="252" t="s">
        <v>839</v>
      </c>
      <c r="B236" s="111">
        <v>11797.85</v>
      </c>
      <c r="C236" s="284"/>
      <c r="D236" s="111"/>
      <c r="E236" s="284"/>
      <c r="F236" s="175"/>
    </row>
    <row r="237" spans="1:6" hidden="1" x14ac:dyDescent="0.3">
      <c r="A237" s="252" t="s">
        <v>840</v>
      </c>
      <c r="B237" s="111">
        <v>11794.67</v>
      </c>
      <c r="C237" s="284"/>
      <c r="D237" s="111"/>
      <c r="E237" s="284"/>
      <c r="F237" s="175"/>
    </row>
    <row r="238" spans="1:6" hidden="1" x14ac:dyDescent="0.3">
      <c r="A238" s="252" t="s">
        <v>841</v>
      </c>
      <c r="B238" s="111">
        <v>11887.12</v>
      </c>
      <c r="C238" s="284"/>
      <c r="D238" s="111"/>
      <c r="E238" s="284"/>
      <c r="F238" s="175"/>
    </row>
    <row r="239" spans="1:6" hidden="1" x14ac:dyDescent="0.3">
      <c r="A239" s="252" t="s">
        <v>842</v>
      </c>
      <c r="B239" s="111">
        <v>11932.03</v>
      </c>
      <c r="C239" s="284"/>
      <c r="D239" s="111"/>
      <c r="E239" s="284"/>
      <c r="F239" s="175"/>
    </row>
    <row r="240" spans="1:6" hidden="1" x14ac:dyDescent="0.3">
      <c r="A240" s="252" t="s">
        <v>843</v>
      </c>
      <c r="B240" s="110">
        <v>11763.61</v>
      </c>
      <c r="C240" s="284"/>
      <c r="D240" s="111"/>
      <c r="E240" s="284"/>
      <c r="F240" s="175"/>
    </row>
    <row r="241" spans="1:6" hidden="1" x14ac:dyDescent="0.3">
      <c r="A241" s="252" t="s">
        <v>844</v>
      </c>
      <c r="B241" s="110">
        <v>11726.18</v>
      </c>
      <c r="C241" s="284"/>
      <c r="D241" s="111"/>
      <c r="E241" s="284"/>
      <c r="F241" s="175"/>
    </row>
    <row r="242" spans="1:6" hidden="1" x14ac:dyDescent="0.3">
      <c r="A242" s="252" t="s">
        <v>845</v>
      </c>
      <c r="B242" s="110">
        <v>11603.2</v>
      </c>
      <c r="C242" s="284"/>
      <c r="D242" s="111"/>
      <c r="E242" s="284"/>
      <c r="F242" s="175"/>
    </row>
    <row r="243" spans="1:6" hidden="1" x14ac:dyDescent="0.3">
      <c r="A243" s="252" t="s">
        <v>846</v>
      </c>
      <c r="B243" s="111">
        <v>11811.76</v>
      </c>
      <c r="C243" s="284"/>
      <c r="D243" s="111"/>
      <c r="E243" s="284"/>
      <c r="F243" s="175"/>
    </row>
    <row r="244" spans="1:6" hidden="1" x14ac:dyDescent="0.3">
      <c r="A244" s="252" t="s">
        <v>847</v>
      </c>
      <c r="B244" s="111">
        <v>11844.03</v>
      </c>
      <c r="C244" s="284"/>
      <c r="D244" s="111"/>
      <c r="E244" s="284"/>
      <c r="F244" s="175"/>
    </row>
    <row r="245" spans="1:6" hidden="1" x14ac:dyDescent="0.3">
      <c r="A245" s="252" t="s">
        <v>848</v>
      </c>
      <c r="B245" s="110">
        <v>12120.85</v>
      </c>
      <c r="C245" s="284"/>
      <c r="D245" s="111"/>
      <c r="E245" s="284"/>
      <c r="F245" s="175"/>
    </row>
    <row r="246" spans="1:6" hidden="1" x14ac:dyDescent="0.3">
      <c r="A246" s="252" t="s">
        <v>849</v>
      </c>
      <c r="B246" s="111">
        <v>12098.89</v>
      </c>
      <c r="C246" s="284"/>
      <c r="D246" s="111"/>
      <c r="E246" s="284"/>
      <c r="F246" s="175"/>
    </row>
    <row r="247" spans="1:6" hidden="1" x14ac:dyDescent="0.3">
      <c r="A247" s="252" t="s">
        <v>850</v>
      </c>
      <c r="B247" s="111">
        <v>12138.1</v>
      </c>
      <c r="C247" s="284"/>
      <c r="D247" s="111"/>
      <c r="E247" s="284"/>
      <c r="F247" s="175"/>
    </row>
    <row r="248" spans="1:6" hidden="1" x14ac:dyDescent="0.3">
      <c r="A248" s="252" t="s">
        <v>851</v>
      </c>
      <c r="B248" s="111">
        <v>11903.69</v>
      </c>
      <c r="C248" s="284"/>
      <c r="D248" s="111"/>
      <c r="E248" s="284"/>
      <c r="F248" s="175"/>
    </row>
    <row r="249" spans="1:6" hidden="1" x14ac:dyDescent="0.3">
      <c r="A249" s="252" t="s">
        <v>852</v>
      </c>
      <c r="B249" s="110">
        <v>12150.23</v>
      </c>
      <c r="C249" s="284"/>
      <c r="D249" s="111"/>
      <c r="E249" s="284"/>
      <c r="F249" s="175"/>
    </row>
    <row r="250" spans="1:6" hidden="1" x14ac:dyDescent="0.3">
      <c r="A250" s="252" t="s">
        <v>853</v>
      </c>
      <c r="B250" s="111">
        <v>12149.69</v>
      </c>
      <c r="C250" s="284"/>
      <c r="D250" s="111"/>
      <c r="E250" s="284"/>
      <c r="F250" s="175"/>
    </row>
    <row r="251" spans="1:6" hidden="1" x14ac:dyDescent="0.3">
      <c r="A251" s="252" t="s">
        <v>854</v>
      </c>
      <c r="B251" s="110">
        <v>12022.14</v>
      </c>
      <c r="C251" s="284"/>
      <c r="D251" s="111"/>
      <c r="E251" s="284"/>
      <c r="F251" s="175"/>
    </row>
    <row r="252" spans="1:6" hidden="1" x14ac:dyDescent="0.3">
      <c r="A252" s="252" t="s">
        <v>855</v>
      </c>
      <c r="B252" s="111">
        <v>12081.73</v>
      </c>
      <c r="C252" s="284"/>
      <c r="D252" s="111"/>
      <c r="E252" s="284"/>
      <c r="F252" s="175"/>
    </row>
    <row r="253" spans="1:6" hidden="1" x14ac:dyDescent="0.3">
      <c r="A253" s="252" t="s">
        <v>856</v>
      </c>
      <c r="B253" s="111">
        <v>12166.78</v>
      </c>
      <c r="C253" s="284"/>
      <c r="D253" s="111"/>
      <c r="E253" s="284"/>
      <c r="F253" s="175"/>
    </row>
    <row r="254" spans="1:6" hidden="1" x14ac:dyDescent="0.3">
      <c r="A254" s="252" t="s">
        <v>857</v>
      </c>
      <c r="B254" s="111">
        <v>12087.44</v>
      </c>
      <c r="C254" s="284"/>
      <c r="D254" s="111"/>
      <c r="E254" s="284"/>
      <c r="F254" s="175"/>
    </row>
    <row r="255" spans="1:6" hidden="1" x14ac:dyDescent="0.3">
      <c r="A255" s="252" t="s">
        <v>858</v>
      </c>
      <c r="B255" s="111">
        <v>12004.93</v>
      </c>
      <c r="C255" s="284"/>
      <c r="D255" s="111"/>
      <c r="E255" s="284"/>
      <c r="F255" s="175"/>
    </row>
    <row r="256" spans="1:6" hidden="1" x14ac:dyDescent="0.3">
      <c r="A256" s="252" t="s">
        <v>859</v>
      </c>
      <c r="B256" s="111">
        <v>11952.88</v>
      </c>
      <c r="C256" s="284"/>
      <c r="D256" s="111"/>
      <c r="E256" s="284"/>
      <c r="F256" s="175"/>
    </row>
    <row r="257" spans="1:6" hidden="1" x14ac:dyDescent="0.3">
      <c r="A257" s="252" t="s">
        <v>860</v>
      </c>
      <c r="B257" s="111">
        <v>12018.63</v>
      </c>
      <c r="C257" s="284"/>
      <c r="D257" s="111"/>
      <c r="E257" s="284"/>
      <c r="F257" s="175"/>
    </row>
    <row r="258" spans="1:6" hidden="1" x14ac:dyDescent="0.3">
      <c r="A258" s="252" t="s">
        <v>861</v>
      </c>
      <c r="B258" s="111">
        <v>11919.39</v>
      </c>
      <c r="C258" s="284"/>
      <c r="D258" s="111"/>
      <c r="E258" s="284"/>
      <c r="F258" s="175"/>
    </row>
    <row r="259" spans="1:6" hidden="1" x14ac:dyDescent="0.3">
      <c r="A259" s="252" t="s">
        <v>862</v>
      </c>
      <c r="B259" s="111">
        <v>11798.55</v>
      </c>
      <c r="C259" s="284"/>
      <c r="D259" s="111"/>
      <c r="E259" s="284"/>
      <c r="F259" s="175"/>
    </row>
    <row r="260" spans="1:6" hidden="1" x14ac:dyDescent="0.3">
      <c r="A260" s="252" t="s">
        <v>863</v>
      </c>
      <c r="B260" s="111">
        <v>11740.79</v>
      </c>
      <c r="C260" s="284"/>
      <c r="D260" s="111"/>
      <c r="E260" s="284"/>
      <c r="F260" s="175"/>
    </row>
    <row r="261" spans="1:6" hidden="1" x14ac:dyDescent="0.3">
      <c r="A261" s="252" t="s">
        <v>864</v>
      </c>
      <c r="B261" s="111">
        <v>11928.43</v>
      </c>
      <c r="C261" s="284"/>
      <c r="D261" s="111"/>
      <c r="E261" s="284"/>
      <c r="F261" s="175"/>
    </row>
    <row r="262" spans="1:6" hidden="1" x14ac:dyDescent="0.3">
      <c r="A262" s="252" t="s">
        <v>865</v>
      </c>
      <c r="B262" s="111">
        <v>11972.14</v>
      </c>
      <c r="C262" s="284"/>
      <c r="D262" s="111"/>
      <c r="E262" s="284"/>
      <c r="F262" s="175"/>
    </row>
    <row r="263" spans="1:6" hidden="1" x14ac:dyDescent="0.3">
      <c r="A263" s="252" t="s">
        <v>866</v>
      </c>
      <c r="B263" s="111">
        <v>12196.92</v>
      </c>
      <c r="C263" s="284"/>
      <c r="D263" s="111"/>
      <c r="E263" s="284"/>
      <c r="F263" s="175"/>
    </row>
    <row r="264" spans="1:6" hidden="1" x14ac:dyDescent="0.3">
      <c r="A264" s="252" t="s">
        <v>867</v>
      </c>
      <c r="B264" s="111">
        <v>12132.7</v>
      </c>
      <c r="C264" s="284"/>
      <c r="D264" s="111"/>
      <c r="E264" s="284"/>
      <c r="F264" s="175"/>
    </row>
    <row r="265" spans="1:6" hidden="1" x14ac:dyDescent="0.3">
      <c r="A265" s="252" t="s">
        <v>868</v>
      </c>
      <c r="B265" s="111">
        <v>12143.45</v>
      </c>
      <c r="C265" s="284"/>
      <c r="D265" s="111"/>
      <c r="E265" s="284"/>
      <c r="F265" s="175"/>
    </row>
    <row r="266" spans="1:6" hidden="1" x14ac:dyDescent="0.3">
      <c r="A266" s="252" t="s">
        <v>869</v>
      </c>
      <c r="B266" s="111">
        <v>12180.09</v>
      </c>
      <c r="C266" s="284"/>
      <c r="D266" s="111"/>
      <c r="E266" s="284"/>
      <c r="F266" s="175"/>
    </row>
    <row r="267" spans="1:6" hidden="1" x14ac:dyDescent="0.3">
      <c r="A267" s="252" t="s">
        <v>870</v>
      </c>
      <c r="B267" s="111">
        <v>12430.96</v>
      </c>
      <c r="C267" s="284"/>
      <c r="D267" s="111"/>
      <c r="E267" s="284"/>
      <c r="F267" s="175"/>
    </row>
    <row r="268" spans="1:6" hidden="1" x14ac:dyDescent="0.3">
      <c r="A268" s="252" t="s">
        <v>871</v>
      </c>
      <c r="B268" s="111">
        <v>13027.47</v>
      </c>
      <c r="C268" s="284"/>
      <c r="D268" s="111"/>
      <c r="E268" s="284"/>
      <c r="F268" s="175"/>
    </row>
    <row r="269" spans="1:6" hidden="1" x14ac:dyDescent="0.3">
      <c r="A269" s="252" t="s">
        <v>872</v>
      </c>
      <c r="B269" s="111">
        <v>13090.24</v>
      </c>
      <c r="C269" s="284"/>
      <c r="D269" s="111"/>
      <c r="E269" s="284"/>
      <c r="F269" s="175"/>
    </row>
    <row r="270" spans="1:6" hidden="1" x14ac:dyDescent="0.3">
      <c r="A270" s="252" t="s">
        <v>874</v>
      </c>
      <c r="B270" s="111">
        <v>13652.68</v>
      </c>
      <c r="C270" s="284"/>
      <c r="D270" s="111"/>
      <c r="E270" s="284"/>
      <c r="F270" s="175"/>
    </row>
    <row r="271" spans="1:6" hidden="1" x14ac:dyDescent="0.3">
      <c r="A271" s="252" t="s">
        <v>875</v>
      </c>
      <c r="B271" s="111">
        <v>13423.6</v>
      </c>
      <c r="C271" s="284"/>
      <c r="D271" s="111"/>
      <c r="E271" s="284"/>
      <c r="F271" s="175"/>
    </row>
    <row r="272" spans="1:6" hidden="1" x14ac:dyDescent="0.3">
      <c r="A272" s="252" t="s">
        <v>876</v>
      </c>
      <c r="B272" s="111">
        <v>13405.78</v>
      </c>
      <c r="C272" s="284"/>
      <c r="D272" s="111"/>
      <c r="E272" s="284"/>
      <c r="F272" s="175"/>
    </row>
    <row r="273" spans="1:6" hidden="1" x14ac:dyDescent="0.3">
      <c r="A273" s="252" t="s">
        <v>877</v>
      </c>
      <c r="B273" s="111">
        <v>13172.62</v>
      </c>
      <c r="C273" s="284"/>
      <c r="D273" s="111"/>
      <c r="E273" s="284"/>
      <c r="F273" s="175"/>
    </row>
    <row r="274" spans="1:6" hidden="1" x14ac:dyDescent="0.3">
      <c r="A274" s="252" t="s">
        <v>878</v>
      </c>
      <c r="B274" s="111">
        <v>13249.46</v>
      </c>
      <c r="C274" s="284"/>
      <c r="D274" s="111"/>
      <c r="E274" s="284"/>
      <c r="F274" s="175"/>
    </row>
    <row r="275" spans="1:6" hidden="1" x14ac:dyDescent="0.3">
      <c r="A275" s="252" t="s">
        <v>879</v>
      </c>
      <c r="B275" s="111">
        <v>13015.93</v>
      </c>
      <c r="C275" s="284"/>
      <c r="D275" s="111"/>
      <c r="E275" s="284"/>
      <c r="F275" s="175"/>
    </row>
    <row r="276" spans="1:6" hidden="1" x14ac:dyDescent="0.3">
      <c r="A276" s="252" t="s">
        <v>880</v>
      </c>
      <c r="B276" s="111">
        <v>12975.5</v>
      </c>
      <c r="C276" s="284"/>
      <c r="D276" s="111"/>
      <c r="E276" s="284"/>
      <c r="F276" s="175"/>
    </row>
    <row r="277" spans="1:6" hidden="1" x14ac:dyDescent="0.3">
      <c r="A277" s="252" t="s">
        <v>881</v>
      </c>
      <c r="B277" s="111">
        <v>13395.7</v>
      </c>
      <c r="C277" s="284"/>
      <c r="D277" s="111"/>
      <c r="E277" s="284"/>
      <c r="F277" s="175"/>
    </row>
    <row r="278" spans="1:6" hidden="1" x14ac:dyDescent="0.3">
      <c r="A278" s="252" t="s">
        <v>882</v>
      </c>
      <c r="B278" s="111">
        <v>13359.25</v>
      </c>
      <c r="C278" s="284"/>
      <c r="D278" s="111"/>
      <c r="E278" s="284"/>
      <c r="F278" s="175"/>
    </row>
    <row r="279" spans="1:6" hidden="1" x14ac:dyDescent="0.3">
      <c r="A279" s="252" t="s">
        <v>883</v>
      </c>
      <c r="B279" s="111">
        <v>13775.72</v>
      </c>
      <c r="C279" s="284"/>
      <c r="D279" s="111"/>
      <c r="E279" s="284"/>
      <c r="F279" s="175"/>
    </row>
    <row r="280" spans="1:6" hidden="1" x14ac:dyDescent="0.3">
      <c r="A280" s="252" t="s">
        <v>884</v>
      </c>
      <c r="B280" s="111">
        <v>13594.45</v>
      </c>
      <c r="C280" s="284"/>
      <c r="D280" s="111"/>
      <c r="E280" s="284"/>
      <c r="F280" s="175"/>
    </row>
    <row r="281" spans="1:6" hidden="1" x14ac:dyDescent="0.3">
      <c r="A281" s="252" t="s">
        <v>886</v>
      </c>
      <c r="B281" s="111">
        <v>13769.23</v>
      </c>
      <c r="C281" s="284"/>
      <c r="D281" s="111"/>
      <c r="E281" s="284"/>
      <c r="F281" s="175"/>
    </row>
    <row r="282" spans="1:6" hidden="1" x14ac:dyDescent="0.3">
      <c r="A282" s="252" t="s">
        <v>887</v>
      </c>
      <c r="B282" s="111">
        <v>13655.9</v>
      </c>
      <c r="C282" s="284"/>
      <c r="D282" s="111"/>
      <c r="E282" s="284"/>
      <c r="F282" s="175"/>
    </row>
    <row r="283" spans="1:6" hidden="1" x14ac:dyDescent="0.3">
      <c r="A283" s="252" t="s">
        <v>888</v>
      </c>
      <c r="B283" s="111">
        <v>13234.93</v>
      </c>
      <c r="C283" s="284"/>
      <c r="D283" s="111"/>
      <c r="E283" s="284"/>
      <c r="F283" s="175"/>
    </row>
    <row r="284" spans="1:6" hidden="1" x14ac:dyDescent="0.3">
      <c r="A284" s="252" t="s">
        <v>889</v>
      </c>
      <c r="B284" s="111">
        <v>13137.33</v>
      </c>
      <c r="C284" s="284"/>
      <c r="D284" s="111"/>
      <c r="E284" s="284"/>
      <c r="F284" s="175"/>
    </row>
    <row r="285" spans="1:6" hidden="1" x14ac:dyDescent="0.3">
      <c r="A285" s="252" t="s">
        <v>890</v>
      </c>
      <c r="B285" s="111">
        <v>13160.95</v>
      </c>
      <c r="C285" s="284"/>
      <c r="D285" s="111"/>
      <c r="E285" s="284"/>
      <c r="F285" s="175"/>
    </row>
    <row r="286" spans="1:6" hidden="1" x14ac:dyDescent="0.3">
      <c r="A286" s="252" t="s">
        <v>891</v>
      </c>
      <c r="B286" s="111">
        <v>13578.58</v>
      </c>
      <c r="C286" s="284"/>
      <c r="D286" s="111"/>
      <c r="E286" s="284"/>
      <c r="F286" s="175"/>
    </row>
    <row r="287" spans="1:6" hidden="1" x14ac:dyDescent="0.3">
      <c r="A287" s="252" t="s">
        <v>892</v>
      </c>
      <c r="B287" s="115">
        <v>13540.61</v>
      </c>
      <c r="C287" s="288"/>
      <c r="D287" s="115">
        <v>11573.17</v>
      </c>
      <c r="E287" s="285">
        <v>11680</v>
      </c>
      <c r="F287" s="175">
        <v>6.883</v>
      </c>
    </row>
    <row r="288" spans="1:6" hidden="1" x14ac:dyDescent="0.3">
      <c r="A288" s="252" t="s">
        <v>893</v>
      </c>
      <c r="B288" s="115">
        <v>13633.21</v>
      </c>
      <c r="C288" s="284"/>
      <c r="D288" s="115">
        <v>11652.31</v>
      </c>
      <c r="E288" s="285">
        <v>11520</v>
      </c>
      <c r="F288" s="175">
        <v>6.9096000000000002</v>
      </c>
    </row>
    <row r="289" spans="1:6" hidden="1" x14ac:dyDescent="0.3">
      <c r="A289" s="252" t="s">
        <v>894</v>
      </c>
      <c r="B289" s="115">
        <v>13462.18</v>
      </c>
      <c r="C289" s="284"/>
      <c r="D289" s="115">
        <v>11506.13</v>
      </c>
      <c r="E289" s="285">
        <v>11550</v>
      </c>
      <c r="F289" s="176">
        <v>6.8971</v>
      </c>
    </row>
    <row r="290" spans="1:6" hidden="1" x14ac:dyDescent="0.3">
      <c r="A290" s="252" t="s">
        <v>896</v>
      </c>
      <c r="B290" s="115">
        <v>13705.79</v>
      </c>
      <c r="C290" s="284"/>
      <c r="D290" s="116">
        <v>11714.35</v>
      </c>
      <c r="E290" s="285">
        <v>11330</v>
      </c>
      <c r="F290" s="175">
        <v>6.9332000000000003</v>
      </c>
    </row>
    <row r="291" spans="1:6" hidden="1" x14ac:dyDescent="0.3">
      <c r="A291" s="252" t="s">
        <v>897</v>
      </c>
      <c r="B291" s="115">
        <v>13499.84</v>
      </c>
      <c r="C291" s="284"/>
      <c r="D291" s="116">
        <v>11538.33</v>
      </c>
      <c r="E291" s="285">
        <v>11275</v>
      </c>
      <c r="F291" s="176">
        <v>6.9185999999999996</v>
      </c>
    </row>
    <row r="292" spans="1:6" hidden="1" x14ac:dyDescent="0.3">
      <c r="A292" s="252" t="s">
        <v>898</v>
      </c>
      <c r="B292" s="115">
        <v>13520.93</v>
      </c>
      <c r="C292" s="284"/>
      <c r="D292" s="116">
        <v>11556.35</v>
      </c>
      <c r="E292" s="285">
        <v>11410</v>
      </c>
      <c r="F292" s="176">
        <v>6.9226000000000001</v>
      </c>
    </row>
    <row r="293" spans="1:6" hidden="1" x14ac:dyDescent="0.3">
      <c r="A293" s="252" t="s">
        <v>899</v>
      </c>
      <c r="B293" s="115">
        <v>13517.32</v>
      </c>
      <c r="C293" s="284"/>
      <c r="D293" s="116">
        <v>11553.27</v>
      </c>
      <c r="E293" s="285">
        <v>11365</v>
      </c>
      <c r="F293" s="176">
        <v>6.9226000000000001</v>
      </c>
    </row>
    <row r="294" spans="1:6" hidden="1" x14ac:dyDescent="0.3">
      <c r="A294" s="252" t="s">
        <v>900</v>
      </c>
      <c r="B294" s="115">
        <v>13440.17</v>
      </c>
      <c r="C294" s="284"/>
      <c r="D294" s="116">
        <v>11487.32</v>
      </c>
      <c r="E294" s="285">
        <v>11245</v>
      </c>
      <c r="F294" s="176">
        <v>6.9641999999999999</v>
      </c>
    </row>
    <row r="295" spans="1:6" hidden="1" x14ac:dyDescent="0.3">
      <c r="A295" s="252" t="s">
        <v>901</v>
      </c>
      <c r="B295" s="115">
        <v>13291.08</v>
      </c>
      <c r="C295" s="284"/>
      <c r="D295" s="116">
        <v>11359.89</v>
      </c>
      <c r="E295" s="285">
        <v>11130</v>
      </c>
      <c r="F295" s="176">
        <v>6.9652000000000003</v>
      </c>
    </row>
    <row r="296" spans="1:6" hidden="1" x14ac:dyDescent="0.3">
      <c r="A296" s="252" t="s">
        <v>902</v>
      </c>
      <c r="B296" s="115">
        <v>13039.36</v>
      </c>
      <c r="C296" s="284"/>
      <c r="D296" s="116">
        <v>11144.75</v>
      </c>
      <c r="E296" s="285">
        <v>10850</v>
      </c>
      <c r="F296" s="176">
        <v>6.9711999999999996</v>
      </c>
    </row>
    <row r="297" spans="1:6" hidden="1" x14ac:dyDescent="0.3">
      <c r="A297" s="252" t="s">
        <v>903</v>
      </c>
      <c r="B297" s="115">
        <v>13116.55</v>
      </c>
      <c r="C297" s="284"/>
      <c r="D297" s="116">
        <v>11210.73</v>
      </c>
      <c r="E297" s="285">
        <v>10980</v>
      </c>
      <c r="F297" s="176">
        <v>6.9702000000000002</v>
      </c>
    </row>
    <row r="298" spans="1:6" hidden="1" x14ac:dyDescent="0.3">
      <c r="A298" s="252" t="s">
        <v>904</v>
      </c>
      <c r="B298" s="115">
        <v>12973.09</v>
      </c>
      <c r="C298" s="284"/>
      <c r="D298" s="116">
        <v>11088.11</v>
      </c>
      <c r="E298" s="285">
        <v>10885</v>
      </c>
      <c r="F298" s="176">
        <v>6.9702000000000002</v>
      </c>
    </row>
    <row r="299" spans="1:6" hidden="1" x14ac:dyDescent="0.3">
      <c r="A299" s="252" t="s">
        <v>905</v>
      </c>
      <c r="B299" s="115">
        <v>11974.11</v>
      </c>
      <c r="C299" s="284"/>
      <c r="D299" s="116">
        <v>10234.290000000001</v>
      </c>
      <c r="E299" s="285">
        <v>11130</v>
      </c>
      <c r="F299" s="176">
        <v>6.9691999999999998</v>
      </c>
    </row>
    <row r="300" spans="1:6" hidden="1" x14ac:dyDescent="0.3">
      <c r="A300" s="252" t="s">
        <v>906</v>
      </c>
      <c r="B300" s="115">
        <v>12044.48</v>
      </c>
      <c r="C300" s="284"/>
      <c r="D300" s="116">
        <v>10294.42</v>
      </c>
      <c r="E300" s="285">
        <v>10570</v>
      </c>
      <c r="F300" s="176">
        <v>6.97</v>
      </c>
    </row>
    <row r="301" spans="1:6" hidden="1" x14ac:dyDescent="0.3">
      <c r="A301" s="252" t="s">
        <v>907</v>
      </c>
      <c r="B301" s="115">
        <v>12311.47</v>
      </c>
      <c r="C301" s="284"/>
      <c r="D301" s="116">
        <v>10522.63</v>
      </c>
      <c r="E301" s="285">
        <v>10570</v>
      </c>
      <c r="F301" s="176">
        <v>6.9752000000000001</v>
      </c>
    </row>
    <row r="302" spans="1:6" hidden="1" x14ac:dyDescent="0.3">
      <c r="A302" s="252" t="s">
        <v>908</v>
      </c>
      <c r="B302" s="115">
        <v>12180.53</v>
      </c>
      <c r="C302" s="284"/>
      <c r="D302" s="116">
        <v>10410.709999999999</v>
      </c>
      <c r="E302" s="285">
        <v>10570</v>
      </c>
      <c r="F302" s="176">
        <v>6.9763000000000002</v>
      </c>
    </row>
    <row r="303" spans="1:6" hidden="1" x14ac:dyDescent="0.3">
      <c r="A303" s="252" t="s">
        <v>909</v>
      </c>
      <c r="B303" s="115">
        <v>12216.21</v>
      </c>
      <c r="C303" s="284"/>
      <c r="D303" s="116">
        <v>10441.209999999999</v>
      </c>
      <c r="E303" s="285">
        <v>10035</v>
      </c>
      <c r="F303" s="176">
        <v>6.9682000000000004</v>
      </c>
    </row>
    <row r="304" spans="1:6" hidden="1" x14ac:dyDescent="0.3">
      <c r="A304" s="252" t="s">
        <v>910</v>
      </c>
      <c r="B304" s="115">
        <v>12239.79</v>
      </c>
      <c r="C304" s="284"/>
      <c r="D304" s="116">
        <v>10461.36</v>
      </c>
      <c r="E304" s="285">
        <v>10010</v>
      </c>
      <c r="F304" s="176">
        <v>6.9752000000000001</v>
      </c>
    </row>
    <row r="305" spans="1:6" hidden="1" x14ac:dyDescent="0.3">
      <c r="A305" s="252" t="s">
        <v>911</v>
      </c>
      <c r="B305" s="115">
        <v>11933.26</v>
      </c>
      <c r="C305" s="284"/>
      <c r="D305" s="116">
        <v>10199.370000000001</v>
      </c>
      <c r="E305" s="285">
        <v>10205</v>
      </c>
      <c r="F305" s="176">
        <v>6.9763000000000002</v>
      </c>
    </row>
    <row r="306" spans="1:6" hidden="1" x14ac:dyDescent="0.3">
      <c r="A306" s="252" t="s">
        <v>926</v>
      </c>
      <c r="B306" s="115">
        <v>12192.05</v>
      </c>
      <c r="C306" s="284"/>
      <c r="D306" s="116">
        <v>10420.56</v>
      </c>
      <c r="E306" s="285">
        <v>9975</v>
      </c>
      <c r="F306" s="176">
        <v>6.9492000000000003</v>
      </c>
    </row>
    <row r="307" spans="1:6" hidden="1" x14ac:dyDescent="0.3">
      <c r="A307" s="252" t="s">
        <v>927</v>
      </c>
      <c r="B307" s="115">
        <v>12195.65</v>
      </c>
      <c r="C307" s="284"/>
      <c r="D307" s="116">
        <v>10423.629999999999</v>
      </c>
      <c r="E307" s="285">
        <v>10230</v>
      </c>
      <c r="F307" s="176">
        <v>6.9183000000000003</v>
      </c>
    </row>
    <row r="308" spans="1:6" hidden="1" x14ac:dyDescent="0.3">
      <c r="A308" s="252" t="s">
        <v>928</v>
      </c>
      <c r="B308" s="115">
        <v>12309.77</v>
      </c>
      <c r="C308" s="284"/>
      <c r="D308" s="116">
        <v>10521.17</v>
      </c>
      <c r="E308" s="285">
        <v>10245</v>
      </c>
      <c r="F308" s="176">
        <v>6.9457000000000004</v>
      </c>
    </row>
    <row r="309" spans="1:6" hidden="1" x14ac:dyDescent="0.3">
      <c r="A309" s="252" t="s">
        <v>929</v>
      </c>
      <c r="B309" s="115">
        <v>12481.64</v>
      </c>
      <c r="C309" s="284"/>
      <c r="D309" s="116">
        <v>10668.07</v>
      </c>
      <c r="E309" s="285">
        <v>10435</v>
      </c>
      <c r="F309" s="176">
        <v>6.9442000000000004</v>
      </c>
    </row>
    <row r="310" spans="1:6" hidden="1" x14ac:dyDescent="0.3">
      <c r="A310" s="252" t="s">
        <v>930</v>
      </c>
      <c r="B310" s="115">
        <v>12290.83</v>
      </c>
      <c r="C310" s="284"/>
      <c r="D310" s="116">
        <v>10504.99</v>
      </c>
      <c r="E310" s="285" t="s">
        <v>794</v>
      </c>
      <c r="F310" s="176">
        <v>6.9302999999999999</v>
      </c>
    </row>
    <row r="311" spans="1:6" hidden="1" x14ac:dyDescent="0.3">
      <c r="A311" s="252" t="s">
        <v>931</v>
      </c>
      <c r="B311" s="115">
        <v>12251.36</v>
      </c>
      <c r="C311" s="284"/>
      <c r="D311" s="116">
        <v>10471.25</v>
      </c>
      <c r="E311" s="286">
        <v>9975</v>
      </c>
      <c r="F311" s="176">
        <v>6.9176000000000002</v>
      </c>
    </row>
    <row r="312" spans="1:6" hidden="1" x14ac:dyDescent="0.3">
      <c r="A312" s="252" t="s">
        <v>932</v>
      </c>
      <c r="B312" s="115">
        <v>12401.27</v>
      </c>
      <c r="C312" s="284"/>
      <c r="D312" s="116">
        <v>10599.37</v>
      </c>
      <c r="E312" s="286">
        <v>10115</v>
      </c>
      <c r="F312" s="176">
        <v>6.9126000000000003</v>
      </c>
    </row>
    <row r="313" spans="1:6" hidden="1" x14ac:dyDescent="0.3">
      <c r="A313" s="252" t="s">
        <v>933</v>
      </c>
      <c r="B313" s="115">
        <v>12248.2</v>
      </c>
      <c r="C313" s="284"/>
      <c r="D313" s="116">
        <v>10468.549999999999</v>
      </c>
      <c r="E313" s="286">
        <v>10235</v>
      </c>
      <c r="F313" s="176">
        <v>6.9153000000000002</v>
      </c>
    </row>
    <row r="314" spans="1:6" hidden="1" x14ac:dyDescent="0.3">
      <c r="A314" s="252" t="s">
        <v>934</v>
      </c>
      <c r="B314" s="115">
        <v>12216.49</v>
      </c>
      <c r="C314" s="284"/>
      <c r="D314" s="116">
        <v>10441.44</v>
      </c>
      <c r="E314" s="286">
        <v>10175</v>
      </c>
      <c r="F314" s="175">
        <v>6.8780000000000001</v>
      </c>
    </row>
    <row r="315" spans="1:6" hidden="1" x14ac:dyDescent="0.3">
      <c r="A315" s="252" t="s">
        <v>935</v>
      </c>
      <c r="B315" s="115">
        <v>12206.38</v>
      </c>
      <c r="C315" s="284"/>
      <c r="D315" s="116">
        <v>10432.81</v>
      </c>
      <c r="E315" s="286">
        <v>10160</v>
      </c>
      <c r="F315" s="176">
        <v>6.8754999999999997</v>
      </c>
    </row>
    <row r="316" spans="1:6" hidden="1" x14ac:dyDescent="0.3">
      <c r="A316" s="252" t="s">
        <v>936</v>
      </c>
      <c r="B316" s="115">
        <v>12024.58</v>
      </c>
      <c r="C316" s="284"/>
      <c r="D316" s="116">
        <v>10277.42</v>
      </c>
      <c r="E316" s="286">
        <v>10050</v>
      </c>
      <c r="F316" s="176">
        <v>6.8754999999999997</v>
      </c>
    </row>
    <row r="317" spans="1:6" hidden="1" x14ac:dyDescent="0.3">
      <c r="A317" s="252" t="s">
        <v>937</v>
      </c>
      <c r="B317" s="115">
        <v>11956.84</v>
      </c>
      <c r="C317" s="284"/>
      <c r="D317" s="116">
        <v>10219.52</v>
      </c>
      <c r="E317" s="286">
        <v>9735</v>
      </c>
      <c r="F317" s="176">
        <v>6.8579999999999997</v>
      </c>
    </row>
    <row r="318" spans="1:6" hidden="1" x14ac:dyDescent="0.3">
      <c r="A318" s="252" t="s">
        <v>938</v>
      </c>
      <c r="B318" s="115">
        <v>11935.79</v>
      </c>
      <c r="C318" s="284"/>
      <c r="D318" s="116">
        <v>10201.530000000001</v>
      </c>
      <c r="E318" s="286">
        <v>9770</v>
      </c>
      <c r="F318" s="176">
        <v>6.8680000000000003</v>
      </c>
    </row>
    <row r="319" spans="1:6" hidden="1" x14ac:dyDescent="0.3">
      <c r="A319" s="252" t="s">
        <v>939</v>
      </c>
      <c r="B319" s="115">
        <v>12376.42</v>
      </c>
      <c r="C319" s="284"/>
      <c r="D319" s="116">
        <v>10578.13</v>
      </c>
      <c r="E319" s="286">
        <v>10160</v>
      </c>
      <c r="F319" s="176">
        <v>6.8780000000000001</v>
      </c>
    </row>
    <row r="320" spans="1:6" hidden="1" x14ac:dyDescent="0.3">
      <c r="A320" s="252" t="s">
        <v>940</v>
      </c>
      <c r="B320" s="115">
        <v>12370.12</v>
      </c>
      <c r="C320" s="284"/>
      <c r="D320" s="116">
        <v>10572.75</v>
      </c>
      <c r="E320" s="286">
        <v>10340</v>
      </c>
      <c r="F320" s="176">
        <v>6.8815</v>
      </c>
    </row>
    <row r="321" spans="1:6" hidden="1" x14ac:dyDescent="0.3">
      <c r="A321" s="252" t="s">
        <v>941</v>
      </c>
      <c r="B321" s="115">
        <v>12396.54</v>
      </c>
      <c r="C321" s="284"/>
      <c r="D321" s="116">
        <v>10595.34</v>
      </c>
      <c r="E321" s="286">
        <v>10390</v>
      </c>
      <c r="F321" s="176">
        <v>6.8990999999999998</v>
      </c>
    </row>
    <row r="322" spans="1:6" hidden="1" x14ac:dyDescent="0.3">
      <c r="A322" s="252" t="s">
        <v>942</v>
      </c>
      <c r="B322" s="115">
        <v>12450.98</v>
      </c>
      <c r="C322" s="284"/>
      <c r="D322" s="116">
        <v>10641.86</v>
      </c>
      <c r="E322" s="286">
        <v>10440</v>
      </c>
      <c r="F322" s="176">
        <v>6.8849999999999998</v>
      </c>
    </row>
    <row r="323" spans="1:6" hidden="1" x14ac:dyDescent="0.3">
      <c r="A323" s="252" t="s">
        <v>951</v>
      </c>
      <c r="B323" s="115">
        <v>12703.63</v>
      </c>
      <c r="C323" s="284"/>
      <c r="D323" s="116">
        <v>10857.81</v>
      </c>
      <c r="E323" s="286">
        <v>10450</v>
      </c>
      <c r="F323" s="175">
        <v>6.8994999999999997</v>
      </c>
    </row>
    <row r="324" spans="1:6" hidden="1" x14ac:dyDescent="0.3">
      <c r="A324" s="252" t="s">
        <v>952</v>
      </c>
      <c r="B324" s="115">
        <v>12687.41</v>
      </c>
      <c r="C324" s="284"/>
      <c r="D324" s="116">
        <v>10843.94</v>
      </c>
      <c r="E324" s="286">
        <v>10675</v>
      </c>
      <c r="F324" s="176">
        <v>6.8966000000000003</v>
      </c>
    </row>
    <row r="325" spans="1:6" hidden="1" x14ac:dyDescent="0.3">
      <c r="A325" s="252" t="s">
        <v>953</v>
      </c>
      <c r="B325" s="115">
        <v>12687.41</v>
      </c>
      <c r="C325" s="284"/>
      <c r="D325" s="116">
        <v>10843.94</v>
      </c>
      <c r="E325" s="286">
        <v>10825</v>
      </c>
      <c r="F325" s="176">
        <v>6.8789999999999996</v>
      </c>
    </row>
    <row r="326" spans="1:6" hidden="1" x14ac:dyDescent="0.3">
      <c r="A326" s="252" t="s">
        <v>954</v>
      </c>
      <c r="B326" s="115">
        <v>12961.89</v>
      </c>
      <c r="C326" s="284"/>
      <c r="D326" s="116">
        <v>11078.53</v>
      </c>
      <c r="E326" s="286">
        <v>10710</v>
      </c>
      <c r="F326" s="176">
        <v>6.8739999999999997</v>
      </c>
    </row>
    <row r="327" spans="1:6" hidden="1" x14ac:dyDescent="0.3">
      <c r="A327" s="252" t="s">
        <v>955</v>
      </c>
      <c r="B327" s="115">
        <v>13031.62</v>
      </c>
      <c r="C327" s="284"/>
      <c r="D327" s="116">
        <v>11138.14</v>
      </c>
      <c r="E327" s="286">
        <v>10875</v>
      </c>
      <c r="F327" s="176">
        <v>6.8775000000000004</v>
      </c>
    </row>
    <row r="328" spans="1:6" hidden="1" x14ac:dyDescent="0.3">
      <c r="A328" s="252" t="s">
        <v>956</v>
      </c>
      <c r="B328" s="115">
        <v>13075.25</v>
      </c>
      <c r="C328" s="284"/>
      <c r="D328" s="116">
        <v>11175.42</v>
      </c>
      <c r="E328" s="286">
        <v>10900</v>
      </c>
      <c r="F328" s="176">
        <v>6.883</v>
      </c>
    </row>
    <row r="329" spans="1:6" hidden="1" x14ac:dyDescent="0.3">
      <c r="A329" s="252" t="s">
        <v>957</v>
      </c>
      <c r="B329" s="115">
        <v>13138.44</v>
      </c>
      <c r="C329" s="284"/>
      <c r="D329" s="116">
        <v>11229.44</v>
      </c>
      <c r="E329" s="286">
        <v>11045</v>
      </c>
      <c r="F329" s="176">
        <v>6.8996000000000004</v>
      </c>
    </row>
    <row r="330" spans="1:6" hidden="1" x14ac:dyDescent="0.3">
      <c r="A330" s="252" t="s">
        <v>958</v>
      </c>
      <c r="B330" s="115">
        <v>12913.1</v>
      </c>
      <c r="C330" s="284"/>
      <c r="D330" s="116">
        <v>11036.83</v>
      </c>
      <c r="E330" s="286">
        <v>11020</v>
      </c>
      <c r="F330" s="176">
        <v>6.8960999999999997</v>
      </c>
    </row>
    <row r="331" spans="1:6" hidden="1" x14ac:dyDescent="0.3">
      <c r="A331" s="252" t="s">
        <v>959</v>
      </c>
      <c r="B331" s="115">
        <v>12822</v>
      </c>
      <c r="C331" s="284"/>
      <c r="D331" s="116">
        <v>10958.97</v>
      </c>
      <c r="E331" s="286">
        <v>10710</v>
      </c>
      <c r="F331" s="176">
        <v>6.8944000000000001</v>
      </c>
    </row>
    <row r="332" spans="1:6" hidden="1" x14ac:dyDescent="0.3">
      <c r="A332" s="252" t="s">
        <v>960</v>
      </c>
      <c r="B332" s="115">
        <v>12630.15</v>
      </c>
      <c r="C332" s="284"/>
      <c r="D332" s="116">
        <v>10795</v>
      </c>
      <c r="E332" s="286">
        <v>10635</v>
      </c>
      <c r="F332" s="176">
        <v>6.8863000000000003</v>
      </c>
    </row>
    <row r="333" spans="1:6" hidden="1" x14ac:dyDescent="0.3">
      <c r="A333" s="252" t="s">
        <v>961</v>
      </c>
      <c r="B333" s="115">
        <v>13082.09</v>
      </c>
      <c r="C333" s="284"/>
      <c r="D333" s="116">
        <v>11181.27</v>
      </c>
      <c r="E333" s="286">
        <v>10680</v>
      </c>
      <c r="F333" s="176">
        <v>6.8910999999999998</v>
      </c>
    </row>
    <row r="334" spans="1:6" hidden="1" x14ac:dyDescent="0.3">
      <c r="A334" s="252" t="s">
        <v>962</v>
      </c>
      <c r="B334" s="115">
        <v>13074.74</v>
      </c>
      <c r="C334" s="284"/>
      <c r="D334" s="116">
        <v>11174.99</v>
      </c>
      <c r="E334" s="286">
        <v>10900</v>
      </c>
      <c r="F334" s="176">
        <v>6.8834999999999997</v>
      </c>
    </row>
    <row r="335" spans="1:6" hidden="1" x14ac:dyDescent="0.3">
      <c r="A335" s="252" t="s">
        <v>963</v>
      </c>
      <c r="B335" s="115">
        <v>13015.05</v>
      </c>
      <c r="C335" s="284"/>
      <c r="D335" s="116">
        <v>11123.97</v>
      </c>
      <c r="E335" s="286">
        <v>10870</v>
      </c>
      <c r="F335" s="176">
        <v>6.8901000000000003</v>
      </c>
    </row>
    <row r="336" spans="1:6" hidden="1" x14ac:dyDescent="0.3">
      <c r="A336" s="252" t="s">
        <v>964</v>
      </c>
      <c r="B336" s="115">
        <v>13083.14</v>
      </c>
      <c r="C336" s="284"/>
      <c r="D336" s="116">
        <v>11182.17</v>
      </c>
      <c r="E336" s="286">
        <v>11000</v>
      </c>
      <c r="F336" s="176">
        <v>6.9001000000000001</v>
      </c>
    </row>
    <row r="337" spans="1:6" hidden="1" x14ac:dyDescent="0.3">
      <c r="A337" s="252" t="s">
        <v>965</v>
      </c>
      <c r="B337" s="115">
        <v>12881.12</v>
      </c>
      <c r="C337" s="284"/>
      <c r="D337" s="116">
        <v>11009.5</v>
      </c>
      <c r="E337" s="286">
        <v>10900</v>
      </c>
      <c r="F337" s="176">
        <v>6.9170999999999996</v>
      </c>
    </row>
    <row r="338" spans="1:6" hidden="1" x14ac:dyDescent="0.3">
      <c r="A338" s="252" t="s">
        <v>966</v>
      </c>
      <c r="B338" s="115">
        <v>13101.34</v>
      </c>
      <c r="C338" s="284"/>
      <c r="D338" s="116">
        <v>11197.72</v>
      </c>
      <c r="E338" s="286">
        <v>10900</v>
      </c>
      <c r="F338" s="176">
        <v>6.9096000000000002</v>
      </c>
    </row>
    <row r="339" spans="1:6" hidden="1" x14ac:dyDescent="0.3">
      <c r="A339" s="252" t="s">
        <v>967</v>
      </c>
      <c r="B339" s="115">
        <v>13026.48</v>
      </c>
      <c r="C339" s="284"/>
      <c r="D339" s="116">
        <v>11133.74</v>
      </c>
      <c r="E339" s="286">
        <v>10895</v>
      </c>
      <c r="F339" s="176">
        <v>6.9185999999999996</v>
      </c>
    </row>
    <row r="340" spans="1:6" hidden="1" x14ac:dyDescent="0.3">
      <c r="A340" s="252" t="s">
        <v>968</v>
      </c>
      <c r="B340" s="115">
        <v>12639.84</v>
      </c>
      <c r="C340" s="284"/>
      <c r="D340" s="116">
        <v>10803.28</v>
      </c>
      <c r="E340" s="286">
        <v>10920</v>
      </c>
      <c r="F340" s="176">
        <v>6.9150999999999998</v>
      </c>
    </row>
    <row r="341" spans="1:6" hidden="1" x14ac:dyDescent="0.3">
      <c r="A341" s="252" t="s">
        <v>969</v>
      </c>
      <c r="B341" s="115">
        <v>12314.63</v>
      </c>
      <c r="C341" s="284"/>
      <c r="D341" s="116">
        <v>10525.32</v>
      </c>
      <c r="E341" s="286">
        <v>10185</v>
      </c>
      <c r="F341" s="176">
        <v>6.9085999999999999</v>
      </c>
    </row>
    <row r="342" spans="1:6" hidden="1" x14ac:dyDescent="0.3">
      <c r="A342" s="252" t="s">
        <v>970</v>
      </c>
      <c r="B342" s="115">
        <v>12270.94</v>
      </c>
      <c r="C342" s="284"/>
      <c r="D342" s="116">
        <v>10487.98</v>
      </c>
      <c r="E342" s="286">
        <v>10290</v>
      </c>
      <c r="F342" s="176">
        <v>6.9085999999999999</v>
      </c>
    </row>
    <row r="343" spans="1:6" hidden="1" x14ac:dyDescent="0.3">
      <c r="A343" s="252" t="s">
        <v>971</v>
      </c>
      <c r="B343" s="115">
        <v>12285.41</v>
      </c>
      <c r="C343" s="284"/>
      <c r="D343" s="116">
        <v>10500.35</v>
      </c>
      <c r="E343" s="286">
        <v>10200</v>
      </c>
      <c r="F343" s="176">
        <v>6.9085999999999999</v>
      </c>
    </row>
    <row r="344" spans="1:6" hidden="1" x14ac:dyDescent="0.3">
      <c r="A344" s="252" t="s">
        <v>972</v>
      </c>
      <c r="B344" s="115">
        <v>12184.09</v>
      </c>
      <c r="C344" s="284"/>
      <c r="D344" s="116">
        <v>10413.75</v>
      </c>
      <c r="E344" s="286">
        <v>10060</v>
      </c>
      <c r="F344" s="176">
        <v>6.9085999999999999</v>
      </c>
    </row>
    <row r="345" spans="1:6" hidden="1" x14ac:dyDescent="0.3">
      <c r="A345" s="252" t="s">
        <v>973</v>
      </c>
      <c r="B345" s="115">
        <v>11988.68</v>
      </c>
      <c r="C345" s="284"/>
      <c r="D345" s="116">
        <v>10246.74</v>
      </c>
      <c r="E345" s="286">
        <v>10105</v>
      </c>
      <c r="F345" s="176">
        <v>6.9085999999999999</v>
      </c>
    </row>
    <row r="346" spans="1:6" hidden="1" x14ac:dyDescent="0.3">
      <c r="A346" s="252" t="s">
        <v>974</v>
      </c>
      <c r="B346" s="115">
        <v>12100.86</v>
      </c>
      <c r="C346" s="284"/>
      <c r="D346" s="116">
        <v>10342.620000000001</v>
      </c>
      <c r="E346" s="286">
        <v>9950</v>
      </c>
      <c r="F346" s="176">
        <v>6.9085999999999999</v>
      </c>
    </row>
    <row r="347" spans="1:6" hidden="1" x14ac:dyDescent="0.3">
      <c r="A347" s="252" t="s">
        <v>975</v>
      </c>
      <c r="B347" s="115">
        <v>11977.82</v>
      </c>
      <c r="C347" s="284"/>
      <c r="D347" s="116">
        <v>10237.459999999999</v>
      </c>
      <c r="E347" s="286">
        <v>9915</v>
      </c>
      <c r="F347" s="176">
        <v>6.9085999999999999</v>
      </c>
    </row>
    <row r="348" spans="1:6" hidden="1" x14ac:dyDescent="0.3">
      <c r="A348" s="252" t="s">
        <v>976</v>
      </c>
      <c r="B348" s="115">
        <v>11637.67</v>
      </c>
      <c r="C348" s="284"/>
      <c r="D348" s="116">
        <v>9946.73</v>
      </c>
      <c r="E348" s="286">
        <v>9920</v>
      </c>
      <c r="F348" s="176">
        <v>6.9085999999999999</v>
      </c>
    </row>
    <row r="349" spans="1:6" hidden="1" x14ac:dyDescent="0.3">
      <c r="A349" s="252" t="s">
        <v>977</v>
      </c>
      <c r="B349" s="115">
        <v>11829.46</v>
      </c>
      <c r="C349" s="284"/>
      <c r="D349" s="116">
        <v>10110.65</v>
      </c>
      <c r="E349" s="286">
        <v>9710</v>
      </c>
      <c r="F349" s="176">
        <v>6.9085999999999999</v>
      </c>
    </row>
    <row r="350" spans="1:6" hidden="1" x14ac:dyDescent="0.3">
      <c r="A350" s="252" t="s">
        <v>978</v>
      </c>
      <c r="B350" s="115">
        <v>11934.4</v>
      </c>
      <c r="C350" s="284"/>
      <c r="D350" s="116">
        <v>10200.34</v>
      </c>
      <c r="E350" s="286">
        <v>9740</v>
      </c>
      <c r="F350" s="176">
        <v>6.9085999999999999</v>
      </c>
    </row>
    <row r="351" spans="1:6" hidden="1" x14ac:dyDescent="0.3">
      <c r="A351" s="252" t="s">
        <v>979</v>
      </c>
      <c r="B351" s="115">
        <v>11934.4</v>
      </c>
      <c r="C351" s="284"/>
      <c r="D351" s="116">
        <v>10200.34</v>
      </c>
      <c r="E351" s="286">
        <v>9915</v>
      </c>
      <c r="F351" s="176">
        <v>6.9085999999999999</v>
      </c>
    </row>
    <row r="352" spans="1:6" hidden="1" x14ac:dyDescent="0.3">
      <c r="A352" s="252" t="s">
        <v>980</v>
      </c>
      <c r="B352" s="115">
        <v>11999.54</v>
      </c>
      <c r="C352" s="284"/>
      <c r="D352" s="116">
        <v>10256.01</v>
      </c>
      <c r="E352" s="286">
        <v>9935</v>
      </c>
      <c r="F352" s="176">
        <v>6.9085999999999999</v>
      </c>
    </row>
    <row r="353" spans="1:6" hidden="1" x14ac:dyDescent="0.3">
      <c r="A353" s="252" t="s">
        <v>981</v>
      </c>
      <c r="B353" s="115">
        <v>12173.23</v>
      </c>
      <c r="C353" s="284"/>
      <c r="D353" s="116">
        <v>10404.469999999999</v>
      </c>
      <c r="E353" s="286">
        <v>9865</v>
      </c>
      <c r="F353" s="176">
        <v>6.9085999999999999</v>
      </c>
    </row>
    <row r="354" spans="1:6" hidden="1" x14ac:dyDescent="0.3">
      <c r="A354" s="252" t="s">
        <v>982</v>
      </c>
      <c r="B354" s="115">
        <v>12064.67</v>
      </c>
      <c r="C354" s="284"/>
      <c r="D354" s="116">
        <v>10311.69</v>
      </c>
      <c r="E354" s="286">
        <v>10320</v>
      </c>
      <c r="F354" s="176">
        <v>6.9085999999999999</v>
      </c>
    </row>
    <row r="355" spans="1:6" hidden="1" x14ac:dyDescent="0.3">
      <c r="A355" s="252" t="s">
        <v>983</v>
      </c>
      <c r="B355" s="115">
        <v>12115.33</v>
      </c>
      <c r="C355" s="284"/>
      <c r="D355" s="116">
        <v>10354.99</v>
      </c>
      <c r="E355" s="286">
        <v>9950</v>
      </c>
      <c r="F355" s="176">
        <v>6.9085999999999999</v>
      </c>
    </row>
    <row r="356" spans="1:6" hidden="1" x14ac:dyDescent="0.3">
      <c r="A356" s="252" t="s">
        <v>984</v>
      </c>
      <c r="B356" s="115">
        <v>12050.2</v>
      </c>
      <c r="C356" s="284"/>
      <c r="D356" s="116">
        <v>10299.31</v>
      </c>
      <c r="E356" s="286">
        <v>10100</v>
      </c>
      <c r="F356" s="176">
        <v>6.9085999999999999</v>
      </c>
    </row>
    <row r="357" spans="1:6" hidden="1" x14ac:dyDescent="0.3">
      <c r="A357" s="252" t="s">
        <v>985</v>
      </c>
      <c r="B357" s="115">
        <v>11789.65</v>
      </c>
      <c r="C357" s="284"/>
      <c r="D357" s="116">
        <v>10076.629999999999</v>
      </c>
      <c r="E357" s="286">
        <v>10050</v>
      </c>
      <c r="F357" s="176">
        <v>6.9085999999999999</v>
      </c>
    </row>
    <row r="358" spans="1:6" hidden="1" x14ac:dyDescent="0.3">
      <c r="A358" s="252" t="s">
        <v>986</v>
      </c>
      <c r="B358" s="115">
        <v>11702.81</v>
      </c>
      <c r="C358" s="284"/>
      <c r="D358" s="116">
        <v>10002.4</v>
      </c>
      <c r="E358" s="286">
        <v>9710</v>
      </c>
      <c r="F358" s="176">
        <v>6.9085999999999999</v>
      </c>
    </row>
    <row r="359" spans="1:6" hidden="1" x14ac:dyDescent="0.3">
      <c r="A359" s="252" t="s">
        <v>987</v>
      </c>
      <c r="B359" s="115">
        <v>11558.06</v>
      </c>
      <c r="C359" s="284"/>
      <c r="D359" s="116">
        <v>9878.68</v>
      </c>
      <c r="E359" s="286">
        <v>9695</v>
      </c>
      <c r="F359" s="176">
        <v>6.9085999999999999</v>
      </c>
    </row>
    <row r="360" spans="1:6" hidden="1" x14ac:dyDescent="0.3">
      <c r="A360" s="252" t="s">
        <v>988</v>
      </c>
      <c r="B360" s="115">
        <v>11623.19</v>
      </c>
      <c r="C360" s="284"/>
      <c r="D360" s="116">
        <v>9934.35</v>
      </c>
      <c r="E360" s="286">
        <v>9695</v>
      </c>
      <c r="F360" s="176">
        <v>6.9085999999999999</v>
      </c>
    </row>
    <row r="361" spans="1:6" hidden="1" x14ac:dyDescent="0.3">
      <c r="A361" s="252" t="s">
        <v>989</v>
      </c>
      <c r="B361" s="115">
        <v>11290.28</v>
      </c>
      <c r="C361" s="284"/>
      <c r="D361" s="116">
        <v>9649.81</v>
      </c>
      <c r="E361" s="286">
        <v>9545</v>
      </c>
      <c r="F361" s="176">
        <v>6.9085999999999999</v>
      </c>
    </row>
    <row r="362" spans="1:6" hidden="1" x14ac:dyDescent="0.3">
      <c r="A362" s="252" t="s">
        <v>990</v>
      </c>
      <c r="B362" s="115">
        <v>11333.7</v>
      </c>
      <c r="C362" s="284"/>
      <c r="D362" s="116">
        <v>9686.92</v>
      </c>
      <c r="E362" s="286">
        <v>9455</v>
      </c>
      <c r="F362" s="176">
        <v>6.9085999999999999</v>
      </c>
    </row>
    <row r="363" spans="1:6" hidden="1" x14ac:dyDescent="0.3">
      <c r="A363" s="252" t="s">
        <v>991</v>
      </c>
      <c r="B363" s="115">
        <v>11424.17</v>
      </c>
      <c r="C363" s="284"/>
      <c r="D363" s="116">
        <v>9764.25</v>
      </c>
      <c r="E363" s="286">
        <v>9380</v>
      </c>
      <c r="F363" s="176">
        <v>6.9085999999999999</v>
      </c>
    </row>
    <row r="364" spans="1:6" hidden="1" x14ac:dyDescent="0.3">
      <c r="A364" s="252" t="s">
        <v>992</v>
      </c>
      <c r="B364" s="115">
        <v>11286.66</v>
      </c>
      <c r="C364" s="284"/>
      <c r="D364" s="116">
        <v>9646.7199999999993</v>
      </c>
      <c r="E364" s="286">
        <v>9395</v>
      </c>
      <c r="F364" s="176">
        <v>6.9085999999999999</v>
      </c>
    </row>
    <row r="365" spans="1:6" hidden="1" x14ac:dyDescent="0.3">
      <c r="A365" s="252" t="s">
        <v>993</v>
      </c>
      <c r="B365" s="115">
        <v>11424.17</v>
      </c>
      <c r="C365" s="284"/>
      <c r="D365" s="116">
        <v>9764.25</v>
      </c>
      <c r="E365" s="286">
        <v>9235</v>
      </c>
      <c r="F365" s="176">
        <v>6.9085999999999999</v>
      </c>
    </row>
    <row r="366" spans="1:6" hidden="1" x14ac:dyDescent="0.3">
      <c r="A366" s="252" t="s">
        <v>994</v>
      </c>
      <c r="B366" s="115">
        <v>11160</v>
      </c>
      <c r="C366" s="284"/>
      <c r="D366" s="116">
        <v>9538.4599999999991</v>
      </c>
      <c r="E366" s="286">
        <v>9255</v>
      </c>
      <c r="F366" s="175"/>
    </row>
    <row r="367" spans="1:6" hidden="1" x14ac:dyDescent="0.3">
      <c r="A367" s="252">
        <v>42853</v>
      </c>
      <c r="B367" s="115">
        <v>11348.17</v>
      </c>
      <c r="C367" s="284"/>
      <c r="D367" s="116">
        <v>9699.2900000000009</v>
      </c>
      <c r="E367" s="286">
        <v>9190</v>
      </c>
      <c r="F367" s="175"/>
    </row>
    <row r="368" spans="1:6" hidden="1" x14ac:dyDescent="0.3">
      <c r="A368" s="252">
        <v>42858</v>
      </c>
      <c r="B368" s="115">
        <v>11456.74</v>
      </c>
      <c r="C368" s="284"/>
      <c r="D368" s="116">
        <v>9792.08</v>
      </c>
      <c r="E368" s="286">
        <v>9485</v>
      </c>
      <c r="F368" s="175"/>
    </row>
    <row r="369" spans="1:6" hidden="1" x14ac:dyDescent="0.3">
      <c r="A369" s="252">
        <v>42859</v>
      </c>
      <c r="B369" s="115">
        <v>11167.24</v>
      </c>
      <c r="C369" s="284"/>
      <c r="D369" s="116">
        <v>9544.65</v>
      </c>
      <c r="E369" s="286">
        <v>9280</v>
      </c>
      <c r="F369" s="175"/>
    </row>
    <row r="370" spans="1:6" hidden="1" x14ac:dyDescent="0.3">
      <c r="A370" s="252">
        <v>42860</v>
      </c>
      <c r="B370" s="115">
        <v>10870.51</v>
      </c>
      <c r="C370" s="284"/>
      <c r="D370" s="116">
        <v>9291.0300000000007</v>
      </c>
      <c r="E370" s="286">
        <v>9010</v>
      </c>
      <c r="F370" s="175"/>
    </row>
    <row r="371" spans="1:6" hidden="1" x14ac:dyDescent="0.3">
      <c r="A371" s="252">
        <v>42863</v>
      </c>
      <c r="B371" s="115">
        <v>10917.55</v>
      </c>
      <c r="C371" s="284"/>
      <c r="D371" s="116">
        <v>9331.24</v>
      </c>
      <c r="E371" s="286">
        <v>8935</v>
      </c>
      <c r="F371" s="175"/>
    </row>
    <row r="372" spans="1:6" hidden="1" x14ac:dyDescent="0.3">
      <c r="A372" s="252">
        <v>42864</v>
      </c>
      <c r="B372" s="115">
        <v>11011.64</v>
      </c>
      <c r="C372" s="284"/>
      <c r="D372" s="116">
        <v>9411.66</v>
      </c>
      <c r="E372" s="286">
        <v>9070</v>
      </c>
      <c r="F372" s="175"/>
    </row>
    <row r="373" spans="1:6" hidden="1" x14ac:dyDescent="0.3">
      <c r="A373" s="252">
        <v>42865</v>
      </c>
      <c r="B373" s="115">
        <v>11087.63</v>
      </c>
      <c r="C373" s="284"/>
      <c r="D373" s="116">
        <v>9476.61</v>
      </c>
      <c r="E373" s="286">
        <v>9190</v>
      </c>
      <c r="F373" s="175"/>
    </row>
    <row r="374" spans="1:6" hidden="1" x14ac:dyDescent="0.3">
      <c r="A374" s="252">
        <v>42866</v>
      </c>
      <c r="B374" s="115">
        <v>10986.31</v>
      </c>
      <c r="C374" s="284"/>
      <c r="D374" s="116">
        <v>9390.01</v>
      </c>
      <c r="E374" s="286">
        <v>9195</v>
      </c>
      <c r="F374" s="175"/>
    </row>
    <row r="375" spans="1:6" hidden="1" x14ac:dyDescent="0.3">
      <c r="A375" s="252">
        <v>42870</v>
      </c>
      <c r="B375" s="115">
        <v>11116.58</v>
      </c>
      <c r="C375" s="284"/>
      <c r="D375" s="116">
        <v>9501.35</v>
      </c>
      <c r="E375" s="286">
        <v>9325</v>
      </c>
      <c r="F375" s="175"/>
    </row>
    <row r="376" spans="1:6" hidden="1" x14ac:dyDescent="0.3">
      <c r="A376" s="252">
        <v>42871</v>
      </c>
      <c r="B376" s="115">
        <v>11033.35</v>
      </c>
      <c r="C376" s="284"/>
      <c r="D376" s="116">
        <v>9430.2099999999991</v>
      </c>
      <c r="E376" s="286">
        <v>9310</v>
      </c>
      <c r="F376" s="175"/>
    </row>
    <row r="377" spans="1:6" hidden="1" x14ac:dyDescent="0.3">
      <c r="A377" s="252">
        <v>42872</v>
      </c>
      <c r="B377" s="115">
        <v>11026.11</v>
      </c>
      <c r="C377" s="284"/>
      <c r="D377" s="116">
        <v>9424.0300000000007</v>
      </c>
      <c r="E377" s="286">
        <v>9015</v>
      </c>
      <c r="F377" s="175"/>
    </row>
    <row r="378" spans="1:6" hidden="1" x14ac:dyDescent="0.3">
      <c r="A378" s="252">
        <v>42873</v>
      </c>
      <c r="B378" s="115">
        <v>10874.13</v>
      </c>
      <c r="C378" s="284"/>
      <c r="D378" s="116">
        <v>9294.1299999999992</v>
      </c>
      <c r="E378" s="286">
        <v>9165</v>
      </c>
      <c r="F378" s="175"/>
    </row>
    <row r="379" spans="1:6" hidden="1" x14ac:dyDescent="0.3">
      <c r="A379" s="252">
        <v>42874</v>
      </c>
      <c r="B379" s="115">
        <v>10942.88</v>
      </c>
      <c r="C379" s="284"/>
      <c r="D379" s="116">
        <v>9352.89</v>
      </c>
      <c r="E379" s="286">
        <v>9165</v>
      </c>
      <c r="F379" s="175"/>
    </row>
    <row r="380" spans="1:6" hidden="1" x14ac:dyDescent="0.3">
      <c r="A380" s="252">
        <v>42877</v>
      </c>
      <c r="B380" s="115">
        <v>11250.47</v>
      </c>
      <c r="C380" s="284"/>
      <c r="D380" s="116">
        <v>9615.7900000000009</v>
      </c>
      <c r="E380" s="286">
        <v>9180</v>
      </c>
      <c r="F380" s="175"/>
    </row>
    <row r="381" spans="1:6" hidden="1" x14ac:dyDescent="0.3">
      <c r="A381" s="252">
        <v>42878</v>
      </c>
      <c r="B381" s="115">
        <v>11250.47</v>
      </c>
      <c r="C381" s="284"/>
      <c r="D381" s="116">
        <v>9615.7900000000009</v>
      </c>
      <c r="E381" s="286">
        <v>9370</v>
      </c>
      <c r="F381" s="175"/>
    </row>
    <row r="382" spans="1:6" hidden="1" x14ac:dyDescent="0.3">
      <c r="A382" s="252">
        <v>42879</v>
      </c>
      <c r="B382" s="115">
        <v>11116.58</v>
      </c>
      <c r="C382" s="284"/>
      <c r="D382" s="116">
        <v>9501.35</v>
      </c>
      <c r="E382" s="286">
        <v>9290</v>
      </c>
      <c r="F382" s="175"/>
    </row>
    <row r="383" spans="1:6" hidden="1" x14ac:dyDescent="0.3">
      <c r="A383" s="252">
        <v>42880</v>
      </c>
      <c r="B383" s="115">
        <v>10935.65</v>
      </c>
      <c r="C383" s="284"/>
      <c r="D383" s="116">
        <v>9346.7099999999991</v>
      </c>
      <c r="E383" s="286">
        <v>9130</v>
      </c>
      <c r="F383" s="175"/>
    </row>
    <row r="384" spans="1:6" hidden="1" x14ac:dyDescent="0.3">
      <c r="A384" s="252">
        <v>42881</v>
      </c>
      <c r="B384" s="115">
        <v>10841.56</v>
      </c>
      <c r="C384" s="284"/>
      <c r="D384" s="116">
        <v>9266.2900000000009</v>
      </c>
      <c r="E384" s="286">
        <v>9075</v>
      </c>
      <c r="F384" s="175"/>
    </row>
    <row r="385" spans="1:6" hidden="1" x14ac:dyDescent="0.3">
      <c r="A385" s="252">
        <v>42887</v>
      </c>
      <c r="B385" s="115">
        <v>10555.68</v>
      </c>
      <c r="C385" s="284"/>
      <c r="D385" s="116">
        <v>9021.9500000000007</v>
      </c>
      <c r="E385" s="286">
        <v>8810</v>
      </c>
      <c r="F385" s="175"/>
    </row>
    <row r="386" spans="1:6" hidden="1" x14ac:dyDescent="0.3">
      <c r="A386" s="252">
        <v>42888</v>
      </c>
      <c r="B386" s="115">
        <v>10468.84</v>
      </c>
      <c r="C386" s="284"/>
      <c r="D386" s="116">
        <v>8947.7199999999993</v>
      </c>
      <c r="E386" s="286">
        <v>8830</v>
      </c>
      <c r="F386" s="175"/>
    </row>
    <row r="387" spans="1:6" hidden="1" x14ac:dyDescent="0.3">
      <c r="A387" s="252">
        <v>42891</v>
      </c>
      <c r="B387" s="115">
        <v>10526.73</v>
      </c>
      <c r="C387" s="284"/>
      <c r="D387" s="116">
        <v>8997.2099999999991</v>
      </c>
      <c r="E387" s="286">
        <v>8715</v>
      </c>
      <c r="F387" s="175"/>
    </row>
    <row r="388" spans="1:6" hidden="1" x14ac:dyDescent="0.3">
      <c r="A388" s="252">
        <v>42892</v>
      </c>
      <c r="B388" s="115">
        <v>10548.45</v>
      </c>
      <c r="C388" s="284"/>
      <c r="D388" s="116">
        <v>9015.77</v>
      </c>
      <c r="E388" s="286">
        <v>8820</v>
      </c>
      <c r="F388" s="175"/>
    </row>
    <row r="389" spans="1:6" hidden="1" x14ac:dyDescent="0.3">
      <c r="A389" s="252">
        <v>42893</v>
      </c>
      <c r="B389" s="115">
        <v>10606.35</v>
      </c>
      <c r="C389" s="284"/>
      <c r="D389" s="116">
        <v>9065.25</v>
      </c>
      <c r="E389" s="286">
        <v>8800</v>
      </c>
      <c r="F389" s="175"/>
    </row>
    <row r="390" spans="1:6" hidden="1" x14ac:dyDescent="0.3">
      <c r="A390" s="252">
        <v>42894</v>
      </c>
      <c r="B390" s="115">
        <v>10486.93</v>
      </c>
      <c r="C390" s="284"/>
      <c r="D390" s="116">
        <v>8963.19</v>
      </c>
      <c r="E390" s="286">
        <v>8870</v>
      </c>
      <c r="F390" s="175"/>
    </row>
    <row r="391" spans="1:6" hidden="1" x14ac:dyDescent="0.3">
      <c r="A391" s="252">
        <v>42895</v>
      </c>
      <c r="B391" s="115">
        <v>10544.83</v>
      </c>
      <c r="C391" s="284"/>
      <c r="D391" s="116">
        <v>9012.67</v>
      </c>
      <c r="E391" s="286">
        <v>8800</v>
      </c>
      <c r="F391" s="175"/>
    </row>
    <row r="392" spans="1:6" hidden="1" x14ac:dyDescent="0.3">
      <c r="A392" s="252">
        <v>42898</v>
      </c>
      <c r="B392" s="115">
        <v>10664.24</v>
      </c>
      <c r="C392" s="284"/>
      <c r="D392" s="116">
        <v>9114.74</v>
      </c>
      <c r="E392" s="286">
        <v>8805</v>
      </c>
      <c r="F392" s="175"/>
    </row>
    <row r="393" spans="1:6" hidden="1" x14ac:dyDescent="0.3">
      <c r="A393" s="252">
        <v>42899</v>
      </c>
      <c r="B393" s="115">
        <v>10530.35</v>
      </c>
      <c r="C393" s="284"/>
      <c r="D393" s="116">
        <v>9000.2999999999993</v>
      </c>
      <c r="E393" s="286">
        <v>8940</v>
      </c>
      <c r="F393" s="175"/>
    </row>
    <row r="394" spans="1:6" hidden="1" x14ac:dyDescent="0.3">
      <c r="A394" s="252">
        <v>42900</v>
      </c>
      <c r="B394" s="115">
        <v>10490.55</v>
      </c>
      <c r="C394" s="284"/>
      <c r="D394" s="116">
        <v>8966.2800000000007</v>
      </c>
      <c r="E394" s="286">
        <v>8720</v>
      </c>
      <c r="F394" s="175"/>
    </row>
    <row r="395" spans="1:6" hidden="1" x14ac:dyDescent="0.3">
      <c r="A395" s="252">
        <v>42902</v>
      </c>
      <c r="B395" s="115">
        <v>10667.86</v>
      </c>
      <c r="C395" s="284"/>
      <c r="D395" s="116">
        <v>9117.83</v>
      </c>
      <c r="E395" s="286">
        <v>8830</v>
      </c>
      <c r="F395" s="175"/>
    </row>
    <row r="396" spans="1:6" hidden="1" x14ac:dyDescent="0.3">
      <c r="A396" s="252">
        <v>42905</v>
      </c>
      <c r="B396" s="115">
        <v>10599.11</v>
      </c>
      <c r="C396" s="284"/>
      <c r="D396" s="116">
        <v>9059.07</v>
      </c>
      <c r="E396" s="286">
        <v>8905</v>
      </c>
      <c r="F396" s="175"/>
    </row>
    <row r="397" spans="1:6" hidden="1" x14ac:dyDescent="0.3">
      <c r="A397" s="252">
        <v>42906</v>
      </c>
      <c r="B397" s="115">
        <v>10787.28</v>
      </c>
      <c r="C397" s="284"/>
      <c r="D397" s="116">
        <v>9219.9</v>
      </c>
      <c r="E397" s="286">
        <v>8895</v>
      </c>
      <c r="F397" s="175"/>
    </row>
    <row r="398" spans="1:6" hidden="1" x14ac:dyDescent="0.3">
      <c r="A398" s="252">
        <v>42907</v>
      </c>
      <c r="B398" s="115">
        <v>10653.39</v>
      </c>
      <c r="C398" s="284"/>
      <c r="D398" s="116">
        <v>9105.4599999999991</v>
      </c>
      <c r="E398" s="286">
        <v>8980</v>
      </c>
      <c r="F398" s="175"/>
    </row>
    <row r="399" spans="1:6" hidden="1" x14ac:dyDescent="0.3">
      <c r="A399" s="252">
        <v>42908</v>
      </c>
      <c r="B399" s="115">
        <v>10783.66</v>
      </c>
      <c r="C399" s="284"/>
      <c r="D399" s="116">
        <v>9216.7999999999993</v>
      </c>
      <c r="E399" s="286">
        <v>8890</v>
      </c>
      <c r="F399" s="175"/>
    </row>
    <row r="400" spans="1:6" hidden="1" x14ac:dyDescent="0.3">
      <c r="A400" s="252">
        <v>42909</v>
      </c>
      <c r="B400" s="115">
        <v>10830.7</v>
      </c>
      <c r="C400" s="284"/>
      <c r="D400" s="116">
        <v>9257.01</v>
      </c>
      <c r="E400" s="286">
        <v>8910</v>
      </c>
      <c r="F400" s="175"/>
    </row>
    <row r="401" spans="1:6" hidden="1" x14ac:dyDescent="0.3">
      <c r="A401" s="252">
        <v>42912</v>
      </c>
      <c r="B401" s="115">
        <v>10903.08</v>
      </c>
      <c r="C401" s="284"/>
      <c r="D401" s="116">
        <v>9318.8700000000008</v>
      </c>
      <c r="E401" s="286">
        <v>9170</v>
      </c>
      <c r="F401" s="175"/>
    </row>
    <row r="402" spans="1:6" hidden="1" x14ac:dyDescent="0.3">
      <c r="A402" s="252">
        <v>42913</v>
      </c>
      <c r="B402" s="115">
        <v>10837.94</v>
      </c>
      <c r="C402" s="284"/>
      <c r="D402" s="116">
        <v>9263.2000000000007</v>
      </c>
      <c r="E402" s="286">
        <v>9040</v>
      </c>
      <c r="F402" s="175"/>
    </row>
    <row r="403" spans="1:6" hidden="1" x14ac:dyDescent="0.3">
      <c r="A403" s="252">
        <v>42914</v>
      </c>
      <c r="B403" s="115">
        <v>10975.45</v>
      </c>
      <c r="C403" s="284"/>
      <c r="D403" s="116">
        <v>9380.73</v>
      </c>
      <c r="E403" s="286">
        <v>9060</v>
      </c>
      <c r="F403" s="175"/>
    </row>
    <row r="404" spans="1:6" hidden="1" x14ac:dyDescent="0.3">
      <c r="A404" s="252">
        <v>42915</v>
      </c>
      <c r="B404" s="115">
        <v>11058.68</v>
      </c>
      <c r="C404" s="284"/>
      <c r="D404" s="116">
        <v>9451.86</v>
      </c>
      <c r="E404" s="286">
        <v>9125</v>
      </c>
      <c r="F404" s="175"/>
    </row>
    <row r="405" spans="1:6" hidden="1" x14ac:dyDescent="0.3">
      <c r="A405" s="252">
        <v>42916</v>
      </c>
      <c r="B405" s="115">
        <v>11022.49</v>
      </c>
      <c r="C405" s="284"/>
      <c r="D405" s="116">
        <v>9420.93</v>
      </c>
      <c r="E405" s="286">
        <v>9275</v>
      </c>
      <c r="F405" s="175"/>
    </row>
    <row r="406" spans="1:6" hidden="1" x14ac:dyDescent="0.3">
      <c r="A406" s="252">
        <v>42919</v>
      </c>
      <c r="B406" s="115">
        <v>11199.81</v>
      </c>
      <c r="C406" s="284"/>
      <c r="D406" s="116">
        <v>9572.49</v>
      </c>
      <c r="E406" s="286">
        <v>9280</v>
      </c>
      <c r="F406" s="175"/>
    </row>
    <row r="407" spans="1:6" hidden="1" x14ac:dyDescent="0.3">
      <c r="A407" s="252">
        <v>42920</v>
      </c>
      <c r="B407" s="115">
        <v>10979.07</v>
      </c>
      <c r="C407" s="284"/>
      <c r="D407" s="116">
        <v>9383.82</v>
      </c>
      <c r="E407" s="286">
        <v>9370</v>
      </c>
      <c r="F407" s="175"/>
    </row>
    <row r="408" spans="1:6" hidden="1" x14ac:dyDescent="0.3">
      <c r="A408" s="252">
        <v>42921</v>
      </c>
      <c r="B408" s="115">
        <v>10924.79</v>
      </c>
      <c r="C408" s="284"/>
      <c r="D408" s="116">
        <v>9337.43</v>
      </c>
      <c r="E408" s="286">
        <v>9125</v>
      </c>
      <c r="F408" s="175"/>
    </row>
    <row r="409" spans="1:6" hidden="1" x14ac:dyDescent="0.3">
      <c r="A409" s="252">
        <v>42922</v>
      </c>
      <c r="B409" s="115">
        <v>10881.37</v>
      </c>
      <c r="C409" s="284"/>
      <c r="D409" s="116">
        <v>9300.31</v>
      </c>
      <c r="E409" s="286">
        <v>9065</v>
      </c>
      <c r="F409" s="175"/>
    </row>
    <row r="410" spans="1:6" hidden="1" x14ac:dyDescent="0.3">
      <c r="A410" s="252">
        <v>42923</v>
      </c>
      <c r="B410" s="115">
        <v>10816.23</v>
      </c>
      <c r="C410" s="284"/>
      <c r="D410" s="116">
        <v>9244.64</v>
      </c>
      <c r="E410" s="286">
        <v>9090</v>
      </c>
      <c r="F410" s="175"/>
    </row>
    <row r="411" spans="1:6" hidden="1" x14ac:dyDescent="0.3">
      <c r="A411" s="252">
        <v>42926</v>
      </c>
      <c r="B411" s="115">
        <v>10787.28</v>
      </c>
      <c r="C411" s="284"/>
      <c r="D411" s="116">
        <v>9219.9</v>
      </c>
      <c r="E411" s="286">
        <v>8950</v>
      </c>
      <c r="F411" s="175"/>
    </row>
    <row r="412" spans="1:6" hidden="1" x14ac:dyDescent="0.3">
      <c r="A412" s="252">
        <v>42927</v>
      </c>
      <c r="B412" s="115">
        <v>10805.37</v>
      </c>
      <c r="C412" s="284"/>
      <c r="D412" s="116">
        <v>9235.36</v>
      </c>
      <c r="E412" s="286">
        <v>8885</v>
      </c>
      <c r="F412" s="175"/>
    </row>
    <row r="413" spans="1:6" hidden="1" x14ac:dyDescent="0.3">
      <c r="A413" s="252">
        <v>42928</v>
      </c>
      <c r="B413" s="115">
        <v>11008.02</v>
      </c>
      <c r="C413" s="284"/>
      <c r="D413" s="116">
        <v>9408.56</v>
      </c>
      <c r="E413" s="286">
        <v>8980</v>
      </c>
      <c r="F413" s="175"/>
    </row>
    <row r="414" spans="1:6" hidden="1" x14ac:dyDescent="0.3">
      <c r="A414" s="252">
        <v>42929</v>
      </c>
      <c r="B414" s="115">
        <v>11062.3</v>
      </c>
      <c r="C414" s="284"/>
      <c r="D414" s="116">
        <v>9454.9599999999991</v>
      </c>
      <c r="E414" s="286">
        <v>9210</v>
      </c>
      <c r="F414" s="175"/>
    </row>
    <row r="415" spans="1:6" hidden="1" x14ac:dyDescent="0.3">
      <c r="A415" s="252">
        <v>42930</v>
      </c>
      <c r="B415" s="115">
        <v>11022.49</v>
      </c>
      <c r="C415" s="284"/>
      <c r="D415" s="116">
        <v>9420.93</v>
      </c>
      <c r="E415" s="286">
        <v>9185</v>
      </c>
      <c r="F415" s="175"/>
    </row>
    <row r="416" spans="1:6" hidden="1" x14ac:dyDescent="0.3">
      <c r="A416" s="252">
        <v>42933</v>
      </c>
      <c r="B416" s="111">
        <v>11457</v>
      </c>
      <c r="C416" s="284"/>
      <c r="D416" s="111">
        <f>+B416/1.17</f>
        <v>9792.3076923076933</v>
      </c>
      <c r="E416" s="284">
        <v>9380</v>
      </c>
      <c r="F416" s="175"/>
    </row>
    <row r="417" spans="1:7" hidden="1" x14ac:dyDescent="0.3">
      <c r="A417" s="252">
        <v>42934</v>
      </c>
      <c r="B417" s="111">
        <v>11592</v>
      </c>
      <c r="C417" s="284"/>
      <c r="D417" s="111">
        <f t="shared" ref="D417:D479" si="0">+B417/1.17</f>
        <v>9907.6923076923085</v>
      </c>
      <c r="E417" s="284">
        <v>9580</v>
      </c>
      <c r="F417" s="175"/>
    </row>
    <row r="418" spans="1:7" hidden="1" x14ac:dyDescent="0.3">
      <c r="A418" s="252">
        <v>42935</v>
      </c>
      <c r="B418" s="111">
        <v>11592</v>
      </c>
      <c r="C418" s="284"/>
      <c r="D418" s="111">
        <v>5882.6716905054054</v>
      </c>
      <c r="E418" s="284">
        <v>5940.5</v>
      </c>
      <c r="F418" s="175">
        <v>6.9085999999999999</v>
      </c>
    </row>
    <row r="419" spans="1:7" hidden="1" x14ac:dyDescent="0.3">
      <c r="A419" s="252">
        <v>42936</v>
      </c>
      <c r="B419" s="111">
        <f>+IF(F419=0,"",C419/F419)</f>
        <v>11362.64945140839</v>
      </c>
      <c r="C419" s="284">
        <v>78500</v>
      </c>
      <c r="D419" s="111">
        <f t="shared" ref="D419:D431" si="1">+B419/1.17</f>
        <v>9711.666197784949</v>
      </c>
      <c r="E419" s="284">
        <v>9540</v>
      </c>
      <c r="F419" s="175">
        <v>6.9085999999999999</v>
      </c>
      <c r="G419" s="106">
        <f>+C419-C418</f>
        <v>78500</v>
      </c>
    </row>
    <row r="420" spans="1:7" hidden="1" x14ac:dyDescent="0.3">
      <c r="A420" s="252">
        <v>42940</v>
      </c>
      <c r="B420" s="111">
        <f t="shared" ref="B420:B487" si="2">+IF(F420=0,"",C420/F420)</f>
        <v>11427.785658454681</v>
      </c>
      <c r="C420" s="284">
        <v>78950</v>
      </c>
      <c r="D420" s="111">
        <f t="shared" si="1"/>
        <v>9767.3381696193865</v>
      </c>
      <c r="E420" s="284">
        <v>9560</v>
      </c>
      <c r="F420" s="175">
        <v>6.9085999999999999</v>
      </c>
      <c r="G420" s="106">
        <f t="shared" ref="G420:G496" si="3">+C420-C419</f>
        <v>450</v>
      </c>
    </row>
    <row r="421" spans="1:7" hidden="1" x14ac:dyDescent="0.3">
      <c r="A421" s="252">
        <v>42941</v>
      </c>
      <c r="B421" s="111">
        <f t="shared" si="2"/>
        <v>11688.330486639841</v>
      </c>
      <c r="C421" s="284">
        <v>80750</v>
      </c>
      <c r="D421" s="111">
        <f t="shared" si="1"/>
        <v>9990.0260569571292</v>
      </c>
      <c r="E421" s="284">
        <v>9560</v>
      </c>
      <c r="F421" s="175">
        <v>6.9085999999999999</v>
      </c>
      <c r="G421" s="106">
        <f t="shared" si="3"/>
        <v>1800</v>
      </c>
    </row>
    <row r="422" spans="1:7" hidden="1" x14ac:dyDescent="0.3">
      <c r="A422" s="252">
        <v>42942</v>
      </c>
      <c r="B422" s="189">
        <f t="shared" si="2"/>
        <v>11854.789682424804</v>
      </c>
      <c r="C422" s="287">
        <v>81900</v>
      </c>
      <c r="D422" s="189">
        <f t="shared" si="1"/>
        <v>10132.298873867354</v>
      </c>
      <c r="E422" s="287">
        <v>9885</v>
      </c>
      <c r="F422" s="175">
        <v>6.9085999999999999</v>
      </c>
      <c r="G422" s="106">
        <f t="shared" si="3"/>
        <v>1150</v>
      </c>
    </row>
    <row r="423" spans="1:7" hidden="1" x14ac:dyDescent="0.3">
      <c r="A423" s="252">
        <v>42943</v>
      </c>
      <c r="B423" s="111">
        <f t="shared" si="2"/>
        <v>11858.408360594043</v>
      </c>
      <c r="C423" s="284">
        <v>81925</v>
      </c>
      <c r="D423" s="111">
        <f t="shared" si="1"/>
        <v>10135.391761191491</v>
      </c>
      <c r="E423" s="284">
        <v>9915</v>
      </c>
      <c r="F423" s="175">
        <v>6.9085999999999999</v>
      </c>
      <c r="G423" s="106">
        <f t="shared" si="3"/>
        <v>25</v>
      </c>
    </row>
    <row r="424" spans="1:7" hidden="1" x14ac:dyDescent="0.3">
      <c r="A424" s="252">
        <v>42944</v>
      </c>
      <c r="B424" s="111">
        <f t="shared" si="2"/>
        <v>11995.918131025099</v>
      </c>
      <c r="C424" s="284">
        <v>82875</v>
      </c>
      <c r="D424" s="111">
        <f t="shared" si="1"/>
        <v>10252.921479508632</v>
      </c>
      <c r="E424" s="284">
        <v>10105</v>
      </c>
      <c r="F424" s="175">
        <v>6.9085999999999999</v>
      </c>
      <c r="G424" s="106">
        <f t="shared" si="3"/>
        <v>950</v>
      </c>
    </row>
    <row r="425" spans="1:7" hidden="1" x14ac:dyDescent="0.3">
      <c r="A425" s="252">
        <v>42947</v>
      </c>
      <c r="B425" s="111">
        <f t="shared" si="2"/>
        <v>12144.283935963871</v>
      </c>
      <c r="C425" s="284">
        <v>83900</v>
      </c>
      <c r="D425" s="111">
        <f t="shared" si="1"/>
        <v>10379.729859798181</v>
      </c>
      <c r="E425" s="284">
        <v>10180</v>
      </c>
      <c r="F425" s="175">
        <v>6.9085999999999999</v>
      </c>
      <c r="G425" s="106">
        <f t="shared" si="3"/>
        <v>1025</v>
      </c>
    </row>
    <row r="426" spans="1:7" hidden="1" x14ac:dyDescent="0.3">
      <c r="A426" s="252">
        <v>42948</v>
      </c>
      <c r="B426" s="111">
        <f t="shared" si="2"/>
        <v>11948.875314825002</v>
      </c>
      <c r="C426" s="284">
        <v>82550</v>
      </c>
      <c r="D426" s="111">
        <f t="shared" si="1"/>
        <v>10212.713944294874</v>
      </c>
      <c r="E426" s="284">
        <v>10235</v>
      </c>
      <c r="F426" s="175">
        <v>6.9085999999999999</v>
      </c>
      <c r="G426" s="106">
        <f t="shared" si="3"/>
        <v>-1350</v>
      </c>
    </row>
    <row r="427" spans="1:7" hidden="1" x14ac:dyDescent="0.3">
      <c r="A427" s="252">
        <v>42949</v>
      </c>
      <c r="B427" s="111">
        <f t="shared" si="2"/>
        <v>12003.155487363576</v>
      </c>
      <c r="C427" s="284">
        <v>82925</v>
      </c>
      <c r="D427" s="111">
        <f t="shared" si="1"/>
        <v>10259.107254156903</v>
      </c>
      <c r="E427" s="284">
        <v>10155</v>
      </c>
      <c r="F427" s="175">
        <v>6.9085999999999999</v>
      </c>
      <c r="G427" s="106">
        <f t="shared" si="3"/>
        <v>375</v>
      </c>
    </row>
    <row r="428" spans="1:7" hidden="1" x14ac:dyDescent="0.3">
      <c r="A428" s="252">
        <v>42950</v>
      </c>
      <c r="B428" s="111">
        <f t="shared" si="2"/>
        <v>12223.894855687115</v>
      </c>
      <c r="C428" s="284">
        <v>84450</v>
      </c>
      <c r="D428" s="111">
        <f t="shared" si="1"/>
        <v>10447.773380929159</v>
      </c>
      <c r="E428" s="284">
        <v>10205</v>
      </c>
      <c r="F428" s="175">
        <v>6.9085999999999999</v>
      </c>
      <c r="G428" s="106">
        <f t="shared" si="3"/>
        <v>1525</v>
      </c>
    </row>
    <row r="429" spans="1:7" hidden="1" x14ac:dyDescent="0.3">
      <c r="A429" s="252">
        <v>42951</v>
      </c>
      <c r="B429" s="111">
        <f t="shared" si="2"/>
        <v>12118.953188779204</v>
      </c>
      <c r="C429" s="284">
        <v>83725</v>
      </c>
      <c r="D429" s="111">
        <f t="shared" si="1"/>
        <v>10358.079648529234</v>
      </c>
      <c r="E429" s="284">
        <v>10255</v>
      </c>
      <c r="F429" s="175">
        <v>6.9085999999999999</v>
      </c>
      <c r="G429" s="106">
        <f t="shared" si="3"/>
        <v>-725</v>
      </c>
    </row>
    <row r="430" spans="1:7" hidden="1" x14ac:dyDescent="0.3">
      <c r="A430" s="252">
        <v>42954</v>
      </c>
      <c r="B430" s="111">
        <f t="shared" si="2"/>
        <v>12061.05433807139</v>
      </c>
      <c r="C430" s="284">
        <v>83325</v>
      </c>
      <c r="D430" s="111">
        <f t="shared" si="1"/>
        <v>10308.593451343069</v>
      </c>
      <c r="E430" s="284">
        <v>10335</v>
      </c>
      <c r="F430" s="175">
        <v>6.9085999999999999</v>
      </c>
      <c r="G430" s="106">
        <f t="shared" si="3"/>
        <v>-400</v>
      </c>
    </row>
    <row r="431" spans="1:7" hidden="1" x14ac:dyDescent="0.3">
      <c r="A431" s="252">
        <v>42955</v>
      </c>
      <c r="B431" s="111">
        <f t="shared" si="2"/>
        <v>12147.902614133111</v>
      </c>
      <c r="C431" s="284">
        <v>83925</v>
      </c>
      <c r="D431" s="111">
        <f t="shared" si="1"/>
        <v>10382.822747122318</v>
      </c>
      <c r="E431" s="284">
        <v>10310</v>
      </c>
      <c r="F431" s="175">
        <v>6.9085999999999999</v>
      </c>
      <c r="G431" s="106">
        <f t="shared" si="3"/>
        <v>600</v>
      </c>
    </row>
    <row r="432" spans="1:7" hidden="1" x14ac:dyDescent="0.3">
      <c r="A432" s="252">
        <v>42956</v>
      </c>
      <c r="B432" s="111">
        <f t="shared" si="2"/>
        <v>12574.906638103233</v>
      </c>
      <c r="C432" s="290">
        <v>86875</v>
      </c>
      <c r="D432" s="111">
        <f t="shared" si="0"/>
        <v>10747.783451370286</v>
      </c>
      <c r="E432" s="284">
        <v>10280</v>
      </c>
      <c r="F432" s="175">
        <v>6.9085999999999999</v>
      </c>
      <c r="G432" s="106">
        <f t="shared" si="3"/>
        <v>2950</v>
      </c>
    </row>
    <row r="433" spans="1:7" hidden="1" x14ac:dyDescent="0.3">
      <c r="A433" s="252">
        <v>42957</v>
      </c>
      <c r="B433" s="111">
        <f t="shared" si="2"/>
        <v>12564.050603595519</v>
      </c>
      <c r="C433" s="284">
        <v>86800</v>
      </c>
      <c r="D433" s="111">
        <f t="shared" si="0"/>
        <v>10738.504789397879</v>
      </c>
      <c r="E433" s="284">
        <v>10710</v>
      </c>
      <c r="F433" s="175">
        <v>6.9085999999999999</v>
      </c>
      <c r="G433" s="106">
        <f t="shared" si="3"/>
        <v>-75</v>
      </c>
    </row>
    <row r="434" spans="1:7" hidden="1" x14ac:dyDescent="0.3">
      <c r="A434" s="252">
        <v>42958</v>
      </c>
      <c r="B434" s="111">
        <f t="shared" si="2"/>
        <v>12556.813247257041</v>
      </c>
      <c r="C434" s="284">
        <v>86750</v>
      </c>
      <c r="D434" s="111">
        <f t="shared" si="0"/>
        <v>10732.319014749608</v>
      </c>
      <c r="E434" s="284">
        <v>10770</v>
      </c>
      <c r="F434" s="175">
        <v>6.9085999999999999</v>
      </c>
      <c r="G434" s="106">
        <f t="shared" si="3"/>
        <v>-50</v>
      </c>
    </row>
    <row r="435" spans="1:7" hidden="1" x14ac:dyDescent="0.3">
      <c r="A435" s="252">
        <v>42961</v>
      </c>
      <c r="B435" s="111">
        <f t="shared" si="2"/>
        <v>12346.929913441218</v>
      </c>
      <c r="C435" s="284">
        <v>85300</v>
      </c>
      <c r="D435" s="111">
        <f t="shared" si="0"/>
        <v>10552.931549949759</v>
      </c>
      <c r="E435" s="284">
        <v>10590</v>
      </c>
      <c r="F435" s="175">
        <v>6.9085999999999999</v>
      </c>
      <c r="G435" s="106">
        <f>+E435-C434</f>
        <v>-76160</v>
      </c>
    </row>
    <row r="436" spans="1:7" hidden="1" x14ac:dyDescent="0.3">
      <c r="A436" s="252">
        <v>42962</v>
      </c>
      <c r="B436" s="111">
        <f t="shared" si="2"/>
        <v>12133.427901456156</v>
      </c>
      <c r="C436" s="284">
        <v>83825</v>
      </c>
      <c r="D436" s="111">
        <f t="shared" si="0"/>
        <v>10370.451197825776</v>
      </c>
      <c r="E436" s="284">
        <v>10510</v>
      </c>
      <c r="F436" s="175">
        <v>6.9085999999999999</v>
      </c>
      <c r="G436" s="106">
        <f t="shared" si="3"/>
        <v>-1475</v>
      </c>
    </row>
    <row r="437" spans="1:7" hidden="1" x14ac:dyDescent="0.3">
      <c r="A437" s="252">
        <v>42963</v>
      </c>
      <c r="B437" s="111">
        <f t="shared" si="2"/>
        <v>12140.665257794633</v>
      </c>
      <c r="C437" s="284">
        <v>83875</v>
      </c>
      <c r="D437" s="111">
        <f t="shared" si="0"/>
        <v>10376.636972474047</v>
      </c>
      <c r="E437" s="284">
        <v>10370</v>
      </c>
      <c r="F437" s="175">
        <v>6.9085999999999999</v>
      </c>
      <c r="G437" s="106">
        <f t="shared" si="3"/>
        <v>50</v>
      </c>
    </row>
    <row r="438" spans="1:7" hidden="1" x14ac:dyDescent="0.3">
      <c r="A438" s="252">
        <v>42964</v>
      </c>
      <c r="B438" s="111">
        <f t="shared" si="2"/>
        <v>12517.00778739542</v>
      </c>
      <c r="C438" s="284">
        <v>86475</v>
      </c>
      <c r="D438" s="111">
        <f t="shared" si="0"/>
        <v>10698.297254184121</v>
      </c>
      <c r="E438" s="284">
        <v>10560</v>
      </c>
      <c r="F438" s="175">
        <v>6.9085999999999999</v>
      </c>
      <c r="G438" s="106">
        <f t="shared" si="3"/>
        <v>2600</v>
      </c>
    </row>
    <row r="439" spans="1:7" hidden="1" x14ac:dyDescent="0.3">
      <c r="A439" s="252">
        <v>42965</v>
      </c>
      <c r="B439" s="111">
        <f t="shared" si="2"/>
        <v>12451.87158034913</v>
      </c>
      <c r="C439" s="284">
        <v>86025</v>
      </c>
      <c r="D439" s="111">
        <f t="shared" si="0"/>
        <v>10642.625282349685</v>
      </c>
      <c r="E439" s="284">
        <v>10710</v>
      </c>
      <c r="F439" s="175">
        <v>6.9085999999999999</v>
      </c>
      <c r="G439" s="106">
        <f t="shared" si="3"/>
        <v>-450</v>
      </c>
    </row>
    <row r="440" spans="1:7" hidden="1" x14ac:dyDescent="0.3">
      <c r="A440" s="252">
        <v>42968</v>
      </c>
      <c r="B440" s="111">
        <f t="shared" si="2"/>
        <v>12933.15577685783</v>
      </c>
      <c r="C440" s="284">
        <v>89350</v>
      </c>
      <c r="D440" s="111">
        <f t="shared" si="0"/>
        <v>11053.979296459684</v>
      </c>
      <c r="E440" s="284">
        <v>10730</v>
      </c>
      <c r="F440" s="175">
        <v>6.9085999999999999</v>
      </c>
      <c r="G440" s="106">
        <f t="shared" si="3"/>
        <v>3325</v>
      </c>
    </row>
    <row r="441" spans="1:7" hidden="1" x14ac:dyDescent="0.3">
      <c r="A441" s="252">
        <v>42969</v>
      </c>
      <c r="B441" s="111">
        <f t="shared" si="2"/>
        <v>13081.521581796602</v>
      </c>
      <c r="C441" s="284">
        <v>90375</v>
      </c>
      <c r="D441" s="111">
        <f t="shared" si="0"/>
        <v>11180.787676749233</v>
      </c>
      <c r="E441" s="290">
        <v>11250</v>
      </c>
      <c r="F441" s="175">
        <v>6.9085999999999999</v>
      </c>
      <c r="G441" s="106">
        <f t="shared" si="3"/>
        <v>1025</v>
      </c>
    </row>
    <row r="442" spans="1:7" hidden="1" x14ac:dyDescent="0.3">
      <c r="A442" s="252">
        <v>42970</v>
      </c>
      <c r="B442" s="111">
        <f t="shared" si="2"/>
        <v>13045.334800104218</v>
      </c>
      <c r="C442" s="284">
        <v>90125</v>
      </c>
      <c r="D442" s="111">
        <f t="shared" si="0"/>
        <v>11149.858803507879</v>
      </c>
      <c r="E442" s="284">
        <v>11430</v>
      </c>
      <c r="F442" s="175">
        <v>6.9085999999999999</v>
      </c>
      <c r="G442" s="106">
        <f t="shared" si="3"/>
        <v>-250</v>
      </c>
    </row>
    <row r="443" spans="1:7" hidden="1" x14ac:dyDescent="0.3">
      <c r="A443" s="252">
        <v>42971</v>
      </c>
      <c r="B443" s="111">
        <f t="shared" si="2"/>
        <v>13508.525605766727</v>
      </c>
      <c r="C443" s="284">
        <v>93325</v>
      </c>
      <c r="D443" s="111">
        <f t="shared" si="0"/>
        <v>11545.748380997204</v>
      </c>
      <c r="E443" s="284">
        <v>11435</v>
      </c>
      <c r="F443" s="175">
        <v>6.9085999999999999</v>
      </c>
      <c r="G443" s="106">
        <f t="shared" si="3"/>
        <v>3200</v>
      </c>
    </row>
    <row r="444" spans="1:7" hidden="1" x14ac:dyDescent="0.3">
      <c r="A444" s="252">
        <v>42972</v>
      </c>
      <c r="B444" s="111">
        <f t="shared" si="2"/>
        <v>13407.202617028051</v>
      </c>
      <c r="C444" s="284">
        <v>92625</v>
      </c>
      <c r="D444" s="111">
        <f t="shared" si="0"/>
        <v>11459.147535921413</v>
      </c>
      <c r="E444" s="284">
        <v>11640</v>
      </c>
      <c r="F444" s="175">
        <v>6.9085999999999999</v>
      </c>
      <c r="G444" s="106">
        <f t="shared" si="3"/>
        <v>-700</v>
      </c>
    </row>
    <row r="445" spans="1:7" hidden="1" x14ac:dyDescent="0.3">
      <c r="A445" s="252">
        <v>42975</v>
      </c>
      <c r="B445" s="111">
        <f t="shared" si="2"/>
        <v>13200.937961381467</v>
      </c>
      <c r="C445" s="284">
        <v>91200</v>
      </c>
      <c r="D445" s="111">
        <f t="shared" si="0"/>
        <v>11282.852958445699</v>
      </c>
      <c r="E445" s="284">
        <v>11610</v>
      </c>
      <c r="F445" s="175">
        <v>6.9085999999999999</v>
      </c>
      <c r="G445" s="106">
        <f t="shared" si="3"/>
        <v>-1425</v>
      </c>
    </row>
    <row r="446" spans="1:7" hidden="1" x14ac:dyDescent="0.3">
      <c r="A446" s="252">
        <v>42976</v>
      </c>
      <c r="B446" s="111">
        <f t="shared" si="2"/>
        <v>13551.949743797586</v>
      </c>
      <c r="C446" s="284">
        <v>93625</v>
      </c>
      <c r="D446" s="111">
        <f t="shared" si="0"/>
        <v>11582.863028886826</v>
      </c>
      <c r="E446" s="284">
        <v>11610</v>
      </c>
      <c r="F446" s="175">
        <v>6.9085999999999999</v>
      </c>
      <c r="G446" s="106">
        <f t="shared" si="3"/>
        <v>2425</v>
      </c>
    </row>
    <row r="447" spans="1:7" hidden="1" x14ac:dyDescent="0.3">
      <c r="A447" s="252">
        <v>42977</v>
      </c>
      <c r="B447" s="111">
        <f t="shared" si="2"/>
        <v>13363.778478997192</v>
      </c>
      <c r="C447" s="284">
        <v>92325</v>
      </c>
      <c r="D447" s="111">
        <f t="shared" si="0"/>
        <v>11422.032888031788</v>
      </c>
      <c r="E447" s="284">
        <v>11735</v>
      </c>
      <c r="F447" s="175">
        <v>6.9085999999999999</v>
      </c>
      <c r="G447" s="106">
        <f t="shared" si="3"/>
        <v>-1300</v>
      </c>
    </row>
    <row r="448" spans="1:7" hidden="1" x14ac:dyDescent="0.3">
      <c r="A448" s="252">
        <v>42978</v>
      </c>
      <c r="B448" s="111">
        <f t="shared" si="2"/>
        <v>13298.642271950903</v>
      </c>
      <c r="C448" s="284">
        <v>91875</v>
      </c>
      <c r="D448" s="111">
        <f t="shared" si="0"/>
        <v>11366.360916197353</v>
      </c>
      <c r="E448" s="284">
        <v>11555</v>
      </c>
      <c r="F448" s="175">
        <v>6.9085999999999999</v>
      </c>
      <c r="G448" s="106">
        <f t="shared" si="3"/>
        <v>-450</v>
      </c>
    </row>
    <row r="449" spans="1:7" hidden="1" x14ac:dyDescent="0.3">
      <c r="A449" s="252">
        <v>42979</v>
      </c>
      <c r="B449" s="111">
        <f t="shared" si="2"/>
        <v>13421.677329705006</v>
      </c>
      <c r="C449" s="284">
        <v>92725</v>
      </c>
      <c r="D449" s="111">
        <f t="shared" si="0"/>
        <v>11471.519085217955</v>
      </c>
      <c r="E449" s="284">
        <v>11620</v>
      </c>
      <c r="F449" s="175">
        <v>6.9085999999999999</v>
      </c>
      <c r="G449" s="106">
        <f t="shared" si="3"/>
        <v>850</v>
      </c>
    </row>
    <row r="450" spans="1:7" hidden="1" x14ac:dyDescent="0.3">
      <c r="A450" s="252">
        <v>42983</v>
      </c>
      <c r="B450" s="111">
        <f t="shared" si="2"/>
        <v>13805.257215644269</v>
      </c>
      <c r="C450" s="284">
        <v>95375</v>
      </c>
      <c r="D450" s="111">
        <f t="shared" si="0"/>
        <v>11799.3651415763</v>
      </c>
      <c r="E450" s="284">
        <v>12120</v>
      </c>
      <c r="F450" s="175">
        <v>6.9085999999999999</v>
      </c>
      <c r="G450" s="106">
        <v>-375</v>
      </c>
    </row>
    <row r="451" spans="1:7" hidden="1" x14ac:dyDescent="0.3">
      <c r="A451" s="252">
        <v>42984</v>
      </c>
      <c r="B451" s="111">
        <f t="shared" si="2"/>
        <v>13595.373881828446</v>
      </c>
      <c r="C451" s="284">
        <v>93925</v>
      </c>
      <c r="D451" s="111">
        <f t="shared" si="0"/>
        <v>11619.977676776451</v>
      </c>
      <c r="E451" s="284">
        <v>12150</v>
      </c>
      <c r="F451" s="175">
        <v>6.9085999999999999</v>
      </c>
      <c r="G451" s="106">
        <f t="shared" si="3"/>
        <v>-1450</v>
      </c>
    </row>
    <row r="452" spans="1:7" hidden="1" x14ac:dyDescent="0.3">
      <c r="A452" s="252">
        <v>42985</v>
      </c>
      <c r="B452" s="111">
        <f t="shared" si="2"/>
        <v>13816.113250151984</v>
      </c>
      <c r="C452" s="284">
        <v>95450</v>
      </c>
      <c r="D452" s="111">
        <f t="shared" si="0"/>
        <v>11808.643803548704</v>
      </c>
      <c r="E452" s="284">
        <v>11920</v>
      </c>
      <c r="F452" s="175">
        <v>6.9085999999999999</v>
      </c>
      <c r="G452" s="106">
        <f t="shared" si="3"/>
        <v>1525</v>
      </c>
    </row>
    <row r="453" spans="1:7" hidden="1" x14ac:dyDescent="0.3">
      <c r="A453" s="252">
        <v>42986</v>
      </c>
      <c r="B453" s="111">
        <f t="shared" si="2"/>
        <v>13758.214399444172</v>
      </c>
      <c r="C453" s="284">
        <v>95050</v>
      </c>
      <c r="D453" s="111">
        <f t="shared" si="0"/>
        <v>11759.157606362542</v>
      </c>
      <c r="E453" s="284">
        <v>12035</v>
      </c>
      <c r="F453" s="175">
        <v>6.9085999999999999</v>
      </c>
      <c r="G453" s="106">
        <f t="shared" si="3"/>
        <v>-400</v>
      </c>
    </row>
    <row r="454" spans="1:7" hidden="1" x14ac:dyDescent="0.3">
      <c r="A454" s="252">
        <v>42990</v>
      </c>
      <c r="B454" s="111">
        <f t="shared" si="2"/>
        <v>13182.844570535275</v>
      </c>
      <c r="C454" s="284">
        <v>91075</v>
      </c>
      <c r="D454" s="111">
        <f t="shared" si="0"/>
        <v>11267.388521825022</v>
      </c>
      <c r="E454" s="284">
        <v>11550</v>
      </c>
      <c r="F454" s="175">
        <v>6.9085999999999999</v>
      </c>
      <c r="G454" s="106">
        <f t="shared" si="3"/>
        <v>-3975</v>
      </c>
    </row>
    <row r="455" spans="1:7" hidden="1" x14ac:dyDescent="0.3">
      <c r="A455" s="252">
        <v>42991</v>
      </c>
      <c r="B455" s="111">
        <f t="shared" si="2"/>
        <v>13425.296007874244</v>
      </c>
      <c r="C455" s="284">
        <v>92750</v>
      </c>
      <c r="D455" s="111">
        <f t="shared" si="0"/>
        <v>11474.611972542089</v>
      </c>
      <c r="E455" s="284">
        <v>11535</v>
      </c>
      <c r="F455" s="175">
        <v>6.9085999999999999</v>
      </c>
      <c r="G455" s="106">
        <f t="shared" si="3"/>
        <v>1675</v>
      </c>
    </row>
    <row r="456" spans="1:7" hidden="1" x14ac:dyDescent="0.3">
      <c r="A456" s="252">
        <v>42992</v>
      </c>
      <c r="B456" s="111">
        <f t="shared" si="2"/>
        <v>13056.190834611933</v>
      </c>
      <c r="C456" s="284">
        <v>90200</v>
      </c>
      <c r="D456" s="111">
        <f t="shared" si="0"/>
        <v>11159.137465480286</v>
      </c>
      <c r="E456" s="284">
        <v>11485</v>
      </c>
      <c r="F456" s="175">
        <v>6.9085999999999999</v>
      </c>
      <c r="G456" s="106">
        <f t="shared" si="3"/>
        <v>-2550</v>
      </c>
    </row>
    <row r="457" spans="1:7" hidden="1" x14ac:dyDescent="0.3">
      <c r="A457" s="252">
        <v>42993</v>
      </c>
      <c r="B457" s="111">
        <f t="shared" si="2"/>
        <v>12810.120719103727</v>
      </c>
      <c r="C457" s="284">
        <v>88500</v>
      </c>
      <c r="D457" s="111">
        <f t="shared" si="0"/>
        <v>10948.821127439083</v>
      </c>
      <c r="E457" s="284">
        <v>11265</v>
      </c>
      <c r="F457" s="175">
        <v>6.9085999999999999</v>
      </c>
      <c r="G457" s="106">
        <f t="shared" si="3"/>
        <v>-1700</v>
      </c>
    </row>
    <row r="458" spans="1:7" hidden="1" x14ac:dyDescent="0.3">
      <c r="A458" s="252">
        <v>42996</v>
      </c>
      <c r="B458" s="111">
        <f t="shared" si="2"/>
        <v>12734.128477549721</v>
      </c>
      <c r="C458" s="284">
        <v>87975</v>
      </c>
      <c r="D458" s="111">
        <f t="shared" si="0"/>
        <v>10883.870493632241</v>
      </c>
      <c r="E458" s="284">
        <v>11005</v>
      </c>
      <c r="F458" s="175">
        <v>6.9085999999999999</v>
      </c>
      <c r="G458" s="106">
        <f t="shared" si="3"/>
        <v>-525</v>
      </c>
    </row>
    <row r="459" spans="1:7" hidden="1" x14ac:dyDescent="0.3">
      <c r="A459" s="252">
        <v>42997</v>
      </c>
      <c r="B459" s="111">
        <f t="shared" si="2"/>
        <v>12795.646006426772</v>
      </c>
      <c r="C459" s="284">
        <v>88400</v>
      </c>
      <c r="D459" s="111">
        <f t="shared" si="0"/>
        <v>10936.449578142541</v>
      </c>
      <c r="E459" s="284">
        <v>11090</v>
      </c>
      <c r="F459" s="175">
        <v>6.9085999999999999</v>
      </c>
      <c r="G459" s="106">
        <f t="shared" si="3"/>
        <v>425</v>
      </c>
    </row>
    <row r="460" spans="1:7" hidden="1" x14ac:dyDescent="0.3">
      <c r="A460" s="252">
        <v>42998</v>
      </c>
      <c r="B460" s="111">
        <f t="shared" si="2"/>
        <v>12860.782213473063</v>
      </c>
      <c r="C460" s="284">
        <v>88850</v>
      </c>
      <c r="D460" s="111">
        <f t="shared" si="0"/>
        <v>10992.121549976977</v>
      </c>
      <c r="E460" s="284">
        <v>10950</v>
      </c>
      <c r="F460" s="175">
        <v>6.9085999999999999</v>
      </c>
      <c r="G460" s="106">
        <f t="shared" si="3"/>
        <v>450</v>
      </c>
    </row>
    <row r="461" spans="1:7" hidden="1" x14ac:dyDescent="0.3">
      <c r="A461" s="252">
        <v>42999</v>
      </c>
      <c r="B461" s="111">
        <f t="shared" si="2"/>
        <v>12889.73163882697</v>
      </c>
      <c r="C461" s="284">
        <v>89050</v>
      </c>
      <c r="D461" s="111">
        <f t="shared" si="0"/>
        <v>11016.864648570061</v>
      </c>
      <c r="E461" s="284">
        <v>11375</v>
      </c>
      <c r="F461" s="175">
        <v>6.9085999999999999</v>
      </c>
      <c r="G461" s="106">
        <f t="shared" si="3"/>
        <v>200</v>
      </c>
    </row>
    <row r="462" spans="1:7" hidden="1" x14ac:dyDescent="0.3">
      <c r="A462" s="252">
        <v>43000</v>
      </c>
      <c r="B462" s="111">
        <f t="shared" si="2"/>
        <v>12390.354051472079</v>
      </c>
      <c r="C462" s="284">
        <v>85600</v>
      </c>
      <c r="D462" s="111">
        <f t="shared" si="0"/>
        <v>10590.046197839385</v>
      </c>
      <c r="E462" s="284">
        <v>10860</v>
      </c>
      <c r="F462" s="175">
        <v>6.9085999999999999</v>
      </c>
      <c r="G462" s="106">
        <f t="shared" si="3"/>
        <v>-3450</v>
      </c>
    </row>
    <row r="463" spans="1:7" hidden="1" x14ac:dyDescent="0.3">
      <c r="A463" s="252">
        <v>43003</v>
      </c>
      <c r="B463" s="111">
        <f t="shared" si="2"/>
        <v>12267.318993717974</v>
      </c>
      <c r="C463" s="284">
        <v>84750</v>
      </c>
      <c r="D463" s="111">
        <f t="shared" si="0"/>
        <v>10484.888028818781</v>
      </c>
      <c r="E463" s="284">
        <v>10580</v>
      </c>
      <c r="F463" s="175">
        <v>6.9085999999999999</v>
      </c>
      <c r="G463" s="106">
        <f t="shared" si="3"/>
        <v>-850</v>
      </c>
    </row>
    <row r="464" spans="1:7" hidden="1" x14ac:dyDescent="0.3">
      <c r="A464" s="252">
        <v>43004</v>
      </c>
      <c r="B464" s="111">
        <f t="shared" si="2"/>
        <v>12422.922154995224</v>
      </c>
      <c r="C464" s="284">
        <v>85825</v>
      </c>
      <c r="D464" s="111">
        <f t="shared" si="0"/>
        <v>10617.882183756601</v>
      </c>
      <c r="E464" s="284">
        <v>10395</v>
      </c>
      <c r="F464" s="175">
        <v>6.9085999999999999</v>
      </c>
      <c r="G464" s="106">
        <f t="shared" si="3"/>
        <v>1075</v>
      </c>
    </row>
    <row r="465" spans="1:7" hidden="1" x14ac:dyDescent="0.3">
      <c r="A465" s="252">
        <v>43005</v>
      </c>
      <c r="B465" s="111">
        <f t="shared" si="2"/>
        <v>12346.929913441218</v>
      </c>
      <c r="C465" s="284">
        <v>85300</v>
      </c>
      <c r="D465" s="111">
        <f t="shared" si="0"/>
        <v>10552.931549949759</v>
      </c>
      <c r="E465" s="284">
        <v>10450</v>
      </c>
      <c r="F465" s="175">
        <v>6.9085999999999999</v>
      </c>
      <c r="G465" s="106">
        <f t="shared" si="3"/>
        <v>-525</v>
      </c>
    </row>
    <row r="466" spans="1:7" hidden="1" x14ac:dyDescent="0.3">
      <c r="A466" s="252">
        <v>43006</v>
      </c>
      <c r="B466" s="111">
        <f t="shared" si="2"/>
        <v>12187.708073994732</v>
      </c>
      <c r="C466" s="284">
        <v>84200</v>
      </c>
      <c r="D466" s="111">
        <f t="shared" si="0"/>
        <v>10416.844507687805</v>
      </c>
      <c r="E466" s="284">
        <v>10530</v>
      </c>
      <c r="F466" s="175">
        <v>6.9085999999999999</v>
      </c>
      <c r="G466" s="106">
        <f t="shared" si="3"/>
        <v>-1100</v>
      </c>
    </row>
    <row r="467" spans="1:7" hidden="1" x14ac:dyDescent="0.3">
      <c r="A467" s="252">
        <v>43007</v>
      </c>
      <c r="B467" s="111">
        <f t="shared" si="2"/>
        <v>12386.735373302839</v>
      </c>
      <c r="C467" s="284">
        <v>85575</v>
      </c>
      <c r="D467" s="111">
        <f t="shared" si="0"/>
        <v>10586.953310515248</v>
      </c>
      <c r="E467" s="284">
        <v>10175</v>
      </c>
      <c r="F467" s="175">
        <v>6.9085999999999999</v>
      </c>
      <c r="G467" s="106">
        <f t="shared" si="3"/>
        <v>1375</v>
      </c>
    </row>
    <row r="468" spans="1:7" hidden="1" x14ac:dyDescent="0.3">
      <c r="A468" s="252">
        <v>43010</v>
      </c>
      <c r="B468" s="111">
        <f t="shared" si="2"/>
        <v>12386.735373302839</v>
      </c>
      <c r="C468" s="284">
        <v>85575</v>
      </c>
      <c r="D468" s="111">
        <f t="shared" si="0"/>
        <v>10586.953310515248</v>
      </c>
      <c r="E468" s="284">
        <v>10585</v>
      </c>
      <c r="F468" s="175">
        <v>6.9085999999999999</v>
      </c>
      <c r="G468" s="106">
        <f t="shared" si="3"/>
        <v>0</v>
      </c>
    </row>
    <row r="469" spans="1:7" hidden="1" x14ac:dyDescent="0.3">
      <c r="A469" s="252">
        <v>43011</v>
      </c>
      <c r="B469" s="111">
        <f t="shared" si="2"/>
        <v>12386.735373302839</v>
      </c>
      <c r="C469" s="284">
        <v>85575</v>
      </c>
      <c r="D469" s="111">
        <f t="shared" si="0"/>
        <v>10586.953310515248</v>
      </c>
      <c r="E469" s="284">
        <v>10375</v>
      </c>
      <c r="F469" s="175">
        <v>6.9085999999999999</v>
      </c>
      <c r="G469" s="106">
        <f t="shared" si="3"/>
        <v>0</v>
      </c>
    </row>
    <row r="470" spans="1:7" hidden="1" x14ac:dyDescent="0.3">
      <c r="A470" s="252">
        <v>43012</v>
      </c>
      <c r="B470" s="111">
        <f t="shared" si="2"/>
        <v>12386.735373302839</v>
      </c>
      <c r="C470" s="284">
        <v>85575</v>
      </c>
      <c r="D470" s="111">
        <f t="shared" si="0"/>
        <v>10586.953310515248</v>
      </c>
      <c r="E470" s="284">
        <v>10555</v>
      </c>
      <c r="F470" s="175">
        <v>6.9085999999999999</v>
      </c>
      <c r="G470" s="106">
        <f t="shared" si="3"/>
        <v>0</v>
      </c>
    </row>
    <row r="471" spans="1:7" hidden="1" x14ac:dyDescent="0.3">
      <c r="A471" s="252">
        <v>43013</v>
      </c>
      <c r="B471" s="111">
        <f t="shared" si="2"/>
        <v>12386.735373302839</v>
      </c>
      <c r="C471" s="284">
        <v>85575</v>
      </c>
      <c r="D471" s="111">
        <f t="shared" si="0"/>
        <v>10586.953310515248</v>
      </c>
      <c r="E471" s="284">
        <v>10640</v>
      </c>
      <c r="F471" s="175">
        <v>6.9085999999999999</v>
      </c>
      <c r="G471" s="106">
        <f t="shared" si="3"/>
        <v>0</v>
      </c>
    </row>
    <row r="472" spans="1:7" hidden="1" x14ac:dyDescent="0.3">
      <c r="A472" s="252">
        <v>43014</v>
      </c>
      <c r="B472" s="111">
        <f t="shared" si="2"/>
        <v>12386.735373302839</v>
      </c>
      <c r="C472" s="284">
        <v>85575</v>
      </c>
      <c r="D472" s="111">
        <f t="shared" si="0"/>
        <v>10586.953310515248</v>
      </c>
      <c r="E472" s="284">
        <v>10560</v>
      </c>
      <c r="F472" s="175">
        <v>6.9085999999999999</v>
      </c>
      <c r="G472" s="106">
        <f t="shared" si="3"/>
        <v>0</v>
      </c>
    </row>
    <row r="473" spans="1:7" hidden="1" x14ac:dyDescent="0.3">
      <c r="A473" s="252">
        <v>43017</v>
      </c>
      <c r="B473" s="111">
        <f t="shared" si="2"/>
        <v>12585.762672610948</v>
      </c>
      <c r="C473" s="284">
        <v>86950</v>
      </c>
      <c r="D473" s="111">
        <f t="shared" si="0"/>
        <v>10757.062113342692</v>
      </c>
      <c r="E473" s="284">
        <v>10500</v>
      </c>
      <c r="F473" s="175">
        <v>6.9085999999999999</v>
      </c>
      <c r="G473" s="106">
        <f t="shared" si="3"/>
        <v>1375</v>
      </c>
    </row>
    <row r="474" spans="1:7" hidden="1" x14ac:dyDescent="0.3">
      <c r="A474" s="252">
        <v>43018</v>
      </c>
      <c r="B474" s="111">
        <f t="shared" si="2"/>
        <v>12777.55261558058</v>
      </c>
      <c r="C474" s="284">
        <v>88275</v>
      </c>
      <c r="D474" s="111">
        <f t="shared" si="0"/>
        <v>10920.985141521864</v>
      </c>
      <c r="E474" s="284">
        <v>10770</v>
      </c>
      <c r="F474" s="175">
        <v>6.9085999999999999</v>
      </c>
      <c r="G474" s="106">
        <f t="shared" si="3"/>
        <v>1325</v>
      </c>
    </row>
    <row r="475" spans="1:7" hidden="1" x14ac:dyDescent="0.3">
      <c r="A475" s="252">
        <v>43019</v>
      </c>
      <c r="B475" s="111">
        <f t="shared" si="2"/>
        <v>12810.120719103727</v>
      </c>
      <c r="C475" s="284">
        <v>88500</v>
      </c>
      <c r="D475" s="111">
        <f t="shared" si="0"/>
        <v>10948.821127439083</v>
      </c>
      <c r="E475" s="284">
        <v>10910</v>
      </c>
      <c r="F475" s="175">
        <v>6.9085999999999999</v>
      </c>
      <c r="G475" s="106">
        <f t="shared" si="3"/>
        <v>225</v>
      </c>
    </row>
    <row r="476" spans="1:7" hidden="1" x14ac:dyDescent="0.3">
      <c r="A476" s="252">
        <v>43020</v>
      </c>
      <c r="B476" s="111">
        <f t="shared" si="2"/>
        <v>12980.198593057929</v>
      </c>
      <c r="C476" s="284">
        <v>89675</v>
      </c>
      <c r="D476" s="111">
        <f t="shared" si="0"/>
        <v>11094.186831673444</v>
      </c>
      <c r="E476" s="284">
        <v>10980</v>
      </c>
      <c r="F476" s="175">
        <v>6.9085999999999999</v>
      </c>
      <c r="G476" s="106">
        <f t="shared" si="3"/>
        <v>1175</v>
      </c>
    </row>
    <row r="477" spans="1:7" hidden="1" x14ac:dyDescent="0.3">
      <c r="A477" s="252">
        <v>43021</v>
      </c>
      <c r="B477" s="111">
        <f t="shared" si="2"/>
        <v>13229.887386735374</v>
      </c>
      <c r="C477" s="284">
        <v>91400</v>
      </c>
      <c r="D477" s="111">
        <f t="shared" si="0"/>
        <v>11307.596057038782</v>
      </c>
      <c r="E477" s="284">
        <v>11195</v>
      </c>
      <c r="F477" s="175">
        <v>6.9085999999999999</v>
      </c>
      <c r="G477" s="106">
        <f t="shared" si="3"/>
        <v>1725</v>
      </c>
    </row>
    <row r="478" spans="1:7" hidden="1" x14ac:dyDescent="0.3">
      <c r="A478" s="252">
        <v>43024</v>
      </c>
      <c r="B478" s="111">
        <f t="shared" si="2"/>
        <v>13425.296007874244</v>
      </c>
      <c r="C478" s="284">
        <v>92750</v>
      </c>
      <c r="D478" s="111">
        <f t="shared" si="0"/>
        <v>11474.611972542089</v>
      </c>
      <c r="E478" s="284">
        <v>11605</v>
      </c>
      <c r="F478" s="175">
        <v>6.9085999999999999</v>
      </c>
      <c r="G478" s="106">
        <f t="shared" si="3"/>
        <v>1350</v>
      </c>
    </row>
    <row r="479" spans="1:7" hidden="1" x14ac:dyDescent="0.3">
      <c r="A479" s="252">
        <v>43025</v>
      </c>
      <c r="B479" s="111">
        <f t="shared" si="2"/>
        <v>13664.128767043974</v>
      </c>
      <c r="C479" s="284">
        <v>94400</v>
      </c>
      <c r="D479" s="111">
        <f t="shared" si="0"/>
        <v>11678.742535935022</v>
      </c>
      <c r="E479" s="284">
        <v>11790</v>
      </c>
      <c r="F479" s="175">
        <v>6.9085999999999999</v>
      </c>
      <c r="G479" s="106">
        <f t="shared" si="3"/>
        <v>1650</v>
      </c>
    </row>
    <row r="480" spans="1:7" hidden="1" x14ac:dyDescent="0.3">
      <c r="A480" s="252">
        <v>43026</v>
      </c>
      <c r="B480" s="111">
        <f t="shared" si="2"/>
        <v>13635.179341690067</v>
      </c>
      <c r="C480" s="284">
        <v>94200</v>
      </c>
      <c r="D480" s="111">
        <f t="shared" ref="D480:D541" si="4">+B480/1.17</f>
        <v>11653.999437341939</v>
      </c>
      <c r="E480" s="284">
        <v>11675</v>
      </c>
      <c r="F480" s="175">
        <v>6.9085999999999999</v>
      </c>
      <c r="G480" s="106">
        <f t="shared" si="3"/>
        <v>-200</v>
      </c>
    </row>
    <row r="481" spans="1:7" hidden="1" x14ac:dyDescent="0.3">
      <c r="A481" s="252">
        <v>43027</v>
      </c>
      <c r="B481" s="111">
        <f t="shared" si="2"/>
        <v>13551.949743797586</v>
      </c>
      <c r="C481" s="284">
        <v>93625</v>
      </c>
      <c r="D481" s="111">
        <f t="shared" si="4"/>
        <v>11582.863028886826</v>
      </c>
      <c r="E481" s="284">
        <v>11745</v>
      </c>
      <c r="F481" s="175">
        <v>6.9085999999999999</v>
      </c>
      <c r="G481" s="106">
        <f t="shared" si="3"/>
        <v>-575</v>
      </c>
    </row>
    <row r="482" spans="1:7" hidden="1" x14ac:dyDescent="0.3">
      <c r="A482" s="252">
        <v>43028</v>
      </c>
      <c r="B482" s="111">
        <f t="shared" si="2"/>
        <v>13743.739686767218</v>
      </c>
      <c r="C482" s="284">
        <v>94950</v>
      </c>
      <c r="D482" s="111">
        <f t="shared" si="4"/>
        <v>11746.786057066</v>
      </c>
      <c r="E482" s="284">
        <v>11680</v>
      </c>
      <c r="F482" s="175">
        <v>6.9085999999999999</v>
      </c>
      <c r="G482" s="106">
        <f t="shared" si="3"/>
        <v>1325</v>
      </c>
    </row>
    <row r="483" spans="1:7" hidden="1" x14ac:dyDescent="0.3">
      <c r="A483" s="252">
        <v>43031</v>
      </c>
      <c r="B483" s="111">
        <f t="shared" si="2"/>
        <v>13718.40893958255</v>
      </c>
      <c r="C483" s="284">
        <v>94775</v>
      </c>
      <c r="D483" s="111">
        <f t="shared" si="4"/>
        <v>11725.135845797053</v>
      </c>
      <c r="E483" s="284">
        <v>12050</v>
      </c>
      <c r="F483" s="175">
        <v>6.9085999999999999</v>
      </c>
      <c r="G483" s="106">
        <f t="shared" si="3"/>
        <v>-175</v>
      </c>
    </row>
    <row r="484" spans="1:7" hidden="1" x14ac:dyDescent="0.3">
      <c r="A484" s="252">
        <v>43032</v>
      </c>
      <c r="B484" s="111">
        <f t="shared" si="2"/>
        <v>13906.580204382943</v>
      </c>
      <c r="C484" s="284">
        <v>96075</v>
      </c>
      <c r="D484" s="111">
        <f t="shared" si="4"/>
        <v>11885.965986652089</v>
      </c>
      <c r="E484" s="284">
        <v>11745</v>
      </c>
      <c r="F484" s="175">
        <v>6.9085999999999999</v>
      </c>
      <c r="G484" s="106">
        <f t="shared" si="3"/>
        <v>1300</v>
      </c>
    </row>
    <row r="485" spans="1:7" hidden="1" x14ac:dyDescent="0.3">
      <c r="A485" s="252">
        <v>43033</v>
      </c>
      <c r="B485" s="111">
        <f t="shared" si="2"/>
        <v>14011.521871290855</v>
      </c>
      <c r="C485" s="284">
        <v>96800</v>
      </c>
      <c r="D485" s="111">
        <f t="shared" si="4"/>
        <v>11975.659719052013</v>
      </c>
      <c r="E485" s="284">
        <v>11950</v>
      </c>
      <c r="F485" s="175">
        <v>6.9085999999999999</v>
      </c>
      <c r="G485" s="106">
        <f t="shared" si="3"/>
        <v>725</v>
      </c>
    </row>
    <row r="486" spans="1:7" hidden="1" x14ac:dyDescent="0.3">
      <c r="A486" s="252">
        <v>43034</v>
      </c>
      <c r="B486" s="111">
        <f t="shared" si="2"/>
        <v>13855.918710013606</v>
      </c>
      <c r="C486" s="284">
        <v>95725</v>
      </c>
      <c r="D486" s="111">
        <f t="shared" si="4"/>
        <v>11842.665564114193</v>
      </c>
      <c r="E486" s="284">
        <v>11860</v>
      </c>
      <c r="F486" s="175">
        <v>6.9085999999999999</v>
      </c>
      <c r="G486" s="106">
        <f>+C486-C485</f>
        <v>-1075</v>
      </c>
    </row>
    <row r="487" spans="1:7" hidden="1" x14ac:dyDescent="0.3">
      <c r="A487" s="252">
        <v>43035</v>
      </c>
      <c r="B487" s="111">
        <f t="shared" si="2"/>
        <v>13624.323307182352</v>
      </c>
      <c r="C487" s="284">
        <v>94125</v>
      </c>
      <c r="D487" s="111">
        <f t="shared" si="4"/>
        <v>11644.720775369533</v>
      </c>
      <c r="E487" s="284">
        <v>11845</v>
      </c>
      <c r="F487" s="175">
        <v>6.9085999999999999</v>
      </c>
      <c r="G487" s="106">
        <f t="shared" si="3"/>
        <v>-1600</v>
      </c>
    </row>
    <row r="488" spans="1:7" hidden="1" x14ac:dyDescent="0.3">
      <c r="A488" s="252">
        <v>43038</v>
      </c>
      <c r="B488" s="111">
        <f t="shared" ref="B488:B564" si="5">+IF(F488=0,"",C488/F488)</f>
        <v>13504.906927597487</v>
      </c>
      <c r="C488" s="284">
        <v>93300</v>
      </c>
      <c r="D488" s="111">
        <f t="shared" si="4"/>
        <v>11542.655493673066</v>
      </c>
      <c r="E488" s="284">
        <v>11370</v>
      </c>
      <c r="F488" s="175">
        <v>6.9085999999999999</v>
      </c>
      <c r="G488" s="106">
        <f t="shared" si="3"/>
        <v>-825</v>
      </c>
    </row>
    <row r="489" spans="1:7" hidden="1" x14ac:dyDescent="0.3">
      <c r="A489" s="252">
        <v>43039</v>
      </c>
      <c r="B489" s="111">
        <f t="shared" si="5"/>
        <v>13595.373881828446</v>
      </c>
      <c r="C489" s="284">
        <v>93925</v>
      </c>
      <c r="D489" s="111">
        <f t="shared" si="4"/>
        <v>11619.977676776451</v>
      </c>
      <c r="E489" s="284">
        <v>11500</v>
      </c>
      <c r="F489" s="175">
        <v>6.9085999999999999</v>
      </c>
      <c r="G489" s="106">
        <f t="shared" si="3"/>
        <v>625</v>
      </c>
    </row>
    <row r="490" spans="1:7" hidden="1" x14ac:dyDescent="0.3">
      <c r="A490" s="252">
        <v>43040</v>
      </c>
      <c r="B490" s="111">
        <f t="shared" si="5"/>
        <v>14453.000607937933</v>
      </c>
      <c r="C490" s="284">
        <v>99850</v>
      </c>
      <c r="D490" s="111">
        <f t="shared" si="4"/>
        <v>12352.991972596525</v>
      </c>
      <c r="E490" s="284">
        <v>11850</v>
      </c>
      <c r="F490" s="175">
        <v>6.9085999999999999</v>
      </c>
      <c r="G490" s="106">
        <f t="shared" si="3"/>
        <v>5925</v>
      </c>
    </row>
    <row r="491" spans="1:7" hidden="1" x14ac:dyDescent="0.3">
      <c r="A491" s="252">
        <v>43041</v>
      </c>
      <c r="B491" s="111">
        <f t="shared" si="5"/>
        <v>14586.891700199751</v>
      </c>
      <c r="C491" s="284">
        <v>100775</v>
      </c>
      <c r="D491" s="111">
        <f t="shared" si="4"/>
        <v>12467.428803589532</v>
      </c>
      <c r="E491" s="284">
        <v>12695</v>
      </c>
      <c r="F491" s="175">
        <v>6.9085999999999999</v>
      </c>
      <c r="G491" s="106">
        <f t="shared" ref="G491:G561" si="6">+C491-C490</f>
        <v>925</v>
      </c>
    </row>
    <row r="492" spans="1:7" hidden="1" x14ac:dyDescent="0.3">
      <c r="A492" s="252">
        <v>43042</v>
      </c>
      <c r="B492" s="111">
        <f t="shared" si="5"/>
        <v>14623.078481892135</v>
      </c>
      <c r="C492" s="284">
        <v>101025</v>
      </c>
      <c r="D492" s="111">
        <f t="shared" si="4"/>
        <v>12498.357676830885</v>
      </c>
      <c r="E492" s="284">
        <v>12630</v>
      </c>
      <c r="F492" s="175">
        <v>6.9085999999999999</v>
      </c>
      <c r="G492" s="106">
        <f t="shared" si="3"/>
        <v>250</v>
      </c>
    </row>
    <row r="493" spans="1:7" hidden="1" x14ac:dyDescent="0.3">
      <c r="A493" s="252">
        <v>43045</v>
      </c>
      <c r="B493" s="111">
        <f t="shared" si="5"/>
        <v>14764.20693049243</v>
      </c>
      <c r="C493" s="284">
        <v>102000</v>
      </c>
      <c r="D493" s="111">
        <f t="shared" si="4"/>
        <v>12618.980282472163</v>
      </c>
      <c r="E493" s="284">
        <v>12560</v>
      </c>
      <c r="F493" s="175">
        <v>6.9085999999999999</v>
      </c>
      <c r="G493" s="106">
        <f t="shared" si="3"/>
        <v>975</v>
      </c>
    </row>
    <row r="494" spans="1:7" hidden="1" x14ac:dyDescent="0.3">
      <c r="A494" s="252">
        <v>43046</v>
      </c>
      <c r="B494" s="111">
        <f t="shared" si="5"/>
        <v>14814.868424861766</v>
      </c>
      <c r="C494" s="284">
        <v>102350</v>
      </c>
      <c r="D494" s="111">
        <f t="shared" si="4"/>
        <v>12662.280705010058</v>
      </c>
      <c r="E494" s="284">
        <v>12830</v>
      </c>
      <c r="F494" s="175">
        <v>6.9085999999999999</v>
      </c>
      <c r="G494" s="106">
        <f t="shared" si="6"/>
        <v>350</v>
      </c>
    </row>
    <row r="495" spans="1:7" hidden="1" x14ac:dyDescent="0.3">
      <c r="A495" s="252">
        <v>43047</v>
      </c>
      <c r="B495" s="111">
        <f t="shared" si="5"/>
        <v>14619.459803722897</v>
      </c>
      <c r="C495" s="284">
        <v>101000</v>
      </c>
      <c r="D495" s="111">
        <f t="shared" si="4"/>
        <v>12495.264789506751</v>
      </c>
      <c r="E495" s="284">
        <v>12805</v>
      </c>
      <c r="F495" s="175">
        <v>6.9085999999999999</v>
      </c>
      <c r="G495" s="106">
        <f t="shared" si="3"/>
        <v>-1350</v>
      </c>
    </row>
    <row r="496" spans="1:7" hidden="1" x14ac:dyDescent="0.3">
      <c r="A496" s="252">
        <v>43048</v>
      </c>
      <c r="B496" s="111">
        <f t="shared" si="5"/>
        <v>14601.366412876705</v>
      </c>
      <c r="C496" s="284">
        <v>100875</v>
      </c>
      <c r="D496" s="111">
        <f t="shared" si="4"/>
        <v>12479.800352886074</v>
      </c>
      <c r="E496" s="284">
        <v>12565</v>
      </c>
      <c r="F496" s="175">
        <v>6.9085999999999999</v>
      </c>
      <c r="G496" s="106">
        <f t="shared" si="3"/>
        <v>-125</v>
      </c>
    </row>
    <row r="497" spans="1:7" hidden="1" x14ac:dyDescent="0.3">
      <c r="A497" s="252">
        <v>43049</v>
      </c>
      <c r="B497" s="111">
        <f t="shared" si="5"/>
        <v>14366.152331876212</v>
      </c>
      <c r="C497" s="284">
        <v>99250</v>
      </c>
      <c r="D497" s="111">
        <f t="shared" si="4"/>
        <v>12278.762676817276</v>
      </c>
      <c r="E497" s="284">
        <v>12230</v>
      </c>
      <c r="F497" s="175">
        <v>6.9085999999999999</v>
      </c>
      <c r="G497" s="106">
        <f t="shared" si="6"/>
        <v>-1625</v>
      </c>
    </row>
    <row r="498" spans="1:7" hidden="1" x14ac:dyDescent="0.3">
      <c r="A498" s="252">
        <v>43052</v>
      </c>
      <c r="B498" s="111">
        <f t="shared" si="5"/>
        <v>14210.549170598964</v>
      </c>
      <c r="C498" s="284">
        <v>98175</v>
      </c>
      <c r="D498" s="111">
        <f t="shared" si="4"/>
        <v>12145.768521879458</v>
      </c>
      <c r="E498" s="284">
        <v>12285</v>
      </c>
      <c r="F498" s="175">
        <v>6.9085999999999999</v>
      </c>
      <c r="G498" s="106">
        <f t="shared" si="6"/>
        <v>-1075</v>
      </c>
    </row>
    <row r="499" spans="1:7" hidden="1" x14ac:dyDescent="0.3">
      <c r="A499" s="252">
        <v>43053</v>
      </c>
      <c r="B499" s="111">
        <f t="shared" si="5"/>
        <v>14326.34687201459</v>
      </c>
      <c r="C499" s="284">
        <v>98975</v>
      </c>
      <c r="D499" s="111">
        <f t="shared" si="4"/>
        <v>12244.740916251787</v>
      </c>
      <c r="E499" s="284">
        <v>12280</v>
      </c>
      <c r="F499" s="175">
        <v>6.9085999999999999</v>
      </c>
      <c r="G499" s="106">
        <f t="shared" si="6"/>
        <v>800</v>
      </c>
    </row>
    <row r="500" spans="1:7" hidden="1" x14ac:dyDescent="0.3">
      <c r="A500" s="252">
        <v>43054</v>
      </c>
      <c r="B500" s="111">
        <f t="shared" si="5"/>
        <v>13660.510088874737</v>
      </c>
      <c r="C500" s="284">
        <v>94375</v>
      </c>
      <c r="D500" s="111">
        <f t="shared" si="4"/>
        <v>11675.649648610886</v>
      </c>
      <c r="E500" s="284">
        <v>12255</v>
      </c>
      <c r="F500" s="175">
        <v>6.9085999999999999</v>
      </c>
      <c r="G500" s="106">
        <f t="shared" si="6"/>
        <v>-4600</v>
      </c>
    </row>
    <row r="501" spans="1:7" hidden="1" x14ac:dyDescent="0.3">
      <c r="A501" s="252">
        <v>43055</v>
      </c>
      <c r="B501" s="111">
        <f t="shared" si="5"/>
        <v>13606.22991633616</v>
      </c>
      <c r="C501" s="284">
        <v>94000</v>
      </c>
      <c r="D501" s="111">
        <f t="shared" si="4"/>
        <v>11629.256338748855</v>
      </c>
      <c r="E501" s="284">
        <v>11580</v>
      </c>
      <c r="F501" s="175">
        <v>6.9085999999999999</v>
      </c>
      <c r="G501" s="106">
        <f t="shared" si="6"/>
        <v>-375</v>
      </c>
    </row>
    <row r="502" spans="1:7" hidden="1" x14ac:dyDescent="0.3">
      <c r="A502" s="252">
        <v>43056</v>
      </c>
      <c r="B502" s="111">
        <f t="shared" si="5"/>
        <v>13407.202617028051</v>
      </c>
      <c r="C502" s="284">
        <v>92625</v>
      </c>
      <c r="D502" s="111">
        <f t="shared" si="4"/>
        <v>11459.147535921413</v>
      </c>
      <c r="E502" s="284">
        <v>11570</v>
      </c>
      <c r="F502" s="175">
        <v>6.9085999999999999</v>
      </c>
      <c r="G502" s="106">
        <f t="shared" si="6"/>
        <v>-1375</v>
      </c>
    </row>
    <row r="503" spans="1:7" hidden="1" x14ac:dyDescent="0.3">
      <c r="A503" s="252">
        <v>43059</v>
      </c>
      <c r="B503" s="110">
        <f t="shared" si="5"/>
        <v>13465.101467735865</v>
      </c>
      <c r="C503" s="288">
        <v>93025</v>
      </c>
      <c r="D503" s="111">
        <f t="shared" si="4"/>
        <v>11508.633733107577</v>
      </c>
      <c r="E503" s="288">
        <v>11470</v>
      </c>
      <c r="F503" s="175">
        <v>6.9085999999999999</v>
      </c>
      <c r="G503" s="106">
        <f t="shared" si="6"/>
        <v>400</v>
      </c>
    </row>
    <row r="504" spans="1:7" hidden="1" x14ac:dyDescent="0.3">
      <c r="A504" s="252">
        <v>43060</v>
      </c>
      <c r="B504" s="110">
        <f t="shared" si="5"/>
        <v>13602.611238166923</v>
      </c>
      <c r="C504" s="288">
        <v>93975</v>
      </c>
      <c r="D504" s="111">
        <f t="shared" si="4"/>
        <v>11626.163451424722</v>
      </c>
      <c r="E504" s="288">
        <v>11510</v>
      </c>
      <c r="F504" s="175">
        <v>6.9085999999999999</v>
      </c>
      <c r="G504" s="106">
        <f t="shared" si="6"/>
        <v>950</v>
      </c>
    </row>
    <row r="505" spans="1:7" hidden="1" x14ac:dyDescent="0.3">
      <c r="A505" s="252">
        <v>43061</v>
      </c>
      <c r="B505" s="110">
        <f t="shared" si="5"/>
        <v>13696.696870567119</v>
      </c>
      <c r="C505" s="288">
        <v>94625</v>
      </c>
      <c r="D505" s="111">
        <f t="shared" si="4"/>
        <v>11706.57852185224</v>
      </c>
      <c r="E505" s="288">
        <v>11605</v>
      </c>
      <c r="F505" s="175">
        <v>6.9085999999999999</v>
      </c>
      <c r="G505" s="106">
        <f t="shared" si="6"/>
        <v>650</v>
      </c>
    </row>
    <row r="506" spans="1:7" hidden="1" x14ac:dyDescent="0.3">
      <c r="A506" s="252">
        <v>43062</v>
      </c>
      <c r="B506" s="110">
        <f t="shared" si="5"/>
        <v>13783.54514662884</v>
      </c>
      <c r="C506" s="288">
        <v>95225</v>
      </c>
      <c r="D506" s="111">
        <f t="shared" si="4"/>
        <v>11780.807817631488</v>
      </c>
      <c r="E506" s="288">
        <v>11730</v>
      </c>
      <c r="F506" s="175">
        <v>6.9085999999999999</v>
      </c>
      <c r="G506" s="106">
        <f t="shared" si="6"/>
        <v>600</v>
      </c>
    </row>
    <row r="507" spans="1:7" hidden="1" x14ac:dyDescent="0.3">
      <c r="A507" s="252">
        <v>43063</v>
      </c>
      <c r="B507" s="110">
        <f t="shared" si="5"/>
        <v>13750.977043105695</v>
      </c>
      <c r="C507" s="288">
        <v>95000</v>
      </c>
      <c r="D507" s="111">
        <f t="shared" si="4"/>
        <v>11752.971831714271</v>
      </c>
      <c r="E507" s="288">
        <v>11625</v>
      </c>
      <c r="F507" s="175">
        <v>6.9085999999999999</v>
      </c>
      <c r="G507" s="106">
        <f t="shared" si="6"/>
        <v>-225</v>
      </c>
    </row>
    <row r="508" spans="1:7" hidden="1" x14ac:dyDescent="0.3">
      <c r="A508" s="252">
        <v>43066</v>
      </c>
      <c r="B508" s="110">
        <f t="shared" si="5"/>
        <v>13808.875893813509</v>
      </c>
      <c r="C508" s="288">
        <v>95400</v>
      </c>
      <c r="D508" s="111">
        <f t="shared" si="4"/>
        <v>11802.458028900435</v>
      </c>
      <c r="E508" s="288">
        <v>12015</v>
      </c>
      <c r="F508" s="175">
        <v>6.9085999999999999</v>
      </c>
      <c r="G508" s="106">
        <f t="shared" si="6"/>
        <v>400</v>
      </c>
    </row>
    <row r="509" spans="1:7" hidden="1" x14ac:dyDescent="0.3">
      <c r="A509" s="252">
        <v>43067</v>
      </c>
      <c r="B509" s="110">
        <f t="shared" si="5"/>
        <v>13349.303766320239</v>
      </c>
      <c r="C509" s="288">
        <v>92225</v>
      </c>
      <c r="D509" s="111">
        <f t="shared" si="4"/>
        <v>11409.661338735248</v>
      </c>
      <c r="E509" s="288">
        <v>11600</v>
      </c>
      <c r="F509" s="175">
        <v>6.9085999999999999</v>
      </c>
      <c r="G509" s="106">
        <f t="shared" si="6"/>
        <v>-3175</v>
      </c>
    </row>
    <row r="510" spans="1:7" hidden="1" x14ac:dyDescent="0.3">
      <c r="A510" s="252">
        <v>43068</v>
      </c>
      <c r="B510" s="110">
        <f t="shared" si="5"/>
        <v>13269.692846596996</v>
      </c>
      <c r="C510" s="288">
        <v>91675</v>
      </c>
      <c r="D510" s="111">
        <f t="shared" si="4"/>
        <v>11341.61781760427</v>
      </c>
      <c r="E510" s="288">
        <v>11400</v>
      </c>
      <c r="F510" s="175">
        <v>6.9085999999999999</v>
      </c>
      <c r="G510" s="106">
        <f t="shared" si="6"/>
        <v>-550</v>
      </c>
    </row>
    <row r="511" spans="1:7" hidden="1" x14ac:dyDescent="0.3">
      <c r="A511" s="252">
        <v>43069</v>
      </c>
      <c r="B511" s="110">
        <f t="shared" si="5"/>
        <v>13168.369857858323</v>
      </c>
      <c r="C511" s="288">
        <v>90975</v>
      </c>
      <c r="D511" s="111">
        <f t="shared" si="4"/>
        <v>11255.016972528481</v>
      </c>
      <c r="E511" s="288">
        <v>11305</v>
      </c>
      <c r="F511" s="175">
        <v>6.9085999999999999</v>
      </c>
      <c r="G511" s="106">
        <f t="shared" si="6"/>
        <v>-700</v>
      </c>
    </row>
    <row r="512" spans="1:7" hidden="1" x14ac:dyDescent="0.3">
      <c r="A512" s="252">
        <v>43070</v>
      </c>
      <c r="B512" s="110">
        <f t="shared" si="5"/>
        <v>13001.910662073358</v>
      </c>
      <c r="C512" s="288">
        <v>89825</v>
      </c>
      <c r="D512" s="111">
        <f t="shared" si="4"/>
        <v>11112.744155618255</v>
      </c>
      <c r="E512" s="288">
        <v>11295</v>
      </c>
      <c r="F512" s="175">
        <v>6.9085999999999999</v>
      </c>
      <c r="G512" s="106">
        <f t="shared" si="6"/>
        <v>-1150</v>
      </c>
    </row>
    <row r="513" spans="1:7" hidden="1" x14ac:dyDescent="0.3">
      <c r="A513" s="252">
        <v>43073</v>
      </c>
      <c r="B513" s="110">
        <f t="shared" si="5"/>
        <v>13153.895145181368</v>
      </c>
      <c r="C513" s="288">
        <v>90875</v>
      </c>
      <c r="D513" s="111">
        <f t="shared" si="4"/>
        <v>11242.645423231939</v>
      </c>
      <c r="E513" s="288">
        <v>11050</v>
      </c>
      <c r="F513" s="175">
        <v>6.9085999999999999</v>
      </c>
      <c r="G513" s="106">
        <f t="shared" si="6"/>
        <v>1050</v>
      </c>
    </row>
    <row r="514" spans="1:7" hidden="1" x14ac:dyDescent="0.3">
      <c r="A514" s="252">
        <v>43074</v>
      </c>
      <c r="B514" s="110">
        <f t="shared" si="5"/>
        <v>13211.793995889182</v>
      </c>
      <c r="C514" s="288">
        <v>91275</v>
      </c>
      <c r="D514" s="111">
        <f t="shared" si="4"/>
        <v>11292.131620418106</v>
      </c>
      <c r="E514" s="288">
        <v>11330</v>
      </c>
      <c r="F514" s="175">
        <v>6.9085999999999999</v>
      </c>
      <c r="G514" s="106">
        <f t="shared" si="6"/>
        <v>400</v>
      </c>
    </row>
    <row r="515" spans="1:7" hidden="1" x14ac:dyDescent="0.3">
      <c r="A515" s="252">
        <v>43075</v>
      </c>
      <c r="B515" s="110">
        <f t="shared" si="5"/>
        <v>12712.416408534291</v>
      </c>
      <c r="C515" s="288">
        <v>87825</v>
      </c>
      <c r="D515" s="111">
        <f t="shared" si="4"/>
        <v>10865.313169687428</v>
      </c>
      <c r="E515" s="288">
        <v>11075</v>
      </c>
      <c r="F515" s="175">
        <v>6.9085999999999999</v>
      </c>
      <c r="G515" s="106">
        <f t="shared" si="6"/>
        <v>-3450</v>
      </c>
    </row>
    <row r="516" spans="1:7" hidden="1" x14ac:dyDescent="0.3">
      <c r="A516" s="252">
        <v>43076</v>
      </c>
      <c r="B516" s="110">
        <f t="shared" si="5"/>
        <v>12636.424166980285</v>
      </c>
      <c r="C516" s="288">
        <v>87300</v>
      </c>
      <c r="D516" s="111">
        <f t="shared" si="4"/>
        <v>10800.362535880586</v>
      </c>
      <c r="E516" s="288">
        <v>10830</v>
      </c>
      <c r="F516" s="175">
        <v>6.9085999999999999</v>
      </c>
      <c r="G516" s="106">
        <f t="shared" si="6"/>
        <v>-525</v>
      </c>
    </row>
    <row r="517" spans="1:7" hidden="1" x14ac:dyDescent="0.3">
      <c r="A517" s="252">
        <v>43077</v>
      </c>
      <c r="B517" s="110">
        <f t="shared" si="5"/>
        <v>12781.17129374982</v>
      </c>
      <c r="C517" s="288">
        <v>88300</v>
      </c>
      <c r="D517" s="111">
        <f t="shared" si="4"/>
        <v>10924.078028846001</v>
      </c>
      <c r="E517" s="288">
        <v>10795</v>
      </c>
      <c r="F517" s="175">
        <v>6.9085999999999999</v>
      </c>
      <c r="G517" s="106">
        <f t="shared" si="6"/>
        <v>1000</v>
      </c>
    </row>
    <row r="518" spans="1:7" hidden="1" x14ac:dyDescent="0.3">
      <c r="A518" s="252">
        <v>43080</v>
      </c>
      <c r="B518" s="110">
        <f t="shared" si="5"/>
        <v>12806.502040934487</v>
      </c>
      <c r="C518" s="288">
        <v>88475</v>
      </c>
      <c r="D518" s="111">
        <f t="shared" si="4"/>
        <v>10945.728240114946</v>
      </c>
      <c r="E518" s="288">
        <v>10990</v>
      </c>
      <c r="F518" s="175">
        <v>6.9085999999999999</v>
      </c>
      <c r="G518" s="106">
        <f t="shared" si="6"/>
        <v>175</v>
      </c>
    </row>
    <row r="519" spans="1:7" hidden="1" x14ac:dyDescent="0.3">
      <c r="A519" s="252">
        <v>43081</v>
      </c>
      <c r="B519" s="110">
        <f t="shared" si="5"/>
        <v>12983.817271227166</v>
      </c>
      <c r="C519" s="288">
        <v>89700</v>
      </c>
      <c r="D519" s="111">
        <f t="shared" si="4"/>
        <v>11097.279718997579</v>
      </c>
      <c r="E519" s="288">
        <v>10860</v>
      </c>
      <c r="F519" s="175">
        <v>6.9085999999999999</v>
      </c>
      <c r="G519" s="106">
        <f t="shared" si="6"/>
        <v>1225</v>
      </c>
    </row>
    <row r="520" spans="1:7" hidden="1" x14ac:dyDescent="0.3">
      <c r="A520" s="252">
        <v>43082</v>
      </c>
      <c r="B520" s="110">
        <f t="shared" si="5"/>
        <v>12951.249167704022</v>
      </c>
      <c r="C520" s="288">
        <v>89475</v>
      </c>
      <c r="D520" s="111">
        <f t="shared" si="4"/>
        <v>11069.443733080361</v>
      </c>
      <c r="E520" s="288">
        <v>11070</v>
      </c>
      <c r="F520" s="175">
        <v>6.9085999999999999</v>
      </c>
      <c r="G520" s="106">
        <f t="shared" si="6"/>
        <v>-225</v>
      </c>
    </row>
    <row r="521" spans="1:7" hidden="1" x14ac:dyDescent="0.3">
      <c r="A521" s="252">
        <v>43083</v>
      </c>
      <c r="B521" s="110">
        <f t="shared" si="5"/>
        <v>13041.71612193498</v>
      </c>
      <c r="C521" s="288">
        <v>90100</v>
      </c>
      <c r="D521" s="111">
        <f t="shared" si="4"/>
        <v>11146.765916183744</v>
      </c>
      <c r="E521" s="288">
        <v>11085</v>
      </c>
      <c r="F521" s="175">
        <v>6.9085999999999999</v>
      </c>
      <c r="G521" s="106">
        <f t="shared" si="6"/>
        <v>625</v>
      </c>
    </row>
    <row r="522" spans="1:7" hidden="1" x14ac:dyDescent="0.3">
      <c r="A522" s="252">
        <v>43084</v>
      </c>
      <c r="B522" s="110">
        <f t="shared" si="5"/>
        <v>13001.910662073358</v>
      </c>
      <c r="C522" s="288">
        <v>89825</v>
      </c>
      <c r="D522" s="111">
        <f t="shared" si="4"/>
        <v>11112.744155618255</v>
      </c>
      <c r="E522" s="288">
        <v>11140</v>
      </c>
      <c r="F522" s="175">
        <v>6.9085999999999999</v>
      </c>
      <c r="G522" s="106">
        <f t="shared" si="6"/>
        <v>-275</v>
      </c>
    </row>
    <row r="523" spans="1:7" hidden="1" x14ac:dyDescent="0.3">
      <c r="A523" s="252">
        <v>43087</v>
      </c>
      <c r="B523" s="110">
        <f t="shared" si="5"/>
        <v>13515.762962105202</v>
      </c>
      <c r="C523" s="288">
        <v>93375</v>
      </c>
      <c r="D523" s="111">
        <f t="shared" si="4"/>
        <v>11551.934155645473</v>
      </c>
      <c r="E523" s="288">
        <v>11170</v>
      </c>
      <c r="F523" s="175">
        <v>6.9085999999999999</v>
      </c>
      <c r="G523" s="106">
        <f t="shared" si="6"/>
        <v>3550</v>
      </c>
    </row>
    <row r="524" spans="1:7" hidden="1" x14ac:dyDescent="0.3">
      <c r="A524" s="252">
        <v>43088</v>
      </c>
      <c r="B524" s="110">
        <f t="shared" si="5"/>
        <v>13711.171583244073</v>
      </c>
      <c r="C524" s="288">
        <v>94725</v>
      </c>
      <c r="D524" s="111">
        <f t="shared" si="4"/>
        <v>11718.950071148782</v>
      </c>
      <c r="E524" s="288">
        <v>11530</v>
      </c>
      <c r="F524" s="175">
        <v>6.9085999999999999</v>
      </c>
      <c r="G524" s="106">
        <f t="shared" si="6"/>
        <v>1350</v>
      </c>
    </row>
    <row r="525" spans="1:7" hidden="1" x14ac:dyDescent="0.3">
      <c r="A525" s="252">
        <v>43089</v>
      </c>
      <c r="B525" s="110">
        <f t="shared" si="5"/>
        <v>13667.747445213212</v>
      </c>
      <c r="C525" s="288">
        <v>94425</v>
      </c>
      <c r="D525" s="111">
        <f t="shared" si="4"/>
        <v>11681.835423259156</v>
      </c>
      <c r="E525" s="288">
        <v>11690</v>
      </c>
      <c r="F525" s="175">
        <v>6.9085999999999999</v>
      </c>
      <c r="G525" s="106">
        <f t="shared" si="6"/>
        <v>-300</v>
      </c>
    </row>
    <row r="526" spans="1:7" hidden="1" x14ac:dyDescent="0.3">
      <c r="A526" s="252">
        <v>43090</v>
      </c>
      <c r="B526" s="110">
        <f t="shared" si="5"/>
        <v>13765.451755782648</v>
      </c>
      <c r="C526" s="288">
        <v>95100</v>
      </c>
      <c r="D526" s="111">
        <f t="shared" si="4"/>
        <v>11765.343381010811</v>
      </c>
      <c r="E526" s="288">
        <v>11915</v>
      </c>
      <c r="F526" s="175">
        <v>6.9085999999999999</v>
      </c>
      <c r="G526" s="106">
        <f t="shared" si="6"/>
        <v>675</v>
      </c>
    </row>
    <row r="527" spans="1:7" hidden="1" x14ac:dyDescent="0.3">
      <c r="A527" s="252">
        <v>43091</v>
      </c>
      <c r="B527" s="110">
        <f t="shared" si="5"/>
        <v>13740.12100859798</v>
      </c>
      <c r="C527" s="288">
        <v>94925</v>
      </c>
      <c r="D527" s="111">
        <f t="shared" si="4"/>
        <v>11743.693169741864</v>
      </c>
      <c r="E527" s="288">
        <v>12000</v>
      </c>
      <c r="F527" s="175">
        <v>6.9085999999999999</v>
      </c>
      <c r="G527" s="106">
        <f t="shared" si="6"/>
        <v>-175</v>
      </c>
    </row>
    <row r="528" spans="1:7" hidden="1" x14ac:dyDescent="0.3">
      <c r="A528" s="252">
        <v>43094</v>
      </c>
      <c r="B528" s="110">
        <f t="shared" si="5"/>
        <v>13801.638537475032</v>
      </c>
      <c r="C528" s="288">
        <v>95350</v>
      </c>
      <c r="D528" s="111">
        <f t="shared" si="4"/>
        <v>11796.272254252164</v>
      </c>
      <c r="E528" s="288">
        <v>12050</v>
      </c>
      <c r="F528" s="175">
        <v>6.9085999999999999</v>
      </c>
      <c r="G528" s="106">
        <f t="shared" si="6"/>
        <v>425</v>
      </c>
    </row>
    <row r="529" spans="1:7" hidden="1" x14ac:dyDescent="0.3">
      <c r="A529" s="252">
        <v>43095</v>
      </c>
      <c r="B529" s="110">
        <f t="shared" si="5"/>
        <v>13584.517847320731</v>
      </c>
      <c r="C529" s="288">
        <v>93850</v>
      </c>
      <c r="D529" s="111">
        <f t="shared" si="4"/>
        <v>11610.699014804044</v>
      </c>
      <c r="E529" s="288">
        <v>12050</v>
      </c>
      <c r="F529" s="175">
        <v>6.9085999999999999</v>
      </c>
      <c r="G529" s="106">
        <f t="shared" si="6"/>
        <v>-1500</v>
      </c>
    </row>
    <row r="530" spans="1:7" hidden="1" x14ac:dyDescent="0.3">
      <c r="A530" s="252">
        <v>43096</v>
      </c>
      <c r="B530" s="110">
        <f t="shared" si="5"/>
        <v>13609.8485945054</v>
      </c>
      <c r="C530" s="288">
        <v>94025</v>
      </c>
      <c r="D530" s="111">
        <f t="shared" si="4"/>
        <v>11632.349226072993</v>
      </c>
      <c r="E530" s="288">
        <v>12050</v>
      </c>
      <c r="F530" s="175">
        <v>6.9085999999999999</v>
      </c>
      <c r="G530" s="106">
        <f t="shared" si="6"/>
        <v>175</v>
      </c>
    </row>
    <row r="531" spans="1:7" hidden="1" x14ac:dyDescent="0.3">
      <c r="A531" s="252">
        <v>43097</v>
      </c>
      <c r="B531" s="110">
        <f t="shared" si="5"/>
        <v>13664.128767043974</v>
      </c>
      <c r="C531" s="288">
        <v>94400</v>
      </c>
      <c r="D531" s="111">
        <f t="shared" si="4"/>
        <v>11678.742535935022</v>
      </c>
      <c r="E531" s="288">
        <v>11840</v>
      </c>
      <c r="F531" s="175">
        <v>6.9085999999999999</v>
      </c>
      <c r="G531" s="106">
        <f t="shared" si="6"/>
        <v>375</v>
      </c>
    </row>
    <row r="532" spans="1:7" hidden="1" x14ac:dyDescent="0.3">
      <c r="A532" s="252">
        <v>43098</v>
      </c>
      <c r="B532" s="110">
        <f t="shared" si="5"/>
        <v>13902.961526213705</v>
      </c>
      <c r="C532" s="288">
        <v>96050</v>
      </c>
      <c r="D532" s="111">
        <f t="shared" si="4"/>
        <v>11882.873099327953</v>
      </c>
      <c r="E532" s="288">
        <v>12095</v>
      </c>
      <c r="F532" s="175">
        <v>6.9085999999999999</v>
      </c>
      <c r="G532" s="106">
        <f t="shared" si="6"/>
        <v>1650</v>
      </c>
    </row>
    <row r="533" spans="1:7" hidden="1" x14ac:dyDescent="0.3">
      <c r="A533" s="252">
        <v>43102</v>
      </c>
      <c r="B533" s="110">
        <f t="shared" si="5"/>
        <v>14145.412963552673</v>
      </c>
      <c r="C533" s="288">
        <v>97725</v>
      </c>
      <c r="D533" s="111">
        <f t="shared" si="4"/>
        <v>12090.09655004502</v>
      </c>
      <c r="E533" s="288">
        <v>12260</v>
      </c>
      <c r="F533" s="175">
        <v>6.9085999999999999</v>
      </c>
      <c r="G533" s="106">
        <f t="shared" si="6"/>
        <v>1675</v>
      </c>
    </row>
    <row r="534" spans="1:7" hidden="1" x14ac:dyDescent="0.3">
      <c r="A534" s="252">
        <v>43103</v>
      </c>
      <c r="B534" s="110">
        <f t="shared" si="5"/>
        <v>14167.125032568103</v>
      </c>
      <c r="C534" s="288">
        <v>97875</v>
      </c>
      <c r="D534" s="111">
        <f t="shared" si="4"/>
        <v>12108.653873989833</v>
      </c>
      <c r="E534" s="288">
        <v>12690</v>
      </c>
      <c r="F534" s="175">
        <v>6.9085999999999999</v>
      </c>
      <c r="G534" s="106">
        <f t="shared" si="6"/>
        <v>150</v>
      </c>
    </row>
    <row r="535" spans="1:7" hidden="1" x14ac:dyDescent="0.3">
      <c r="A535" s="252">
        <v>43104</v>
      </c>
      <c r="B535" s="110">
        <f t="shared" si="5"/>
        <v>14022.37790579857</v>
      </c>
      <c r="C535" s="288">
        <v>96875</v>
      </c>
      <c r="D535" s="111">
        <f t="shared" si="4"/>
        <v>11984.93838102442</v>
      </c>
      <c r="E535" s="288">
        <v>12465</v>
      </c>
      <c r="F535" s="175">
        <v>6.9085999999999999</v>
      </c>
      <c r="G535" s="106">
        <f t="shared" si="6"/>
        <v>-1000</v>
      </c>
    </row>
    <row r="536" spans="1:7" hidden="1" x14ac:dyDescent="0.3">
      <c r="A536" s="252">
        <v>43105</v>
      </c>
      <c r="B536" s="110">
        <f t="shared" si="5"/>
        <v>14170.743710737343</v>
      </c>
      <c r="C536" s="288">
        <v>97900</v>
      </c>
      <c r="D536" s="111">
        <f t="shared" si="4"/>
        <v>12111.746761313969</v>
      </c>
      <c r="E536" s="288">
        <v>12615</v>
      </c>
      <c r="F536" s="175">
        <v>6.9085999999999999</v>
      </c>
      <c r="G536" s="106">
        <f t="shared" si="6"/>
        <v>1025</v>
      </c>
    </row>
    <row r="537" spans="1:7" hidden="1" x14ac:dyDescent="0.3">
      <c r="A537" s="252">
        <v>43108</v>
      </c>
      <c r="B537" s="110">
        <f t="shared" si="5"/>
        <v>14054.946009321715</v>
      </c>
      <c r="C537" s="288">
        <v>97100</v>
      </c>
      <c r="D537" s="111">
        <f t="shared" si="4"/>
        <v>12012.774366941638</v>
      </c>
      <c r="E537" s="288">
        <v>12500</v>
      </c>
      <c r="F537" s="175">
        <v>6.9085999999999999</v>
      </c>
      <c r="G537" s="106">
        <f t="shared" si="6"/>
        <v>-800</v>
      </c>
    </row>
    <row r="538" spans="1:7" hidden="1" x14ac:dyDescent="0.3">
      <c r="A538" s="252">
        <v>43109</v>
      </c>
      <c r="B538" s="110">
        <f t="shared" si="5"/>
        <v>14192.455779752772</v>
      </c>
      <c r="C538" s="288">
        <v>98050</v>
      </c>
      <c r="D538" s="111">
        <f t="shared" si="4"/>
        <v>12130.30408525878</v>
      </c>
      <c r="E538" s="288">
        <v>12450</v>
      </c>
      <c r="F538" s="175">
        <v>6.9085999999999999</v>
      </c>
      <c r="G538" s="106">
        <f t="shared" si="6"/>
        <v>950</v>
      </c>
    </row>
    <row r="539" spans="1:7" hidden="1" x14ac:dyDescent="0.3">
      <c r="A539" s="252">
        <v>43110</v>
      </c>
      <c r="B539" s="110">
        <f t="shared" si="5"/>
        <v>14369.771010045451</v>
      </c>
      <c r="C539" s="288">
        <v>99275</v>
      </c>
      <c r="D539" s="111">
        <f t="shared" si="4"/>
        <v>12281.855564141411</v>
      </c>
      <c r="E539" s="288">
        <v>12515</v>
      </c>
      <c r="F539" s="175">
        <v>6.9085999999999999</v>
      </c>
      <c r="G539" s="106">
        <f t="shared" si="6"/>
        <v>1225</v>
      </c>
    </row>
    <row r="540" spans="1:7" hidden="1" x14ac:dyDescent="0.3">
      <c r="A540" s="252">
        <v>43111</v>
      </c>
      <c r="B540" s="110">
        <f t="shared" si="5"/>
        <v>14489.187389630317</v>
      </c>
      <c r="C540" s="288">
        <v>100100</v>
      </c>
      <c r="D540" s="111">
        <f t="shared" si="4"/>
        <v>12383.920845837878</v>
      </c>
      <c r="E540" s="288">
        <v>12900</v>
      </c>
      <c r="F540" s="175">
        <v>6.9085999999999999</v>
      </c>
      <c r="G540" s="106">
        <f t="shared" si="6"/>
        <v>825</v>
      </c>
    </row>
    <row r="541" spans="1:7" hidden="1" x14ac:dyDescent="0.3">
      <c r="A541" s="252">
        <v>43112</v>
      </c>
      <c r="B541" s="110">
        <f t="shared" si="5"/>
        <v>14257.591986799061</v>
      </c>
      <c r="C541" s="288">
        <v>98500</v>
      </c>
      <c r="D541" s="111">
        <f t="shared" si="4"/>
        <v>12185.976057093216</v>
      </c>
      <c r="E541" s="288">
        <v>12835</v>
      </c>
      <c r="F541" s="175">
        <v>6.9085999999999999</v>
      </c>
      <c r="G541" s="106">
        <f t="shared" si="6"/>
        <v>-1600</v>
      </c>
    </row>
    <row r="542" spans="1:7" hidden="1" x14ac:dyDescent="0.3">
      <c r="A542" s="252">
        <v>43115</v>
      </c>
      <c r="B542" s="110">
        <f t="shared" si="5"/>
        <v>14297.397446660683</v>
      </c>
      <c r="C542" s="288">
        <v>98775</v>
      </c>
      <c r="D542" s="111">
        <f t="shared" ref="D542:D605" si="7">+B542/1.17</f>
        <v>12219.997817658705</v>
      </c>
      <c r="E542" s="288">
        <v>12670</v>
      </c>
      <c r="F542" s="175">
        <v>6.9085999999999999</v>
      </c>
      <c r="G542" s="106">
        <f t="shared" si="6"/>
        <v>275</v>
      </c>
    </row>
    <row r="543" spans="1:7" hidden="1" x14ac:dyDescent="0.3">
      <c r="A543" s="252">
        <v>43116</v>
      </c>
      <c r="B543" s="110">
        <f t="shared" si="5"/>
        <v>14282.922733983731</v>
      </c>
      <c r="C543" s="288">
        <v>98675</v>
      </c>
      <c r="D543" s="111">
        <f t="shared" si="7"/>
        <v>12207.626268362164</v>
      </c>
      <c r="E543" s="288">
        <v>12835</v>
      </c>
      <c r="F543" s="175">
        <v>6.9085999999999999</v>
      </c>
      <c r="G543" s="106">
        <f t="shared" si="6"/>
        <v>-100</v>
      </c>
    </row>
    <row r="544" spans="1:7" hidden="1" x14ac:dyDescent="0.3">
      <c r="A544" s="252">
        <v>43117</v>
      </c>
      <c r="B544" s="110">
        <f t="shared" si="5"/>
        <v>14015.140549460093</v>
      </c>
      <c r="C544" s="288">
        <v>96825</v>
      </c>
      <c r="D544" s="111">
        <f t="shared" si="7"/>
        <v>11978.752606376149</v>
      </c>
      <c r="E544" s="288">
        <v>12415</v>
      </c>
      <c r="F544" s="175">
        <v>6.9085999999999999</v>
      </c>
      <c r="G544" s="106">
        <f t="shared" si="6"/>
        <v>-1850</v>
      </c>
    </row>
    <row r="545" spans="1:7" hidden="1" x14ac:dyDescent="0.3">
      <c r="A545" s="252">
        <v>43118</v>
      </c>
      <c r="B545" s="110">
        <f t="shared" si="5"/>
        <v>13975.335089598471</v>
      </c>
      <c r="C545" s="288">
        <v>96550</v>
      </c>
      <c r="D545" s="111">
        <f t="shared" si="7"/>
        <v>11944.73084581066</v>
      </c>
      <c r="E545" s="288">
        <v>12415</v>
      </c>
      <c r="F545" s="175">
        <v>6.9085999999999999</v>
      </c>
      <c r="G545" s="106">
        <f t="shared" si="6"/>
        <v>-275</v>
      </c>
    </row>
    <row r="546" spans="1:7" hidden="1" x14ac:dyDescent="0.3">
      <c r="A546" s="252">
        <v>43119</v>
      </c>
      <c r="B546" s="110">
        <f t="shared" si="5"/>
        <v>13884.868135367513</v>
      </c>
      <c r="C546" s="288">
        <v>95925</v>
      </c>
      <c r="D546" s="111">
        <f t="shared" si="7"/>
        <v>11867.408662707277</v>
      </c>
      <c r="E546" s="288">
        <v>12455</v>
      </c>
      <c r="F546" s="175">
        <v>6.9085999999999999</v>
      </c>
      <c r="G546" s="106">
        <f t="shared" si="6"/>
        <v>-625</v>
      </c>
    </row>
    <row r="547" spans="1:7" hidden="1" x14ac:dyDescent="0.3">
      <c r="A547" s="252">
        <v>43122</v>
      </c>
      <c r="B547" s="110">
        <f t="shared" si="5"/>
        <v>14141.794285383436</v>
      </c>
      <c r="C547" s="288">
        <v>97700</v>
      </c>
      <c r="D547" s="111">
        <f t="shared" si="7"/>
        <v>12087.003662720886</v>
      </c>
      <c r="E547" s="288">
        <v>12595</v>
      </c>
      <c r="F547" s="175">
        <v>6.9085999999999999</v>
      </c>
      <c r="G547" s="106">
        <f t="shared" si="6"/>
        <v>1775</v>
      </c>
    </row>
    <row r="548" spans="1:7" hidden="1" x14ac:dyDescent="0.3">
      <c r="A548" s="252">
        <v>43123</v>
      </c>
      <c r="B548" s="110">
        <f t="shared" si="5"/>
        <v>14127.319572706481</v>
      </c>
      <c r="C548" s="288">
        <v>97600</v>
      </c>
      <c r="D548" s="111">
        <f t="shared" si="7"/>
        <v>12074.632113424344</v>
      </c>
      <c r="E548" s="288">
        <v>12720</v>
      </c>
      <c r="F548" s="175">
        <v>6.9085999999999999</v>
      </c>
      <c r="G548" s="106">
        <f t="shared" si="6"/>
        <v>-100</v>
      </c>
    </row>
    <row r="549" spans="1:7" hidden="1" x14ac:dyDescent="0.3">
      <c r="A549" s="252">
        <v>43124</v>
      </c>
      <c r="B549" s="110">
        <f t="shared" si="5"/>
        <v>14225.023883275917</v>
      </c>
      <c r="C549" s="288">
        <v>98275</v>
      </c>
      <c r="D549" s="111">
        <f t="shared" si="7"/>
        <v>12158.140071175998</v>
      </c>
      <c r="E549" s="288">
        <v>12750</v>
      </c>
      <c r="F549" s="175">
        <v>6.9085999999999999</v>
      </c>
      <c r="G549" s="106">
        <f t="shared" si="6"/>
        <v>675</v>
      </c>
    </row>
    <row r="550" spans="1:7" hidden="1" x14ac:dyDescent="0.3">
      <c r="A550" s="252">
        <v>43125</v>
      </c>
      <c r="B550" s="110">
        <f t="shared" si="5"/>
        <v>14836.580493877196</v>
      </c>
      <c r="C550" s="288">
        <v>102500</v>
      </c>
      <c r="D550" s="111">
        <f t="shared" si="7"/>
        <v>12680.83802895487</v>
      </c>
      <c r="E550" s="288">
        <v>13000</v>
      </c>
      <c r="F550" s="175">
        <v>6.9085999999999999</v>
      </c>
      <c r="G550" s="106">
        <f t="shared" si="6"/>
        <v>4225</v>
      </c>
    </row>
    <row r="551" spans="1:7" hidden="1" x14ac:dyDescent="0.3">
      <c r="A551" s="252">
        <v>43126</v>
      </c>
      <c r="B551" s="110">
        <f t="shared" si="5"/>
        <v>14822.105781200244</v>
      </c>
      <c r="C551" s="288">
        <v>102400</v>
      </c>
      <c r="D551" s="111">
        <f t="shared" si="7"/>
        <v>12668.466479658329</v>
      </c>
      <c r="E551" s="288">
        <v>13695</v>
      </c>
      <c r="F551" s="175">
        <v>6.9085999999999999</v>
      </c>
      <c r="G551" s="106">
        <f t="shared" si="6"/>
        <v>-100</v>
      </c>
    </row>
    <row r="552" spans="1:7" hidden="1" x14ac:dyDescent="0.3">
      <c r="A552" s="252">
        <v>43129</v>
      </c>
      <c r="B552" s="110">
        <f t="shared" si="5"/>
        <v>15162.261529108648</v>
      </c>
      <c r="C552" s="288">
        <v>104750</v>
      </c>
      <c r="D552" s="111">
        <f t="shared" si="7"/>
        <v>12959.19788812705</v>
      </c>
      <c r="E552" s="288">
        <v>13750</v>
      </c>
      <c r="F552" s="175">
        <v>6.9085999999999999</v>
      </c>
      <c r="G552" s="106">
        <f t="shared" si="6"/>
        <v>2350</v>
      </c>
    </row>
    <row r="553" spans="1:7" hidden="1" x14ac:dyDescent="0.3">
      <c r="A553" s="252">
        <v>43130</v>
      </c>
      <c r="B553" s="110">
        <f t="shared" si="5"/>
        <v>15140.549460093218</v>
      </c>
      <c r="C553" s="288">
        <v>104600</v>
      </c>
      <c r="D553" s="111">
        <f t="shared" si="7"/>
        <v>12940.640564182238</v>
      </c>
      <c r="E553" s="288">
        <v>13890</v>
      </c>
      <c r="F553" s="175">
        <v>6.9085999999999999</v>
      </c>
      <c r="G553" s="106">
        <f t="shared" si="6"/>
        <v>-150</v>
      </c>
    </row>
    <row r="554" spans="1:7" hidden="1" x14ac:dyDescent="0.3">
      <c r="A554" s="252">
        <v>43131</v>
      </c>
      <c r="B554" s="110">
        <f t="shared" si="5"/>
        <v>14623.078481892135</v>
      </c>
      <c r="C554" s="288">
        <v>101025</v>
      </c>
      <c r="D554" s="111">
        <f t="shared" si="7"/>
        <v>12498.357676830885</v>
      </c>
      <c r="E554" s="288">
        <v>13650</v>
      </c>
      <c r="F554" s="175">
        <v>6.9085999999999999</v>
      </c>
      <c r="G554" s="106">
        <f t="shared" si="6"/>
        <v>-3575</v>
      </c>
    </row>
    <row r="555" spans="1:7" x14ac:dyDescent="0.3">
      <c r="A555" s="252">
        <v>43132</v>
      </c>
      <c r="B555" s="110">
        <f t="shared" si="5"/>
        <v>14677.358654430709</v>
      </c>
      <c r="C555" s="288">
        <v>101400</v>
      </c>
      <c r="D555" s="111">
        <f t="shared" si="7"/>
        <v>12544.750986692914</v>
      </c>
      <c r="E555" s="288">
        <v>13555</v>
      </c>
      <c r="F555" s="175">
        <v>6.9085999999999999</v>
      </c>
      <c r="G555" s="106">
        <f t="shared" si="6"/>
        <v>375</v>
      </c>
    </row>
    <row r="556" spans="1:7" x14ac:dyDescent="0.3">
      <c r="A556" s="252">
        <v>43133</v>
      </c>
      <c r="B556" s="110">
        <f t="shared" si="5"/>
        <v>15031.989115016067</v>
      </c>
      <c r="C556" s="288">
        <v>103850</v>
      </c>
      <c r="D556" s="111">
        <f t="shared" si="7"/>
        <v>12847.853944458178</v>
      </c>
      <c r="E556" s="288">
        <v>13545</v>
      </c>
      <c r="F556" s="175">
        <v>6.9085999999999999</v>
      </c>
      <c r="G556" s="106">
        <f>+C556-C555</f>
        <v>2450</v>
      </c>
    </row>
    <row r="557" spans="1:7" x14ac:dyDescent="0.3">
      <c r="A557" s="252">
        <v>43136</v>
      </c>
      <c r="B557" s="110">
        <f t="shared" si="5"/>
        <v>14532.611527661176</v>
      </c>
      <c r="C557" s="288">
        <v>100400</v>
      </c>
      <c r="D557" s="111">
        <f t="shared" si="7"/>
        <v>12421.035493727502</v>
      </c>
      <c r="E557" s="288">
        <v>13795</v>
      </c>
      <c r="F557" s="175">
        <v>6.9085999999999999</v>
      </c>
      <c r="G557" s="106">
        <f t="shared" si="6"/>
        <v>-3450</v>
      </c>
    </row>
    <row r="558" spans="1:7" x14ac:dyDescent="0.3">
      <c r="A558" s="252">
        <v>43137</v>
      </c>
      <c r="B558" s="110">
        <f t="shared" si="5"/>
        <v>14507.280780476507</v>
      </c>
      <c r="C558" s="288">
        <v>100225</v>
      </c>
      <c r="D558" s="111">
        <f t="shared" si="7"/>
        <v>12399.385282458554</v>
      </c>
      <c r="E558" s="288">
        <v>13540</v>
      </c>
      <c r="F558" s="175">
        <v>6.9085999999999999</v>
      </c>
      <c r="G558" s="106">
        <f>+C558-C557</f>
        <v>-175</v>
      </c>
    </row>
    <row r="559" spans="1:7" x14ac:dyDescent="0.3">
      <c r="A559" s="252">
        <v>43138</v>
      </c>
      <c r="B559" s="110">
        <f t="shared" si="5"/>
        <v>14767.825608661668</v>
      </c>
      <c r="C559" s="288">
        <v>102025</v>
      </c>
      <c r="D559" s="111">
        <f t="shared" si="7"/>
        <v>12622.073169796298</v>
      </c>
      <c r="E559" s="288">
        <v>13370</v>
      </c>
      <c r="F559" s="175">
        <v>6.9085999999999999</v>
      </c>
      <c r="G559" s="106">
        <f t="shared" si="6"/>
        <v>1800</v>
      </c>
    </row>
    <row r="560" spans="1:7" x14ac:dyDescent="0.3">
      <c r="A560" s="252">
        <v>43139</v>
      </c>
      <c r="B560" s="110">
        <f t="shared" si="5"/>
        <v>14424.051182584026</v>
      </c>
      <c r="C560" s="288">
        <v>99650</v>
      </c>
      <c r="D560" s="111">
        <f t="shared" si="7"/>
        <v>12328.248874003442</v>
      </c>
      <c r="E560" s="288">
        <v>13490</v>
      </c>
      <c r="F560" s="175">
        <v>6.9085999999999999</v>
      </c>
      <c r="G560" s="106">
        <f>+C560-C559</f>
        <v>-2375</v>
      </c>
    </row>
    <row r="561" spans="1:7" x14ac:dyDescent="0.3">
      <c r="A561" s="252">
        <v>43140</v>
      </c>
      <c r="B561" s="110">
        <f t="shared" si="5"/>
        <v>14351.677619199259</v>
      </c>
      <c r="C561" s="288">
        <v>99150</v>
      </c>
      <c r="D561" s="111">
        <f t="shared" si="7"/>
        <v>12266.391127520736</v>
      </c>
      <c r="E561" s="288">
        <v>13025</v>
      </c>
      <c r="F561" s="175">
        <v>6.9085999999999999</v>
      </c>
      <c r="G561" s="106">
        <f t="shared" si="6"/>
        <v>-500</v>
      </c>
    </row>
    <row r="562" spans="1:7" x14ac:dyDescent="0.3">
      <c r="A562" s="252">
        <v>43153</v>
      </c>
      <c r="B562" s="110">
        <f t="shared" si="5"/>
        <v>14742.494861477</v>
      </c>
      <c r="C562" s="288">
        <v>101850</v>
      </c>
      <c r="D562" s="111">
        <f t="shared" si="7"/>
        <v>12600.422958527352</v>
      </c>
      <c r="E562" s="288">
        <v>13590</v>
      </c>
      <c r="F562" s="175">
        <v>6.9085999999999999</v>
      </c>
      <c r="G562" s="106">
        <f t="shared" ref="G562:G628" si="8">+C562-C561</f>
        <v>2700</v>
      </c>
    </row>
    <row r="563" spans="1:7" x14ac:dyDescent="0.3">
      <c r="A563" s="252">
        <v>43158</v>
      </c>
      <c r="B563" s="110">
        <f t="shared" si="5"/>
        <v>15060.938540369974</v>
      </c>
      <c r="C563" s="288">
        <v>104050</v>
      </c>
      <c r="D563" s="111">
        <f t="shared" si="7"/>
        <v>12872.597043051261</v>
      </c>
      <c r="E563" s="288">
        <v>13910</v>
      </c>
      <c r="F563" s="175">
        <v>6.9085999999999999</v>
      </c>
      <c r="G563" s="106">
        <f t="shared" si="8"/>
        <v>2200</v>
      </c>
    </row>
    <row r="564" spans="1:7" x14ac:dyDescent="0.3">
      <c r="A564" s="252">
        <v>43159</v>
      </c>
      <c r="B564" s="110">
        <f t="shared" si="5"/>
        <v>15017.514402339113</v>
      </c>
      <c r="C564" s="288">
        <v>103750</v>
      </c>
      <c r="D564" s="111">
        <f t="shared" si="7"/>
        <v>12835.482395161636</v>
      </c>
      <c r="E564" s="288">
        <v>13885</v>
      </c>
      <c r="F564" s="175">
        <v>6.9085999999999999</v>
      </c>
      <c r="G564" s="106">
        <f t="shared" si="8"/>
        <v>-300</v>
      </c>
    </row>
    <row r="565" spans="1:7" x14ac:dyDescent="0.3">
      <c r="A565" s="252">
        <v>43160</v>
      </c>
      <c r="B565" s="110">
        <f t="shared" ref="B565:B632" si="9">+IF(F565=0,"",C565/F565)</f>
        <v>14908.954057261964</v>
      </c>
      <c r="C565" s="288">
        <v>103000</v>
      </c>
      <c r="D565" s="111">
        <f t="shared" si="7"/>
        <v>12742.695775437578</v>
      </c>
      <c r="E565" s="288">
        <v>13800</v>
      </c>
      <c r="F565" s="175">
        <v>6.9085999999999999</v>
      </c>
      <c r="G565" s="106">
        <f t="shared" si="8"/>
        <v>-750</v>
      </c>
    </row>
    <row r="566" spans="1:7" x14ac:dyDescent="0.3">
      <c r="A566" s="252">
        <v>43161</v>
      </c>
      <c r="B566" s="110">
        <f t="shared" si="9"/>
        <v>14717.164114292331</v>
      </c>
      <c r="C566" s="288">
        <v>101675</v>
      </c>
      <c r="D566" s="111">
        <f t="shared" si="7"/>
        <v>12578.772747258403</v>
      </c>
      <c r="E566" s="288">
        <v>13510</v>
      </c>
      <c r="F566" s="175">
        <v>6.9085999999999999</v>
      </c>
      <c r="G566" s="106">
        <f t="shared" si="8"/>
        <v>-1325</v>
      </c>
    </row>
    <row r="567" spans="1:7" x14ac:dyDescent="0.3">
      <c r="A567" s="252">
        <v>43164</v>
      </c>
      <c r="B567" s="110">
        <f t="shared" si="9"/>
        <v>14699.070723446141</v>
      </c>
      <c r="C567" s="288">
        <v>101550</v>
      </c>
      <c r="D567" s="111">
        <f t="shared" si="7"/>
        <v>12563.308310637727</v>
      </c>
      <c r="E567" s="288">
        <v>13450</v>
      </c>
      <c r="F567" s="175">
        <v>6.9085999999999999</v>
      </c>
      <c r="G567" s="106">
        <f t="shared" si="8"/>
        <v>-125</v>
      </c>
    </row>
    <row r="568" spans="1:7" x14ac:dyDescent="0.3">
      <c r="A568" s="252">
        <v>43165</v>
      </c>
      <c r="B568" s="110">
        <f t="shared" si="9"/>
        <v>14724.401470630808</v>
      </c>
      <c r="C568" s="288">
        <v>101725</v>
      </c>
      <c r="D568" s="111">
        <f t="shared" si="7"/>
        <v>12584.958521906674</v>
      </c>
      <c r="E568" s="288">
        <v>13335</v>
      </c>
      <c r="F568" s="175">
        <v>6.9085999999999999</v>
      </c>
      <c r="G568" s="106">
        <f t="shared" si="8"/>
        <v>175</v>
      </c>
    </row>
    <row r="569" spans="1:7" x14ac:dyDescent="0.3">
      <c r="A569" s="252">
        <v>43166</v>
      </c>
      <c r="B569" s="110">
        <f t="shared" si="9"/>
        <v>14771.444286830907</v>
      </c>
      <c r="C569" s="288">
        <v>102050</v>
      </c>
      <c r="D569" s="111">
        <f t="shared" si="7"/>
        <v>12625.166057120434</v>
      </c>
      <c r="E569" s="288">
        <v>13580</v>
      </c>
      <c r="F569" s="175">
        <v>6.9085999999999999</v>
      </c>
      <c r="G569" s="106">
        <f t="shared" si="8"/>
        <v>325</v>
      </c>
    </row>
    <row r="570" spans="1:7" x14ac:dyDescent="0.3">
      <c r="A570" s="252">
        <v>43167</v>
      </c>
      <c r="B570" s="110">
        <f t="shared" si="9"/>
        <v>14735.257505138523</v>
      </c>
      <c r="C570" s="288">
        <v>101800</v>
      </c>
      <c r="D570" s="111">
        <f t="shared" si="7"/>
        <v>12594.23718387908</v>
      </c>
      <c r="E570" s="288">
        <v>13370</v>
      </c>
      <c r="F570" s="175">
        <v>6.9085999999999999</v>
      </c>
      <c r="G570" s="106">
        <f t="shared" si="8"/>
        <v>-250</v>
      </c>
    </row>
    <row r="571" spans="1:7" x14ac:dyDescent="0.3">
      <c r="A571" s="252">
        <v>43168</v>
      </c>
      <c r="B571" s="110">
        <f t="shared" si="9"/>
        <v>14445.763251599456</v>
      </c>
      <c r="C571" s="288">
        <v>99800</v>
      </c>
      <c r="D571" s="111">
        <f t="shared" si="7"/>
        <v>12346.806197948254</v>
      </c>
      <c r="E571" s="288">
        <v>13250</v>
      </c>
      <c r="F571" s="175">
        <v>6.9085999999999999</v>
      </c>
      <c r="G571" s="106">
        <f t="shared" si="8"/>
        <v>-2000</v>
      </c>
    </row>
    <row r="572" spans="1:7" x14ac:dyDescent="0.3">
      <c r="A572" s="251">
        <v>43171</v>
      </c>
      <c r="B572" s="110">
        <f t="shared" si="9"/>
        <v>14974.090264308254</v>
      </c>
      <c r="C572" s="288">
        <v>103450</v>
      </c>
      <c r="D572" s="111">
        <f t="shared" si="7"/>
        <v>12798.367747272012</v>
      </c>
      <c r="E572" s="288">
        <v>13345</v>
      </c>
      <c r="F572" s="175">
        <v>6.9085999999999999</v>
      </c>
      <c r="G572" s="106">
        <f t="shared" si="8"/>
        <v>3650</v>
      </c>
    </row>
    <row r="573" spans="1:7" x14ac:dyDescent="0.3">
      <c r="A573" s="251">
        <v>43172</v>
      </c>
      <c r="B573" s="110">
        <f t="shared" si="9"/>
        <v>14974.090264308254</v>
      </c>
      <c r="C573" s="288">
        <v>103450</v>
      </c>
      <c r="D573" s="111">
        <f t="shared" si="7"/>
        <v>12798.367747272012</v>
      </c>
      <c r="E573" s="288">
        <v>13725</v>
      </c>
      <c r="F573" s="175">
        <v>6.9085999999999999</v>
      </c>
      <c r="G573" s="106">
        <f t="shared" si="8"/>
        <v>0</v>
      </c>
    </row>
    <row r="574" spans="1:7" x14ac:dyDescent="0.3">
      <c r="A574" s="251">
        <v>43173</v>
      </c>
      <c r="B574" s="110">
        <f t="shared" si="9"/>
        <v>14963.234229800539</v>
      </c>
      <c r="C574" s="288">
        <v>103375</v>
      </c>
      <c r="D574" s="111">
        <f t="shared" si="7"/>
        <v>12789.089085299607</v>
      </c>
      <c r="E574" s="288">
        <v>13830</v>
      </c>
      <c r="F574" s="175">
        <v>6.9085999999999999</v>
      </c>
      <c r="G574" s="106">
        <f t="shared" si="8"/>
        <v>-75</v>
      </c>
    </row>
    <row r="575" spans="1:7" x14ac:dyDescent="0.3">
      <c r="A575" s="251">
        <v>43174</v>
      </c>
      <c r="B575" s="110">
        <f t="shared" si="9"/>
        <v>14923.428769938917</v>
      </c>
      <c r="C575" s="288">
        <v>103100</v>
      </c>
      <c r="D575" s="111">
        <f t="shared" si="7"/>
        <v>12755.067324734118</v>
      </c>
      <c r="E575" s="288">
        <v>13925</v>
      </c>
      <c r="F575" s="175">
        <v>6.9085999999999999</v>
      </c>
      <c r="G575" s="106">
        <f t="shared" si="8"/>
        <v>-275</v>
      </c>
    </row>
    <row r="576" spans="1:7" x14ac:dyDescent="0.3">
      <c r="A576" s="251">
        <v>43175</v>
      </c>
      <c r="B576" s="110">
        <f t="shared" si="9"/>
        <v>14738.876183307762</v>
      </c>
      <c r="C576" s="288">
        <v>101825</v>
      </c>
      <c r="D576" s="111">
        <f t="shared" si="7"/>
        <v>12597.330071203216</v>
      </c>
      <c r="E576" s="288">
        <v>13685</v>
      </c>
      <c r="F576" s="175">
        <v>6.9085999999999999</v>
      </c>
      <c r="G576" s="106">
        <f t="shared" si="8"/>
        <v>-1275</v>
      </c>
    </row>
    <row r="577" spans="1:7" x14ac:dyDescent="0.3">
      <c r="A577" s="251">
        <v>43178</v>
      </c>
      <c r="B577" s="110">
        <f t="shared" si="9"/>
        <v>14655.646585415279</v>
      </c>
      <c r="C577" s="288">
        <v>101250</v>
      </c>
      <c r="D577" s="111">
        <f t="shared" si="7"/>
        <v>12526.193662748103</v>
      </c>
      <c r="E577" s="288">
        <v>13740</v>
      </c>
      <c r="F577" s="175">
        <v>6.9085999999999999</v>
      </c>
      <c r="G577" s="106">
        <f t="shared" si="8"/>
        <v>-575</v>
      </c>
    </row>
    <row r="578" spans="1:7" x14ac:dyDescent="0.3">
      <c r="A578" s="251">
        <v>43179</v>
      </c>
      <c r="B578" s="110">
        <f t="shared" si="9"/>
        <v>14662.883941753757</v>
      </c>
      <c r="C578" s="288">
        <v>101300</v>
      </c>
      <c r="D578" s="111">
        <f t="shared" si="7"/>
        <v>12532.379437396374</v>
      </c>
      <c r="E578" s="288">
        <v>13430</v>
      </c>
      <c r="F578" s="175">
        <v>6.9085999999999999</v>
      </c>
      <c r="G578" s="106">
        <f t="shared" si="8"/>
        <v>50</v>
      </c>
    </row>
    <row r="579" spans="1:7" x14ac:dyDescent="0.3">
      <c r="A579" s="251">
        <v>43180</v>
      </c>
      <c r="B579" s="110">
        <f t="shared" si="9"/>
        <v>14608.603769215182</v>
      </c>
      <c r="C579" s="288">
        <v>100925</v>
      </c>
      <c r="D579" s="111">
        <f t="shared" si="7"/>
        <v>12485.986127534345</v>
      </c>
      <c r="E579" s="288">
        <v>13520</v>
      </c>
      <c r="F579" s="175">
        <v>6.9085999999999999</v>
      </c>
      <c r="G579" s="106">
        <f t="shared" si="8"/>
        <v>-375</v>
      </c>
    </row>
    <row r="580" spans="1:7" x14ac:dyDescent="0.3">
      <c r="A580" s="251">
        <v>43181</v>
      </c>
      <c r="B580" s="110">
        <f t="shared" si="9"/>
        <v>14699.070723446141</v>
      </c>
      <c r="C580" s="288">
        <v>101550</v>
      </c>
      <c r="D580" s="111">
        <f t="shared" si="7"/>
        <v>12563.308310637727</v>
      </c>
      <c r="E580" s="288">
        <v>13330</v>
      </c>
      <c r="F580" s="175">
        <v>6.9085999999999999</v>
      </c>
      <c r="G580" s="106">
        <f t="shared" si="8"/>
        <v>625</v>
      </c>
    </row>
    <row r="581" spans="1:7" x14ac:dyDescent="0.3">
      <c r="A581" s="251">
        <v>43182</v>
      </c>
      <c r="B581" s="110">
        <f t="shared" si="9"/>
        <v>14192.455779752772</v>
      </c>
      <c r="C581" s="288">
        <v>98050</v>
      </c>
      <c r="D581" s="111">
        <f t="shared" si="7"/>
        <v>12130.30408525878</v>
      </c>
      <c r="E581" s="288">
        <v>13355</v>
      </c>
      <c r="F581" s="175">
        <v>6.9085999999999999</v>
      </c>
      <c r="G581" s="106">
        <f t="shared" si="8"/>
        <v>-3500</v>
      </c>
    </row>
    <row r="582" spans="1:7" x14ac:dyDescent="0.3">
      <c r="A582" s="251">
        <v>43185</v>
      </c>
      <c r="B582" s="110">
        <f t="shared" si="9"/>
        <v>14004.284514952378</v>
      </c>
      <c r="C582" s="288">
        <v>96750</v>
      </c>
      <c r="D582" s="111">
        <f t="shared" si="7"/>
        <v>11969.473944403742</v>
      </c>
      <c r="E582" s="288">
        <v>13050</v>
      </c>
      <c r="F582" s="175">
        <v>6.9085999999999999</v>
      </c>
      <c r="G582" s="106">
        <f t="shared" si="8"/>
        <v>-1300</v>
      </c>
    </row>
    <row r="583" spans="1:7" x14ac:dyDescent="0.3">
      <c r="A583" s="251">
        <v>43186</v>
      </c>
      <c r="B583" s="110">
        <f t="shared" si="9"/>
        <v>14058.564687490954</v>
      </c>
      <c r="C583" s="288">
        <v>97125</v>
      </c>
      <c r="D583" s="111">
        <f t="shared" si="7"/>
        <v>12015.867254265773</v>
      </c>
      <c r="E583" s="288">
        <v>12845</v>
      </c>
      <c r="F583" s="175">
        <v>6.9085999999999999</v>
      </c>
      <c r="G583" s="106">
        <f t="shared" si="8"/>
        <v>375</v>
      </c>
    </row>
    <row r="584" spans="1:7" x14ac:dyDescent="0.3">
      <c r="A584" s="251">
        <v>43187</v>
      </c>
      <c r="B584" s="110">
        <f t="shared" si="9"/>
        <v>13982.572445936948</v>
      </c>
      <c r="C584" s="288">
        <v>96600</v>
      </c>
      <c r="D584" s="111">
        <f t="shared" si="7"/>
        <v>11950.916620458931</v>
      </c>
      <c r="E584" s="288">
        <v>13030</v>
      </c>
      <c r="F584" s="175">
        <v>6.9085999999999999</v>
      </c>
      <c r="G584" s="106">
        <f t="shared" si="8"/>
        <v>-525</v>
      </c>
    </row>
    <row r="585" spans="1:7" x14ac:dyDescent="0.3">
      <c r="A585" s="251">
        <v>43188</v>
      </c>
      <c r="B585" s="110">
        <f t="shared" si="9"/>
        <v>13968.097733259996</v>
      </c>
      <c r="C585" s="288">
        <v>96500</v>
      </c>
      <c r="D585" s="111">
        <f t="shared" si="7"/>
        <v>11938.545071162391</v>
      </c>
      <c r="E585" s="288">
        <v>12925</v>
      </c>
      <c r="F585" s="175">
        <v>6.9085999999999999</v>
      </c>
      <c r="G585" s="106">
        <f t="shared" si="8"/>
        <v>-100</v>
      </c>
    </row>
    <row r="586" spans="1:7" x14ac:dyDescent="0.3">
      <c r="A586" s="251">
        <v>43189</v>
      </c>
      <c r="B586" s="110">
        <f t="shared" si="9"/>
        <v>14239.498595952871</v>
      </c>
      <c r="C586" s="288">
        <v>98375</v>
      </c>
      <c r="D586" s="111">
        <f t="shared" si="7"/>
        <v>12170.51162047254</v>
      </c>
      <c r="E586" s="288">
        <v>13245</v>
      </c>
      <c r="F586" s="175">
        <v>6.9085999999999999</v>
      </c>
      <c r="G586" s="106">
        <f t="shared" si="8"/>
        <v>1875</v>
      </c>
    </row>
    <row r="587" spans="1:7" x14ac:dyDescent="0.3">
      <c r="A587" s="251">
        <v>43192</v>
      </c>
      <c r="B587" s="110">
        <f t="shared" si="9"/>
        <v>14442.144573430218</v>
      </c>
      <c r="C587" s="288">
        <v>99775</v>
      </c>
      <c r="D587" s="111">
        <f t="shared" si="7"/>
        <v>12343.713310624118</v>
      </c>
      <c r="E587" s="288">
        <v>13245</v>
      </c>
      <c r="F587" s="175">
        <v>6.9085999999999999</v>
      </c>
      <c r="G587" s="106">
        <f t="shared" si="8"/>
        <v>1400</v>
      </c>
    </row>
    <row r="588" spans="1:7" x14ac:dyDescent="0.3">
      <c r="A588" s="251">
        <v>43193</v>
      </c>
      <c r="B588" s="110">
        <f t="shared" si="9"/>
        <v>14438.52589526098</v>
      </c>
      <c r="C588" s="288">
        <v>99750</v>
      </c>
      <c r="D588" s="111">
        <f t="shared" si="7"/>
        <v>12340.620423299984</v>
      </c>
      <c r="E588" s="288">
        <v>13245</v>
      </c>
      <c r="F588" s="175">
        <v>6.9085999999999999</v>
      </c>
      <c r="G588" s="106">
        <f t="shared" si="8"/>
        <v>-25</v>
      </c>
    </row>
    <row r="589" spans="1:7" x14ac:dyDescent="0.3">
      <c r="A589" s="251">
        <v>43194</v>
      </c>
      <c r="B589" s="110">
        <f t="shared" si="9"/>
        <v>14456.61928610717</v>
      </c>
      <c r="C589" s="288">
        <v>99875</v>
      </c>
      <c r="D589" s="111">
        <f t="shared" si="7"/>
        <v>12356.084859920658</v>
      </c>
      <c r="E589" s="288">
        <v>13560</v>
      </c>
      <c r="F589" s="175">
        <v>6.9085999999999999</v>
      </c>
      <c r="G589" s="106">
        <f t="shared" si="8"/>
        <v>125</v>
      </c>
    </row>
    <row r="590" spans="1:7" x14ac:dyDescent="0.3">
      <c r="A590" s="251">
        <v>43195</v>
      </c>
      <c r="B590" s="110">
        <f t="shared" si="9"/>
        <v>14456.61928610717</v>
      </c>
      <c r="C590" s="288">
        <v>99875</v>
      </c>
      <c r="D590" s="111">
        <f t="shared" si="7"/>
        <v>12356.084859920658</v>
      </c>
      <c r="E590" s="288">
        <v>13060</v>
      </c>
      <c r="F590" s="175">
        <v>6.9085999999999999</v>
      </c>
      <c r="G590" s="106">
        <f t="shared" si="8"/>
        <v>0</v>
      </c>
    </row>
    <row r="591" spans="1:7" x14ac:dyDescent="0.3">
      <c r="A591" s="251">
        <v>43196</v>
      </c>
      <c r="B591" s="110">
        <f t="shared" si="9"/>
        <v>14456.61928610717</v>
      </c>
      <c r="C591" s="288">
        <v>99875</v>
      </c>
      <c r="D591" s="111">
        <f t="shared" si="7"/>
        <v>12356.084859920658</v>
      </c>
      <c r="E591" s="288">
        <v>13285</v>
      </c>
      <c r="F591" s="175">
        <v>6.9085999999999999</v>
      </c>
      <c r="G591" s="106">
        <f t="shared" si="8"/>
        <v>0</v>
      </c>
    </row>
    <row r="592" spans="1:7" x14ac:dyDescent="0.3">
      <c r="A592" s="251">
        <v>43200</v>
      </c>
      <c r="B592" s="110">
        <f t="shared" si="9"/>
        <v>14576.035665692036</v>
      </c>
      <c r="C592" s="288">
        <v>100700</v>
      </c>
      <c r="D592" s="111">
        <f t="shared" si="7"/>
        <v>12458.150141617125</v>
      </c>
      <c r="E592" s="288">
        <v>13240</v>
      </c>
      <c r="F592" s="175">
        <v>6.9085999999999999</v>
      </c>
      <c r="G592" s="106">
        <f t="shared" si="8"/>
        <v>825</v>
      </c>
    </row>
    <row r="593" spans="1:7" x14ac:dyDescent="0.3">
      <c r="A593" s="251">
        <v>43201</v>
      </c>
      <c r="B593" s="110">
        <f t="shared" si="9"/>
        <v>14699.070723446141</v>
      </c>
      <c r="C593" s="288">
        <v>101550</v>
      </c>
      <c r="D593" s="111">
        <f t="shared" si="7"/>
        <v>12563.308310637727</v>
      </c>
      <c r="E593" s="288">
        <v>13700</v>
      </c>
      <c r="F593" s="175">
        <v>6.9085999999999999</v>
      </c>
      <c r="G593" s="106">
        <f t="shared" si="8"/>
        <v>850</v>
      </c>
    </row>
    <row r="594" spans="1:7" x14ac:dyDescent="0.3">
      <c r="A594" s="251">
        <v>43202</v>
      </c>
      <c r="B594" s="110">
        <f t="shared" si="9"/>
        <v>14677.358654430709</v>
      </c>
      <c r="C594" s="288">
        <v>101400</v>
      </c>
      <c r="D594" s="111">
        <f t="shared" si="7"/>
        <v>12544.750986692914</v>
      </c>
      <c r="E594" s="288">
        <v>13740</v>
      </c>
      <c r="F594" s="175">
        <v>6.9085999999999999</v>
      </c>
      <c r="G594" s="106">
        <f t="shared" si="8"/>
        <v>-150</v>
      </c>
    </row>
    <row r="595" spans="1:7" x14ac:dyDescent="0.3">
      <c r="A595" s="251">
        <v>43203</v>
      </c>
      <c r="B595" s="110">
        <f t="shared" si="9"/>
        <v>14981.327620646731</v>
      </c>
      <c r="C595" s="288">
        <v>103500</v>
      </c>
      <c r="D595" s="111">
        <f t="shared" si="7"/>
        <v>12804.553521920283</v>
      </c>
      <c r="E595" s="288">
        <v>13585</v>
      </c>
      <c r="F595" s="175">
        <v>6.9085999999999999</v>
      </c>
      <c r="G595" s="106">
        <f t="shared" si="8"/>
        <v>2100</v>
      </c>
    </row>
    <row r="596" spans="1:7" x14ac:dyDescent="0.3">
      <c r="A596" s="251">
        <v>43206</v>
      </c>
      <c r="B596" s="110">
        <f t="shared" si="9"/>
        <v>14974.090264308254</v>
      </c>
      <c r="C596" s="288">
        <v>103450</v>
      </c>
      <c r="D596" s="111">
        <f t="shared" si="7"/>
        <v>12798.367747272012</v>
      </c>
      <c r="E596" s="288">
        <v>14005</v>
      </c>
      <c r="F596" s="175">
        <v>6.9085999999999999</v>
      </c>
      <c r="G596" s="106">
        <f t="shared" si="8"/>
        <v>-50</v>
      </c>
    </row>
    <row r="597" spans="1:7" x14ac:dyDescent="0.3">
      <c r="A597" s="251">
        <v>43207</v>
      </c>
      <c r="B597" s="110">
        <f t="shared" si="9"/>
        <v>14952.378195292824</v>
      </c>
      <c r="C597" s="288">
        <v>103300</v>
      </c>
      <c r="D597" s="111">
        <f t="shared" si="7"/>
        <v>12779.810423327201</v>
      </c>
      <c r="E597" s="288">
        <v>14150</v>
      </c>
      <c r="F597" s="175">
        <v>6.9085999999999999</v>
      </c>
      <c r="G597" s="106">
        <f t="shared" si="8"/>
        <v>-150</v>
      </c>
    </row>
    <row r="598" spans="1:7" x14ac:dyDescent="0.3">
      <c r="A598" s="251">
        <v>43208</v>
      </c>
      <c r="B598" s="110">
        <f t="shared" si="9"/>
        <v>14930.666126277394</v>
      </c>
      <c r="C598" s="288">
        <v>103150</v>
      </c>
      <c r="D598" s="111">
        <f t="shared" si="7"/>
        <v>12761.253099382389</v>
      </c>
      <c r="E598" s="288">
        <v>13950</v>
      </c>
      <c r="F598" s="175">
        <v>6.9085999999999999</v>
      </c>
      <c r="G598" s="106">
        <f t="shared" si="8"/>
        <v>-150</v>
      </c>
    </row>
    <row r="599" spans="1:7" x14ac:dyDescent="0.3">
      <c r="A599" s="251">
        <v>43209</v>
      </c>
      <c r="B599" s="110">
        <f t="shared" si="9"/>
        <v>15346.814115739802</v>
      </c>
      <c r="C599" s="288">
        <v>106025</v>
      </c>
      <c r="D599" s="111">
        <f t="shared" si="7"/>
        <v>13116.935141657952</v>
      </c>
      <c r="E599" s="288">
        <v>15105</v>
      </c>
      <c r="F599" s="175">
        <v>6.9085999999999999</v>
      </c>
      <c r="G599" s="106">
        <f t="shared" si="8"/>
        <v>2875</v>
      </c>
    </row>
    <row r="600" spans="1:7" x14ac:dyDescent="0.3">
      <c r="A600" s="251">
        <v>43210</v>
      </c>
      <c r="B600" s="110">
        <f t="shared" si="9"/>
        <v>15223.779057985699</v>
      </c>
      <c r="C600" s="288">
        <v>105175</v>
      </c>
      <c r="D600" s="111">
        <f t="shared" si="7"/>
        <v>13011.77697263735</v>
      </c>
      <c r="E600" s="288">
        <v>15710</v>
      </c>
      <c r="F600" s="175">
        <v>6.9085999999999999</v>
      </c>
      <c r="G600" s="106">
        <f t="shared" si="8"/>
        <v>-850</v>
      </c>
    </row>
    <row r="601" spans="1:7" x14ac:dyDescent="0.3">
      <c r="A601" s="251">
        <v>43213</v>
      </c>
      <c r="B601" s="110">
        <f t="shared" si="9"/>
        <v>15162.261529108648</v>
      </c>
      <c r="C601" s="288">
        <v>104750</v>
      </c>
      <c r="D601" s="111">
        <f t="shared" si="7"/>
        <v>12959.19788812705</v>
      </c>
      <c r="E601" s="288">
        <v>14640</v>
      </c>
      <c r="F601" s="175">
        <v>6.9085999999999999</v>
      </c>
      <c r="G601" s="106">
        <f t="shared" si="8"/>
        <v>-425</v>
      </c>
    </row>
    <row r="602" spans="1:7" x14ac:dyDescent="0.3">
      <c r="A602" s="251">
        <v>43214</v>
      </c>
      <c r="B602" s="110">
        <f t="shared" si="9"/>
        <v>15013.895724169875</v>
      </c>
      <c r="C602" s="288">
        <v>103725</v>
      </c>
      <c r="D602" s="111">
        <f t="shared" si="7"/>
        <v>12832.389507837501</v>
      </c>
      <c r="E602" s="288">
        <v>14050</v>
      </c>
      <c r="F602" s="175">
        <v>6.9085999999999999</v>
      </c>
      <c r="G602" s="106">
        <f t="shared" si="8"/>
        <v>-1025</v>
      </c>
    </row>
    <row r="603" spans="1:7" x14ac:dyDescent="0.3">
      <c r="A603" s="251">
        <v>43216</v>
      </c>
      <c r="B603" s="110">
        <f t="shared" si="9"/>
        <v>15003.039689662161</v>
      </c>
      <c r="C603" s="288">
        <v>103650</v>
      </c>
      <c r="D603" s="111">
        <f t="shared" si="7"/>
        <v>12823.110845865096</v>
      </c>
      <c r="E603" s="288">
        <v>14120</v>
      </c>
      <c r="F603" s="175">
        <v>6.9085999999999999</v>
      </c>
      <c r="G603" s="106">
        <f t="shared" si="8"/>
        <v>-75</v>
      </c>
    </row>
    <row r="604" spans="1:7" x14ac:dyDescent="0.3">
      <c r="A604" s="251">
        <v>43217</v>
      </c>
      <c r="B604" s="110">
        <f t="shared" si="9"/>
        <v>15169.498885447125</v>
      </c>
      <c r="C604" s="288">
        <v>104800</v>
      </c>
      <c r="D604" s="111">
        <f t="shared" si="7"/>
        <v>12965.383662775321</v>
      </c>
      <c r="E604" s="288">
        <v>13945</v>
      </c>
      <c r="F604" s="175">
        <v>6.9085999999999999</v>
      </c>
      <c r="G604" s="106">
        <f t="shared" si="8"/>
        <v>1150</v>
      </c>
    </row>
    <row r="605" spans="1:7" x14ac:dyDescent="0.3">
      <c r="A605" s="251">
        <v>43222</v>
      </c>
      <c r="B605" s="110">
        <f t="shared" si="9"/>
        <v>15046.46382769302</v>
      </c>
      <c r="C605" s="288">
        <v>103950</v>
      </c>
      <c r="D605" s="111">
        <f t="shared" si="7"/>
        <v>12860.225493754719</v>
      </c>
      <c r="E605" s="288">
        <v>13610</v>
      </c>
      <c r="F605" s="175">
        <v>6.9085999999999999</v>
      </c>
      <c r="G605" s="106">
        <f t="shared" si="8"/>
        <v>-850</v>
      </c>
    </row>
    <row r="606" spans="1:7" x14ac:dyDescent="0.3">
      <c r="A606" s="251">
        <v>43223</v>
      </c>
      <c r="B606" s="110">
        <f t="shared" si="9"/>
        <v>15162.261529108648</v>
      </c>
      <c r="C606" s="288">
        <v>104750</v>
      </c>
      <c r="D606" s="111">
        <f t="shared" ref="D606:D633" si="10">+B606/1.17</f>
        <v>12959.19788812705</v>
      </c>
      <c r="E606" s="288">
        <v>13915</v>
      </c>
      <c r="F606" s="175">
        <v>6.9085999999999999</v>
      </c>
      <c r="G606" s="106">
        <f t="shared" si="8"/>
        <v>800</v>
      </c>
    </row>
    <row r="607" spans="1:7" x14ac:dyDescent="0.3">
      <c r="A607" s="251">
        <v>43224</v>
      </c>
      <c r="B607" s="110">
        <f t="shared" si="9"/>
        <v>15075.413253046927</v>
      </c>
      <c r="C607" s="288">
        <v>104150</v>
      </c>
      <c r="D607" s="111">
        <f t="shared" si="10"/>
        <v>12884.968592347801</v>
      </c>
      <c r="E607" s="288">
        <v>13985</v>
      </c>
      <c r="F607" s="175">
        <v>6.9085999999999999</v>
      </c>
      <c r="G607" s="106">
        <f t="shared" si="8"/>
        <v>-600</v>
      </c>
    </row>
    <row r="608" spans="1:7" x14ac:dyDescent="0.3">
      <c r="A608" s="251">
        <v>43227</v>
      </c>
      <c r="B608" s="110">
        <f t="shared" si="9"/>
        <v>15082.650609385404</v>
      </c>
      <c r="C608" s="288">
        <v>104200</v>
      </c>
      <c r="D608" s="111">
        <f t="shared" si="10"/>
        <v>12891.154366996072</v>
      </c>
      <c r="E608" s="288">
        <v>13835</v>
      </c>
      <c r="F608" s="175">
        <v>6.9085999999999999</v>
      </c>
      <c r="G608" s="106">
        <f t="shared" si="8"/>
        <v>50</v>
      </c>
    </row>
    <row r="609" spans="1:7" x14ac:dyDescent="0.3">
      <c r="A609" s="251">
        <v>43228</v>
      </c>
      <c r="B609" s="110">
        <f t="shared" si="9"/>
        <v>15115.218712908549</v>
      </c>
      <c r="C609" s="288">
        <v>104425</v>
      </c>
      <c r="D609" s="111">
        <f t="shared" si="10"/>
        <v>12918.99035291329</v>
      </c>
      <c r="E609" s="288">
        <v>13835</v>
      </c>
      <c r="F609" s="175">
        <v>6.9085999999999999</v>
      </c>
      <c r="G609" s="106">
        <f t="shared" si="8"/>
        <v>225</v>
      </c>
    </row>
    <row r="610" spans="1:7" x14ac:dyDescent="0.3">
      <c r="A610" s="251">
        <v>43229</v>
      </c>
      <c r="B610" s="110">
        <f t="shared" si="9"/>
        <v>15089.887965723881</v>
      </c>
      <c r="C610" s="288">
        <v>104250</v>
      </c>
      <c r="D610" s="111">
        <f t="shared" si="10"/>
        <v>12897.340141644343</v>
      </c>
      <c r="E610" s="288">
        <v>13940</v>
      </c>
      <c r="F610" s="175">
        <v>6.9085999999999999</v>
      </c>
      <c r="G610" s="106">
        <f t="shared" si="8"/>
        <v>-175</v>
      </c>
    </row>
    <row r="611" spans="1:7" x14ac:dyDescent="0.3">
      <c r="A611" s="251">
        <v>43230</v>
      </c>
      <c r="B611" s="110">
        <f t="shared" si="9"/>
        <v>15140.549460093218</v>
      </c>
      <c r="C611" s="288">
        <v>104600</v>
      </c>
      <c r="D611" s="111">
        <f t="shared" si="10"/>
        <v>12940.640564182238</v>
      </c>
      <c r="E611" s="288">
        <v>13790</v>
      </c>
      <c r="F611" s="175">
        <v>6.9085999999999999</v>
      </c>
      <c r="G611" s="106">
        <f t="shared" si="8"/>
        <v>350</v>
      </c>
    </row>
    <row r="612" spans="1:7" x14ac:dyDescent="0.3">
      <c r="A612" s="251">
        <v>43231</v>
      </c>
      <c r="B612" s="110">
        <f t="shared" si="9"/>
        <v>15104.362678400834</v>
      </c>
      <c r="C612" s="288">
        <v>104350</v>
      </c>
      <c r="D612" s="111">
        <f t="shared" si="10"/>
        <v>12909.711690940885</v>
      </c>
      <c r="E612" s="288">
        <v>13810</v>
      </c>
      <c r="F612" s="175">
        <v>6.9085999999999999</v>
      </c>
      <c r="G612" s="106">
        <f t="shared" si="8"/>
        <v>-250</v>
      </c>
    </row>
    <row r="613" spans="1:7" x14ac:dyDescent="0.3">
      <c r="A613" s="251">
        <v>43234</v>
      </c>
      <c r="B613" s="110">
        <f t="shared" si="9"/>
        <v>15209.304345308747</v>
      </c>
      <c r="C613" s="288">
        <v>105075</v>
      </c>
      <c r="D613" s="111">
        <f t="shared" si="10"/>
        <v>12999.40542334081</v>
      </c>
      <c r="E613" s="288">
        <v>13910</v>
      </c>
      <c r="F613" s="175">
        <v>6.9085999999999999</v>
      </c>
      <c r="G613" s="106">
        <f t="shared" si="8"/>
        <v>725</v>
      </c>
    </row>
    <row r="614" spans="1:7" x14ac:dyDescent="0.3">
      <c r="A614" s="251">
        <v>43235</v>
      </c>
      <c r="B614" s="110">
        <f t="shared" si="9"/>
        <v>15437.281069970761</v>
      </c>
      <c r="C614" s="288">
        <v>106650</v>
      </c>
      <c r="D614" s="111">
        <f t="shared" si="10"/>
        <v>13194.257324761335</v>
      </c>
      <c r="E614" s="288">
        <v>14320</v>
      </c>
      <c r="F614" s="175">
        <v>6.9085999999999999</v>
      </c>
      <c r="G614" s="106">
        <f t="shared" si="8"/>
        <v>1575</v>
      </c>
    </row>
    <row r="615" spans="1:7" x14ac:dyDescent="0.3">
      <c r="A615" s="251">
        <v>43236</v>
      </c>
      <c r="B615" s="110">
        <f t="shared" si="9"/>
        <v>15480.705208001622</v>
      </c>
      <c r="C615" s="288">
        <v>106950</v>
      </c>
      <c r="D615" s="111">
        <f t="shared" si="10"/>
        <v>13231.371972650959</v>
      </c>
      <c r="E615" s="288">
        <v>14490</v>
      </c>
      <c r="F615" s="175">
        <v>6.9085999999999999</v>
      </c>
      <c r="G615" s="106">
        <f t="shared" si="8"/>
        <v>300</v>
      </c>
    </row>
    <row r="616" spans="1:7" x14ac:dyDescent="0.3">
      <c r="A616" s="251">
        <v>43237</v>
      </c>
      <c r="B616" s="110">
        <f t="shared" si="9"/>
        <v>15585.646874909533</v>
      </c>
      <c r="C616" s="288">
        <v>107675</v>
      </c>
      <c r="D616" s="111">
        <f t="shared" si="10"/>
        <v>13321.065705050883</v>
      </c>
      <c r="E616" s="288">
        <v>14410</v>
      </c>
      <c r="F616" s="175">
        <v>6.9085999999999999</v>
      </c>
      <c r="G616" s="106">
        <f t="shared" si="8"/>
        <v>725</v>
      </c>
    </row>
    <row r="617" spans="1:7" x14ac:dyDescent="0.3">
      <c r="A617" s="251">
        <v>43238</v>
      </c>
      <c r="B617" s="110">
        <f t="shared" si="9"/>
        <v>15777.436817879165</v>
      </c>
      <c r="C617" s="288">
        <v>109000</v>
      </c>
      <c r="D617" s="111">
        <f t="shared" si="10"/>
        <v>13484.988733230057</v>
      </c>
      <c r="E617" s="288">
        <v>14580</v>
      </c>
      <c r="F617" s="175">
        <v>6.9085999999999999</v>
      </c>
      <c r="G617" s="106">
        <f t="shared" si="8"/>
        <v>1325</v>
      </c>
    </row>
    <row r="618" spans="1:7" x14ac:dyDescent="0.3">
      <c r="A618" s="251">
        <v>43241</v>
      </c>
      <c r="B618" s="110">
        <f t="shared" si="9"/>
        <v>15719.537967171353</v>
      </c>
      <c r="C618" s="288">
        <v>108600</v>
      </c>
      <c r="D618" s="111">
        <f t="shared" si="10"/>
        <v>13435.502536043892</v>
      </c>
      <c r="E618" s="288">
        <v>14750</v>
      </c>
      <c r="F618" s="175">
        <v>6.9085999999999999</v>
      </c>
      <c r="G618" s="106">
        <f t="shared" si="8"/>
        <v>-400</v>
      </c>
    </row>
    <row r="619" spans="1:7" x14ac:dyDescent="0.3">
      <c r="A619" s="251">
        <v>43242</v>
      </c>
      <c r="B619" s="110">
        <f t="shared" si="9"/>
        <v>15723.15664534059</v>
      </c>
      <c r="C619" s="288">
        <v>108625</v>
      </c>
      <c r="D619" s="111">
        <f t="shared" si="10"/>
        <v>13438.595423368026</v>
      </c>
      <c r="E619" s="288">
        <v>14615</v>
      </c>
      <c r="F619" s="175">
        <v>6.9085999999999999</v>
      </c>
      <c r="G619" s="106">
        <f t="shared" si="8"/>
        <v>25</v>
      </c>
    </row>
    <row r="620" spans="1:7" x14ac:dyDescent="0.3">
      <c r="A620" s="251">
        <v>43243</v>
      </c>
      <c r="B620" s="110">
        <f t="shared" si="9"/>
        <v>15665.257794632776</v>
      </c>
      <c r="C620" s="288">
        <v>108225</v>
      </c>
      <c r="D620" s="111">
        <f t="shared" si="10"/>
        <v>13389.109226181861</v>
      </c>
      <c r="E620" s="288">
        <v>14700</v>
      </c>
      <c r="F620" s="175">
        <v>6.9085999999999999</v>
      </c>
      <c r="G620" s="106">
        <f t="shared" si="8"/>
        <v>-400</v>
      </c>
    </row>
    <row r="621" spans="1:7" x14ac:dyDescent="0.3">
      <c r="A621" s="251">
        <v>43244</v>
      </c>
      <c r="B621" s="110">
        <f t="shared" si="9"/>
        <v>15636.30836927887</v>
      </c>
      <c r="C621" s="288">
        <v>108025</v>
      </c>
      <c r="D621" s="111">
        <f t="shared" si="10"/>
        <v>13364.366127588779</v>
      </c>
      <c r="E621" s="288">
        <v>14510</v>
      </c>
      <c r="F621" s="175">
        <v>6.9085999999999999</v>
      </c>
      <c r="G621" s="106">
        <f t="shared" si="8"/>
        <v>-200</v>
      </c>
    </row>
    <row r="622" spans="1:7" x14ac:dyDescent="0.3">
      <c r="A622" s="251">
        <v>43245</v>
      </c>
      <c r="B622" s="110">
        <f t="shared" si="9"/>
        <v>16019.888255218135</v>
      </c>
      <c r="C622" s="288">
        <v>110675</v>
      </c>
      <c r="D622" s="111">
        <f t="shared" si="10"/>
        <v>13692.212183947124</v>
      </c>
      <c r="E622" s="288">
        <v>14525</v>
      </c>
      <c r="F622" s="175">
        <v>6.9085999999999999</v>
      </c>
      <c r="G622" s="106">
        <f t="shared" si="8"/>
        <v>2650</v>
      </c>
    </row>
    <row r="623" spans="1:7" x14ac:dyDescent="0.3">
      <c r="A623" s="251">
        <v>43248</v>
      </c>
      <c r="B623" s="110">
        <f t="shared" si="9"/>
        <v>15889.615841125555</v>
      </c>
      <c r="C623" s="290">
        <v>109775</v>
      </c>
      <c r="D623" s="111">
        <f t="shared" si="10"/>
        <v>13580.868240278252</v>
      </c>
      <c r="E623" s="288">
        <v>14840</v>
      </c>
      <c r="F623" s="175">
        <v>6.9085999999999999</v>
      </c>
      <c r="G623" s="106">
        <f t="shared" si="8"/>
        <v>-900</v>
      </c>
    </row>
    <row r="624" spans="1:7" x14ac:dyDescent="0.3">
      <c r="A624" s="251">
        <v>43249</v>
      </c>
      <c r="B624" s="110">
        <f t="shared" si="9"/>
        <v>16146.541991141476</v>
      </c>
      <c r="C624" s="288">
        <v>111550</v>
      </c>
      <c r="D624" s="111">
        <f t="shared" si="10"/>
        <v>13800.46324029186</v>
      </c>
      <c r="E624" s="288">
        <v>14840</v>
      </c>
      <c r="F624" s="175">
        <v>6.9085999999999999</v>
      </c>
      <c r="G624" s="106">
        <f t="shared" si="8"/>
        <v>1775</v>
      </c>
    </row>
    <row r="625" spans="1:7" x14ac:dyDescent="0.3">
      <c r="A625" s="251">
        <v>43250</v>
      </c>
      <c r="B625" s="110">
        <f t="shared" si="9"/>
        <v>16182.72877283386</v>
      </c>
      <c r="C625" s="288">
        <v>111800</v>
      </c>
      <c r="D625" s="111">
        <f t="shared" si="10"/>
        <v>13831.392113533215</v>
      </c>
      <c r="E625" s="288">
        <v>14880</v>
      </c>
      <c r="F625" s="175">
        <v>6.9085999999999999</v>
      </c>
      <c r="G625" s="106">
        <f t="shared" si="8"/>
        <v>250</v>
      </c>
    </row>
    <row r="626" spans="1:7" x14ac:dyDescent="0.3">
      <c r="A626" s="251">
        <v>43251</v>
      </c>
      <c r="B626" s="110">
        <f t="shared" si="9"/>
        <v>16461.366991865212</v>
      </c>
      <c r="C626" s="288">
        <v>113725</v>
      </c>
      <c r="D626" s="111">
        <f t="shared" si="10"/>
        <v>14069.544437491635</v>
      </c>
      <c r="E626" s="288">
        <v>14870</v>
      </c>
      <c r="F626" s="175">
        <v>6.9085999999999999</v>
      </c>
      <c r="G626" s="106">
        <f t="shared" si="8"/>
        <v>1925</v>
      </c>
    </row>
    <row r="627" spans="1:7" x14ac:dyDescent="0.3">
      <c r="A627" s="251">
        <v>43252</v>
      </c>
      <c r="B627" s="110">
        <f t="shared" si="9"/>
        <v>17058.448889789539</v>
      </c>
      <c r="C627" s="288">
        <v>117850</v>
      </c>
      <c r="D627" s="111">
        <f t="shared" si="10"/>
        <v>14579.870845973966</v>
      </c>
      <c r="E627" s="288">
        <v>15200</v>
      </c>
      <c r="F627" s="175">
        <v>6.9085999999999999</v>
      </c>
      <c r="G627" s="106">
        <f>+C627-C626</f>
        <v>4125</v>
      </c>
    </row>
    <row r="628" spans="1:7" x14ac:dyDescent="0.3">
      <c r="A628" s="251">
        <v>43255</v>
      </c>
      <c r="B628" s="110">
        <f t="shared" si="9"/>
        <v>16964.363257389341</v>
      </c>
      <c r="C628" s="288">
        <v>117200</v>
      </c>
      <c r="D628" s="111">
        <f t="shared" si="10"/>
        <v>14499.455775546447</v>
      </c>
      <c r="E628" s="288">
        <v>15150</v>
      </c>
      <c r="F628" s="175">
        <v>6.9085999999999999</v>
      </c>
      <c r="G628" s="106">
        <f t="shared" si="8"/>
        <v>-650</v>
      </c>
    </row>
    <row r="629" spans="1:7" x14ac:dyDescent="0.3">
      <c r="A629" s="251">
        <v>43256</v>
      </c>
      <c r="B629" s="110">
        <f t="shared" si="9"/>
        <v>16826.853486958284</v>
      </c>
      <c r="C629" s="288">
        <v>116250</v>
      </c>
      <c r="D629" s="111">
        <f t="shared" si="10"/>
        <v>14381.926057229302</v>
      </c>
      <c r="E629" s="288">
        <v>15280</v>
      </c>
      <c r="F629" s="175">
        <v>6.9085999999999999</v>
      </c>
      <c r="G629" s="106">
        <f t="shared" ref="G629:G666" si="11">+C629-C628</f>
        <v>-950</v>
      </c>
    </row>
    <row r="630" spans="1:7" x14ac:dyDescent="0.3">
      <c r="A630" s="251">
        <v>43257</v>
      </c>
      <c r="B630" s="110">
        <f t="shared" si="9"/>
        <v>17094.635671481923</v>
      </c>
      <c r="C630" s="288">
        <v>118100</v>
      </c>
      <c r="D630" s="110">
        <f t="shared" si="10"/>
        <v>14610.79971921532</v>
      </c>
      <c r="E630" s="288">
        <v>15415</v>
      </c>
      <c r="F630" s="175">
        <v>6.9085999999999999</v>
      </c>
      <c r="G630" s="106">
        <f t="shared" si="11"/>
        <v>1850</v>
      </c>
    </row>
    <row r="631" spans="1:7" x14ac:dyDescent="0.3">
      <c r="A631" s="251">
        <v>43258</v>
      </c>
      <c r="B631" s="110">
        <f t="shared" si="9"/>
        <v>17080.160958804969</v>
      </c>
      <c r="C631" s="288">
        <v>118000</v>
      </c>
      <c r="D631" s="110">
        <f t="shared" si="10"/>
        <v>14598.428169918778</v>
      </c>
      <c r="E631" s="288">
        <v>15640</v>
      </c>
      <c r="F631" s="175">
        <v>6.9085999999999999</v>
      </c>
      <c r="G631" s="106">
        <f t="shared" si="11"/>
        <v>-100</v>
      </c>
    </row>
    <row r="632" spans="1:7" x14ac:dyDescent="0.3">
      <c r="A632" s="251">
        <v>43259</v>
      </c>
      <c r="B632" s="110">
        <f t="shared" si="9"/>
        <v>16815.997452450571</v>
      </c>
      <c r="C632" s="288">
        <v>116175</v>
      </c>
      <c r="D632" s="110">
        <f t="shared" si="10"/>
        <v>14372.647395256899</v>
      </c>
      <c r="E632" s="288">
        <v>15750</v>
      </c>
      <c r="F632" s="175">
        <v>6.9085999999999999</v>
      </c>
      <c r="G632" s="106">
        <f t="shared" si="11"/>
        <v>-1825</v>
      </c>
    </row>
    <row r="633" spans="1:7" x14ac:dyDescent="0.3">
      <c r="A633" s="251">
        <v>43262</v>
      </c>
      <c r="B633" s="110">
        <f t="shared" ref="B633:B656" si="12">+IF(F633=0,"",C633/F633)</f>
        <v>16866.658946819905</v>
      </c>
      <c r="C633" s="288">
        <v>116525</v>
      </c>
      <c r="D633" s="110">
        <f t="shared" si="10"/>
        <v>14415.947817794791</v>
      </c>
      <c r="E633" s="288">
        <v>15240</v>
      </c>
      <c r="F633" s="175">
        <v>6.9085999999999999</v>
      </c>
      <c r="G633" s="106">
        <f t="shared" si="11"/>
        <v>350</v>
      </c>
    </row>
    <row r="634" spans="1:7" x14ac:dyDescent="0.3">
      <c r="A634" s="251">
        <v>43263</v>
      </c>
      <c r="B634" s="110">
        <f t="shared" si="12"/>
        <v>16732.767854558086</v>
      </c>
      <c r="C634" s="288">
        <v>115600</v>
      </c>
      <c r="D634" s="110">
        <f>+IF(ISERROR(B634/1.17),0,B634/1.17)</f>
        <v>14301.510986801784</v>
      </c>
      <c r="E634" s="288">
        <v>15310</v>
      </c>
      <c r="F634" s="175">
        <v>6.9085999999999999</v>
      </c>
      <c r="G634" s="106">
        <f t="shared" si="11"/>
        <v>-925</v>
      </c>
    </row>
    <row r="635" spans="1:7" x14ac:dyDescent="0.3">
      <c r="A635" s="251">
        <v>43264</v>
      </c>
      <c r="B635" s="110">
        <f t="shared" si="12"/>
        <v>16696.581072865705</v>
      </c>
      <c r="C635" s="288">
        <v>115350</v>
      </c>
      <c r="D635" s="110">
        <f t="shared" ref="D635:D702" si="13">+IF(ISERROR(B635/1.17),0,B635/1.17)</f>
        <v>14270.582113560433</v>
      </c>
      <c r="E635" s="288">
        <v>15295</v>
      </c>
      <c r="F635" s="175">
        <v>6.9085999999999999</v>
      </c>
      <c r="G635" s="106">
        <f t="shared" si="11"/>
        <v>-250</v>
      </c>
    </row>
    <row r="636" spans="1:7" x14ac:dyDescent="0.3">
      <c r="A636" s="251">
        <v>43265</v>
      </c>
      <c r="B636" s="110">
        <f t="shared" si="12"/>
        <v>17029.49946443563</v>
      </c>
      <c r="C636" s="288">
        <v>117650</v>
      </c>
      <c r="D636" s="110">
        <f t="shared" si="13"/>
        <v>14555.127747380882</v>
      </c>
      <c r="E636" s="288">
        <v>15180</v>
      </c>
      <c r="F636" s="175">
        <v>6.9085999999999999</v>
      </c>
      <c r="G636" s="106">
        <f t="shared" si="11"/>
        <v>2300</v>
      </c>
    </row>
    <row r="637" spans="1:7" x14ac:dyDescent="0.3">
      <c r="A637" s="251">
        <v>43266</v>
      </c>
      <c r="B637" s="110">
        <f t="shared" si="12"/>
        <v>16725.53049821961</v>
      </c>
      <c r="C637" s="288">
        <v>115550</v>
      </c>
      <c r="D637" s="110">
        <f t="shared" si="13"/>
        <v>14295.325212153513</v>
      </c>
      <c r="E637" s="288">
        <v>15245</v>
      </c>
      <c r="F637" s="175">
        <v>6.9085999999999999</v>
      </c>
      <c r="G637" s="106">
        <f t="shared" si="11"/>
        <v>-2100</v>
      </c>
    </row>
    <row r="638" spans="1:7" x14ac:dyDescent="0.3">
      <c r="A638" s="251">
        <v>43269</v>
      </c>
      <c r="B638" s="110">
        <f t="shared" si="12"/>
        <v>16725.53049821961</v>
      </c>
      <c r="C638" s="288">
        <v>115550</v>
      </c>
      <c r="D638" s="110">
        <f t="shared" si="13"/>
        <v>14295.325212153513</v>
      </c>
      <c r="E638" s="288">
        <v>15265</v>
      </c>
      <c r="F638" s="175">
        <v>6.9085999999999999</v>
      </c>
      <c r="G638" s="106">
        <f t="shared" si="11"/>
        <v>0</v>
      </c>
    </row>
    <row r="639" spans="1:7" x14ac:dyDescent="0.3">
      <c r="A639" s="251">
        <v>43270</v>
      </c>
      <c r="B639" s="110">
        <f t="shared" si="12"/>
        <v>16638.682222157891</v>
      </c>
      <c r="C639" s="288">
        <v>114950</v>
      </c>
      <c r="D639" s="110">
        <f t="shared" si="13"/>
        <v>14221.095916374266</v>
      </c>
      <c r="E639" s="288">
        <v>14970</v>
      </c>
      <c r="F639" s="175">
        <v>6.9085999999999999</v>
      </c>
      <c r="G639" s="106">
        <f t="shared" si="11"/>
        <v>-600</v>
      </c>
    </row>
    <row r="640" spans="1:7" x14ac:dyDescent="0.3">
      <c r="A640" s="251">
        <v>43271</v>
      </c>
      <c r="B640" s="110">
        <f t="shared" si="12"/>
        <v>16486.69773904988</v>
      </c>
      <c r="C640" s="288">
        <v>113900</v>
      </c>
      <c r="D640" s="110">
        <f t="shared" si="13"/>
        <v>14091.194648760582</v>
      </c>
      <c r="E640" s="288">
        <v>14545</v>
      </c>
      <c r="F640" s="175">
        <v>6.9085999999999999</v>
      </c>
      <c r="G640" s="106">
        <f t="shared" si="11"/>
        <v>-1050</v>
      </c>
    </row>
    <row r="641" spans="1:7" x14ac:dyDescent="0.3">
      <c r="A641" s="251">
        <v>43272</v>
      </c>
      <c r="B641" s="110">
        <f t="shared" si="12"/>
        <v>16801.522739773616</v>
      </c>
      <c r="C641" s="288">
        <v>116075</v>
      </c>
      <c r="D641" s="110">
        <f t="shared" si="13"/>
        <v>14360.275845960357</v>
      </c>
      <c r="E641" s="288">
        <v>14850</v>
      </c>
      <c r="F641" s="175">
        <v>6.9085999999999999</v>
      </c>
      <c r="G641" s="106">
        <f t="shared" si="11"/>
        <v>2175</v>
      </c>
    </row>
    <row r="642" spans="1:7" x14ac:dyDescent="0.3">
      <c r="A642" s="251">
        <v>43273</v>
      </c>
      <c r="B642" s="110">
        <f t="shared" si="12"/>
        <v>16812.378774281329</v>
      </c>
      <c r="C642" s="288">
        <v>116150</v>
      </c>
      <c r="D642" s="110">
        <f t="shared" si="13"/>
        <v>14369.55450793276</v>
      </c>
      <c r="E642" s="288">
        <v>14980</v>
      </c>
      <c r="F642" s="175">
        <v>6.9085999999999999</v>
      </c>
      <c r="G642" s="106">
        <f t="shared" si="11"/>
        <v>75</v>
      </c>
    </row>
    <row r="643" spans="1:7" x14ac:dyDescent="0.3">
      <c r="A643" s="251">
        <v>43276</v>
      </c>
      <c r="B643" s="110">
        <f t="shared" si="12"/>
        <v>17040.355498943347</v>
      </c>
      <c r="C643" s="288">
        <v>117725</v>
      </c>
      <c r="D643" s="110">
        <f t="shared" si="13"/>
        <v>14564.406409353289</v>
      </c>
      <c r="E643" s="288">
        <v>15255</v>
      </c>
      <c r="F643" s="175">
        <v>6.9085999999999999</v>
      </c>
      <c r="G643" s="106">
        <f t="shared" si="11"/>
        <v>1575</v>
      </c>
    </row>
    <row r="644" spans="1:7" x14ac:dyDescent="0.3">
      <c r="A644" s="251">
        <v>43277</v>
      </c>
      <c r="B644" s="110">
        <f t="shared" si="12"/>
        <v>16682.106360188751</v>
      </c>
      <c r="C644" s="288">
        <v>115250</v>
      </c>
      <c r="D644" s="110">
        <f t="shared" si="13"/>
        <v>14258.210564263891</v>
      </c>
      <c r="E644" s="288">
        <v>15060</v>
      </c>
      <c r="F644" s="175">
        <v>6.9085999999999999</v>
      </c>
      <c r="G644" s="106">
        <f t="shared" si="11"/>
        <v>-2475</v>
      </c>
    </row>
    <row r="645" spans="1:7" x14ac:dyDescent="0.3">
      <c r="A645" s="251">
        <v>43278</v>
      </c>
      <c r="B645" s="110">
        <f t="shared" si="12"/>
        <v>16732.767854558086</v>
      </c>
      <c r="C645" s="288">
        <v>115600</v>
      </c>
      <c r="D645" s="110">
        <f t="shared" si="13"/>
        <v>14301.510986801784</v>
      </c>
      <c r="E645" s="288">
        <v>14570</v>
      </c>
      <c r="F645" s="175">
        <v>6.9085999999999999</v>
      </c>
      <c r="G645" s="106">
        <f t="shared" si="11"/>
        <v>350</v>
      </c>
    </row>
    <row r="646" spans="1:7" x14ac:dyDescent="0.3">
      <c r="A646" s="251">
        <v>43279</v>
      </c>
      <c r="B646" s="110">
        <f t="shared" si="12"/>
        <v>16888.371015835335</v>
      </c>
      <c r="C646" s="288">
        <v>116675</v>
      </c>
      <c r="D646" s="110">
        <f t="shared" si="13"/>
        <v>14434.505141739604</v>
      </c>
      <c r="E646" s="288">
        <v>14700</v>
      </c>
      <c r="F646" s="175">
        <v>6.9085999999999999</v>
      </c>
      <c r="G646" s="106">
        <f t="shared" si="11"/>
        <v>1075</v>
      </c>
    </row>
    <row r="647" spans="1:7" x14ac:dyDescent="0.3">
      <c r="A647" s="251">
        <v>43280</v>
      </c>
      <c r="B647" s="110">
        <f t="shared" si="12"/>
        <v>16808.760096112092</v>
      </c>
      <c r="C647" s="288">
        <v>116125</v>
      </c>
      <c r="D647" s="110">
        <f t="shared" si="13"/>
        <v>14366.461620608627</v>
      </c>
      <c r="E647" s="288">
        <v>14720</v>
      </c>
      <c r="F647" s="175">
        <v>6.9085999999999999</v>
      </c>
      <c r="G647" s="106">
        <f t="shared" si="11"/>
        <v>-550</v>
      </c>
    </row>
    <row r="648" spans="1:7" x14ac:dyDescent="0.3">
      <c r="A648" s="251">
        <v>43283</v>
      </c>
      <c r="B648" s="110">
        <f t="shared" si="12"/>
        <v>16891.989694004573</v>
      </c>
      <c r="C648" s="288">
        <v>116700</v>
      </c>
      <c r="D648" s="110">
        <f t="shared" si="13"/>
        <v>14437.598029063738</v>
      </c>
      <c r="E648" s="288">
        <v>14910</v>
      </c>
      <c r="F648" s="175">
        <v>6.9085999999999999</v>
      </c>
      <c r="G648" s="106">
        <f t="shared" si="11"/>
        <v>575</v>
      </c>
    </row>
    <row r="649" spans="1:7" x14ac:dyDescent="0.3">
      <c r="A649" s="251">
        <v>43284</v>
      </c>
      <c r="B649" s="110">
        <f t="shared" si="12"/>
        <v>16700.199751034943</v>
      </c>
      <c r="C649" s="288">
        <v>115375</v>
      </c>
      <c r="D649" s="110">
        <f t="shared" si="13"/>
        <v>14273.675000884567</v>
      </c>
      <c r="E649" s="288">
        <v>14575</v>
      </c>
      <c r="F649" s="175">
        <v>6.9085999999999999</v>
      </c>
      <c r="G649" s="106">
        <f t="shared" si="11"/>
        <v>-1325</v>
      </c>
    </row>
    <row r="650" spans="1:7" x14ac:dyDescent="0.3">
      <c r="A650" s="251">
        <v>43285</v>
      </c>
      <c r="B650" s="110">
        <f t="shared" si="12"/>
        <v>16522.884520742264</v>
      </c>
      <c r="C650" s="288">
        <v>114150</v>
      </c>
      <c r="D650" s="110">
        <f t="shared" si="13"/>
        <v>14122.123522001935</v>
      </c>
      <c r="E650" s="288">
        <v>14620</v>
      </c>
      <c r="F650" s="175">
        <v>6.9085999999999999</v>
      </c>
      <c r="G650" s="106">
        <f t="shared" si="11"/>
        <v>-1225</v>
      </c>
    </row>
    <row r="651" spans="1:7" x14ac:dyDescent="0.3">
      <c r="A651" s="251">
        <v>43286</v>
      </c>
      <c r="B651" s="110">
        <f t="shared" si="12"/>
        <v>16244.246301710911</v>
      </c>
      <c r="C651" s="288">
        <v>112225</v>
      </c>
      <c r="D651" s="110">
        <f t="shared" si="13"/>
        <v>13883.971198043515</v>
      </c>
      <c r="E651" s="288">
        <v>14100</v>
      </c>
      <c r="F651" s="175">
        <v>6.9085999999999999</v>
      </c>
      <c r="G651" s="106">
        <f t="shared" si="11"/>
        <v>-1925</v>
      </c>
    </row>
    <row r="652" spans="1:7" x14ac:dyDescent="0.3">
      <c r="A652" s="251">
        <v>43287</v>
      </c>
      <c r="B652" s="110">
        <f t="shared" si="12"/>
        <v>16276.814405234056</v>
      </c>
      <c r="C652" s="288">
        <v>112450</v>
      </c>
      <c r="D652" s="110">
        <f t="shared" si="13"/>
        <v>13911.807183960733</v>
      </c>
      <c r="E652" s="288">
        <v>14170</v>
      </c>
      <c r="F652" s="175">
        <v>6.9085999999999999</v>
      </c>
      <c r="G652" s="106">
        <f t="shared" si="11"/>
        <v>225</v>
      </c>
    </row>
    <row r="653" spans="1:7" x14ac:dyDescent="0.3">
      <c r="A653" s="251">
        <v>43291</v>
      </c>
      <c r="B653" s="110">
        <f t="shared" si="12"/>
        <v>16237.008945372434</v>
      </c>
      <c r="C653" s="288">
        <v>112175</v>
      </c>
      <c r="D653" s="110">
        <f t="shared" si="13"/>
        <v>13877.785423395244</v>
      </c>
      <c r="E653" s="288">
        <v>13970</v>
      </c>
      <c r="F653" s="175">
        <v>6.9085999999999999</v>
      </c>
      <c r="G653" s="106">
        <f t="shared" si="11"/>
        <v>-275</v>
      </c>
    </row>
    <row r="654" spans="1:7" x14ac:dyDescent="0.3">
      <c r="A654" s="251">
        <v>43292</v>
      </c>
      <c r="B654" s="110">
        <f t="shared" si="12"/>
        <v>15871.522450279363</v>
      </c>
      <c r="C654" s="288">
        <v>109650</v>
      </c>
      <c r="D654" s="110">
        <f t="shared" si="13"/>
        <v>13565.403803657575</v>
      </c>
      <c r="E654" s="288">
        <v>13960</v>
      </c>
      <c r="F654" s="175">
        <v>6.9085999999999999</v>
      </c>
      <c r="G654" s="106">
        <f t="shared" si="11"/>
        <v>-2525</v>
      </c>
    </row>
    <row r="655" spans="1:7" x14ac:dyDescent="0.3">
      <c r="A655" s="251">
        <v>43293</v>
      </c>
      <c r="B655" s="110">
        <f t="shared" si="12"/>
        <v>16385.374750311206</v>
      </c>
      <c r="C655" s="288">
        <v>113200</v>
      </c>
      <c r="D655" s="110">
        <f t="shared" si="13"/>
        <v>14004.593803684793</v>
      </c>
      <c r="E655" s="288">
        <v>13630</v>
      </c>
      <c r="F655" s="175">
        <v>6.9085999999999999</v>
      </c>
      <c r="G655" s="106">
        <f t="shared" si="11"/>
        <v>3550</v>
      </c>
    </row>
    <row r="656" spans="1:7" x14ac:dyDescent="0.3">
      <c r="A656" s="251">
        <v>43294</v>
      </c>
      <c r="B656" s="110">
        <f t="shared" si="12"/>
        <v>16381.756072141969</v>
      </c>
      <c r="C656" s="288">
        <v>113175</v>
      </c>
      <c r="D656" s="110">
        <f t="shared" si="13"/>
        <v>14001.500916360657</v>
      </c>
      <c r="E656" s="288">
        <v>14055</v>
      </c>
      <c r="F656" s="175">
        <v>6.9085999999999999</v>
      </c>
      <c r="G656" s="106">
        <f t="shared" si="11"/>
        <v>-25</v>
      </c>
    </row>
    <row r="657" spans="1:7" x14ac:dyDescent="0.3">
      <c r="A657" s="251">
        <v>43297</v>
      </c>
      <c r="B657" s="110">
        <f t="shared" ref="B657:B710" si="14">+IF(F657=0,"",C657/F657)</f>
        <v>16153.779347479953</v>
      </c>
      <c r="C657" s="288">
        <v>111600</v>
      </c>
      <c r="D657" s="110">
        <f t="shared" si="13"/>
        <v>13806.649014940131</v>
      </c>
      <c r="E657" s="288">
        <v>13870</v>
      </c>
      <c r="F657" s="175">
        <v>6.9085999999999999</v>
      </c>
      <c r="G657" s="106">
        <f t="shared" si="11"/>
        <v>-1575</v>
      </c>
    </row>
    <row r="658" spans="1:7" x14ac:dyDescent="0.3">
      <c r="A658" s="251">
        <v>43298</v>
      </c>
      <c r="B658" s="110">
        <f t="shared" si="14"/>
        <v>15896.85319746403</v>
      </c>
      <c r="C658" s="288">
        <v>109825</v>
      </c>
      <c r="D658" s="110">
        <f t="shared" si="13"/>
        <v>13587.054014926522</v>
      </c>
      <c r="E658" s="288">
        <v>13680</v>
      </c>
      <c r="F658" s="175">
        <v>6.9085999999999999</v>
      </c>
      <c r="G658" s="106">
        <f t="shared" si="11"/>
        <v>-1775</v>
      </c>
    </row>
    <row r="659" spans="1:7" x14ac:dyDescent="0.3">
      <c r="A659" s="251">
        <v>43299</v>
      </c>
      <c r="B659" s="110">
        <f t="shared" si="14"/>
        <v>15802.767565063834</v>
      </c>
      <c r="C659" s="288">
        <v>109175</v>
      </c>
      <c r="D659" s="110">
        <f t="shared" si="13"/>
        <v>13506.638944499004</v>
      </c>
      <c r="E659" s="288">
        <v>13460</v>
      </c>
      <c r="F659" s="175">
        <v>6.9085999999999999</v>
      </c>
      <c r="G659" s="106">
        <f t="shared" si="11"/>
        <v>-650</v>
      </c>
    </row>
    <row r="660" spans="1:7" x14ac:dyDescent="0.3">
      <c r="A660" s="251">
        <v>43300</v>
      </c>
      <c r="B660" s="110">
        <f t="shared" si="14"/>
        <v>15871.522450279363</v>
      </c>
      <c r="C660" s="290">
        <v>109650</v>
      </c>
      <c r="D660" s="110">
        <f t="shared" si="13"/>
        <v>13565.403803657575</v>
      </c>
      <c r="E660" s="288">
        <v>13315</v>
      </c>
      <c r="F660" s="175">
        <v>6.9085999999999999</v>
      </c>
      <c r="G660" s="106">
        <f t="shared" si="11"/>
        <v>475</v>
      </c>
    </row>
    <row r="661" spans="1:7" x14ac:dyDescent="0.3">
      <c r="A661" s="251">
        <v>43301</v>
      </c>
      <c r="B661" s="110">
        <f t="shared" si="14"/>
        <v>15784.674174217642</v>
      </c>
      <c r="C661" s="288">
        <v>109050</v>
      </c>
      <c r="D661" s="110">
        <f t="shared" si="13"/>
        <v>13491.174507878328</v>
      </c>
      <c r="E661" s="288">
        <v>13220</v>
      </c>
      <c r="F661" s="175">
        <v>6.9085999999999999</v>
      </c>
      <c r="G661" s="106">
        <f t="shared" si="11"/>
        <v>-600</v>
      </c>
    </row>
    <row r="662" spans="1:7" x14ac:dyDescent="0.3">
      <c r="A662" s="251">
        <v>43304</v>
      </c>
      <c r="B662" s="110">
        <f t="shared" si="14"/>
        <v>15820.860955910026</v>
      </c>
      <c r="C662" s="288">
        <v>109300</v>
      </c>
      <c r="D662" s="110">
        <f t="shared" si="13"/>
        <v>13522.103381119681</v>
      </c>
      <c r="E662" s="288">
        <v>13425</v>
      </c>
      <c r="F662" s="175">
        <v>6.9085999999999999</v>
      </c>
      <c r="G662" s="106">
        <f t="shared" si="11"/>
        <v>250</v>
      </c>
    </row>
    <row r="663" spans="1:7" x14ac:dyDescent="0.3">
      <c r="A663" s="251">
        <v>43305</v>
      </c>
      <c r="B663" s="110">
        <f t="shared" si="14"/>
        <v>15904.090553802507</v>
      </c>
      <c r="C663" s="288">
        <v>109875</v>
      </c>
      <c r="D663" s="110">
        <f t="shared" si="13"/>
        <v>13593.239789574793</v>
      </c>
      <c r="E663" s="288">
        <v>13440</v>
      </c>
      <c r="F663" s="175">
        <v>6.9085999999999999</v>
      </c>
      <c r="G663" s="106">
        <f t="shared" si="11"/>
        <v>575</v>
      </c>
    </row>
    <row r="664" spans="1:7" x14ac:dyDescent="0.3">
      <c r="A664" s="251">
        <v>43306</v>
      </c>
      <c r="B664" s="110">
        <f t="shared" si="14"/>
        <v>16099.499174941378</v>
      </c>
      <c r="C664" s="288">
        <v>111225</v>
      </c>
      <c r="D664" s="110">
        <f t="shared" si="13"/>
        <v>13760.255705078102</v>
      </c>
      <c r="E664" s="288">
        <v>13435</v>
      </c>
      <c r="F664" s="175">
        <v>6.9085999999999999</v>
      </c>
      <c r="G664" s="106">
        <f t="shared" si="11"/>
        <v>1350</v>
      </c>
    </row>
    <row r="665" spans="1:7" x14ac:dyDescent="0.3">
      <c r="A665" s="251">
        <v>43307</v>
      </c>
      <c r="B665" s="110">
        <f t="shared" si="14"/>
        <v>16117.592565787569</v>
      </c>
      <c r="C665" s="288">
        <v>111350</v>
      </c>
      <c r="D665" s="110">
        <f t="shared" si="13"/>
        <v>13775.720141698777</v>
      </c>
      <c r="E665" s="288">
        <v>13535</v>
      </c>
      <c r="F665" s="175">
        <v>6.9085999999999999</v>
      </c>
      <c r="G665" s="106">
        <f t="shared" si="11"/>
        <v>125</v>
      </c>
    </row>
    <row r="666" spans="1:7" x14ac:dyDescent="0.3">
      <c r="A666" s="251">
        <v>43308</v>
      </c>
      <c r="B666" s="110">
        <f t="shared" si="14"/>
        <v>16251.483658049388</v>
      </c>
      <c r="C666" s="288">
        <v>112275</v>
      </c>
      <c r="D666" s="110">
        <f t="shared" si="13"/>
        <v>13890.156972691786</v>
      </c>
      <c r="E666" s="288">
        <v>13575</v>
      </c>
      <c r="F666" s="175">
        <v>6.9085999999999999</v>
      </c>
      <c r="G666" s="106">
        <f t="shared" si="11"/>
        <v>925</v>
      </c>
    </row>
    <row r="667" spans="1:7" x14ac:dyDescent="0.3">
      <c r="A667" s="251">
        <v>43311</v>
      </c>
      <c r="B667" s="110">
        <f t="shared" si="14"/>
        <v>16291.28911791101</v>
      </c>
      <c r="C667" s="288">
        <v>112550</v>
      </c>
      <c r="D667" s="110">
        <f t="shared" si="13"/>
        <v>13924.178733257275</v>
      </c>
      <c r="E667" s="288">
        <v>13720</v>
      </c>
      <c r="F667" s="175">
        <v>6.9085999999999999</v>
      </c>
      <c r="G667" s="106">
        <f>+C667-C666</f>
        <v>275</v>
      </c>
    </row>
    <row r="668" spans="1:7" x14ac:dyDescent="0.3">
      <c r="A668" s="251">
        <v>43312</v>
      </c>
      <c r="B668" s="110">
        <f t="shared" si="14"/>
        <v>16509.447785162523</v>
      </c>
      <c r="C668" s="288">
        <v>112675</v>
      </c>
      <c r="D668" s="110">
        <f t="shared" si="13"/>
        <v>14110.639132617542</v>
      </c>
      <c r="E668" s="288">
        <v>13700</v>
      </c>
      <c r="F668" s="177">
        <f>USD_CNY!B910</f>
        <v>6.8248800000000003</v>
      </c>
      <c r="G668" s="106">
        <f>+C668-C667</f>
        <v>125</v>
      </c>
    </row>
    <row r="669" spans="1:7" x14ac:dyDescent="0.3">
      <c r="A669" s="350">
        <v>43313</v>
      </c>
      <c r="B669" s="110">
        <f t="shared" si="14"/>
        <v>16713.239325649458</v>
      </c>
      <c r="C669" s="351">
        <v>113700</v>
      </c>
      <c r="D669" s="110">
        <f t="shared" si="13"/>
        <v>14284.81993645253</v>
      </c>
      <c r="E669" s="351">
        <v>13770</v>
      </c>
      <c r="F669" s="177">
        <f>USD_CNY!B911</f>
        <v>6.8029900000000003</v>
      </c>
      <c r="G669" s="106">
        <f t="shared" ref="G669:G698" si="15">+C669-C668</f>
        <v>1025</v>
      </c>
    </row>
    <row r="670" spans="1:7" x14ac:dyDescent="0.3">
      <c r="A670" s="350">
        <v>43314</v>
      </c>
      <c r="B670" s="110">
        <f t="shared" si="14"/>
        <v>16289.962803485743</v>
      </c>
      <c r="C670" s="351">
        <v>111150</v>
      </c>
      <c r="D670" s="110">
        <f t="shared" si="13"/>
        <v>13923.045131184397</v>
      </c>
      <c r="E670" s="351">
        <v>13780</v>
      </c>
      <c r="F670" s="177">
        <f>USD_CNY!B912</f>
        <v>6.8232200000000001</v>
      </c>
      <c r="G670" s="106">
        <f t="shared" si="15"/>
        <v>-2550</v>
      </c>
    </row>
    <row r="671" spans="1:7" x14ac:dyDescent="0.3">
      <c r="A671" s="350">
        <v>43315</v>
      </c>
      <c r="B671" s="110">
        <f t="shared" si="14"/>
        <v>16058.416441725281</v>
      </c>
      <c r="C671" s="351">
        <v>110475</v>
      </c>
      <c r="D671" s="110">
        <f t="shared" si="13"/>
        <v>13725.142257884856</v>
      </c>
      <c r="E671" s="351">
        <v>13225</v>
      </c>
      <c r="F671" s="177">
        <f>USD_CNY!B913</f>
        <v>6.8795700000000002</v>
      </c>
      <c r="G671" s="106">
        <f t="shared" si="15"/>
        <v>-675</v>
      </c>
    </row>
    <row r="672" spans="1:7" x14ac:dyDescent="0.3">
      <c r="A672" s="350">
        <v>43318</v>
      </c>
      <c r="B672" s="110">
        <f t="shared" si="14"/>
        <v>16131.081651460559</v>
      </c>
      <c r="C672" s="351">
        <v>110450</v>
      </c>
      <c r="D672" s="110">
        <f t="shared" si="13"/>
        <v>13787.249274752616</v>
      </c>
      <c r="E672" s="351">
        <v>13130</v>
      </c>
      <c r="F672" s="177">
        <f>USD_CNY!B914</f>
        <v>6.8470300000000002</v>
      </c>
      <c r="G672" s="106">
        <f t="shared" si="15"/>
        <v>-25</v>
      </c>
    </row>
    <row r="673" spans="1:7" x14ac:dyDescent="0.3">
      <c r="A673" s="350">
        <v>43319</v>
      </c>
      <c r="B673" s="110">
        <f t="shared" si="14"/>
        <v>16458.821986859166</v>
      </c>
      <c r="C673" s="351">
        <v>112975</v>
      </c>
      <c r="D673" s="110">
        <f t="shared" si="13"/>
        <v>14067.36921953775</v>
      </c>
      <c r="E673" s="351">
        <v>13225</v>
      </c>
      <c r="F673" s="177">
        <f>USD_CNY!B915</f>
        <v>6.8640999999999996</v>
      </c>
      <c r="G673" s="106">
        <f t="shared" si="15"/>
        <v>2525</v>
      </c>
    </row>
    <row r="674" spans="1:7" x14ac:dyDescent="0.3">
      <c r="A674" s="350">
        <v>43320</v>
      </c>
      <c r="B674" s="110">
        <f t="shared" si="14"/>
        <v>16741.832581674182</v>
      </c>
      <c r="C674" s="351">
        <v>114150</v>
      </c>
      <c r="D674" s="110">
        <f t="shared" si="13"/>
        <v>14309.258616815541</v>
      </c>
      <c r="E674" s="351">
        <v>13750</v>
      </c>
      <c r="F674" s="177">
        <f>USD_CNY!B916</f>
        <v>6.8182499999999999</v>
      </c>
      <c r="G674" s="106">
        <f t="shared" si="15"/>
        <v>1175</v>
      </c>
    </row>
    <row r="675" spans="1:7" x14ac:dyDescent="0.3">
      <c r="A675" s="350">
        <v>43321</v>
      </c>
      <c r="B675" s="110">
        <f t="shared" si="14"/>
        <v>16755.776767472467</v>
      </c>
      <c r="C675" s="288">
        <v>114325</v>
      </c>
      <c r="D675" s="110">
        <f t="shared" si="13"/>
        <v>14321.176724335442</v>
      </c>
      <c r="E675" s="288">
        <v>13920</v>
      </c>
      <c r="F675" s="177">
        <f>USD_CNY!B917</f>
        <v>6.8230199999999996</v>
      </c>
      <c r="G675" s="106">
        <f t="shared" si="15"/>
        <v>175</v>
      </c>
    </row>
    <row r="676" spans="1:7" x14ac:dyDescent="0.3">
      <c r="A676" s="350">
        <v>43322</v>
      </c>
      <c r="B676" s="110">
        <f t="shared" si="14"/>
        <v>16671.828298794226</v>
      </c>
      <c r="C676" s="288">
        <v>114125</v>
      </c>
      <c r="D676" s="110">
        <f t="shared" si="13"/>
        <v>14249.425896405322</v>
      </c>
      <c r="E676" s="288">
        <v>14060</v>
      </c>
      <c r="F676" s="177">
        <f>USD_CNY!B918</f>
        <v>6.8453799999999996</v>
      </c>
      <c r="G676" s="106">
        <f t="shared" si="15"/>
        <v>-200</v>
      </c>
    </row>
    <row r="677" spans="1:7" x14ac:dyDescent="0.3">
      <c r="A677" s="350">
        <v>43325</v>
      </c>
      <c r="B677" s="110">
        <f t="shared" si="14"/>
        <v>16564.729867482161</v>
      </c>
      <c r="C677" s="288">
        <v>113750</v>
      </c>
      <c r="D677" s="110">
        <f t="shared" si="13"/>
        <v>14157.888775625779</v>
      </c>
      <c r="E677" s="288">
        <v>13635</v>
      </c>
      <c r="F677" s="177">
        <f>USD_CNY!B919</f>
        <v>6.867</v>
      </c>
      <c r="G677" s="106">
        <f t="shared" si="15"/>
        <v>-375</v>
      </c>
    </row>
    <row r="678" spans="1:7" x14ac:dyDescent="0.3">
      <c r="A678" s="350">
        <v>43326</v>
      </c>
      <c r="B678" s="110">
        <f t="shared" si="14"/>
        <v>16297.81065955894</v>
      </c>
      <c r="C678" s="288">
        <v>112325</v>
      </c>
      <c r="D678" s="110">
        <f t="shared" si="13"/>
        <v>13929.752700477728</v>
      </c>
      <c r="E678" s="288">
        <v>13680</v>
      </c>
      <c r="F678" s="177">
        <f>USD_CNY!B920</f>
        <v>6.8920300000000001</v>
      </c>
      <c r="G678" s="106">
        <f t="shared" si="15"/>
        <v>-1425</v>
      </c>
    </row>
    <row r="679" spans="1:7" x14ac:dyDescent="0.3">
      <c r="A679" s="350">
        <v>43327</v>
      </c>
      <c r="B679" s="110">
        <f t="shared" si="14"/>
        <v>16211.158499434243</v>
      </c>
      <c r="C679" s="288">
        <v>111750</v>
      </c>
      <c r="D679" s="110">
        <f t="shared" si="13"/>
        <v>13855.691025157474</v>
      </c>
      <c r="E679" s="288">
        <v>13345</v>
      </c>
      <c r="F679" s="177">
        <f>USD_CNY!B921</f>
        <v>6.8933999999999997</v>
      </c>
      <c r="G679" s="106">
        <f t="shared" si="15"/>
        <v>-575</v>
      </c>
    </row>
    <row r="680" spans="1:7" x14ac:dyDescent="0.3">
      <c r="A680" s="350">
        <v>43328</v>
      </c>
      <c r="B680" s="110">
        <f t="shared" si="14"/>
        <v>15679.216759052624</v>
      </c>
      <c r="C680" s="288">
        <v>108900</v>
      </c>
      <c r="D680" s="110">
        <f t="shared" si="13"/>
        <v>13401.039965002245</v>
      </c>
      <c r="E680" s="288">
        <v>12985</v>
      </c>
      <c r="F680" s="177">
        <f>USD_CNY!B922</f>
        <v>6.9455</v>
      </c>
      <c r="G680" s="106">
        <f t="shared" si="15"/>
        <v>-2850</v>
      </c>
    </row>
    <row r="681" spans="1:7" x14ac:dyDescent="0.3">
      <c r="A681" s="350">
        <v>43329</v>
      </c>
      <c r="B681" s="110">
        <f t="shared" si="14"/>
        <v>16177.006634103667</v>
      </c>
      <c r="C681" s="288">
        <v>110950</v>
      </c>
      <c r="D681" s="110">
        <f t="shared" si="13"/>
        <v>13826.501396669802</v>
      </c>
      <c r="E681" s="288">
        <v>13115</v>
      </c>
      <c r="F681" s="177">
        <f>USD_CNY!B923</f>
        <v>6.8585000000000003</v>
      </c>
      <c r="G681" s="106">
        <f t="shared" si="15"/>
        <v>2050</v>
      </c>
    </row>
    <row r="682" spans="1:7" x14ac:dyDescent="0.3">
      <c r="A682" s="350">
        <v>43332</v>
      </c>
      <c r="B682" s="110">
        <f t="shared" si="14"/>
        <v>16426.721678444454</v>
      </c>
      <c r="C682" s="288">
        <v>112275</v>
      </c>
      <c r="D682" s="110">
        <f t="shared" si="13"/>
        <v>14039.933058499533</v>
      </c>
      <c r="E682" s="288">
        <v>13240</v>
      </c>
      <c r="F682" s="177">
        <f>USD_CNY!B924</f>
        <v>6.8349000000000002</v>
      </c>
      <c r="G682" s="106">
        <f t="shared" si="15"/>
        <v>1325</v>
      </c>
    </row>
    <row r="683" spans="1:7" x14ac:dyDescent="0.3">
      <c r="A683" s="350">
        <v>43333</v>
      </c>
      <c r="B683" s="110">
        <f>+IF(F683=0,"",C683/F683)</f>
        <v>16494.418455604446</v>
      </c>
      <c r="C683" s="288">
        <v>112725</v>
      </c>
      <c r="D683" s="110">
        <f>+IF(ISERROR(B683/1.17),0,B683/1.17)</f>
        <v>14097.793551798672</v>
      </c>
      <c r="E683" s="288">
        <v>13560</v>
      </c>
      <c r="F683" s="177">
        <f>USD_CNY!B925</f>
        <v>6.83413</v>
      </c>
      <c r="G683" s="106">
        <f>+C683-C682</f>
        <v>450</v>
      </c>
    </row>
    <row r="684" spans="1:7" x14ac:dyDescent="0.3">
      <c r="A684" s="350">
        <v>43334</v>
      </c>
      <c r="B684" s="110">
        <f t="shared" si="14"/>
        <v>16473.650215230311</v>
      </c>
      <c r="C684" s="288">
        <v>112475</v>
      </c>
      <c r="D684" s="110">
        <f t="shared" si="13"/>
        <v>14080.042919000267</v>
      </c>
      <c r="E684" s="288">
        <v>13680</v>
      </c>
      <c r="F684" s="177">
        <f>USD_CNY!B926</f>
        <v>6.8275699999999997</v>
      </c>
      <c r="G684" s="106">
        <f t="shared" si="15"/>
        <v>-250</v>
      </c>
    </row>
    <row r="685" spans="1:7" x14ac:dyDescent="0.3">
      <c r="A685" s="350">
        <v>43335</v>
      </c>
      <c r="B685" s="110">
        <f t="shared" si="14"/>
        <v>16258.143679336235</v>
      </c>
      <c r="C685" s="288">
        <v>111300</v>
      </c>
      <c r="D685" s="110">
        <f t="shared" si="13"/>
        <v>13895.849298577979</v>
      </c>
      <c r="E685" s="288">
        <v>13570</v>
      </c>
      <c r="F685" s="177">
        <f>USD_CNY!B927</f>
        <v>6.8457999999999997</v>
      </c>
      <c r="G685" s="106">
        <f t="shared" si="15"/>
        <v>-1175</v>
      </c>
    </row>
    <row r="686" spans="1:7" x14ac:dyDescent="0.3">
      <c r="A686" s="350">
        <v>43336</v>
      </c>
      <c r="B686" s="110">
        <f t="shared" si="14"/>
        <v>16023.757814211454</v>
      </c>
      <c r="C686" s="288">
        <v>110450</v>
      </c>
      <c r="D686" s="110">
        <f t="shared" si="13"/>
        <v>13695.51949932603</v>
      </c>
      <c r="E686" s="288">
        <v>13140</v>
      </c>
      <c r="F686" s="177">
        <f>USD_CNY!B928</f>
        <v>6.8928900000000004</v>
      </c>
      <c r="G686" s="106">
        <f t="shared" si="15"/>
        <v>-850</v>
      </c>
    </row>
    <row r="687" spans="1:7" x14ac:dyDescent="0.3">
      <c r="A687" s="350">
        <v>43339</v>
      </c>
      <c r="B687" s="110">
        <f t="shared" si="14"/>
        <v>16088.519209162514</v>
      </c>
      <c r="C687" s="288">
        <v>109400</v>
      </c>
      <c r="D687" s="110">
        <f t="shared" si="13"/>
        <v>13750.871118942321</v>
      </c>
      <c r="E687" s="288">
        <v>13310</v>
      </c>
      <c r="F687" s="177">
        <f>USD_CNY!B929</f>
        <v>6.7998799999999999</v>
      </c>
      <c r="G687" s="106">
        <f t="shared" si="15"/>
        <v>-1050</v>
      </c>
    </row>
    <row r="688" spans="1:7" x14ac:dyDescent="0.3">
      <c r="A688" s="350">
        <v>43340</v>
      </c>
      <c r="B688" s="110">
        <f t="shared" si="14"/>
        <v>16105.003444763077</v>
      </c>
      <c r="C688" s="288">
        <v>109400</v>
      </c>
      <c r="D688" s="110">
        <f t="shared" si="13"/>
        <v>13764.960209199211</v>
      </c>
      <c r="E688" s="288">
        <v>13310</v>
      </c>
      <c r="F688" s="177">
        <f>USD_CNY!B930</f>
        <v>6.7929199999999996</v>
      </c>
      <c r="G688" s="106">
        <f t="shared" si="15"/>
        <v>0</v>
      </c>
    </row>
    <row r="689" spans="1:7" x14ac:dyDescent="0.3">
      <c r="A689" s="350">
        <v>43341</v>
      </c>
      <c r="B689" s="110">
        <f t="shared" si="14"/>
        <v>16373.249794093423</v>
      </c>
      <c r="C689" s="288">
        <v>111325</v>
      </c>
      <c r="D689" s="110">
        <f t="shared" si="13"/>
        <v>13994.230593242242</v>
      </c>
      <c r="E689" s="288">
        <v>13460</v>
      </c>
      <c r="F689" s="177">
        <f>USD_CNY!B931</f>
        <v>6.7991999999999999</v>
      </c>
      <c r="G689" s="106">
        <f t="shared" si="15"/>
        <v>1925</v>
      </c>
    </row>
    <row r="690" spans="1:7" x14ac:dyDescent="0.3">
      <c r="A690" s="350">
        <v>43342</v>
      </c>
      <c r="B690" s="110">
        <f t="shared" si="14"/>
        <v>16047.824257461658</v>
      </c>
      <c r="C690" s="288">
        <v>110600</v>
      </c>
      <c r="D690" s="110">
        <f t="shared" si="13"/>
        <v>13716.089108941589</v>
      </c>
      <c r="E690" s="288">
        <v>13415</v>
      </c>
      <c r="F690" s="177">
        <f>USD_CNY!B932</f>
        <v>6.8918999999999997</v>
      </c>
      <c r="G690" s="106">
        <f t="shared" si="15"/>
        <v>-725</v>
      </c>
    </row>
    <row r="691" spans="1:7" x14ac:dyDescent="0.3">
      <c r="A691" s="350">
        <v>43343</v>
      </c>
      <c r="B691" s="110">
        <f t="shared" si="14"/>
        <v>15952.09347103863</v>
      </c>
      <c r="C691" s="288">
        <v>109525</v>
      </c>
      <c r="D691" s="110">
        <f t="shared" si="13"/>
        <v>13634.267923964642</v>
      </c>
      <c r="E691" s="288">
        <v>13290</v>
      </c>
      <c r="F691" s="177">
        <f>USD_CNY!B933</f>
        <v>6.8658700000000001</v>
      </c>
      <c r="G691" s="106">
        <f t="shared" si="15"/>
        <v>-1075</v>
      </c>
    </row>
    <row r="692" spans="1:7" x14ac:dyDescent="0.3">
      <c r="A692" s="350">
        <v>43347</v>
      </c>
      <c r="B692" s="110">
        <f t="shared" si="14"/>
        <v>15619.650178363967</v>
      </c>
      <c r="C692" s="288">
        <v>106750</v>
      </c>
      <c r="D692" s="110">
        <f t="shared" si="13"/>
        <v>13350.128357576041</v>
      </c>
      <c r="E692" s="288">
        <v>12670</v>
      </c>
      <c r="F692" s="177">
        <f>USD_CNY!B934</f>
        <v>6.8343400000000001</v>
      </c>
      <c r="G692" s="106">
        <v>-25</v>
      </c>
    </row>
    <row r="693" spans="1:7" x14ac:dyDescent="0.3">
      <c r="A693" s="350">
        <v>43348</v>
      </c>
      <c r="B693" s="110">
        <f t="shared" si="14"/>
        <v>15400.732985822127</v>
      </c>
      <c r="C693" s="288">
        <v>105475</v>
      </c>
      <c r="D693" s="110">
        <f t="shared" si="13"/>
        <v>13163.01964600182</v>
      </c>
      <c r="E693" s="288">
        <v>12475</v>
      </c>
      <c r="F693" s="177">
        <f>USD_CNY!B935</f>
        <v>6.8487</v>
      </c>
      <c r="G693" s="106">
        <f t="shared" si="15"/>
        <v>-1275</v>
      </c>
    </row>
    <row r="694" spans="1:7" x14ac:dyDescent="0.3">
      <c r="A694" s="350">
        <v>43349</v>
      </c>
      <c r="B694" s="110">
        <f t="shared" si="14"/>
        <v>15441.391406021632</v>
      </c>
      <c r="C694" s="288">
        <v>105650</v>
      </c>
      <c r="D694" s="110">
        <f t="shared" si="13"/>
        <v>13197.770432497122</v>
      </c>
      <c r="E694" s="288">
        <v>12415</v>
      </c>
      <c r="F694" s="177">
        <f>USD_CNY!B936</f>
        <v>6.8419999999999996</v>
      </c>
      <c r="G694" s="106">
        <f t="shared" si="15"/>
        <v>175</v>
      </c>
    </row>
    <row r="695" spans="1:7" x14ac:dyDescent="0.3">
      <c r="A695" s="350">
        <v>43350</v>
      </c>
      <c r="B695" s="110">
        <f t="shared" si="14"/>
        <v>15429.731163235158</v>
      </c>
      <c r="C695" s="288">
        <v>105600</v>
      </c>
      <c r="D695" s="110">
        <f t="shared" si="13"/>
        <v>13187.804413021502</v>
      </c>
      <c r="E695" s="288">
        <v>12490</v>
      </c>
      <c r="F695" s="177">
        <f>USD_CNY!B937</f>
        <v>6.8439300000000003</v>
      </c>
      <c r="G695" s="106">
        <f t="shared" si="15"/>
        <v>-50</v>
      </c>
    </row>
    <row r="696" spans="1:7" x14ac:dyDescent="0.3">
      <c r="A696" s="350">
        <v>43353</v>
      </c>
      <c r="B696" s="110">
        <f t="shared" si="14"/>
        <v>15226.768790736527</v>
      </c>
      <c r="C696" s="288">
        <v>104450</v>
      </c>
      <c r="D696" s="110">
        <f t="shared" si="13"/>
        <v>13014.332299774811</v>
      </c>
      <c r="E696" s="288">
        <v>12290</v>
      </c>
      <c r="F696" s="177">
        <f>USD_CNY!B938</f>
        <v>6.8596300000000001</v>
      </c>
      <c r="G696" s="106">
        <f t="shared" si="15"/>
        <v>-1150</v>
      </c>
    </row>
    <row r="697" spans="1:7" x14ac:dyDescent="0.3">
      <c r="A697" s="350">
        <v>43354</v>
      </c>
      <c r="B697" s="110">
        <f t="shared" si="14"/>
        <v>15276.365659749636</v>
      </c>
      <c r="C697" s="288">
        <v>104875</v>
      </c>
      <c r="D697" s="110">
        <f t="shared" si="13"/>
        <v>13056.7227861108</v>
      </c>
      <c r="E697" s="288">
        <v>12205</v>
      </c>
      <c r="F697" s="177">
        <f>USD_CNY!B939</f>
        <v>6.8651799999999996</v>
      </c>
      <c r="G697" s="106">
        <f t="shared" si="15"/>
        <v>425</v>
      </c>
    </row>
    <row r="698" spans="1:7" x14ac:dyDescent="0.3">
      <c r="A698" s="350">
        <v>43355</v>
      </c>
      <c r="B698" s="110">
        <f t="shared" si="14"/>
        <v>15028.216540128575</v>
      </c>
      <c r="C698" s="288">
        <v>103325</v>
      </c>
      <c r="D698" s="110">
        <f t="shared" si="13"/>
        <v>12844.629521477415</v>
      </c>
      <c r="E698" s="288">
        <v>12255</v>
      </c>
      <c r="F698" s="177">
        <f>USD_CNY!B940</f>
        <v>6.8754</v>
      </c>
      <c r="G698" s="106">
        <f t="shared" si="15"/>
        <v>-1550</v>
      </c>
    </row>
    <row r="699" spans="1:7" x14ac:dyDescent="0.3">
      <c r="A699" s="350">
        <v>43356</v>
      </c>
      <c r="B699" s="110">
        <f t="shared" si="14"/>
        <v>15603.506307255539</v>
      </c>
      <c r="C699" s="288">
        <v>106625</v>
      </c>
      <c r="D699" s="110">
        <f t="shared" si="13"/>
        <v>13336.330177141486</v>
      </c>
      <c r="E699" s="288">
        <v>12285</v>
      </c>
      <c r="F699" s="177">
        <f>USD_CNY!B941</f>
        <v>6.8334000000000001</v>
      </c>
      <c r="G699" s="106">
        <f t="shared" ref="G699:G748" si="16">+C699-C698</f>
        <v>3300</v>
      </c>
    </row>
    <row r="700" spans="1:7" x14ac:dyDescent="0.3">
      <c r="A700" s="350">
        <v>43357</v>
      </c>
      <c r="B700" s="110">
        <f t="shared" si="14"/>
        <v>15598.583780103076</v>
      </c>
      <c r="C700" s="288">
        <v>106750</v>
      </c>
      <c r="D700" s="110">
        <f t="shared" si="13"/>
        <v>13332.122888976988</v>
      </c>
      <c r="E700" s="288">
        <v>12615</v>
      </c>
      <c r="F700" s="177">
        <f>USD_CNY!B942</f>
        <v>6.8435699999999997</v>
      </c>
      <c r="G700" s="106">
        <f t="shared" si="16"/>
        <v>125</v>
      </c>
    </row>
    <row r="701" spans="1:7" x14ac:dyDescent="0.3">
      <c r="A701" s="350">
        <v>43360</v>
      </c>
      <c r="B701" s="110">
        <f t="shared" si="14"/>
        <v>15316.284547053778</v>
      </c>
      <c r="C701" s="288">
        <v>105350</v>
      </c>
      <c r="D701" s="110">
        <f t="shared" si="13"/>
        <v>13090.841493208358</v>
      </c>
      <c r="E701" s="288">
        <v>12515</v>
      </c>
      <c r="F701" s="177">
        <f>USD_CNY!B943</f>
        <v>6.8783000000000003</v>
      </c>
      <c r="G701" s="106">
        <f t="shared" si="16"/>
        <v>-1400</v>
      </c>
    </row>
    <row r="702" spans="1:7" x14ac:dyDescent="0.3">
      <c r="A702" s="350">
        <v>43361</v>
      </c>
      <c r="B702" s="110">
        <f t="shared" si="14"/>
        <v>15228.278593058467</v>
      </c>
      <c r="C702" s="288">
        <v>104600</v>
      </c>
      <c r="D702" s="110">
        <f t="shared" si="13"/>
        <v>13015.622729109802</v>
      </c>
      <c r="E702" s="288">
        <v>12235</v>
      </c>
      <c r="F702" s="177">
        <f>USD_CNY!B944</f>
        <v>6.8688000000000002</v>
      </c>
      <c r="G702" s="106">
        <f t="shared" si="16"/>
        <v>-750</v>
      </c>
    </row>
    <row r="703" spans="1:7" x14ac:dyDescent="0.3">
      <c r="A703" s="350">
        <v>43362</v>
      </c>
      <c r="B703" s="110">
        <f t="shared" si="14"/>
        <v>15323.424865646659</v>
      </c>
      <c r="C703" s="288">
        <v>105100</v>
      </c>
      <c r="D703" s="110">
        <f t="shared" ref="D703:D710" si="17">+IF(ISERROR(B703/1.17),0,B703/1.17)</f>
        <v>13096.94432961253</v>
      </c>
      <c r="E703" s="288">
        <v>12320</v>
      </c>
      <c r="F703" s="177">
        <f>USD_CNY!B945</f>
        <v>6.8587800000000003</v>
      </c>
      <c r="G703" s="106">
        <f t="shared" si="16"/>
        <v>500</v>
      </c>
    </row>
    <row r="704" spans="1:7" x14ac:dyDescent="0.3">
      <c r="A704" s="350">
        <v>43363</v>
      </c>
      <c r="B704" s="110">
        <f t="shared" si="14"/>
        <v>15493.387395987045</v>
      </c>
      <c r="C704" s="288">
        <v>106150</v>
      </c>
      <c r="D704" s="110">
        <f t="shared" si="17"/>
        <v>13242.211449561579</v>
      </c>
      <c r="E704" s="288">
        <v>12470</v>
      </c>
      <c r="F704" s="177">
        <f>USD_CNY!B946</f>
        <v>6.8513099999999998</v>
      </c>
      <c r="G704" s="106">
        <f t="shared" si="16"/>
        <v>1050</v>
      </c>
    </row>
    <row r="705" spans="1:7" x14ac:dyDescent="0.3">
      <c r="A705" s="350">
        <v>43364</v>
      </c>
      <c r="B705" s="110">
        <f t="shared" si="14"/>
        <v>15683.649055029962</v>
      </c>
      <c r="C705" s="288">
        <v>107175</v>
      </c>
      <c r="D705" s="110">
        <f t="shared" si="17"/>
        <v>13404.828252162362</v>
      </c>
      <c r="E705" s="288">
        <v>12530</v>
      </c>
      <c r="F705" s="177">
        <f>USD_CNY!B947</f>
        <v>6.8335499999999998</v>
      </c>
      <c r="G705" s="106">
        <f t="shared" si="16"/>
        <v>1025</v>
      </c>
    </row>
    <row r="706" spans="1:7" x14ac:dyDescent="0.3">
      <c r="A706" s="350">
        <v>43368</v>
      </c>
      <c r="B706" s="110">
        <f t="shared" si="14"/>
        <v>15786.76795053091</v>
      </c>
      <c r="C706" s="288">
        <v>108400</v>
      </c>
      <c r="D706" s="110">
        <f t="shared" si="17"/>
        <v>13492.964060282829</v>
      </c>
      <c r="E706" s="288">
        <v>12980</v>
      </c>
      <c r="F706" s="177">
        <f>USD_CNY!B948</f>
        <v>6.8665099999999999</v>
      </c>
      <c r="G706" s="106">
        <f t="shared" si="16"/>
        <v>1225</v>
      </c>
    </row>
    <row r="707" spans="1:7" x14ac:dyDescent="0.3">
      <c r="A707" s="350">
        <v>43369</v>
      </c>
      <c r="B707" s="110">
        <f t="shared" si="14"/>
        <v>15856.236786469344</v>
      </c>
      <c r="C707" s="288">
        <v>108900</v>
      </c>
      <c r="D707" s="110">
        <f t="shared" si="17"/>
        <v>13552.339133734484</v>
      </c>
      <c r="E707" s="288">
        <v>12845</v>
      </c>
      <c r="F707" s="177">
        <f>USD_CNY!B949</f>
        <v>6.8679600000000001</v>
      </c>
      <c r="G707" s="106">
        <f t="shared" si="16"/>
        <v>500</v>
      </c>
    </row>
    <row r="708" spans="1:7" x14ac:dyDescent="0.3">
      <c r="A708" s="350">
        <v>43370</v>
      </c>
      <c r="B708" s="110">
        <f t="shared" si="14"/>
        <v>15730.681995079662</v>
      </c>
      <c r="C708" s="288">
        <v>108125</v>
      </c>
      <c r="D708" s="110">
        <f t="shared" si="17"/>
        <v>13445.027346221934</v>
      </c>
      <c r="E708" s="288">
        <v>12895</v>
      </c>
      <c r="F708" s="177">
        <f>USD_CNY!B950</f>
        <v>6.8735099999999996</v>
      </c>
      <c r="G708" s="106">
        <f t="shared" si="16"/>
        <v>-775</v>
      </c>
    </row>
    <row r="709" spans="1:7" x14ac:dyDescent="0.3">
      <c r="A709" s="350">
        <v>43371</v>
      </c>
      <c r="B709" s="110">
        <f t="shared" si="14"/>
        <v>15537.352812623882</v>
      </c>
      <c r="C709" s="288">
        <v>107000</v>
      </c>
      <c r="D709" s="110">
        <f t="shared" si="17"/>
        <v>13279.788728738362</v>
      </c>
      <c r="E709" s="288">
        <v>12620</v>
      </c>
      <c r="F709" s="177">
        <f>USD_CNY!B951</f>
        <v>6.8866300000000003</v>
      </c>
      <c r="G709" s="106">
        <f t="shared" si="16"/>
        <v>-1125</v>
      </c>
    </row>
    <row r="710" spans="1:7" x14ac:dyDescent="0.3">
      <c r="A710" s="350">
        <v>43374</v>
      </c>
      <c r="B710" s="110">
        <f t="shared" si="14"/>
        <v>15671.754372346239</v>
      </c>
      <c r="C710" s="288">
        <v>107000</v>
      </c>
      <c r="D710" s="110">
        <f t="shared" si="17"/>
        <v>13394.661856706187</v>
      </c>
      <c r="E710" s="288">
        <v>12480</v>
      </c>
      <c r="F710" s="177">
        <f>USD_CNY!B952</f>
        <v>6.8275699999999997</v>
      </c>
      <c r="G710" s="106">
        <f t="shared" si="16"/>
        <v>0</v>
      </c>
    </row>
    <row r="711" spans="1:7" x14ac:dyDescent="0.3">
      <c r="A711" s="350">
        <v>43375</v>
      </c>
      <c r="B711" s="110">
        <f t="shared" ref="B711:B728" si="18">+IF(F711=0,"",C711/F711)</f>
        <v>15537.533307679463</v>
      </c>
      <c r="C711" s="288">
        <v>107000</v>
      </c>
      <c r="D711" s="110">
        <f t="shared" ref="D711:D728" si="19">+IF(ISERROR(B711/1.17),0,B711/1.17)</f>
        <v>13279.942998016635</v>
      </c>
      <c r="E711" s="288">
        <v>12325</v>
      </c>
      <c r="F711" s="177">
        <f>USD_CNY!B953</f>
        <v>6.8865499999999997</v>
      </c>
      <c r="G711" s="106">
        <f t="shared" ref="G711:G721" si="20">+C711-C710</f>
        <v>0</v>
      </c>
    </row>
    <row r="712" spans="1:7" x14ac:dyDescent="0.3">
      <c r="A712" s="350">
        <v>43376</v>
      </c>
      <c r="B712" s="110">
        <f t="shared" si="18"/>
        <v>15543.333943445507</v>
      </c>
      <c r="C712" s="288">
        <v>107000</v>
      </c>
      <c r="D712" s="110">
        <f t="shared" si="19"/>
        <v>13284.900806363681</v>
      </c>
      <c r="E712" s="288">
        <v>12420</v>
      </c>
      <c r="F712" s="177">
        <f>USD_CNY!B954</f>
        <v>6.8839800000000002</v>
      </c>
      <c r="G712" s="106">
        <f t="shared" si="20"/>
        <v>0</v>
      </c>
    </row>
    <row r="713" spans="1:7" x14ac:dyDescent="0.3">
      <c r="A713" s="350">
        <v>43377</v>
      </c>
      <c r="B713" s="110">
        <f t="shared" si="18"/>
        <v>15531.917364393297</v>
      </c>
      <c r="C713" s="288">
        <v>107000</v>
      </c>
      <c r="D713" s="110">
        <f t="shared" si="19"/>
        <v>13275.143046489999</v>
      </c>
      <c r="E713" s="288">
        <v>12400</v>
      </c>
      <c r="F713" s="177">
        <f>USD_CNY!B955</f>
        <v>6.8890399999999996</v>
      </c>
      <c r="G713" s="106">
        <f t="shared" si="20"/>
        <v>0</v>
      </c>
    </row>
    <row r="714" spans="1:7" x14ac:dyDescent="0.3">
      <c r="A714" s="350">
        <v>43378</v>
      </c>
      <c r="B714" s="110">
        <f t="shared" si="18"/>
        <v>15522.746626704056</v>
      </c>
      <c r="C714" s="288">
        <v>107000</v>
      </c>
      <c r="D714" s="110">
        <f t="shared" si="19"/>
        <v>13267.304809148767</v>
      </c>
      <c r="E714" s="288">
        <v>12770</v>
      </c>
      <c r="F714" s="177">
        <f>USD_CNY!B956</f>
        <v>6.8931100000000001</v>
      </c>
      <c r="G714" s="106">
        <f t="shared" si="20"/>
        <v>0</v>
      </c>
    </row>
    <row r="715" spans="1:7" x14ac:dyDescent="0.3">
      <c r="A715" s="350">
        <v>43381</v>
      </c>
      <c r="B715" s="110">
        <f t="shared" si="18"/>
        <v>15456.677864010195</v>
      </c>
      <c r="C715" s="288">
        <v>106750</v>
      </c>
      <c r="D715" s="110">
        <f t="shared" si="19"/>
        <v>13210.835781205296</v>
      </c>
      <c r="E715" s="288">
        <v>12400</v>
      </c>
      <c r="F715" s="177">
        <f>USD_CNY!B957</f>
        <v>6.9063999999999997</v>
      </c>
      <c r="G715" s="106">
        <f t="shared" si="20"/>
        <v>-250</v>
      </c>
    </row>
    <row r="716" spans="1:7" x14ac:dyDescent="0.3">
      <c r="A716" s="350">
        <v>43382</v>
      </c>
      <c r="B716" s="110">
        <f t="shared" si="18"/>
        <v>15576.222778610434</v>
      </c>
      <c r="C716" s="288">
        <v>107875</v>
      </c>
      <c r="D716" s="110">
        <f t="shared" si="19"/>
        <v>13313.010921889261</v>
      </c>
      <c r="E716" s="288">
        <v>12395</v>
      </c>
      <c r="F716" s="177">
        <f>USD_CNY!B958</f>
        <v>6.9256200000000003</v>
      </c>
      <c r="G716" s="106">
        <f t="shared" si="20"/>
        <v>1125</v>
      </c>
    </row>
    <row r="717" spans="1:7" x14ac:dyDescent="0.3">
      <c r="A717" s="350">
        <v>43383</v>
      </c>
      <c r="B717" s="110">
        <f t="shared" si="18"/>
        <v>15803.955760491268</v>
      </c>
      <c r="C717" s="288">
        <v>109300</v>
      </c>
      <c r="D717" s="110">
        <f t="shared" si="19"/>
        <v>13507.654496146384</v>
      </c>
      <c r="E717" s="288">
        <v>12660</v>
      </c>
      <c r="F717" s="177">
        <f>USD_CNY!B959</f>
        <v>6.9159899999999999</v>
      </c>
      <c r="G717" s="106">
        <f t="shared" si="20"/>
        <v>1425</v>
      </c>
    </row>
    <row r="718" spans="1:7" x14ac:dyDescent="0.3">
      <c r="A718" s="350">
        <v>43385</v>
      </c>
      <c r="B718" s="110">
        <f t="shared" si="18"/>
        <v>15623.864016401785</v>
      </c>
      <c r="C718" s="288">
        <v>107450</v>
      </c>
      <c r="D718" s="110">
        <f t="shared" si="19"/>
        <v>13353.729928548535</v>
      </c>
      <c r="E718" s="288">
        <v>12420</v>
      </c>
      <c r="F718" s="177">
        <f>USD_CNY!B960</f>
        <v>6.8773</v>
      </c>
      <c r="G718" s="106">
        <f t="shared" si="20"/>
        <v>-1850</v>
      </c>
    </row>
    <row r="719" spans="1:7" x14ac:dyDescent="0.3">
      <c r="A719" s="350">
        <v>43388</v>
      </c>
      <c r="B719" s="110">
        <f t="shared" si="18"/>
        <v>15665.664218379503</v>
      </c>
      <c r="C719" s="288">
        <v>108350</v>
      </c>
      <c r="D719" s="110">
        <f t="shared" si="19"/>
        <v>13389.456596905558</v>
      </c>
      <c r="E719" s="288">
        <v>12710</v>
      </c>
      <c r="F719" s="177">
        <f>USD_CNY!B961</f>
        <v>6.9164000000000003</v>
      </c>
      <c r="G719" s="106">
        <f t="shared" si="20"/>
        <v>900</v>
      </c>
    </row>
    <row r="720" spans="1:7" x14ac:dyDescent="0.3">
      <c r="A720" s="350">
        <v>43389</v>
      </c>
      <c r="B720" s="110">
        <f t="shared" si="18"/>
        <v>15402.465261372323</v>
      </c>
      <c r="C720" s="288">
        <v>106600</v>
      </c>
      <c r="D720" s="110">
        <f t="shared" si="19"/>
        <v>13164.500223395149</v>
      </c>
      <c r="E720" s="288">
        <v>12650</v>
      </c>
      <c r="F720" s="177">
        <f>USD_CNY!B962</f>
        <v>6.9209699999999996</v>
      </c>
      <c r="G720" s="106">
        <f t="shared" si="20"/>
        <v>-1750</v>
      </c>
    </row>
    <row r="721" spans="1:7" x14ac:dyDescent="0.3">
      <c r="A721" s="350">
        <v>43390</v>
      </c>
      <c r="B721" s="110">
        <f t="shared" si="18"/>
        <v>15357.754273037355</v>
      </c>
      <c r="C721" s="288">
        <v>106125</v>
      </c>
      <c r="D721" s="110">
        <f t="shared" si="19"/>
        <v>13126.285703450732</v>
      </c>
      <c r="E721" s="288">
        <v>12450</v>
      </c>
      <c r="F721" s="177">
        <f>USD_CNY!B963</f>
        <v>6.9101900000000001</v>
      </c>
      <c r="G721" s="106">
        <f t="shared" si="20"/>
        <v>-475</v>
      </c>
    </row>
    <row r="722" spans="1:7" x14ac:dyDescent="0.3">
      <c r="A722" s="350">
        <v>43391</v>
      </c>
      <c r="B722" s="110">
        <f t="shared" si="18"/>
        <v>15209.534339267519</v>
      </c>
      <c r="C722" s="288">
        <v>105375</v>
      </c>
      <c r="D722" s="110">
        <f t="shared" si="19"/>
        <v>12999.601999373948</v>
      </c>
      <c r="E722" s="288">
        <v>12440</v>
      </c>
      <c r="F722" s="177">
        <f>USD_CNY!B964</f>
        <v>6.9282199999999996</v>
      </c>
      <c r="G722" s="106">
        <f t="shared" si="16"/>
        <v>-750</v>
      </c>
    </row>
    <row r="723" spans="1:7" x14ac:dyDescent="0.3">
      <c r="A723" s="350">
        <v>43392</v>
      </c>
      <c r="B723" s="110">
        <f t="shared" si="18"/>
        <v>15229.1107064433</v>
      </c>
      <c r="C723" s="288">
        <v>105625</v>
      </c>
      <c r="D723" s="110">
        <f t="shared" si="19"/>
        <v>13016.333937131027</v>
      </c>
      <c r="E723" s="288">
        <v>12140</v>
      </c>
      <c r="F723" s="177">
        <f>USD_CNY!B965</f>
        <v>6.9357300000000004</v>
      </c>
      <c r="G723" s="106">
        <f t="shared" ref="G723:G728" si="21">+C723-C722</f>
        <v>250</v>
      </c>
    </row>
    <row r="724" spans="1:7" x14ac:dyDescent="0.3">
      <c r="A724" s="350">
        <v>43395</v>
      </c>
      <c r="B724" s="110">
        <f t="shared" si="18"/>
        <v>15425.217994837098</v>
      </c>
      <c r="C724" s="288">
        <v>106900</v>
      </c>
      <c r="D724" s="110">
        <f t="shared" si="19"/>
        <v>13183.947004134272</v>
      </c>
      <c r="E724" s="288">
        <v>12470</v>
      </c>
      <c r="F724" s="177">
        <f>USD_CNY!B966</f>
        <v>6.9302099999999998</v>
      </c>
      <c r="G724" s="106">
        <f t="shared" si="21"/>
        <v>1275</v>
      </c>
    </row>
    <row r="725" spans="1:7" x14ac:dyDescent="0.3">
      <c r="A725" s="350">
        <v>43396</v>
      </c>
      <c r="B725" s="110">
        <f t="shared" si="18"/>
        <v>15402.601071911478</v>
      </c>
      <c r="C725" s="288">
        <v>106850</v>
      </c>
      <c r="D725" s="110">
        <f t="shared" si="19"/>
        <v>13164.616300779042</v>
      </c>
      <c r="E725" s="288">
        <v>12455</v>
      </c>
      <c r="F725" s="177">
        <f>USD_CNY!B967</f>
        <v>6.9371400000000003</v>
      </c>
      <c r="G725" s="106">
        <f t="shared" si="21"/>
        <v>-50</v>
      </c>
    </row>
    <row r="726" spans="1:7" x14ac:dyDescent="0.3">
      <c r="A726" s="350">
        <v>43397</v>
      </c>
      <c r="B726" s="110">
        <f t="shared" si="18"/>
        <v>15382.187362176466</v>
      </c>
      <c r="C726" s="288">
        <v>106725</v>
      </c>
      <c r="D726" s="110">
        <f t="shared" si="19"/>
        <v>13147.168685620913</v>
      </c>
      <c r="E726" s="288">
        <v>12330</v>
      </c>
      <c r="F726" s="177">
        <f>USD_CNY!B968</f>
        <v>6.9382200000000003</v>
      </c>
      <c r="G726" s="106">
        <f t="shared" si="21"/>
        <v>-125</v>
      </c>
    </row>
    <row r="727" spans="1:7" x14ac:dyDescent="0.3">
      <c r="A727" s="350">
        <v>43398</v>
      </c>
      <c r="B727" s="110">
        <f t="shared" si="18"/>
        <v>15052.173186754952</v>
      </c>
      <c r="C727" s="288">
        <v>104525</v>
      </c>
      <c r="D727" s="110">
        <f t="shared" si="19"/>
        <v>12865.105287824746</v>
      </c>
      <c r="E727" s="288">
        <v>12295</v>
      </c>
      <c r="F727" s="177">
        <f>USD_CNY!B969</f>
        <v>6.9441800000000002</v>
      </c>
      <c r="G727" s="106">
        <f t="shared" si="21"/>
        <v>-2200</v>
      </c>
    </row>
    <row r="728" spans="1:7" x14ac:dyDescent="0.3">
      <c r="A728" s="350">
        <v>43399</v>
      </c>
      <c r="B728" s="110">
        <f t="shared" si="18"/>
        <v>15091.505053264136</v>
      </c>
      <c r="C728" s="288">
        <v>104975</v>
      </c>
      <c r="D728" s="110">
        <f t="shared" si="19"/>
        <v>12898.722267747125</v>
      </c>
      <c r="E728" s="288">
        <v>12135</v>
      </c>
      <c r="F728" s="177">
        <f>USD_CNY!B970</f>
        <v>6.9558999999999997</v>
      </c>
      <c r="G728" s="106">
        <f t="shared" si="21"/>
        <v>450</v>
      </c>
    </row>
    <row r="729" spans="1:7" x14ac:dyDescent="0.3">
      <c r="A729" s="350">
        <v>43402</v>
      </c>
      <c r="B729" s="110">
        <f t="shared" ref="B729" si="22">+IF(F729=0,"",C729/F729)</f>
        <v>14850.452705083673</v>
      </c>
      <c r="C729" s="288">
        <v>103250</v>
      </c>
      <c r="D729" s="110">
        <f t="shared" ref="D729" si="23">+IF(ISERROR(B729/1.17),0,B729/1.17)</f>
        <v>12692.694619729637</v>
      </c>
      <c r="E729" s="288">
        <v>11835</v>
      </c>
      <c r="F729" s="177">
        <f>USD_CNY!B971</f>
        <v>6.9526500000000002</v>
      </c>
      <c r="G729" s="106">
        <f t="shared" ref="G729" si="24">+C729-C728</f>
        <v>-1725</v>
      </c>
    </row>
    <row r="730" spans="1:7" x14ac:dyDescent="0.3">
      <c r="A730" s="350">
        <v>43403</v>
      </c>
      <c r="B730" s="110">
        <f t="shared" ref="B730" si="25">+IF(F730=0,"",C730/F730)</f>
        <v>14756.695532488386</v>
      </c>
      <c r="C730" s="288">
        <v>102925</v>
      </c>
      <c r="D730" s="110">
        <f t="shared" ref="D730" si="26">+IF(ISERROR(B730/1.17),0,B730/1.17)</f>
        <v>12612.560284178107</v>
      </c>
      <c r="E730" s="288">
        <v>11725</v>
      </c>
      <c r="F730" s="177">
        <f>USD_CNY!B972</f>
        <v>6.9748000000000001</v>
      </c>
      <c r="G730" s="106">
        <f t="shared" ref="G730" si="27">+C730-C729</f>
        <v>-325</v>
      </c>
    </row>
    <row r="731" spans="1:7" x14ac:dyDescent="0.3">
      <c r="A731" s="350">
        <v>43404</v>
      </c>
      <c r="B731" s="110">
        <f t="shared" ref="B731:B780" si="28">+IF(F731=0,"",C731/F731)</f>
        <v>14764.542141360806</v>
      </c>
      <c r="C731" s="288">
        <v>102900</v>
      </c>
      <c r="D731" s="110">
        <f t="shared" ref="D731:D780" si="29">+IF(ISERROR(B731/1.17),0,B731/1.17)</f>
        <v>12619.266787487868</v>
      </c>
      <c r="E731" s="288">
        <v>11700</v>
      </c>
      <c r="F731" s="177">
        <f>USD_CNY!B973</f>
        <v>6.9694000000000003</v>
      </c>
      <c r="G731" s="106">
        <f t="shared" ref="G731:G732" si="30">+C731-C730</f>
        <v>-25</v>
      </c>
    </row>
    <row r="732" spans="1:7" x14ac:dyDescent="0.3">
      <c r="A732" s="350">
        <v>43405</v>
      </c>
      <c r="B732" s="110">
        <f t="shared" si="28"/>
        <v>14650.446861929486</v>
      </c>
      <c r="C732" s="288">
        <v>102175</v>
      </c>
      <c r="D732" s="110">
        <f t="shared" si="29"/>
        <v>12521.749454640587</v>
      </c>
      <c r="E732" s="288">
        <v>11625</v>
      </c>
      <c r="F732" s="177">
        <f>USD_CNY!B974</f>
        <v>6.9741900000000001</v>
      </c>
      <c r="G732" s="106">
        <f t="shared" si="30"/>
        <v>-725</v>
      </c>
    </row>
    <row r="733" spans="1:7" x14ac:dyDescent="0.3">
      <c r="A733" s="350">
        <v>43406</v>
      </c>
      <c r="B733" s="110">
        <f t="shared" si="28"/>
        <v>14878.176794381861</v>
      </c>
      <c r="C733" s="288">
        <v>102900</v>
      </c>
      <c r="D733" s="110">
        <f t="shared" si="29"/>
        <v>12716.3904225486</v>
      </c>
      <c r="E733" s="288">
        <v>11555</v>
      </c>
      <c r="F733" s="177">
        <f>USD_CNY!B975</f>
        <v>6.9161700000000002</v>
      </c>
      <c r="G733" s="106">
        <f t="shared" si="16"/>
        <v>725</v>
      </c>
    </row>
    <row r="734" spans="1:7" x14ac:dyDescent="0.3">
      <c r="A734" s="350">
        <v>43409</v>
      </c>
      <c r="B734" s="110">
        <f t="shared" si="28"/>
        <v>14811.268749818668</v>
      </c>
      <c r="C734" s="288">
        <v>102100</v>
      </c>
      <c r="D734" s="110">
        <f t="shared" si="29"/>
        <v>12659.204059674075</v>
      </c>
      <c r="E734" s="288">
        <v>11980</v>
      </c>
      <c r="F734" s="177">
        <f>USD_CNY!B976</f>
        <v>6.8933999999999997</v>
      </c>
      <c r="G734" s="106">
        <f t="shared" si="16"/>
        <v>-800</v>
      </c>
    </row>
    <row r="735" spans="1:7" x14ac:dyDescent="0.3">
      <c r="A735" s="350">
        <v>43410</v>
      </c>
      <c r="B735" s="110">
        <f t="shared" si="28"/>
        <v>14761.429253679502</v>
      </c>
      <c r="C735" s="288">
        <v>102000</v>
      </c>
      <c r="D735" s="110">
        <f t="shared" si="29"/>
        <v>12616.606199726071</v>
      </c>
      <c r="E735" s="288">
        <v>11680</v>
      </c>
      <c r="F735" s="177">
        <f>USD_CNY!B977</f>
        <v>6.9099000000000004</v>
      </c>
      <c r="G735" s="106">
        <f t="shared" si="16"/>
        <v>-100</v>
      </c>
    </row>
    <row r="736" spans="1:7" x14ac:dyDescent="0.3">
      <c r="A736" s="350">
        <v>43411</v>
      </c>
      <c r="B736" s="110">
        <f t="shared" si="28"/>
        <v>14763.402655461845</v>
      </c>
      <c r="C736" s="288">
        <f>C737+1125</f>
        <v>102175</v>
      </c>
      <c r="D736" s="110">
        <f t="shared" si="29"/>
        <v>12618.292867916107</v>
      </c>
      <c r="E736" s="288">
        <v>11670</v>
      </c>
      <c r="F736" s="177">
        <f>USD_CNY!B978</f>
        <v>6.9208299999999996</v>
      </c>
      <c r="G736" s="106">
        <f t="shared" si="16"/>
        <v>175</v>
      </c>
    </row>
    <row r="737" spans="1:7" x14ac:dyDescent="0.3">
      <c r="A737" s="350">
        <v>43412</v>
      </c>
      <c r="B737" s="110">
        <f t="shared" si="28"/>
        <v>14608.364282440905</v>
      </c>
      <c r="C737" s="288">
        <v>101050</v>
      </c>
      <c r="D737" s="110">
        <f t="shared" si="29"/>
        <v>12485.78143798368</v>
      </c>
      <c r="E737" s="288">
        <v>11670</v>
      </c>
      <c r="F737" s="177">
        <f>USD_CNY!B979</f>
        <v>6.9172700000000003</v>
      </c>
      <c r="G737" s="106">
        <f t="shared" si="16"/>
        <v>-1125</v>
      </c>
    </row>
    <row r="738" spans="1:7" x14ac:dyDescent="0.3">
      <c r="A738" s="350">
        <v>43413</v>
      </c>
      <c r="B738" s="110">
        <f t="shared" si="28"/>
        <v>14545.700561531696</v>
      </c>
      <c r="C738" s="288">
        <v>101050</v>
      </c>
      <c r="D738" s="110">
        <f t="shared" si="29"/>
        <v>12432.222702163843</v>
      </c>
      <c r="E738" s="288">
        <v>11670</v>
      </c>
      <c r="F738" s="177">
        <f>USD_CNY!B980</f>
        <v>6.9470700000000001</v>
      </c>
      <c r="G738" s="106">
        <f t="shared" si="16"/>
        <v>0</v>
      </c>
    </row>
    <row r="739" spans="1:7" x14ac:dyDescent="0.3">
      <c r="A739" s="350">
        <v>43416</v>
      </c>
      <c r="B739" s="110">
        <f t="shared" si="28"/>
        <v>14473.727773003582</v>
      </c>
      <c r="C739" s="288">
        <f>C740+175</f>
        <v>100550</v>
      </c>
      <c r="D739" s="110">
        <f t="shared" si="29"/>
        <v>12370.707498293661</v>
      </c>
      <c r="E739" s="288">
        <v>11670</v>
      </c>
      <c r="F739" s="177">
        <f>USD_CNY!B981</f>
        <v>6.9470700000000001</v>
      </c>
      <c r="G739" s="106">
        <f t="shared" si="16"/>
        <v>-500</v>
      </c>
    </row>
    <row r="740" spans="1:7" x14ac:dyDescent="0.3">
      <c r="A740" s="350">
        <v>43417</v>
      </c>
      <c r="B740" s="110">
        <f t="shared" si="28"/>
        <v>14420.100075135366</v>
      </c>
      <c r="C740" s="288">
        <v>100375</v>
      </c>
      <c r="D740" s="110">
        <f t="shared" si="29"/>
        <v>12324.871859090057</v>
      </c>
      <c r="E740" s="288">
        <v>11290</v>
      </c>
      <c r="F740" s="177">
        <f>USD_CNY!B982</f>
        <v>6.9607700000000001</v>
      </c>
      <c r="G740" s="106">
        <f t="shared" si="16"/>
        <v>-175</v>
      </c>
    </row>
    <row r="741" spans="1:7" x14ac:dyDescent="0.3">
      <c r="A741" s="350">
        <v>43418</v>
      </c>
      <c r="B741" s="110">
        <f t="shared" si="28"/>
        <v>14383.248051278655</v>
      </c>
      <c r="C741" s="288">
        <v>99900</v>
      </c>
      <c r="D741" s="110">
        <f t="shared" si="29"/>
        <v>12293.37440280227</v>
      </c>
      <c r="E741" s="288">
        <v>11370</v>
      </c>
      <c r="F741" s="177">
        <f>USD_CNY!B983</f>
        <v>6.9455799999999996</v>
      </c>
      <c r="G741" s="106">
        <f t="shared" si="16"/>
        <v>-475</v>
      </c>
    </row>
    <row r="742" spans="1:7" x14ac:dyDescent="0.3">
      <c r="A742" s="350">
        <v>43419</v>
      </c>
      <c r="B742" s="110">
        <f t="shared" si="28"/>
        <v>14382.447796107735</v>
      </c>
      <c r="C742" s="288">
        <v>99850</v>
      </c>
      <c r="D742" s="110">
        <f t="shared" si="29"/>
        <v>12292.690424023705</v>
      </c>
      <c r="E742" s="288">
        <v>11225</v>
      </c>
      <c r="F742" s="177">
        <f>USD_CNY!B984</f>
        <v>6.9424900000000003</v>
      </c>
      <c r="G742" s="106">
        <f t="shared" si="16"/>
        <v>-50</v>
      </c>
    </row>
    <row r="743" spans="1:7" x14ac:dyDescent="0.3">
      <c r="A743" s="350">
        <v>43423</v>
      </c>
      <c r="B743" s="110">
        <f t="shared" si="28"/>
        <v>14442.97176158726</v>
      </c>
      <c r="C743" s="288">
        <f>C744+825</f>
        <v>99925</v>
      </c>
      <c r="D743" s="110">
        <f t="shared" si="29"/>
        <v>12344.420309048941</v>
      </c>
      <c r="E743" s="288"/>
      <c r="F743" s="177">
        <f>USD_CNY!B986</f>
        <v>6.91859</v>
      </c>
      <c r="G743" s="106">
        <f t="shared" si="16"/>
        <v>75</v>
      </c>
    </row>
    <row r="744" spans="1:7" x14ac:dyDescent="0.3">
      <c r="A744" s="350">
        <v>43424</v>
      </c>
      <c r="B744" s="110">
        <f t="shared" si="28"/>
        <v>14295.461659744933</v>
      </c>
      <c r="C744" s="288">
        <v>99100</v>
      </c>
      <c r="D744" s="110">
        <f t="shared" si="29"/>
        <v>12218.343298927293</v>
      </c>
      <c r="E744" s="288">
        <v>11200</v>
      </c>
      <c r="F744" s="177">
        <f>USD_CNY!B987</f>
        <v>6.9322699999999999</v>
      </c>
      <c r="G744" s="106">
        <f t="shared" si="16"/>
        <v>-825</v>
      </c>
    </row>
    <row r="745" spans="1:7" x14ac:dyDescent="0.3">
      <c r="A745" s="350">
        <v>43425</v>
      </c>
      <c r="B745" s="110">
        <f t="shared" si="28"/>
        <v>14058.899769585254</v>
      </c>
      <c r="C745" s="288">
        <v>97625</v>
      </c>
      <c r="D745" s="110">
        <f t="shared" si="29"/>
        <v>12016.153649218166</v>
      </c>
      <c r="E745" s="288">
        <v>11190</v>
      </c>
      <c r="F745" s="177">
        <f>USD_CNY!B988</f>
        <v>6.944</v>
      </c>
      <c r="G745" s="106">
        <f t="shared" si="16"/>
        <v>-1475</v>
      </c>
    </row>
    <row r="746" spans="1:7" x14ac:dyDescent="0.3">
      <c r="A746" s="350">
        <v>43426</v>
      </c>
      <c r="B746" s="110">
        <f t="shared" si="28"/>
        <v>13955.867098537667</v>
      </c>
      <c r="C746" s="288">
        <v>96600</v>
      </c>
      <c r="D746" s="110">
        <f t="shared" si="29"/>
        <v>11928.091537211681</v>
      </c>
      <c r="E746" s="288">
        <v>11085</v>
      </c>
      <c r="F746" s="177">
        <f>USD_CNY!B989</f>
        <v>6.9218200000000003</v>
      </c>
      <c r="G746" s="106">
        <f t="shared" si="16"/>
        <v>-1025</v>
      </c>
    </row>
    <row r="747" spans="1:7" x14ac:dyDescent="0.3">
      <c r="A747" s="350">
        <v>43427</v>
      </c>
      <c r="B747" s="110">
        <f t="shared" si="28"/>
        <v>13666.925750741857</v>
      </c>
      <c r="C747" s="288">
        <v>94600</v>
      </c>
      <c r="D747" s="110">
        <f t="shared" si="29"/>
        <v>11681.133120292187</v>
      </c>
      <c r="E747" s="288">
        <v>11085</v>
      </c>
      <c r="F747" s="177">
        <f>USD_CNY!B990</f>
        <v>6.9218200000000003</v>
      </c>
      <c r="G747" s="106">
        <f t="shared" si="16"/>
        <v>-2000</v>
      </c>
    </row>
    <row r="748" spans="1:7" x14ac:dyDescent="0.3">
      <c r="A748" s="350">
        <v>43430</v>
      </c>
      <c r="B748" s="110">
        <f t="shared" si="28"/>
        <v>13590.029895904621</v>
      </c>
      <c r="C748" s="288">
        <f>C749-200</f>
        <v>94325</v>
      </c>
      <c r="D748" s="110">
        <f t="shared" si="29"/>
        <v>11615.410167439848</v>
      </c>
      <c r="E748" s="288">
        <v>10710</v>
      </c>
      <c r="F748" s="177">
        <f>USD_CNY!B991</f>
        <v>6.9407500000000004</v>
      </c>
      <c r="G748" s="106">
        <f t="shared" si="16"/>
        <v>-275</v>
      </c>
    </row>
    <row r="749" spans="1:7" x14ac:dyDescent="0.3">
      <c r="A749" s="350">
        <v>43431</v>
      </c>
      <c r="B749" s="110">
        <f t="shared" si="28"/>
        <v>13600.797702432819</v>
      </c>
      <c r="C749" s="288">
        <v>94525</v>
      </c>
      <c r="D749" s="110">
        <f t="shared" si="29"/>
        <v>11624.613420882752</v>
      </c>
      <c r="E749" s="288">
        <v>10770</v>
      </c>
      <c r="F749" s="177">
        <f>USD_CNY!B992</f>
        <v>6.9499599999999999</v>
      </c>
      <c r="G749" s="106">
        <f t="shared" ref="G749:G751" si="31">+C749-C748</f>
        <v>200</v>
      </c>
    </row>
    <row r="750" spans="1:7" x14ac:dyDescent="0.3">
      <c r="A750" s="350">
        <v>43432</v>
      </c>
      <c r="B750" s="110">
        <f t="shared" si="28"/>
        <v>13603.337889360479</v>
      </c>
      <c r="C750" s="288">
        <v>94550</v>
      </c>
      <c r="D750" s="110">
        <f t="shared" si="29"/>
        <v>11626.784520820922</v>
      </c>
      <c r="E750" s="288">
        <v>10710</v>
      </c>
      <c r="F750" s="177">
        <f>USD_CNY!B993</f>
        <v>6.9504999999999999</v>
      </c>
      <c r="G750" s="106">
        <f t="shared" si="31"/>
        <v>25</v>
      </c>
    </row>
    <row r="751" spans="1:7" x14ac:dyDescent="0.3">
      <c r="A751" s="350">
        <v>43433</v>
      </c>
      <c r="B751" s="110">
        <f t="shared" si="28"/>
        <v>13627.669863031468</v>
      </c>
      <c r="C751" s="288">
        <v>94550</v>
      </c>
      <c r="D751" s="110">
        <f t="shared" si="29"/>
        <v>11647.581079514075</v>
      </c>
      <c r="E751" s="288">
        <v>10735</v>
      </c>
      <c r="F751" s="177">
        <f>USD_CNY!B994</f>
        <v>6.9380899999999999</v>
      </c>
      <c r="G751" s="106">
        <f t="shared" si="31"/>
        <v>0</v>
      </c>
    </row>
    <row r="752" spans="1:7" x14ac:dyDescent="0.3">
      <c r="A752" s="350">
        <v>43434</v>
      </c>
      <c r="B752" s="110">
        <f t="shared" si="28"/>
        <v>13756.804499080716</v>
      </c>
      <c r="C752" s="288">
        <v>95400</v>
      </c>
      <c r="D752" s="110">
        <f t="shared" si="29"/>
        <v>11757.952563316852</v>
      </c>
      <c r="E752" s="288">
        <v>10890</v>
      </c>
      <c r="F752" s="177">
        <f>USD_CNY!B995</f>
        <v>6.9347500000000002</v>
      </c>
      <c r="G752" s="106">
        <f t="shared" ref="G752" si="32">+C752-C751</f>
        <v>850</v>
      </c>
    </row>
    <row r="753" spans="1:7" x14ac:dyDescent="0.3">
      <c r="A753" s="350">
        <v>43437</v>
      </c>
      <c r="B753" s="110">
        <f t="shared" si="28"/>
        <v>13942.717044519841</v>
      </c>
      <c r="C753" s="289">
        <v>96450</v>
      </c>
      <c r="D753" s="110">
        <f t="shared" si="29"/>
        <v>11916.852174803284</v>
      </c>
      <c r="E753" s="289">
        <v>11020</v>
      </c>
      <c r="F753" s="177">
        <f>USD_CNY!B996</f>
        <v>6.9175899999999997</v>
      </c>
      <c r="G753" s="106">
        <f t="shared" ref="G753:G759" si="33">+C753-C752</f>
        <v>1050</v>
      </c>
    </row>
    <row r="754" spans="1:7" x14ac:dyDescent="0.3">
      <c r="A754" s="350">
        <v>43438</v>
      </c>
      <c r="B754" s="110">
        <f t="shared" si="28"/>
        <v>13928.964825817004</v>
      </c>
      <c r="C754" s="290">
        <v>95725</v>
      </c>
      <c r="D754" s="110">
        <f t="shared" si="29"/>
        <v>11905.098141723936</v>
      </c>
      <c r="E754" s="290">
        <v>11200</v>
      </c>
      <c r="F754" s="177">
        <f>USD_CNY!B997</f>
        <v>6.8723700000000001</v>
      </c>
      <c r="G754" s="106">
        <f t="shared" si="33"/>
        <v>-725</v>
      </c>
    </row>
    <row r="755" spans="1:7" x14ac:dyDescent="0.3">
      <c r="A755" s="350">
        <v>43439</v>
      </c>
      <c r="B755" s="110">
        <f t="shared" si="28"/>
        <v>13810.379798221698</v>
      </c>
      <c r="C755" s="290">
        <v>94575</v>
      </c>
      <c r="D755" s="110">
        <f t="shared" si="29"/>
        <v>11803.743417283504</v>
      </c>
      <c r="E755" s="290">
        <v>11265</v>
      </c>
      <c r="F755" s="177">
        <f>USD_CNY!B998</f>
        <v>6.8481100000000001</v>
      </c>
      <c r="G755" s="106">
        <f t="shared" si="33"/>
        <v>-1150</v>
      </c>
    </row>
    <row r="756" spans="1:7" x14ac:dyDescent="0.3">
      <c r="A756" s="350">
        <v>43440</v>
      </c>
      <c r="B756" s="110">
        <f t="shared" si="28"/>
        <v>13752.971546079018</v>
      </c>
      <c r="C756" s="290">
        <v>94300</v>
      </c>
      <c r="D756" s="110">
        <f t="shared" si="29"/>
        <v>11754.676535110271</v>
      </c>
      <c r="E756" s="290">
        <v>11020</v>
      </c>
      <c r="F756" s="177">
        <f>USD_CNY!B999</f>
        <v>6.8567</v>
      </c>
      <c r="G756" s="106">
        <f t="shared" si="33"/>
        <v>-275</v>
      </c>
    </row>
    <row r="757" spans="1:7" x14ac:dyDescent="0.3">
      <c r="A757" s="350">
        <v>43445</v>
      </c>
      <c r="B757" s="110">
        <f t="shared" si="28"/>
        <v>13406.804260657795</v>
      </c>
      <c r="C757" s="290">
        <v>92650</v>
      </c>
      <c r="D757" s="110">
        <f t="shared" si="29"/>
        <v>11458.807060391278</v>
      </c>
      <c r="E757" s="290">
        <v>10740</v>
      </c>
      <c r="F757" s="177">
        <f>USD_CNY!B1000</f>
        <v>6.9106699999999996</v>
      </c>
      <c r="G757" s="106">
        <v>-25</v>
      </c>
    </row>
    <row r="758" spans="1:7" x14ac:dyDescent="0.3">
      <c r="A758" s="350">
        <v>43446</v>
      </c>
      <c r="B758" s="106">
        <f t="shared" si="28"/>
        <v>13394.351078023616</v>
      </c>
      <c r="C758" s="290">
        <f>C759+485</f>
        <v>92460</v>
      </c>
      <c r="D758" s="106">
        <f t="shared" si="29"/>
        <v>11448.1633145501</v>
      </c>
      <c r="E758" s="290">
        <v>10740</v>
      </c>
      <c r="F758" s="177">
        <f>USD_CNY!B1001</f>
        <v>6.9029100000000003</v>
      </c>
      <c r="G758" s="106">
        <f t="shared" si="33"/>
        <v>-190</v>
      </c>
    </row>
    <row r="759" spans="1:7" x14ac:dyDescent="0.3">
      <c r="A759" s="350">
        <v>43447</v>
      </c>
      <c r="B759" s="106">
        <f t="shared" si="28"/>
        <v>13392.811638604497</v>
      </c>
      <c r="C759" s="290">
        <v>91975</v>
      </c>
      <c r="D759" s="106">
        <f t="shared" si="29"/>
        <v>11446.847554362819</v>
      </c>
      <c r="E759" s="290">
        <v>10720</v>
      </c>
      <c r="F759" s="177">
        <f>USD_CNY!B1002</f>
        <v>6.8674900000000001</v>
      </c>
      <c r="G759" s="106">
        <f t="shared" si="33"/>
        <v>-485</v>
      </c>
    </row>
    <row r="760" spans="1:7" x14ac:dyDescent="0.3">
      <c r="A760" s="350">
        <v>43448</v>
      </c>
      <c r="B760" s="106">
        <f t="shared" si="28"/>
        <v>13418.441613964776</v>
      </c>
      <c r="C760" s="290">
        <v>92275</v>
      </c>
      <c r="D760" s="106">
        <f t="shared" si="29"/>
        <v>11468.753516209212</v>
      </c>
      <c r="E760" s="290">
        <v>10800</v>
      </c>
      <c r="F760" s="177">
        <f>USD_CNY!B1003</f>
        <v>6.8767300000000002</v>
      </c>
      <c r="G760" s="106">
        <f t="shared" ref="G760" si="34">+C760-C759</f>
        <v>300</v>
      </c>
    </row>
    <row r="761" spans="1:7" x14ac:dyDescent="0.3">
      <c r="A761" s="350">
        <v>43451</v>
      </c>
      <c r="B761" s="106">
        <f t="shared" si="28"/>
        <v>13534.197492749148</v>
      </c>
      <c r="C761" s="290">
        <v>93375</v>
      </c>
      <c r="D761" s="106">
        <f t="shared" si="29"/>
        <v>11567.690164742862</v>
      </c>
      <c r="E761" s="290">
        <v>10740</v>
      </c>
      <c r="F761" s="177">
        <f>USD_CNY!B1004</f>
        <v>6.8991899999999999</v>
      </c>
      <c r="G761" s="106">
        <f t="shared" ref="G761:G765" si="35">+C761-C760</f>
        <v>1100</v>
      </c>
    </row>
    <row r="762" spans="1:7" x14ac:dyDescent="0.3">
      <c r="A762" s="350">
        <v>43452</v>
      </c>
      <c r="B762" s="106">
        <f t="shared" si="28"/>
        <v>13511.241613899512</v>
      </c>
      <c r="C762" s="290">
        <f>C763+1025</f>
        <v>93225</v>
      </c>
      <c r="D762" s="106">
        <f t="shared" si="29"/>
        <v>11548.069755469669</v>
      </c>
      <c r="F762" s="177">
        <f>USD_CNY!B1005</f>
        <v>6.8998100000000004</v>
      </c>
      <c r="G762" s="106">
        <f t="shared" si="35"/>
        <v>-150</v>
      </c>
    </row>
    <row r="763" spans="1:7" x14ac:dyDescent="0.3">
      <c r="A763" s="350">
        <v>43453</v>
      </c>
      <c r="B763" s="106">
        <f t="shared" si="28"/>
        <v>13392.947930193979</v>
      </c>
      <c r="C763" s="290">
        <v>92200</v>
      </c>
      <c r="D763" s="106">
        <f t="shared" si="29"/>
        <v>11446.964042900838</v>
      </c>
      <c r="E763" s="290">
        <v>10885</v>
      </c>
      <c r="F763" s="177">
        <f>USD_CNY!B1006</f>
        <v>6.88422</v>
      </c>
      <c r="G763" s="106">
        <f t="shared" si="35"/>
        <v>-1025</v>
      </c>
    </row>
    <row r="764" spans="1:7" x14ac:dyDescent="0.3">
      <c r="A764" s="350">
        <v>43454</v>
      </c>
      <c r="B764" s="106">
        <f t="shared" si="28"/>
        <v>13361.548288418253</v>
      </c>
      <c r="C764" s="290">
        <v>92250</v>
      </c>
      <c r="D764" s="106">
        <f t="shared" si="29"/>
        <v>11420.126742237824</v>
      </c>
      <c r="E764" s="290">
        <v>10775</v>
      </c>
      <c r="F764" s="177">
        <f>USD_CNY!B1007</f>
        <v>6.9041399999999999</v>
      </c>
      <c r="G764" s="106">
        <f t="shared" si="35"/>
        <v>50</v>
      </c>
    </row>
    <row r="765" spans="1:7" x14ac:dyDescent="0.3">
      <c r="A765" s="350">
        <v>43459</v>
      </c>
      <c r="B765" s="106">
        <f t="shared" si="28"/>
        <v>13152.9881877025</v>
      </c>
      <c r="C765" s="290">
        <f>C766+625</f>
        <v>90650</v>
      </c>
      <c r="D765" s="106">
        <f t="shared" si="29"/>
        <v>11241.870245899574</v>
      </c>
      <c r="F765" s="177">
        <f>USD_CNY!B1008</f>
        <v>6.8919699999999997</v>
      </c>
      <c r="G765" s="106">
        <f t="shared" si="35"/>
        <v>-1600</v>
      </c>
    </row>
    <row r="766" spans="1:7" x14ac:dyDescent="0.3">
      <c r="A766" s="350">
        <v>43460</v>
      </c>
      <c r="B766" s="106">
        <f t="shared" si="28"/>
        <v>13011.273305390952</v>
      </c>
      <c r="C766" s="290">
        <v>90025</v>
      </c>
      <c r="D766" s="106">
        <f t="shared" si="29"/>
        <v>11120.746414864063</v>
      </c>
      <c r="E766" s="290">
        <v>10800</v>
      </c>
      <c r="F766" s="177">
        <f>USD_CNY!B1009</f>
        <v>6.9189999999999996</v>
      </c>
      <c r="G766" s="106">
        <f t="shared" ref="G766" si="36">+C766-C765</f>
        <v>-625</v>
      </c>
    </row>
    <row r="767" spans="1:7" x14ac:dyDescent="0.3">
      <c r="A767" s="350">
        <v>43461</v>
      </c>
      <c r="B767" s="106">
        <f t="shared" si="28"/>
        <v>13050.425363322101</v>
      </c>
      <c r="C767" s="290">
        <f>C768+525</f>
        <v>89925</v>
      </c>
      <c r="D767" s="106">
        <f t="shared" si="29"/>
        <v>11154.209712241112</v>
      </c>
      <c r="F767" s="177">
        <f>USD_CNY!B1010</f>
        <v>6.8905799999999999</v>
      </c>
      <c r="G767" s="106">
        <f t="shared" ref="G767:G769" si="37">+C767-C766</f>
        <v>-100</v>
      </c>
    </row>
    <row r="768" spans="1:7" x14ac:dyDescent="0.3">
      <c r="A768" s="350">
        <v>43462</v>
      </c>
      <c r="B768" s="106">
        <f t="shared" si="28"/>
        <v>13010.278702290188</v>
      </c>
      <c r="C768" s="290">
        <v>89400</v>
      </c>
      <c r="D768" s="106">
        <f t="shared" si="29"/>
        <v>11119.896326743752</v>
      </c>
      <c r="E768" s="290">
        <v>10650</v>
      </c>
      <c r="F768" s="177">
        <f>USD_CNY!B1011</f>
        <v>6.8714899999999997</v>
      </c>
      <c r="G768" s="106">
        <f t="shared" si="37"/>
        <v>-525</v>
      </c>
    </row>
    <row r="769" spans="1:7" x14ac:dyDescent="0.3">
      <c r="A769" s="350">
        <v>43467</v>
      </c>
      <c r="B769" s="106">
        <f t="shared" si="28"/>
        <v>12873.240256809679</v>
      </c>
      <c r="C769" s="290">
        <v>88425</v>
      </c>
      <c r="D769" s="106">
        <f t="shared" si="29"/>
        <v>11002.769450264683</v>
      </c>
      <c r="E769" s="290">
        <v>10595</v>
      </c>
      <c r="F769" s="177">
        <f>USD_CNY!B1012</f>
        <v>6.8689</v>
      </c>
      <c r="G769" s="106">
        <f t="shared" si="37"/>
        <v>-975</v>
      </c>
    </row>
    <row r="770" spans="1:7" x14ac:dyDescent="0.3">
      <c r="A770" s="350">
        <v>43468</v>
      </c>
      <c r="B770" s="106">
        <f t="shared" si="28"/>
        <v>12893.101427185609</v>
      </c>
      <c r="C770" s="290">
        <v>88650</v>
      </c>
      <c r="D770" s="106">
        <f t="shared" si="29"/>
        <v>11019.74480956035</v>
      </c>
      <c r="E770" s="290">
        <v>10440</v>
      </c>
      <c r="F770" s="177">
        <f>USD_CNY!B1013</f>
        <v>6.8757700000000002</v>
      </c>
      <c r="G770" s="106">
        <f t="shared" ref="G770:G773" si="38">+C770-C769</f>
        <v>225</v>
      </c>
    </row>
    <row r="771" spans="1:7" x14ac:dyDescent="0.3">
      <c r="A771" s="350">
        <v>43469</v>
      </c>
      <c r="B771" s="106">
        <f t="shared" si="28"/>
        <v>13007.995299961898</v>
      </c>
      <c r="C771" s="290">
        <v>89450</v>
      </c>
      <c r="D771" s="106">
        <f t="shared" si="29"/>
        <v>11117.944700822136</v>
      </c>
      <c r="E771" s="290">
        <v>10715</v>
      </c>
      <c r="F771" s="177">
        <f>USD_CNY!B1014</f>
        <v>6.8765400000000003</v>
      </c>
      <c r="G771" s="106">
        <f t="shared" si="38"/>
        <v>800</v>
      </c>
    </row>
    <row r="772" spans="1:7" x14ac:dyDescent="0.3">
      <c r="A772" s="350">
        <v>43472</v>
      </c>
      <c r="B772" s="106">
        <f t="shared" si="28"/>
        <v>13301.049515451363</v>
      </c>
      <c r="C772" s="290">
        <f>C773+150</f>
        <v>91300</v>
      </c>
      <c r="D772" s="106">
        <f t="shared" si="29"/>
        <v>11368.41838927467</v>
      </c>
      <c r="F772" s="177">
        <f>USD_CNY!B1015</f>
        <v>6.8641199999999998</v>
      </c>
      <c r="G772" s="106">
        <f t="shared" si="38"/>
        <v>1850</v>
      </c>
    </row>
    <row r="773" spans="1:7" x14ac:dyDescent="0.3">
      <c r="A773" s="350">
        <v>43473</v>
      </c>
      <c r="B773" s="106">
        <f t="shared" si="28"/>
        <v>13316.600534124977</v>
      </c>
      <c r="C773" s="290">
        <v>91150</v>
      </c>
      <c r="D773" s="106">
        <f t="shared" si="29"/>
        <v>11381.709858226477</v>
      </c>
      <c r="E773" s="290">
        <v>11040</v>
      </c>
      <c r="F773" s="177">
        <f>USD_CNY!B1016</f>
        <v>6.8448399999999996</v>
      </c>
      <c r="G773" s="106">
        <f t="shared" si="38"/>
        <v>-150</v>
      </c>
    </row>
    <row r="774" spans="1:7" x14ac:dyDescent="0.3">
      <c r="A774" s="350">
        <v>43474</v>
      </c>
      <c r="B774" s="106">
        <f t="shared" si="28"/>
        <v>13425.188864681393</v>
      </c>
      <c r="C774" s="290">
        <v>92000</v>
      </c>
      <c r="D774" s="106">
        <f t="shared" si="29"/>
        <v>11474.520397163584</v>
      </c>
      <c r="E774" s="290">
        <v>11055</v>
      </c>
      <c r="F774" s="177">
        <f>USD_CNY!B1017</f>
        <v>6.8527899999999997</v>
      </c>
      <c r="G774" s="106">
        <f t="shared" ref="G774:G777" si="39">+C774-C773</f>
        <v>850</v>
      </c>
    </row>
    <row r="775" spans="1:7" x14ac:dyDescent="0.3">
      <c r="A775" s="350">
        <v>43475</v>
      </c>
      <c r="B775" s="106">
        <f t="shared" si="28"/>
        <v>13456.154079938218</v>
      </c>
      <c r="C775" s="290">
        <v>91650</v>
      </c>
      <c r="D775" s="106">
        <f t="shared" si="29"/>
        <v>11500.98639310959</v>
      </c>
      <c r="E775" s="290">
        <v>11205</v>
      </c>
      <c r="F775" s="177">
        <f>USD_CNY!B1018</f>
        <v>6.8110099999999996</v>
      </c>
      <c r="G775" s="106">
        <f t="shared" si="39"/>
        <v>-350</v>
      </c>
    </row>
    <row r="776" spans="1:7" x14ac:dyDescent="0.3">
      <c r="A776" s="350">
        <v>43480</v>
      </c>
      <c r="B776" s="106">
        <f t="shared" si="28"/>
        <v>13613.017623718742</v>
      </c>
      <c r="C776" s="290">
        <f>C777-1275</f>
        <v>92050</v>
      </c>
      <c r="D776" s="106">
        <f t="shared" si="29"/>
        <v>11635.057798050208</v>
      </c>
      <c r="F776" s="177">
        <f>USD_CNY!B1019</f>
        <v>6.7619100000000003</v>
      </c>
      <c r="G776" s="106">
        <f t="shared" si="39"/>
        <v>400</v>
      </c>
    </row>
    <row r="777" spans="1:7" x14ac:dyDescent="0.3">
      <c r="A777" s="350">
        <v>43481</v>
      </c>
      <c r="B777" s="106">
        <f t="shared" si="28"/>
        <v>13779.280509682039</v>
      </c>
      <c r="C777" s="290">
        <v>93325</v>
      </c>
      <c r="D777" s="106">
        <f t="shared" si="29"/>
        <v>11777.162828788069</v>
      </c>
      <c r="E777" s="290">
        <v>11430</v>
      </c>
      <c r="F777" s="177">
        <f>USD_CNY!B1020</f>
        <v>6.77285</v>
      </c>
      <c r="G777" s="106">
        <f t="shared" si="39"/>
        <v>1275</v>
      </c>
    </row>
    <row r="778" spans="1:7" x14ac:dyDescent="0.3">
      <c r="A778" s="350">
        <v>43482</v>
      </c>
      <c r="B778" s="106">
        <f t="shared" si="28"/>
        <v>13802.796064797692</v>
      </c>
      <c r="C778" s="290">
        <v>93300</v>
      </c>
      <c r="D778" s="106">
        <f t="shared" si="29"/>
        <v>11797.261593844183</v>
      </c>
      <c r="E778" s="290">
        <v>11580</v>
      </c>
      <c r="F778" s="177">
        <f>USD_CNY!B1021</f>
        <v>6.7595000000000001</v>
      </c>
      <c r="G778" s="106">
        <f t="shared" ref="G778:G780" si="40">+C778-C777</f>
        <v>-25</v>
      </c>
    </row>
    <row r="779" spans="1:7" x14ac:dyDescent="0.3">
      <c r="A779" s="350">
        <v>43483</v>
      </c>
      <c r="B779" s="106">
        <f t="shared" si="28"/>
        <v>13882.554035682815</v>
      </c>
      <c r="C779" s="290">
        <v>94050</v>
      </c>
      <c r="D779" s="106">
        <f t="shared" si="29"/>
        <v>11865.430799728903</v>
      </c>
      <c r="E779" s="290">
        <v>11450</v>
      </c>
      <c r="F779" s="177">
        <f>USD_CNY!B1022</f>
        <v>6.7746899999999997</v>
      </c>
      <c r="G779" s="106">
        <f t="shared" si="40"/>
        <v>750</v>
      </c>
    </row>
    <row r="780" spans="1:7" x14ac:dyDescent="0.3">
      <c r="A780" s="350">
        <v>43484</v>
      </c>
      <c r="B780" s="106" t="str">
        <f t="shared" si="28"/>
        <v/>
      </c>
      <c r="D780" s="106">
        <f t="shared" si="29"/>
        <v>0</v>
      </c>
      <c r="F780" s="177">
        <f>USD_CNY!B1023</f>
        <v>0</v>
      </c>
      <c r="G780" s="106">
        <f t="shared" si="40"/>
        <v>-94050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05"/>
  <sheetViews>
    <sheetView workbookViewId="0">
      <pane xSplit="1" ySplit="5" topLeftCell="B96" activePane="bottomRight" state="frozen"/>
      <selection pane="topRight" activeCell="B1" sqref="B1"/>
      <selection pane="bottomLeft" activeCell="A6" sqref="A6"/>
      <selection pane="bottomRight" activeCell="C104" sqref="C104"/>
    </sheetView>
  </sheetViews>
  <sheetFormatPr defaultColWidth="8.7265625" defaultRowHeight="14" x14ac:dyDescent="0.3"/>
  <cols>
    <col min="1" max="1" width="12.453125" style="1" customWidth="1"/>
    <col min="2" max="2" width="10.453125" style="1" bestFit="1" customWidth="1"/>
    <col min="3" max="3" width="11.08984375" style="1" bestFit="1" customWidth="1"/>
    <col min="4" max="16384" width="8.7265625" style="1"/>
  </cols>
  <sheetData>
    <row r="3" spans="1:7" ht="42" x14ac:dyDescent="0.3">
      <c r="A3" s="362" t="s">
        <v>751</v>
      </c>
      <c r="B3" s="363" t="s">
        <v>1022</v>
      </c>
      <c r="C3" s="364"/>
      <c r="D3" s="363"/>
      <c r="E3" s="364"/>
      <c r="F3" s="365" t="s">
        <v>753</v>
      </c>
      <c r="G3" s="366"/>
    </row>
    <row r="4" spans="1:7" ht="56" x14ac:dyDescent="0.3">
      <c r="A4" s="362" t="s">
        <v>21</v>
      </c>
      <c r="B4" s="363" t="s">
        <v>1023</v>
      </c>
      <c r="C4" s="363" t="s">
        <v>1023</v>
      </c>
      <c r="D4" s="363" t="s">
        <v>11</v>
      </c>
      <c r="E4" s="367" t="s">
        <v>1</v>
      </c>
      <c r="F4" s="368" t="s">
        <v>660</v>
      </c>
      <c r="G4" s="300"/>
    </row>
    <row r="5" spans="1:7" ht="42" x14ac:dyDescent="0.3">
      <c r="A5" s="369"/>
      <c r="B5" s="363" t="s">
        <v>3</v>
      </c>
      <c r="C5" s="364" t="s">
        <v>2</v>
      </c>
      <c r="D5" s="363" t="s">
        <v>3</v>
      </c>
      <c r="E5" s="364" t="s">
        <v>3</v>
      </c>
      <c r="F5" s="368" t="s">
        <v>23</v>
      </c>
      <c r="G5" s="300"/>
    </row>
    <row r="6" spans="1:7" ht="18.649999999999999" customHeight="1" x14ac:dyDescent="0.3">
      <c r="A6" s="370">
        <v>43332</v>
      </c>
      <c r="B6" s="357">
        <f t="shared" ref="B6:B34" si="0">+IF(F6=0,"",C6/F6)</f>
        <v>389.98375982091909</v>
      </c>
      <c r="C6" s="371">
        <v>2665.5</v>
      </c>
      <c r="D6" s="358">
        <f t="shared" ref="D6:D34" si="1">+IF(ISERROR(B6/1.17),0,B6/1.17)</f>
        <v>333.31945283839241</v>
      </c>
      <c r="F6" s="359">
        <f>USD_CNY!B924</f>
        <v>6.8349000000000002</v>
      </c>
    </row>
    <row r="7" spans="1:7" ht="18.649999999999999" customHeight="1" x14ac:dyDescent="0.3">
      <c r="A7" s="370">
        <v>43333</v>
      </c>
      <c r="B7" s="357">
        <f t="shared" si="0"/>
        <v>379.85815312263594</v>
      </c>
      <c r="C7" s="371">
        <v>2596</v>
      </c>
      <c r="D7" s="358">
        <f t="shared" si="1"/>
        <v>324.66508813900509</v>
      </c>
      <c r="E7" s="1" t="s">
        <v>1024</v>
      </c>
      <c r="F7" s="359">
        <f>USD_CNY!B925</f>
        <v>6.83413</v>
      </c>
      <c r="G7" s="361">
        <f t="shared" ref="G7:G19" si="2">C7-C6</f>
        <v>-69.5</v>
      </c>
    </row>
    <row r="8" spans="1:7" ht="18.649999999999999" customHeight="1" x14ac:dyDescent="0.3">
      <c r="A8" s="370">
        <v>43334</v>
      </c>
      <c r="B8" s="357">
        <f t="shared" si="0"/>
        <v>385.93525954329289</v>
      </c>
      <c r="C8" s="371">
        <v>2635</v>
      </c>
      <c r="D8" s="358">
        <f t="shared" si="1"/>
        <v>329.85919619084865</v>
      </c>
      <c r="E8" s="1" t="s">
        <v>1024</v>
      </c>
      <c r="F8" s="359">
        <f>USD_CNY!B926</f>
        <v>6.8275699999999997</v>
      </c>
      <c r="G8" s="361">
        <f t="shared" si="2"/>
        <v>39</v>
      </c>
    </row>
    <row r="9" spans="1:7" ht="18.649999999999999" customHeight="1" x14ac:dyDescent="0.3">
      <c r="A9" s="370">
        <v>43335</v>
      </c>
      <c r="B9" s="357">
        <f t="shared" si="0"/>
        <v>374.39013701831783</v>
      </c>
      <c r="C9" s="371">
        <v>2563</v>
      </c>
      <c r="D9" s="358">
        <f t="shared" si="1"/>
        <v>319.99157010112634</v>
      </c>
      <c r="E9" s="1" t="s">
        <v>1024</v>
      </c>
      <c r="F9" s="1">
        <f>USD_CNY!B927</f>
        <v>6.8457999999999997</v>
      </c>
      <c r="G9" s="361">
        <f t="shared" si="2"/>
        <v>-72</v>
      </c>
    </row>
    <row r="10" spans="1:7" ht="18.649999999999999" customHeight="1" x14ac:dyDescent="0.3">
      <c r="A10" s="370">
        <v>43336</v>
      </c>
      <c r="B10" s="357">
        <f t="shared" si="0"/>
        <v>364.57857299333079</v>
      </c>
      <c r="C10" s="371">
        <v>2513</v>
      </c>
      <c r="D10" s="358">
        <f t="shared" si="1"/>
        <v>311.60561794301782</v>
      </c>
      <c r="E10" s="1" t="s">
        <v>1024</v>
      </c>
      <c r="F10" s="1">
        <f>USD_CNY!B928</f>
        <v>6.8928900000000004</v>
      </c>
      <c r="G10" s="361">
        <f t="shared" si="2"/>
        <v>-50</v>
      </c>
    </row>
    <row r="11" spans="1:7" ht="18.649999999999999" customHeight="1" x14ac:dyDescent="0.3">
      <c r="A11" s="370">
        <v>43339</v>
      </c>
      <c r="B11" s="357">
        <f t="shared" si="0"/>
        <v>369.49181456143344</v>
      </c>
      <c r="C11" s="371">
        <v>2512.5</v>
      </c>
      <c r="D11" s="357">
        <f t="shared" si="1"/>
        <v>315.80496971062689</v>
      </c>
      <c r="E11" s="1" t="s">
        <v>1024</v>
      </c>
      <c r="F11" s="1">
        <f>USD_CNY!B929</f>
        <v>6.7998799999999999</v>
      </c>
      <c r="G11" s="361">
        <f t="shared" si="2"/>
        <v>-0.5</v>
      </c>
    </row>
    <row r="12" spans="1:7" ht="18.649999999999999" customHeight="1" x14ac:dyDescent="0.3">
      <c r="A12" s="370">
        <v>43340</v>
      </c>
      <c r="B12" s="357">
        <f t="shared" si="0"/>
        <v>377.37821143190263</v>
      </c>
      <c r="C12" s="371">
        <v>2563.5</v>
      </c>
      <c r="D12" s="357">
        <f t="shared" si="1"/>
        <v>322.54547985632706</v>
      </c>
      <c r="E12" s="1" t="s">
        <v>1024</v>
      </c>
      <c r="F12" s="1">
        <f>USD_CNY!B930</f>
        <v>6.7929199999999996</v>
      </c>
      <c r="G12" s="361">
        <f t="shared" si="2"/>
        <v>51</v>
      </c>
    </row>
    <row r="13" spans="1:7" ht="18.649999999999999" customHeight="1" x14ac:dyDescent="0.3">
      <c r="A13" s="370">
        <v>43341</v>
      </c>
      <c r="B13" s="357">
        <f t="shared" si="0"/>
        <v>380.92716790210613</v>
      </c>
      <c r="C13" s="371">
        <v>2590</v>
      </c>
      <c r="D13" s="357">
        <f t="shared" si="1"/>
        <v>325.57877598470611</v>
      </c>
      <c r="E13" s="1" t="s">
        <v>1024</v>
      </c>
      <c r="F13" s="1">
        <f>USD_CNY!B931</f>
        <v>6.7991999999999999</v>
      </c>
      <c r="G13" s="361">
        <f t="shared" si="2"/>
        <v>26.5</v>
      </c>
    </row>
    <row r="14" spans="1:7" ht="18.649999999999999" customHeight="1" x14ac:dyDescent="0.3">
      <c r="A14" s="370">
        <v>43342</v>
      </c>
      <c r="B14" s="357">
        <f t="shared" si="0"/>
        <v>353.89370130152787</v>
      </c>
      <c r="C14" s="371">
        <v>2439</v>
      </c>
      <c r="D14" s="357">
        <f t="shared" si="1"/>
        <v>302.47324897566489</v>
      </c>
      <c r="E14" s="1" t="s">
        <v>1024</v>
      </c>
      <c r="F14" s="1">
        <f>USD_CNY!B932</f>
        <v>6.8918999999999997</v>
      </c>
      <c r="G14" s="361">
        <f t="shared" si="2"/>
        <v>-151</v>
      </c>
    </row>
    <row r="15" spans="1:7" ht="18.649999999999999" customHeight="1" x14ac:dyDescent="0.3">
      <c r="A15" s="370">
        <v>43343</v>
      </c>
      <c r="B15" s="357">
        <f t="shared" si="0"/>
        <v>351.23006989645887</v>
      </c>
      <c r="C15" s="371">
        <v>2411.5</v>
      </c>
      <c r="D15" s="357">
        <f t="shared" si="1"/>
        <v>300.19664093714437</v>
      </c>
      <c r="E15" s="1" t="s">
        <v>1024</v>
      </c>
      <c r="F15" s="1">
        <f>USD_CNY!B933</f>
        <v>6.8658700000000001</v>
      </c>
      <c r="G15" s="372">
        <f t="shared" si="2"/>
        <v>-27.5</v>
      </c>
    </row>
    <row r="16" spans="1:7" x14ac:dyDescent="0.3">
      <c r="A16" s="350">
        <v>43347</v>
      </c>
      <c r="B16" s="357">
        <f t="shared" si="0"/>
        <v>346.33922222189705</v>
      </c>
      <c r="C16" s="371">
        <v>2367</v>
      </c>
      <c r="D16" s="357">
        <f t="shared" si="1"/>
        <v>296.01642924948464</v>
      </c>
      <c r="E16" s="1" t="s">
        <v>1024</v>
      </c>
      <c r="F16" s="1">
        <f>USD_CNY!B934</f>
        <v>6.8343400000000001</v>
      </c>
      <c r="G16" s="372">
        <v>-27.5</v>
      </c>
    </row>
    <row r="17" spans="1:7" x14ac:dyDescent="0.3">
      <c r="A17" s="350">
        <v>43348</v>
      </c>
      <c r="B17" s="357">
        <f t="shared" si="0"/>
        <v>348.24127206623155</v>
      </c>
      <c r="C17" s="371">
        <v>2385</v>
      </c>
      <c r="D17" s="357">
        <f t="shared" si="1"/>
        <v>297.64211287712101</v>
      </c>
      <c r="E17" s="1" t="s">
        <v>1024</v>
      </c>
      <c r="F17" s="1">
        <f>USD_CNY!B935</f>
        <v>6.8487</v>
      </c>
      <c r="G17" s="361">
        <f t="shared" si="2"/>
        <v>18</v>
      </c>
    </row>
    <row r="18" spans="1:7" x14ac:dyDescent="0.3">
      <c r="A18" s="350">
        <v>43349</v>
      </c>
      <c r="B18" s="357">
        <f t="shared" si="0"/>
        <v>351.79771996492258</v>
      </c>
      <c r="C18" s="371">
        <v>2407</v>
      </c>
      <c r="D18" s="357">
        <f t="shared" si="1"/>
        <v>300.68181193583126</v>
      </c>
      <c r="E18" s="1" t="s">
        <v>1024</v>
      </c>
      <c r="F18" s="1">
        <f>USD_CNY!B936</f>
        <v>6.8419999999999996</v>
      </c>
      <c r="G18" s="361">
        <f t="shared" si="2"/>
        <v>22</v>
      </c>
    </row>
    <row r="19" spans="1:7" x14ac:dyDescent="0.3">
      <c r="A19" s="350">
        <v>43350</v>
      </c>
      <c r="B19" s="357">
        <f t="shared" si="0"/>
        <v>352.50214423584112</v>
      </c>
      <c r="C19" s="371">
        <v>2412.5</v>
      </c>
      <c r="D19" s="357">
        <f t="shared" si="1"/>
        <v>301.28388396225739</v>
      </c>
      <c r="E19" s="1" t="s">
        <v>1024</v>
      </c>
      <c r="F19" s="1">
        <f>USD_CNY!B937</f>
        <v>6.8439300000000003</v>
      </c>
      <c r="G19" s="361">
        <f t="shared" si="2"/>
        <v>5.5</v>
      </c>
    </row>
    <row r="20" spans="1:7" x14ac:dyDescent="0.3">
      <c r="A20" s="350">
        <v>43353</v>
      </c>
      <c r="B20" s="357">
        <f t="shared" si="0"/>
        <v>348.99841536642646</v>
      </c>
      <c r="C20" s="371">
        <v>2394</v>
      </c>
      <c r="D20" s="357">
        <f t="shared" si="1"/>
        <v>298.2892439029286</v>
      </c>
      <c r="E20" s="1" t="s">
        <v>1024</v>
      </c>
      <c r="F20" s="1">
        <f>USD_CNY!B938</f>
        <v>6.8596300000000001</v>
      </c>
      <c r="G20" s="361">
        <f t="shared" ref="G20:G25" si="3">C20-C19</f>
        <v>-18.5</v>
      </c>
    </row>
    <row r="21" spans="1:7" x14ac:dyDescent="0.3">
      <c r="A21" s="350">
        <v>43354</v>
      </c>
      <c r="B21" s="357">
        <f t="shared" si="0"/>
        <v>332.83905156164883</v>
      </c>
      <c r="C21" s="371">
        <v>2285</v>
      </c>
      <c r="D21" s="357">
        <f t="shared" si="1"/>
        <v>284.47782184756312</v>
      </c>
      <c r="E21" s="1" t="s">
        <v>1024</v>
      </c>
      <c r="F21" s="1">
        <f>USD_CNY!B939</f>
        <v>6.8651799999999996</v>
      </c>
      <c r="G21" s="361">
        <f t="shared" si="3"/>
        <v>-109</v>
      </c>
    </row>
    <row r="22" spans="1:7" x14ac:dyDescent="0.3">
      <c r="A22" s="350">
        <v>43355</v>
      </c>
      <c r="B22" s="357">
        <f t="shared" si="0"/>
        <v>325.58105710213226</v>
      </c>
      <c r="C22" s="371">
        <v>2238.5</v>
      </c>
      <c r="D22" s="357">
        <f t="shared" si="1"/>
        <v>278.27440777960027</v>
      </c>
      <c r="E22" s="1" t="s">
        <v>1024</v>
      </c>
      <c r="F22" s="1">
        <f>USD_CNY!B940</f>
        <v>6.8754</v>
      </c>
      <c r="G22" s="361">
        <f t="shared" si="3"/>
        <v>-46.5</v>
      </c>
    </row>
    <row r="23" spans="1:7" x14ac:dyDescent="0.3">
      <c r="A23" s="350">
        <v>43356</v>
      </c>
      <c r="B23" s="357">
        <f t="shared" si="0"/>
        <v>327.58216993004947</v>
      </c>
      <c r="C23" s="371">
        <v>2238.5</v>
      </c>
      <c r="D23" s="357">
        <f t="shared" si="1"/>
        <v>279.98476062397395</v>
      </c>
      <c r="E23" s="1" t="s">
        <v>1024</v>
      </c>
      <c r="F23" s="1">
        <f>USD_CNY!B941</f>
        <v>6.8334000000000001</v>
      </c>
      <c r="G23" s="361">
        <f t="shared" si="3"/>
        <v>0</v>
      </c>
    </row>
    <row r="24" spans="1:7" x14ac:dyDescent="0.3">
      <c r="A24" s="350">
        <v>43357</v>
      </c>
      <c r="B24" s="357">
        <f t="shared" si="0"/>
        <v>329.50638336423827</v>
      </c>
      <c r="C24" s="371">
        <v>2255</v>
      </c>
      <c r="D24" s="357">
        <f t="shared" si="1"/>
        <v>281.62938749080195</v>
      </c>
      <c r="E24" s="1" t="s">
        <v>1024</v>
      </c>
      <c r="F24" s="1">
        <f>USD_CNY!B942</f>
        <v>6.8435699999999997</v>
      </c>
      <c r="G24" s="361">
        <f t="shared" si="3"/>
        <v>16.5</v>
      </c>
    </row>
    <row r="25" spans="1:7" x14ac:dyDescent="0.3">
      <c r="A25" s="350">
        <v>43360</v>
      </c>
      <c r="B25" s="357">
        <f t="shared" si="0"/>
        <v>330.2414840876379</v>
      </c>
      <c r="C25" s="371">
        <v>2271.5</v>
      </c>
      <c r="D25" s="357">
        <f t="shared" si="1"/>
        <v>282.25767870738287</v>
      </c>
      <c r="E25" s="1" t="s">
        <v>1024</v>
      </c>
      <c r="F25" s="1">
        <f>USD_CNY!B943</f>
        <v>6.8783000000000003</v>
      </c>
      <c r="G25" s="361">
        <f t="shared" si="3"/>
        <v>16.5</v>
      </c>
    </row>
    <row r="26" spans="1:7" x14ac:dyDescent="0.3">
      <c r="A26" s="350">
        <v>43361</v>
      </c>
      <c r="B26" s="357">
        <f t="shared" si="0"/>
        <v>330.47985092010248</v>
      </c>
      <c r="C26" s="371">
        <v>2270</v>
      </c>
      <c r="D26" s="357">
        <f t="shared" si="1"/>
        <v>282.46141104282265</v>
      </c>
      <c r="E26" s="1" t="s">
        <v>1024</v>
      </c>
      <c r="F26" s="1">
        <f>USD_CNY!B944</f>
        <v>6.8688000000000002</v>
      </c>
      <c r="G26" s="361">
        <f t="shared" ref="G26:G52" si="4">C26-C25</f>
        <v>-1.5</v>
      </c>
    </row>
    <row r="27" spans="1:7" x14ac:dyDescent="0.3">
      <c r="A27" s="350">
        <v>43362</v>
      </c>
      <c r="B27" s="357">
        <f t="shared" si="0"/>
        <v>338.83576962666831</v>
      </c>
      <c r="C27" s="371">
        <v>2324</v>
      </c>
      <c r="D27" s="357">
        <f t="shared" si="1"/>
        <v>289.60322190313531</v>
      </c>
      <c r="E27" s="1" t="s">
        <v>1024</v>
      </c>
      <c r="F27" s="1">
        <f>USD_CNY!B945</f>
        <v>6.8587800000000003</v>
      </c>
      <c r="G27" s="361">
        <f t="shared" si="4"/>
        <v>54</v>
      </c>
    </row>
    <row r="28" spans="1:7" x14ac:dyDescent="0.3">
      <c r="A28" s="350">
        <v>43363</v>
      </c>
      <c r="B28" s="357">
        <f t="shared" si="0"/>
        <v>339.13222434833631</v>
      </c>
      <c r="C28" s="371">
        <v>2323.5</v>
      </c>
      <c r="D28" s="357">
        <f t="shared" si="1"/>
        <v>289.85660200712505</v>
      </c>
      <c r="E28" s="1" t="s">
        <v>1024</v>
      </c>
      <c r="F28" s="1">
        <f>USD_CNY!B946</f>
        <v>6.8513099999999998</v>
      </c>
      <c r="G28" s="361">
        <f t="shared" si="4"/>
        <v>-0.5</v>
      </c>
    </row>
    <row r="29" spans="1:7" x14ac:dyDescent="0.3">
      <c r="A29" s="350">
        <v>43364</v>
      </c>
      <c r="B29" s="357">
        <f t="shared" si="0"/>
        <v>348.94015555604335</v>
      </c>
      <c r="C29" s="371">
        <v>2384.5</v>
      </c>
      <c r="D29" s="357">
        <f t="shared" si="1"/>
        <v>298.23944919319945</v>
      </c>
      <c r="E29" s="1" t="s">
        <v>1024</v>
      </c>
      <c r="F29" s="1">
        <f>USD_CNY!B947</f>
        <v>6.8335499999999998</v>
      </c>
      <c r="G29" s="361">
        <f t="shared" si="4"/>
        <v>61</v>
      </c>
    </row>
    <row r="30" spans="1:7" x14ac:dyDescent="0.3">
      <c r="A30" s="350">
        <v>43368</v>
      </c>
      <c r="B30" s="357">
        <f t="shared" si="0"/>
        <v>340.49320542750246</v>
      </c>
      <c r="C30" s="371">
        <v>2338</v>
      </c>
      <c r="D30" s="357">
        <f t="shared" si="1"/>
        <v>291.01983369872005</v>
      </c>
      <c r="E30" s="1" t="s">
        <v>1024</v>
      </c>
      <c r="F30" s="1">
        <f>USD_CNY!B948</f>
        <v>6.8665099999999999</v>
      </c>
      <c r="G30" s="361">
        <f t="shared" si="4"/>
        <v>-46.5</v>
      </c>
    </row>
    <row r="31" spans="1:7" x14ac:dyDescent="0.3">
      <c r="A31" s="350">
        <v>43369</v>
      </c>
      <c r="B31" s="357">
        <f t="shared" si="0"/>
        <v>333.72355109814265</v>
      </c>
      <c r="C31" s="371">
        <v>2292</v>
      </c>
      <c r="D31" s="357">
        <f t="shared" si="1"/>
        <v>285.23380435738687</v>
      </c>
      <c r="E31" s="1" t="s">
        <v>1024</v>
      </c>
      <c r="F31" s="1">
        <f>USD_CNY!B949</f>
        <v>6.8679600000000001</v>
      </c>
      <c r="G31" s="361">
        <f t="shared" si="4"/>
        <v>-46</v>
      </c>
    </row>
    <row r="32" spans="1:7" x14ac:dyDescent="0.3">
      <c r="A32" s="350">
        <v>43370</v>
      </c>
      <c r="B32" s="357">
        <f t="shared" si="0"/>
        <v>333.09037158598738</v>
      </c>
      <c r="C32" s="371">
        <v>2289.5</v>
      </c>
      <c r="D32" s="357">
        <f t="shared" si="1"/>
        <v>284.69262528716871</v>
      </c>
      <c r="E32" s="1" t="s">
        <v>1024</v>
      </c>
      <c r="F32" s="1">
        <f>USD_CNY!B950</f>
        <v>6.8735099999999996</v>
      </c>
      <c r="G32" s="361">
        <f t="shared" si="4"/>
        <v>-2.5</v>
      </c>
    </row>
    <row r="33" spans="1:7" x14ac:dyDescent="0.3">
      <c r="A33" s="350">
        <v>43371</v>
      </c>
      <c r="B33" s="357">
        <f t="shared" si="0"/>
        <v>327.73649811301027</v>
      </c>
      <c r="C33" s="371">
        <v>2257</v>
      </c>
      <c r="D33" s="357">
        <f t="shared" si="1"/>
        <v>280.11666505385494</v>
      </c>
      <c r="E33" s="1" t="s">
        <v>1024</v>
      </c>
      <c r="F33" s="1">
        <f>USD_CNY!B951</f>
        <v>6.8866300000000003</v>
      </c>
      <c r="G33" s="361">
        <f t="shared" si="4"/>
        <v>-32.5</v>
      </c>
    </row>
    <row r="34" spans="1:7" x14ac:dyDescent="0.3">
      <c r="A34" s="350">
        <v>43374</v>
      </c>
      <c r="B34" s="357">
        <f t="shared" si="0"/>
        <v>330.57149176061176</v>
      </c>
      <c r="C34" s="371">
        <v>2257</v>
      </c>
      <c r="D34" s="357">
        <f t="shared" si="1"/>
        <v>282.53973654753145</v>
      </c>
      <c r="E34" s="1" t="s">
        <v>1024</v>
      </c>
      <c r="F34" s="1">
        <f>USD_CNY!B952</f>
        <v>6.8275699999999997</v>
      </c>
      <c r="G34" s="361">
        <f t="shared" si="4"/>
        <v>0</v>
      </c>
    </row>
    <row r="35" spans="1:7" x14ac:dyDescent="0.3">
      <c r="A35" s="350">
        <v>43375</v>
      </c>
      <c r="B35" s="357">
        <f t="shared" ref="B35:B52" si="5">+IF(F35=0,"",C35/F35)</f>
        <v>327.74030537787428</v>
      </c>
      <c r="C35" s="371">
        <v>2257</v>
      </c>
      <c r="D35" s="357">
        <f t="shared" ref="D35:D52" si="6">+IF(ISERROR(B35/1.17),0,B35/1.17)</f>
        <v>280.11991912638831</v>
      </c>
      <c r="E35" s="1" t="s">
        <v>1024</v>
      </c>
      <c r="F35" s="1">
        <f>USD_CNY!B953</f>
        <v>6.8865499999999997</v>
      </c>
      <c r="G35" s="361">
        <f t="shared" si="4"/>
        <v>0</v>
      </c>
    </row>
    <row r="36" spans="1:7" x14ac:dyDescent="0.3">
      <c r="A36" s="350">
        <v>43376</v>
      </c>
      <c r="B36" s="357">
        <f t="shared" si="5"/>
        <v>327.86266084445333</v>
      </c>
      <c r="C36" s="371">
        <v>2257</v>
      </c>
      <c r="D36" s="357">
        <f t="shared" si="6"/>
        <v>280.2244964482507</v>
      </c>
      <c r="E36" s="1" t="s">
        <v>1024</v>
      </c>
      <c r="F36" s="1">
        <f>USD_CNY!B954</f>
        <v>6.8839800000000002</v>
      </c>
      <c r="G36" s="361">
        <f t="shared" si="4"/>
        <v>0</v>
      </c>
    </row>
    <row r="37" spans="1:7" x14ac:dyDescent="0.3">
      <c r="A37" s="350">
        <v>43377</v>
      </c>
      <c r="B37" s="357">
        <f t="shared" si="5"/>
        <v>327.62184571435211</v>
      </c>
      <c r="C37" s="371">
        <v>2257</v>
      </c>
      <c r="D37" s="357">
        <f t="shared" si="6"/>
        <v>280.0186715507283</v>
      </c>
      <c r="E37" s="1" t="s">
        <v>1024</v>
      </c>
      <c r="F37" s="1">
        <f>USD_CNY!B955</f>
        <v>6.8890399999999996</v>
      </c>
      <c r="G37" s="361">
        <f t="shared" si="4"/>
        <v>0</v>
      </c>
    </row>
    <row r="38" spans="1:7" x14ac:dyDescent="0.3">
      <c r="A38" s="350">
        <v>43378</v>
      </c>
      <c r="B38" s="357">
        <f t="shared" si="5"/>
        <v>327.42840314458931</v>
      </c>
      <c r="C38" s="371">
        <v>2257</v>
      </c>
      <c r="D38" s="357">
        <f t="shared" si="6"/>
        <v>279.8533360210165</v>
      </c>
      <c r="E38" s="1" t="s">
        <v>1024</v>
      </c>
      <c r="F38" s="1">
        <f>USD_CNY!B956</f>
        <v>6.8931100000000001</v>
      </c>
      <c r="G38" s="361">
        <f t="shared" si="4"/>
        <v>0</v>
      </c>
    </row>
    <row r="39" spans="1:7" x14ac:dyDescent="0.3">
      <c r="A39" s="350">
        <v>43381</v>
      </c>
      <c r="B39" s="357">
        <f t="shared" si="5"/>
        <v>337.94741109695354</v>
      </c>
      <c r="C39" s="371">
        <v>2334</v>
      </c>
      <c r="D39" s="357">
        <f t="shared" si="6"/>
        <v>288.84394110850729</v>
      </c>
      <c r="E39" s="1" t="s">
        <v>1024</v>
      </c>
      <c r="F39" s="1">
        <f>USD_CNY!B957</f>
        <v>6.9063999999999997</v>
      </c>
      <c r="G39" s="361">
        <f t="shared" si="4"/>
        <v>77</v>
      </c>
    </row>
    <row r="40" spans="1:7" x14ac:dyDescent="0.3">
      <c r="A40" s="350">
        <v>43382</v>
      </c>
      <c r="B40" s="357">
        <f t="shared" si="5"/>
        <v>342.92958608759938</v>
      </c>
      <c r="C40" s="371">
        <v>2375</v>
      </c>
      <c r="D40" s="357">
        <f t="shared" si="6"/>
        <v>293.10221033128153</v>
      </c>
      <c r="E40" s="1" t="s">
        <v>1024</v>
      </c>
      <c r="F40" s="1">
        <f>USD_CNY!B958</f>
        <v>6.9256200000000003</v>
      </c>
      <c r="G40" s="361">
        <f t="shared" si="4"/>
        <v>41</v>
      </c>
    </row>
    <row r="41" spans="1:7" x14ac:dyDescent="0.3">
      <c r="A41" s="350">
        <v>43383</v>
      </c>
      <c r="B41" s="357">
        <f t="shared" si="5"/>
        <v>354.03463567761088</v>
      </c>
      <c r="C41" s="371">
        <v>2448.5</v>
      </c>
      <c r="D41" s="357">
        <f t="shared" si="6"/>
        <v>302.59370570735973</v>
      </c>
      <c r="E41" s="1" t="s">
        <v>1024</v>
      </c>
      <c r="F41" s="1">
        <f>USD_CNY!B959</f>
        <v>6.9159899999999999</v>
      </c>
      <c r="G41" s="361">
        <f t="shared" si="4"/>
        <v>73.5</v>
      </c>
    </row>
    <row r="42" spans="1:7" x14ac:dyDescent="0.3">
      <c r="A42" s="350">
        <v>43385</v>
      </c>
      <c r="B42" s="357">
        <f t="shared" si="5"/>
        <v>367.94963139604204</v>
      </c>
      <c r="C42" s="371">
        <v>2530.5</v>
      </c>
      <c r="D42" s="357">
        <f t="shared" si="6"/>
        <v>314.48686444106158</v>
      </c>
      <c r="E42" s="1" t="s">
        <v>1024</v>
      </c>
      <c r="F42" s="1">
        <f>USD_CNY!B960</f>
        <v>6.8773</v>
      </c>
      <c r="G42" s="361">
        <f t="shared" si="4"/>
        <v>82</v>
      </c>
    </row>
    <row r="43" spans="1:7" x14ac:dyDescent="0.3">
      <c r="A43" s="350">
        <v>43388</v>
      </c>
      <c r="B43" s="357">
        <f t="shared" si="5"/>
        <v>361.38742698513676</v>
      </c>
      <c r="C43" s="371">
        <v>2499.5</v>
      </c>
      <c r="D43" s="357">
        <f t="shared" si="6"/>
        <v>308.87814272233913</v>
      </c>
      <c r="E43" s="1" t="s">
        <v>1024</v>
      </c>
      <c r="F43" s="1">
        <f>USD_CNY!B961</f>
        <v>6.9164000000000003</v>
      </c>
      <c r="G43" s="361">
        <f t="shared" si="4"/>
        <v>-31</v>
      </c>
    </row>
    <row r="44" spans="1:7" x14ac:dyDescent="0.3">
      <c r="A44" s="350">
        <v>43389</v>
      </c>
      <c r="B44" s="357">
        <f t="shared" si="5"/>
        <v>360.49860062968054</v>
      </c>
      <c r="C44" s="371">
        <v>2495</v>
      </c>
      <c r="D44" s="357">
        <f t="shared" si="6"/>
        <v>308.11846207665008</v>
      </c>
      <c r="E44" s="1" t="s">
        <v>1024</v>
      </c>
      <c r="F44" s="1">
        <f>USD_CNY!B962</f>
        <v>6.9209699999999996</v>
      </c>
      <c r="G44" s="361">
        <f t="shared" si="4"/>
        <v>-4.5</v>
      </c>
    </row>
    <row r="45" spans="1:7" x14ac:dyDescent="0.3">
      <c r="A45" s="350">
        <v>43390</v>
      </c>
      <c r="B45" s="357">
        <f t="shared" si="5"/>
        <v>362.58047897380533</v>
      </c>
      <c r="C45" s="371">
        <v>2505.5</v>
      </c>
      <c r="D45" s="357">
        <f t="shared" si="6"/>
        <v>309.8978452767567</v>
      </c>
      <c r="E45" s="1" t="s">
        <v>1024</v>
      </c>
      <c r="F45" s="1">
        <f>USD_CNY!B963</f>
        <v>6.9101900000000001</v>
      </c>
      <c r="G45" s="361">
        <f t="shared" si="4"/>
        <v>10.5</v>
      </c>
    </row>
    <row r="46" spans="1:7" x14ac:dyDescent="0.3">
      <c r="A46" s="350">
        <v>43391</v>
      </c>
      <c r="B46" s="357">
        <f t="shared" si="5"/>
        <v>355.93557941289396</v>
      </c>
      <c r="C46" s="371">
        <v>2466</v>
      </c>
      <c r="D46" s="357">
        <f t="shared" si="6"/>
        <v>304.2184439426444</v>
      </c>
      <c r="E46" s="1" t="s">
        <v>1024</v>
      </c>
      <c r="F46" s="1">
        <f>USD_CNY!B964</f>
        <v>6.9282199999999996</v>
      </c>
      <c r="G46" s="361">
        <f t="shared" si="4"/>
        <v>-39.5</v>
      </c>
    </row>
    <row r="47" spans="1:7" x14ac:dyDescent="0.3">
      <c r="A47" s="350">
        <v>43392</v>
      </c>
      <c r="B47" s="357">
        <f t="shared" si="5"/>
        <v>341.85298447315563</v>
      </c>
      <c r="C47" s="371">
        <v>2371</v>
      </c>
      <c r="D47" s="357">
        <f t="shared" si="6"/>
        <v>292.18203801124412</v>
      </c>
      <c r="E47" s="1" t="s">
        <v>1024</v>
      </c>
      <c r="F47" s="1">
        <f>USD_CNY!B965</f>
        <v>6.9357300000000004</v>
      </c>
      <c r="G47" s="361">
        <f t="shared" si="4"/>
        <v>-95</v>
      </c>
    </row>
    <row r="48" spans="1:7" x14ac:dyDescent="0.3">
      <c r="A48" s="350">
        <v>43395</v>
      </c>
      <c r="B48" s="357">
        <f t="shared" si="5"/>
        <v>347.82495768526496</v>
      </c>
      <c r="C48" s="371">
        <v>2410.5</v>
      </c>
      <c r="D48" s="357">
        <f t="shared" si="6"/>
        <v>297.2862886198846</v>
      </c>
      <c r="E48" s="1" t="s">
        <v>1024</v>
      </c>
      <c r="F48" s="1">
        <f>USD_CNY!B966</f>
        <v>6.9302099999999998</v>
      </c>
      <c r="G48" s="361">
        <f t="shared" si="4"/>
        <v>39.5</v>
      </c>
    </row>
    <row r="49" spans="1:7" x14ac:dyDescent="0.3">
      <c r="A49" s="350">
        <v>43396</v>
      </c>
      <c r="B49" s="357">
        <f t="shared" si="5"/>
        <v>343.22501780272563</v>
      </c>
      <c r="C49" s="371">
        <v>2381</v>
      </c>
      <c r="D49" s="357">
        <f t="shared" si="6"/>
        <v>293.35471607070571</v>
      </c>
      <c r="E49" s="1" t="s">
        <v>1024</v>
      </c>
      <c r="F49" s="1">
        <f>USD_CNY!B967</f>
        <v>6.9371400000000003</v>
      </c>
      <c r="G49" s="361">
        <f t="shared" si="4"/>
        <v>-29.5</v>
      </c>
    </row>
    <row r="50" spans="1:7" x14ac:dyDescent="0.3">
      <c r="A50" s="350">
        <v>43397</v>
      </c>
      <c r="B50" s="357">
        <f t="shared" si="5"/>
        <v>349.29708196050285</v>
      </c>
      <c r="C50" s="371">
        <v>2423.5</v>
      </c>
      <c r="D50" s="357">
        <f t="shared" si="6"/>
        <v>298.5445144961563</v>
      </c>
      <c r="E50" s="1" t="s">
        <v>1024</v>
      </c>
      <c r="F50" s="1">
        <f>USD_CNY!B968</f>
        <v>6.9382200000000003</v>
      </c>
      <c r="G50" s="361">
        <f t="shared" si="4"/>
        <v>42.5</v>
      </c>
    </row>
    <row r="51" spans="1:7" x14ac:dyDescent="0.3">
      <c r="A51" s="350">
        <v>43398</v>
      </c>
      <c r="B51" s="357">
        <f t="shared" si="5"/>
        <v>351.80539674950819</v>
      </c>
      <c r="C51" s="371">
        <v>2443</v>
      </c>
      <c r="D51" s="357">
        <f t="shared" si="6"/>
        <v>300.68837329017794</v>
      </c>
      <c r="E51" s="1" t="s">
        <v>1024</v>
      </c>
      <c r="F51" s="1">
        <f>USD_CNY!B969</f>
        <v>6.9441800000000002</v>
      </c>
      <c r="G51" s="361">
        <f t="shared" si="4"/>
        <v>19.5</v>
      </c>
    </row>
    <row r="52" spans="1:7" x14ac:dyDescent="0.3">
      <c r="A52" s="350">
        <v>43399</v>
      </c>
      <c r="B52" s="357">
        <f t="shared" si="5"/>
        <v>354.3754223033684</v>
      </c>
      <c r="C52" s="371">
        <v>2465</v>
      </c>
      <c r="D52" s="357">
        <f t="shared" si="6"/>
        <v>302.8849763276653</v>
      </c>
      <c r="E52" s="1" t="s">
        <v>1024</v>
      </c>
      <c r="F52" s="1">
        <f>USD_CNY!B970</f>
        <v>6.9558999999999997</v>
      </c>
      <c r="G52" s="361">
        <f t="shared" si="4"/>
        <v>22</v>
      </c>
    </row>
    <row r="53" spans="1:7" x14ac:dyDescent="0.3">
      <c r="A53" s="350">
        <v>43402</v>
      </c>
      <c r="B53" s="357">
        <f t="shared" ref="B53" si="7">+IF(F53=0,"",C53/F53)</f>
        <v>341.16487957829025</v>
      </c>
      <c r="C53" s="371">
        <v>2372</v>
      </c>
      <c r="D53" s="357">
        <f t="shared" ref="D53" si="8">+IF(ISERROR(B53/1.17),0,B53/1.17)</f>
        <v>291.59391416947886</v>
      </c>
      <c r="E53" s="1" t="s">
        <v>1024</v>
      </c>
      <c r="F53" s="1">
        <f>USD_CNY!B971</f>
        <v>6.9526500000000002</v>
      </c>
      <c r="G53" s="361">
        <f t="shared" ref="G53" si="9">C53-C52</f>
        <v>-93</v>
      </c>
    </row>
    <row r="54" spans="1:7" x14ac:dyDescent="0.3">
      <c r="A54" s="350">
        <v>43403</v>
      </c>
      <c r="B54" s="357">
        <f t="shared" ref="B54" si="10">+IF(F54=0,"",C54/F54)</f>
        <v>345.24287434765154</v>
      </c>
      <c r="C54" s="371">
        <v>2408</v>
      </c>
      <c r="D54" s="357">
        <f t="shared" ref="D54" si="11">+IF(ISERROR(B54/1.17),0,B54/1.17)</f>
        <v>295.07937978431755</v>
      </c>
      <c r="E54" s="1" t="s">
        <v>1024</v>
      </c>
      <c r="F54" s="1">
        <f>USD_CNY!B972</f>
        <v>6.9748000000000001</v>
      </c>
      <c r="G54" s="361">
        <f t="shared" ref="G54" si="12">C54-C53</f>
        <v>36</v>
      </c>
    </row>
    <row r="55" spans="1:7" x14ac:dyDescent="0.3">
      <c r="A55" s="350">
        <v>43404</v>
      </c>
      <c r="B55" s="357">
        <f t="shared" ref="B55:B103" si="13">+IF(F55=0,"",C55/F55)</f>
        <v>342.49720205469623</v>
      </c>
      <c r="C55" s="371">
        <v>2387</v>
      </c>
      <c r="D55" s="357">
        <f t="shared" ref="D55:D103" si="14">+IF(ISERROR(B55/1.17),0,B55/1.17)</f>
        <v>292.73265132880022</v>
      </c>
      <c r="E55" s="1" t="s">
        <v>1024</v>
      </c>
      <c r="F55" s="1">
        <f>USD_CNY!B973</f>
        <v>6.9694000000000003</v>
      </c>
      <c r="G55" s="361">
        <f t="shared" ref="G55" si="15">C55-C54</f>
        <v>-21</v>
      </c>
    </row>
    <row r="56" spans="1:7" x14ac:dyDescent="0.3">
      <c r="A56" s="350">
        <v>43405</v>
      </c>
      <c r="B56" s="357">
        <f t="shared" si="13"/>
        <v>336.88500026526378</v>
      </c>
      <c r="C56" s="371">
        <v>2349.5</v>
      </c>
      <c r="D56" s="357">
        <f t="shared" si="14"/>
        <v>287.93589766261863</v>
      </c>
      <c r="E56" s="1" t="s">
        <v>1024</v>
      </c>
      <c r="F56" s="1">
        <f>USD_CNY!B974</f>
        <v>6.9741900000000001</v>
      </c>
      <c r="G56" s="361">
        <f t="shared" ref="G56" si="16">C56-C55</f>
        <v>-37.5</v>
      </c>
    </row>
    <row r="57" spans="1:7" x14ac:dyDescent="0.3">
      <c r="A57" s="350">
        <v>43406</v>
      </c>
      <c r="B57" s="357">
        <f t="shared" si="13"/>
        <v>338.19295939804834</v>
      </c>
      <c r="C57" s="371">
        <v>2339</v>
      </c>
      <c r="D57" s="357">
        <f t="shared" si="14"/>
        <v>289.05381145132338</v>
      </c>
      <c r="E57" s="1" t="s">
        <v>1024</v>
      </c>
      <c r="F57" s="1">
        <f>USD_CNY!B975</f>
        <v>6.9161700000000002</v>
      </c>
      <c r="G57" s="361">
        <f t="shared" ref="G57" si="17">C57-C56</f>
        <v>-10.5</v>
      </c>
    </row>
    <row r="58" spans="1:7" x14ac:dyDescent="0.3">
      <c r="A58" s="350">
        <v>43409</v>
      </c>
      <c r="B58" s="357">
        <f t="shared" si="13"/>
        <v>349.02950648446341</v>
      </c>
      <c r="C58" s="371">
        <v>2406</v>
      </c>
      <c r="D58" s="357">
        <f t="shared" si="14"/>
        <v>298.3158175080884</v>
      </c>
      <c r="E58" s="1" t="s">
        <v>1024</v>
      </c>
      <c r="F58" s="1">
        <f>USD_CNY!B976</f>
        <v>6.8933999999999997</v>
      </c>
      <c r="G58" s="361">
        <f t="shared" ref="G58:G62" si="18">C58-C57</f>
        <v>67</v>
      </c>
    </row>
    <row r="59" spans="1:7" x14ac:dyDescent="0.3">
      <c r="A59" s="350">
        <v>43410</v>
      </c>
      <c r="B59" s="357">
        <f t="shared" si="13"/>
        <v>348.55786624987337</v>
      </c>
      <c r="C59" s="371">
        <v>2408.5</v>
      </c>
      <c r="D59" s="357">
        <f t="shared" si="14"/>
        <v>297.91270619647298</v>
      </c>
      <c r="E59" s="1" t="s">
        <v>1024</v>
      </c>
      <c r="F59" s="1">
        <f>USD_CNY!B977</f>
        <v>6.9099000000000004</v>
      </c>
      <c r="G59" s="361">
        <f t="shared" si="18"/>
        <v>2.5</v>
      </c>
    </row>
    <row r="60" spans="1:7" x14ac:dyDescent="0.3">
      <c r="A60" s="350">
        <v>43411</v>
      </c>
      <c r="B60" s="357">
        <f t="shared" si="13"/>
        <v>344.53960001907285</v>
      </c>
      <c r="C60" s="371">
        <f>C61+61</f>
        <v>2384.5</v>
      </c>
      <c r="D60" s="357">
        <f t="shared" si="14"/>
        <v>294.4782906145922</v>
      </c>
      <c r="E60" s="1" t="s">
        <v>1024</v>
      </c>
      <c r="F60" s="1">
        <f>USD_CNY!B978</f>
        <v>6.9208299999999996</v>
      </c>
      <c r="G60" s="361">
        <f t="shared" si="18"/>
        <v>-24</v>
      </c>
    </row>
    <row r="61" spans="1:7" x14ac:dyDescent="0.3">
      <c r="A61" s="350">
        <v>43412</v>
      </c>
      <c r="B61" s="357">
        <f t="shared" si="13"/>
        <v>335.89841078922751</v>
      </c>
      <c r="C61" s="371">
        <v>2323.5</v>
      </c>
      <c r="D61" s="357">
        <f t="shared" si="14"/>
        <v>287.09265879421156</v>
      </c>
      <c r="E61" s="1" t="s">
        <v>1024</v>
      </c>
      <c r="F61" s="1">
        <f>USD_CNY!B979</f>
        <v>6.9172700000000003</v>
      </c>
      <c r="G61" s="361">
        <f t="shared" si="18"/>
        <v>-61</v>
      </c>
    </row>
    <row r="62" spans="1:7" x14ac:dyDescent="0.3">
      <c r="A62" s="350">
        <v>43413</v>
      </c>
      <c r="B62" s="357">
        <f t="shared" si="13"/>
        <v>334.45754829014248</v>
      </c>
      <c r="C62" s="371">
        <v>2323.5</v>
      </c>
      <c r="D62" s="357">
        <f t="shared" si="14"/>
        <v>285.86115238473718</v>
      </c>
      <c r="E62" s="1" t="s">
        <v>1024</v>
      </c>
      <c r="F62" s="1">
        <f>USD_CNY!B980</f>
        <v>6.9470700000000001</v>
      </c>
      <c r="G62" s="361">
        <f t="shared" si="18"/>
        <v>0</v>
      </c>
    </row>
    <row r="63" spans="1:7" x14ac:dyDescent="0.3">
      <c r="A63" s="350">
        <v>43416</v>
      </c>
      <c r="B63" s="357">
        <f t="shared" si="13"/>
        <v>332.37033742282716</v>
      </c>
      <c r="C63" s="371">
        <f>C64+8.5</f>
        <v>2309</v>
      </c>
      <c r="D63" s="357">
        <f t="shared" si="14"/>
        <v>284.07721147250186</v>
      </c>
      <c r="E63" s="1" t="s">
        <v>1024</v>
      </c>
      <c r="F63" s="1">
        <f>USD_CNY!B981</f>
        <v>6.9470700000000001</v>
      </c>
      <c r="G63" s="361">
        <f t="shared" ref="G63:G64" si="19">C63-C62</f>
        <v>-14.5</v>
      </c>
    </row>
    <row r="64" spans="1:7" x14ac:dyDescent="0.3">
      <c r="A64" s="350">
        <v>43417</v>
      </c>
      <c r="B64" s="357">
        <f t="shared" si="13"/>
        <v>330.4950458067139</v>
      </c>
      <c r="C64" s="371">
        <v>2300.5</v>
      </c>
      <c r="D64" s="357">
        <f t="shared" si="14"/>
        <v>282.47439812539653</v>
      </c>
      <c r="E64" s="1" t="s">
        <v>1024</v>
      </c>
      <c r="F64" s="1">
        <f>USD_CNY!B982</f>
        <v>6.9607700000000001</v>
      </c>
      <c r="G64" s="361">
        <f t="shared" si="19"/>
        <v>-8.5</v>
      </c>
    </row>
    <row r="65" spans="1:7" x14ac:dyDescent="0.3">
      <c r="A65" s="350">
        <v>43418</v>
      </c>
      <c r="B65" s="357">
        <f t="shared" si="13"/>
        <v>338.48865033589709</v>
      </c>
      <c r="C65" s="371">
        <v>2351</v>
      </c>
      <c r="D65" s="357">
        <f t="shared" si="14"/>
        <v>289.30653874863003</v>
      </c>
      <c r="E65" s="1" t="s">
        <v>1024</v>
      </c>
      <c r="F65" s="1">
        <f>USD_CNY!B983</f>
        <v>6.9455799999999996</v>
      </c>
      <c r="G65" s="361">
        <f t="shared" ref="G65:G67" si="20">C65-C64</f>
        <v>50.5</v>
      </c>
    </row>
    <row r="66" spans="1:7" x14ac:dyDescent="0.3">
      <c r="A66" s="350">
        <v>43419</v>
      </c>
      <c r="B66" s="357">
        <f t="shared" si="13"/>
        <v>343.10456334830872</v>
      </c>
      <c r="C66" s="371">
        <v>2382</v>
      </c>
      <c r="D66" s="357">
        <f t="shared" si="14"/>
        <v>293.25176354556305</v>
      </c>
      <c r="E66" s="1" t="s">
        <v>1024</v>
      </c>
      <c r="F66" s="1">
        <f>USD_CNY!B984</f>
        <v>6.9424900000000003</v>
      </c>
      <c r="G66" s="361">
        <f t="shared" si="20"/>
        <v>31</v>
      </c>
    </row>
    <row r="67" spans="1:7" x14ac:dyDescent="0.3">
      <c r="A67" s="350">
        <v>43423</v>
      </c>
      <c r="B67" s="357">
        <f t="shared" si="13"/>
        <v>345.44610968419863</v>
      </c>
      <c r="C67" s="371">
        <f>C68+86.5</f>
        <v>2390</v>
      </c>
      <c r="D67" s="357">
        <f t="shared" si="14"/>
        <v>295.25308520016978</v>
      </c>
      <c r="E67" s="1" t="s">
        <v>1024</v>
      </c>
      <c r="F67" s="1">
        <f>USD_CNY!B986</f>
        <v>6.91859</v>
      </c>
      <c r="G67" s="361">
        <f t="shared" si="20"/>
        <v>8</v>
      </c>
    </row>
    <row r="68" spans="1:7" x14ac:dyDescent="0.3">
      <c r="A68" s="350">
        <v>43424</v>
      </c>
      <c r="B68" s="357">
        <f t="shared" si="13"/>
        <v>332.28653817580675</v>
      </c>
      <c r="C68" s="371">
        <v>2303.5</v>
      </c>
      <c r="D68" s="357">
        <f t="shared" si="14"/>
        <v>284.00558818445023</v>
      </c>
      <c r="E68" s="1" t="s">
        <v>1024</v>
      </c>
      <c r="F68" s="1">
        <f>USD_CNY!B987</f>
        <v>6.9322699999999999</v>
      </c>
      <c r="G68" s="361">
        <f t="shared" ref="G68" si="21">C68-C67</f>
        <v>-86.5</v>
      </c>
    </row>
    <row r="69" spans="1:7" x14ac:dyDescent="0.3">
      <c r="A69" s="350">
        <v>43425</v>
      </c>
      <c r="B69" s="357">
        <f t="shared" si="13"/>
        <v>324.23675115207374</v>
      </c>
      <c r="C69" s="371">
        <v>2251.5</v>
      </c>
      <c r="D69" s="357">
        <f t="shared" si="14"/>
        <v>277.12542833510577</v>
      </c>
      <c r="E69" s="1" t="s">
        <v>1024</v>
      </c>
      <c r="F69" s="1">
        <f>USD_CNY!B988</f>
        <v>6.944</v>
      </c>
      <c r="G69" s="361">
        <f t="shared" ref="G69:G72" si="22">C69-C68</f>
        <v>-52</v>
      </c>
    </row>
    <row r="70" spans="1:7" x14ac:dyDescent="0.3">
      <c r="A70" s="350">
        <v>43426</v>
      </c>
      <c r="B70" s="357">
        <f t="shared" si="13"/>
        <v>327.37054705265376</v>
      </c>
      <c r="C70" s="371">
        <v>2266</v>
      </c>
      <c r="D70" s="357">
        <f t="shared" si="14"/>
        <v>279.80388636978955</v>
      </c>
      <c r="E70" s="1" t="s">
        <v>1024</v>
      </c>
      <c r="F70" s="1">
        <f>USD_CNY!B989</f>
        <v>6.9218200000000003</v>
      </c>
      <c r="G70" s="361">
        <f t="shared" si="22"/>
        <v>14.5</v>
      </c>
    </row>
    <row r="71" spans="1:7" x14ac:dyDescent="0.3">
      <c r="A71" s="350">
        <v>43427</v>
      </c>
      <c r="B71" s="357">
        <f t="shared" si="13"/>
        <v>327.37054705265376</v>
      </c>
      <c r="C71" s="371">
        <v>2266</v>
      </c>
      <c r="D71" s="357">
        <f t="shared" si="14"/>
        <v>279.80388636978955</v>
      </c>
      <c r="E71" s="1" t="s">
        <v>1024</v>
      </c>
      <c r="F71" s="1">
        <f>USD_CNY!B990</f>
        <v>6.9218200000000003</v>
      </c>
      <c r="G71" s="361">
        <f t="shared" si="22"/>
        <v>0</v>
      </c>
    </row>
    <row r="72" spans="1:7" x14ac:dyDescent="0.3">
      <c r="A72" s="350">
        <v>43430</v>
      </c>
      <c r="B72" s="357">
        <f t="shared" si="13"/>
        <v>308.46810503187692</v>
      </c>
      <c r="C72" s="371">
        <v>2141</v>
      </c>
      <c r="D72" s="357">
        <f t="shared" si="14"/>
        <v>263.64795301869822</v>
      </c>
      <c r="E72" s="1" t="s">
        <v>1024</v>
      </c>
      <c r="F72" s="1">
        <f>USD_CNY!B991</f>
        <v>6.9407500000000004</v>
      </c>
      <c r="G72" s="361">
        <f t="shared" si="22"/>
        <v>-125</v>
      </c>
    </row>
    <row r="73" spans="1:7" x14ac:dyDescent="0.3">
      <c r="A73" s="350">
        <v>43431</v>
      </c>
      <c r="B73" s="357">
        <f t="shared" si="13"/>
        <v>298.85064086699782</v>
      </c>
      <c r="C73" s="371">
        <v>2077</v>
      </c>
      <c r="D73" s="357">
        <f t="shared" si="14"/>
        <v>255.42789817692122</v>
      </c>
      <c r="E73" s="1" t="s">
        <v>1024</v>
      </c>
      <c r="F73" s="1">
        <f>USD_CNY!B992</f>
        <v>6.9499599999999999</v>
      </c>
      <c r="G73" s="361">
        <f t="shared" ref="G73:G76" si="23">C73-C72</f>
        <v>-64</v>
      </c>
    </row>
    <row r="74" spans="1:7" x14ac:dyDescent="0.3">
      <c r="A74" s="350">
        <v>43432</v>
      </c>
      <c r="B74" s="357">
        <f t="shared" si="13"/>
        <v>305.44565139198619</v>
      </c>
      <c r="C74" s="371">
        <v>2123</v>
      </c>
      <c r="D74" s="357">
        <f t="shared" si="14"/>
        <v>261.06465930938992</v>
      </c>
      <c r="E74" s="1" t="s">
        <v>1024</v>
      </c>
      <c r="F74" s="1">
        <f>USD_CNY!B993</f>
        <v>6.9504999999999999</v>
      </c>
      <c r="G74" s="361">
        <f t="shared" si="23"/>
        <v>46</v>
      </c>
    </row>
    <row r="75" spans="1:7" x14ac:dyDescent="0.3">
      <c r="A75" s="350">
        <v>43433</v>
      </c>
      <c r="B75" s="357">
        <f t="shared" si="13"/>
        <v>305.55959925570295</v>
      </c>
      <c r="C75" s="371">
        <v>2120</v>
      </c>
      <c r="D75" s="357">
        <f t="shared" si="14"/>
        <v>261.16205064589997</v>
      </c>
      <c r="E75" s="1" t="s">
        <v>1024</v>
      </c>
      <c r="F75" s="1">
        <f>USD_CNY!B994</f>
        <v>6.9380899999999999</v>
      </c>
      <c r="G75" s="361">
        <f t="shared" si="23"/>
        <v>-3</v>
      </c>
    </row>
    <row r="76" spans="1:7" x14ac:dyDescent="0.3">
      <c r="A76" s="350">
        <v>43434</v>
      </c>
      <c r="B76" s="357">
        <f t="shared" si="13"/>
        <v>306.57197447636901</v>
      </c>
      <c r="C76" s="371">
        <v>2126</v>
      </c>
      <c r="D76" s="357">
        <f t="shared" si="14"/>
        <v>262.02732861228122</v>
      </c>
      <c r="E76" s="1" t="s">
        <v>1024</v>
      </c>
      <c r="F76" s="1">
        <f>USD_CNY!B995</f>
        <v>6.9347500000000002</v>
      </c>
      <c r="G76" s="361">
        <f t="shared" si="23"/>
        <v>6</v>
      </c>
    </row>
    <row r="77" spans="1:7" x14ac:dyDescent="0.3">
      <c r="A77" s="350">
        <v>43437</v>
      </c>
      <c r="B77" s="357">
        <f t="shared" si="13"/>
        <v>323.5230766784386</v>
      </c>
      <c r="C77" s="371">
        <v>2238</v>
      </c>
      <c r="D77" s="357">
        <f t="shared" si="14"/>
        <v>276.51545015251162</v>
      </c>
      <c r="E77" s="1" t="s">
        <v>1024</v>
      </c>
      <c r="F77" s="1">
        <f>USD_CNY!B996</f>
        <v>6.9175899999999997</v>
      </c>
      <c r="G77" s="361">
        <f t="shared" ref="G77:G83" si="24">C77-C76</f>
        <v>112</v>
      </c>
    </row>
    <row r="78" spans="1:7" x14ac:dyDescent="0.3">
      <c r="A78" s="350">
        <v>43438</v>
      </c>
      <c r="B78" s="357">
        <f t="shared" si="13"/>
        <v>325.14256362797693</v>
      </c>
      <c r="C78" s="371">
        <v>2234.5</v>
      </c>
      <c r="D78" s="357">
        <f t="shared" si="14"/>
        <v>277.89962703245891</v>
      </c>
      <c r="E78" s="1" t="s">
        <v>1024</v>
      </c>
      <c r="F78" s="1">
        <f>USD_CNY!B997</f>
        <v>6.8723700000000001</v>
      </c>
      <c r="G78" s="361">
        <f t="shared" si="24"/>
        <v>-3.5</v>
      </c>
    </row>
    <row r="79" spans="1:7" x14ac:dyDescent="0.3">
      <c r="A79" s="350">
        <v>43439</v>
      </c>
      <c r="B79" s="357">
        <f t="shared" si="13"/>
        <v>290.00702383577368</v>
      </c>
      <c r="C79" s="371">
        <v>1986</v>
      </c>
      <c r="D79" s="357">
        <f t="shared" si="14"/>
        <v>247.86925114168693</v>
      </c>
      <c r="E79" s="1" t="s">
        <v>1024</v>
      </c>
      <c r="F79" s="1">
        <f>USD_CNY!B998</f>
        <v>6.8481100000000001</v>
      </c>
      <c r="G79" s="361">
        <f t="shared" si="24"/>
        <v>-248.5</v>
      </c>
    </row>
    <row r="80" spans="1:7" x14ac:dyDescent="0.3">
      <c r="A80" s="350">
        <v>43440</v>
      </c>
      <c r="B80" s="357">
        <f t="shared" si="13"/>
        <v>281.84111890559598</v>
      </c>
      <c r="C80" s="371">
        <v>1932.5</v>
      </c>
      <c r="D80" s="357">
        <f t="shared" si="14"/>
        <v>240.88984521845811</v>
      </c>
      <c r="E80" s="1" t="s">
        <v>1024</v>
      </c>
      <c r="F80" s="1">
        <f>USD_CNY!B999</f>
        <v>6.8567</v>
      </c>
      <c r="G80" s="361">
        <f t="shared" si="24"/>
        <v>-53.5</v>
      </c>
    </row>
    <row r="81" spans="1:7" x14ac:dyDescent="0.3">
      <c r="A81" s="350">
        <v>43445</v>
      </c>
      <c r="B81" s="357">
        <f t="shared" si="13"/>
        <v>283.98114799288635</v>
      </c>
      <c r="C81" s="371">
        <v>1962.5</v>
      </c>
      <c r="D81" s="357">
        <f t="shared" si="14"/>
        <v>242.71892990844989</v>
      </c>
      <c r="E81" s="1" t="s">
        <v>1024</v>
      </c>
      <c r="F81" s="1">
        <f>USD_CNY!B1000</f>
        <v>6.9106699999999996</v>
      </c>
      <c r="G81" s="361">
        <f t="shared" si="24"/>
        <v>30</v>
      </c>
    </row>
    <row r="82" spans="1:7" x14ac:dyDescent="0.3">
      <c r="A82" s="350">
        <v>43446</v>
      </c>
      <c r="B82" s="357">
        <f t="shared" si="13"/>
        <v>286.98041840325311</v>
      </c>
      <c r="C82" s="371">
        <f>C83-57</f>
        <v>1981</v>
      </c>
      <c r="D82" s="357">
        <f t="shared" si="14"/>
        <v>245.28240889166935</v>
      </c>
      <c r="E82" s="1" t="s">
        <v>1024</v>
      </c>
      <c r="F82" s="1">
        <f>USD_CNY!B1001</f>
        <v>6.9029100000000003</v>
      </c>
      <c r="G82" s="361">
        <f t="shared" si="24"/>
        <v>18.5</v>
      </c>
    </row>
    <row r="83" spans="1:7" x14ac:dyDescent="0.3">
      <c r="A83" s="350">
        <v>43447</v>
      </c>
      <c r="B83" s="357">
        <f t="shared" si="13"/>
        <v>296.7605340524704</v>
      </c>
      <c r="C83" s="371">
        <v>2038</v>
      </c>
      <c r="D83" s="357">
        <f t="shared" si="14"/>
        <v>253.64148209612856</v>
      </c>
      <c r="E83" s="1" t="s">
        <v>1024</v>
      </c>
      <c r="F83" s="1">
        <f>USD_CNY!B1002</f>
        <v>6.8674900000000001</v>
      </c>
      <c r="G83" s="361">
        <f t="shared" si="24"/>
        <v>57</v>
      </c>
    </row>
    <row r="84" spans="1:7" x14ac:dyDescent="0.3">
      <c r="A84" s="350">
        <v>43448</v>
      </c>
      <c r="B84" s="357">
        <f t="shared" si="13"/>
        <v>293.1625932674396</v>
      </c>
      <c r="C84" s="371">
        <v>2016</v>
      </c>
      <c r="D84" s="357">
        <f t="shared" si="14"/>
        <v>250.56631903199968</v>
      </c>
      <c r="E84" s="1" t="s">
        <v>1024</v>
      </c>
      <c r="F84" s="1">
        <f>USD_CNY!B1003</f>
        <v>6.8767300000000002</v>
      </c>
      <c r="G84" s="361">
        <f t="shared" ref="G84:G86" si="25">C84-C83</f>
        <v>-22</v>
      </c>
    </row>
    <row r="85" spans="1:7" x14ac:dyDescent="0.3">
      <c r="A85" s="350">
        <v>43451</v>
      </c>
      <c r="B85" s="357">
        <f t="shared" si="13"/>
        <v>293.94755036460805</v>
      </c>
      <c r="C85" s="371">
        <v>2028</v>
      </c>
      <c r="D85" s="357">
        <f t="shared" si="14"/>
        <v>251.23722253385304</v>
      </c>
      <c r="E85" s="1" t="s">
        <v>1024</v>
      </c>
      <c r="F85" s="1">
        <f>USD_CNY!B1004</f>
        <v>6.8991899999999999</v>
      </c>
      <c r="G85" s="361">
        <f t="shared" si="25"/>
        <v>12</v>
      </c>
    </row>
    <row r="86" spans="1:7" x14ac:dyDescent="0.3">
      <c r="A86" s="350">
        <v>43452</v>
      </c>
      <c r="B86" s="357">
        <f t="shared" si="13"/>
        <v>290.08045149069318</v>
      </c>
      <c r="C86" s="371">
        <f>C87+24.5</f>
        <v>2001.5</v>
      </c>
      <c r="D86" s="357">
        <f t="shared" si="14"/>
        <v>247.93200982110528</v>
      </c>
      <c r="E86" s="1" t="s">
        <v>1024</v>
      </c>
      <c r="F86" s="1">
        <f>USD_CNY!B1005</f>
        <v>6.8998100000000004</v>
      </c>
      <c r="G86" s="361">
        <f t="shared" si="25"/>
        <v>-26.5</v>
      </c>
    </row>
    <row r="87" spans="1:7" x14ac:dyDescent="0.3">
      <c r="A87" s="350">
        <v>43453</v>
      </c>
      <c r="B87" s="357">
        <f t="shared" si="13"/>
        <v>287.17850388279282</v>
      </c>
      <c r="C87" s="371">
        <v>1977</v>
      </c>
      <c r="D87" s="357">
        <f t="shared" si="14"/>
        <v>245.45171272033576</v>
      </c>
      <c r="E87" s="1" t="s">
        <v>1024</v>
      </c>
      <c r="F87" s="1">
        <f>USD_CNY!B1006</f>
        <v>6.88422</v>
      </c>
      <c r="G87" s="361">
        <f t="shared" ref="G87" si="26">C87-C86</f>
        <v>-24.5</v>
      </c>
    </row>
    <row r="88" spans="1:7" x14ac:dyDescent="0.3">
      <c r="A88" s="350">
        <v>43454</v>
      </c>
      <c r="B88" s="357">
        <f t="shared" si="13"/>
        <v>287.65349485960598</v>
      </c>
      <c r="C88" s="371">
        <v>1986</v>
      </c>
      <c r="D88" s="357">
        <f t="shared" si="14"/>
        <v>245.85768791419318</v>
      </c>
      <c r="E88" s="1" t="s">
        <v>1024</v>
      </c>
      <c r="F88" s="1">
        <f>USD_CNY!B1007</f>
        <v>6.9041399999999999</v>
      </c>
      <c r="G88" s="361">
        <f t="shared" ref="G88:G89" si="27">C88-C87</f>
        <v>9</v>
      </c>
    </row>
    <row r="89" spans="1:7" x14ac:dyDescent="0.3">
      <c r="A89" s="350">
        <v>43459</v>
      </c>
      <c r="B89" s="357">
        <f t="shared" si="13"/>
        <v>278.58507799656701</v>
      </c>
      <c r="C89" s="371">
        <f>C90+27.5</f>
        <v>1920</v>
      </c>
      <c r="D89" s="357">
        <f t="shared" si="14"/>
        <v>238.10690427057011</v>
      </c>
      <c r="E89" s="1" t="s">
        <v>1024</v>
      </c>
      <c r="F89" s="1">
        <f>USD_CNY!B1008</f>
        <v>6.8919699999999997</v>
      </c>
      <c r="G89" s="361">
        <f t="shared" si="27"/>
        <v>-66</v>
      </c>
    </row>
    <row r="90" spans="1:7" x14ac:dyDescent="0.3">
      <c r="A90" s="350">
        <v>43460</v>
      </c>
      <c r="B90" s="357">
        <f t="shared" si="13"/>
        <v>273.52218528689116</v>
      </c>
      <c r="C90" s="371">
        <v>1892.5</v>
      </c>
      <c r="D90" s="357">
        <f t="shared" si="14"/>
        <v>233.77964554435144</v>
      </c>
      <c r="E90" s="1" t="s">
        <v>1024</v>
      </c>
      <c r="F90" s="1">
        <f>USD_CNY!B1009</f>
        <v>6.9189999999999996</v>
      </c>
      <c r="G90" s="361">
        <f t="shared" ref="G90" si="28">C90-C89</f>
        <v>-27.5</v>
      </c>
    </row>
    <row r="91" spans="1:7" x14ac:dyDescent="0.3">
      <c r="A91" s="350">
        <v>43461</v>
      </c>
      <c r="B91" s="357">
        <f t="shared" si="13"/>
        <v>277.26258166946758</v>
      </c>
      <c r="C91" s="371">
        <f>C92+9.5</f>
        <v>1910.5</v>
      </c>
      <c r="D91" s="357">
        <f t="shared" si="14"/>
        <v>236.97656552945949</v>
      </c>
      <c r="E91" s="1" t="s">
        <v>1024</v>
      </c>
      <c r="F91" s="1">
        <f>USD_CNY!B1010</f>
        <v>6.8905799999999999</v>
      </c>
      <c r="G91" s="361">
        <f t="shared" ref="G91:G92" si="29">C91-C90</f>
        <v>18</v>
      </c>
    </row>
    <row r="92" spans="1:7" x14ac:dyDescent="0.3">
      <c r="A92" s="350">
        <v>43462</v>
      </c>
      <c r="B92" s="357">
        <f t="shared" si="13"/>
        <v>276.6503334793473</v>
      </c>
      <c r="C92" s="371">
        <v>1901</v>
      </c>
      <c r="D92" s="357">
        <f t="shared" si="14"/>
        <v>236.45327647807463</v>
      </c>
      <c r="E92" s="1" t="s">
        <v>1024</v>
      </c>
      <c r="F92" s="1">
        <f>USD_CNY!B1011</f>
        <v>6.8714899999999997</v>
      </c>
      <c r="G92" s="361">
        <f t="shared" si="29"/>
        <v>-9.5</v>
      </c>
    </row>
    <row r="93" spans="1:7" x14ac:dyDescent="0.3">
      <c r="A93" s="350">
        <v>43467</v>
      </c>
      <c r="B93" s="357">
        <f t="shared" si="13"/>
        <v>273.18784667122827</v>
      </c>
      <c r="C93" s="371">
        <v>1876.5</v>
      </c>
      <c r="D93" s="357">
        <f t="shared" si="14"/>
        <v>233.49388604378487</v>
      </c>
      <c r="E93" s="1" t="s">
        <v>1024</v>
      </c>
      <c r="F93" s="1">
        <f>USD_CNY!B1012</f>
        <v>6.8689</v>
      </c>
      <c r="G93" s="361">
        <f t="shared" ref="G93:G95" si="30">C93-C92</f>
        <v>-24.5</v>
      </c>
    </row>
    <row r="94" spans="1:7" x14ac:dyDescent="0.3">
      <c r="A94" s="350">
        <v>43468</v>
      </c>
      <c r="B94" s="357">
        <f t="shared" si="13"/>
        <v>279.45960961463226</v>
      </c>
      <c r="C94" s="371">
        <v>1921.5</v>
      </c>
      <c r="D94" s="357">
        <f t="shared" si="14"/>
        <v>238.85436719199339</v>
      </c>
      <c r="E94" s="1" t="s">
        <v>1024</v>
      </c>
      <c r="F94" s="1">
        <f>USD_CNY!B1013</f>
        <v>6.8757700000000002</v>
      </c>
      <c r="G94" s="361">
        <f t="shared" si="30"/>
        <v>45</v>
      </c>
    </row>
    <row r="95" spans="1:7" x14ac:dyDescent="0.3">
      <c r="A95" s="350">
        <v>43469</v>
      </c>
      <c r="B95" s="357">
        <f t="shared" si="13"/>
        <v>282.26404558106253</v>
      </c>
      <c r="C95" s="371">
        <v>1941</v>
      </c>
      <c r="D95" s="357">
        <f t="shared" si="14"/>
        <v>241.25132100945518</v>
      </c>
      <c r="E95" s="1" t="s">
        <v>1024</v>
      </c>
      <c r="F95" s="1">
        <f>USD_CNY!B1014</f>
        <v>6.8765400000000003</v>
      </c>
      <c r="G95" s="361">
        <f t="shared" si="30"/>
        <v>19.5</v>
      </c>
    </row>
    <row r="96" spans="1:7" x14ac:dyDescent="0.3">
      <c r="A96" s="350">
        <v>43472</v>
      </c>
      <c r="B96" s="357">
        <f t="shared" si="13"/>
        <v>284.52299784968795</v>
      </c>
      <c r="C96" s="371">
        <f>C97+4</f>
        <v>1953</v>
      </c>
      <c r="D96" s="357">
        <f t="shared" si="14"/>
        <v>243.18204944417775</v>
      </c>
      <c r="E96" s="1" t="s">
        <v>1024</v>
      </c>
      <c r="F96" s="1">
        <f>USD_CNY!B1015</f>
        <v>6.8641199999999998</v>
      </c>
      <c r="G96" s="361">
        <f t="shared" ref="G96:G105" si="31">C96-C95</f>
        <v>12</v>
      </c>
    </row>
    <row r="97" spans="1:7" x14ac:dyDescent="0.3">
      <c r="A97" s="350">
        <v>43473</v>
      </c>
      <c r="B97" s="357">
        <f t="shared" si="13"/>
        <v>284.74003775106507</v>
      </c>
      <c r="C97" s="371">
        <v>1949</v>
      </c>
      <c r="D97" s="357">
        <f t="shared" si="14"/>
        <v>243.36755363338898</v>
      </c>
      <c r="E97" s="1" t="s">
        <v>1024</v>
      </c>
      <c r="F97" s="1">
        <f>USD_CNY!B1016</f>
        <v>6.8448399999999996</v>
      </c>
      <c r="G97" s="361">
        <f t="shared" si="31"/>
        <v>-4</v>
      </c>
    </row>
    <row r="98" spans="1:7" x14ac:dyDescent="0.3">
      <c r="A98" s="350">
        <v>43474</v>
      </c>
      <c r="B98" s="357">
        <f t="shared" si="13"/>
        <v>283.97192968119555</v>
      </c>
      <c r="C98" s="371">
        <v>1946</v>
      </c>
      <c r="D98" s="357">
        <f t="shared" si="14"/>
        <v>242.71105100956885</v>
      </c>
      <c r="E98" s="1" t="s">
        <v>1024</v>
      </c>
      <c r="F98" s="1">
        <f>USD_CNY!B1017</f>
        <v>6.8527899999999997</v>
      </c>
      <c r="G98" s="361">
        <f t="shared" si="31"/>
        <v>-3</v>
      </c>
    </row>
    <row r="99" spans="1:7" x14ac:dyDescent="0.3">
      <c r="A99" s="350">
        <v>43475</v>
      </c>
      <c r="B99" s="357">
        <f t="shared" si="13"/>
        <v>284.02542354217655</v>
      </c>
      <c r="C99" s="371">
        <v>1934.5</v>
      </c>
      <c r="D99" s="357">
        <f t="shared" si="14"/>
        <v>242.75677225827059</v>
      </c>
      <c r="E99" s="1" t="s">
        <v>1024</v>
      </c>
      <c r="F99" s="1">
        <f>USD_CNY!B1018</f>
        <v>6.8110099999999996</v>
      </c>
      <c r="G99" s="361">
        <f t="shared" si="31"/>
        <v>-11.5</v>
      </c>
    </row>
    <row r="100" spans="1:7" x14ac:dyDescent="0.3">
      <c r="A100" s="350">
        <v>43480</v>
      </c>
      <c r="B100" s="357">
        <f t="shared" si="13"/>
        <v>297.40117806950991</v>
      </c>
      <c r="C100" s="371">
        <f>C101-23.5</f>
        <v>2011</v>
      </c>
      <c r="D100" s="357">
        <f t="shared" si="14"/>
        <v>254.18904108505123</v>
      </c>
      <c r="E100" s="1" t="s">
        <v>1024</v>
      </c>
      <c r="F100" s="1">
        <f>USD_CNY!B1019</f>
        <v>6.7619100000000003</v>
      </c>
      <c r="G100" s="361">
        <f t="shared" si="31"/>
        <v>76.5</v>
      </c>
    </row>
    <row r="101" spans="1:7" x14ac:dyDescent="0.3">
      <c r="A101" s="350">
        <v>43481</v>
      </c>
      <c r="B101" s="357">
        <f t="shared" si="13"/>
        <v>300.39052983603654</v>
      </c>
      <c r="C101" s="371">
        <v>2034.5</v>
      </c>
      <c r="D101" s="357">
        <f t="shared" si="14"/>
        <v>256.74404259490302</v>
      </c>
      <c r="E101" s="1" t="s">
        <v>1024</v>
      </c>
      <c r="F101" s="1">
        <f>USD_CNY!B1020</f>
        <v>6.77285</v>
      </c>
      <c r="G101" s="361">
        <f t="shared" si="31"/>
        <v>23.5</v>
      </c>
    </row>
    <row r="102" spans="1:7" x14ac:dyDescent="0.3">
      <c r="A102" s="350">
        <v>43482</v>
      </c>
      <c r="B102" s="357">
        <f t="shared" si="13"/>
        <v>300.46601079961533</v>
      </c>
      <c r="C102" s="371">
        <v>2031</v>
      </c>
      <c r="D102" s="1">
        <f t="shared" si="14"/>
        <v>256.80855623898748</v>
      </c>
      <c r="E102" s="1" t="s">
        <v>1024</v>
      </c>
      <c r="F102" s="1">
        <f>USD_CNY!B1021</f>
        <v>6.7595000000000001</v>
      </c>
      <c r="G102" s="361">
        <f t="shared" si="31"/>
        <v>-3.5</v>
      </c>
    </row>
    <row r="103" spans="1:7" x14ac:dyDescent="0.3">
      <c r="A103" s="350">
        <v>43483</v>
      </c>
      <c r="B103" s="357">
        <f t="shared" si="13"/>
        <v>305.1062115019285</v>
      </c>
      <c r="C103" s="371">
        <v>2067</v>
      </c>
      <c r="D103" s="1">
        <f t="shared" si="14"/>
        <v>260.77453974523803</v>
      </c>
      <c r="E103" s="1" t="s">
        <v>1024</v>
      </c>
      <c r="F103" s="1">
        <f>USD_CNY!B1022</f>
        <v>6.7746899999999997</v>
      </c>
      <c r="G103" s="361">
        <f t="shared" si="31"/>
        <v>36</v>
      </c>
    </row>
    <row r="104" spans="1:7" x14ac:dyDescent="0.3">
      <c r="A104" s="350">
        <v>43484</v>
      </c>
      <c r="B104" s="357"/>
      <c r="C104" s="371"/>
      <c r="E104" s="1" t="s">
        <v>1024</v>
      </c>
      <c r="F104" s="1">
        <f>USD_CNY!B1023</f>
        <v>0</v>
      </c>
      <c r="G104" s="361">
        <f t="shared" si="31"/>
        <v>-2067</v>
      </c>
    </row>
    <row r="105" spans="1:7" x14ac:dyDescent="0.3">
      <c r="F105" s="1">
        <f>USD_CNY!B1024</f>
        <v>0</v>
      </c>
      <c r="G105" s="361">
        <f t="shared" si="31"/>
        <v>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"/>
  <sheetViews>
    <sheetView workbookViewId="0">
      <pane xSplit="1" ySplit="5" topLeftCell="B96" activePane="bottomRight" state="frozen"/>
      <selection pane="topRight" activeCell="B1" sqref="B1"/>
      <selection pane="bottomLeft" activeCell="A6" sqref="A6"/>
      <selection pane="bottomRight" activeCell="E103" sqref="E103"/>
    </sheetView>
  </sheetViews>
  <sheetFormatPr defaultColWidth="8.7265625" defaultRowHeight="14" x14ac:dyDescent="0.3"/>
  <cols>
    <col min="1" max="1" width="10" style="1" customWidth="1"/>
    <col min="2" max="2" width="10.453125" style="1" bestFit="1" customWidth="1"/>
    <col min="3" max="3" width="9.08984375" style="1" bestFit="1" customWidth="1"/>
    <col min="4" max="16384" width="8.7265625" style="1"/>
  </cols>
  <sheetData>
    <row r="1" spans="1:7" x14ac:dyDescent="0.3">
      <c r="A1" s="356" t="s">
        <v>1027</v>
      </c>
    </row>
    <row r="3" spans="1:7" ht="42" x14ac:dyDescent="0.3">
      <c r="A3" s="362" t="s">
        <v>751</v>
      </c>
      <c r="B3" s="363" t="s">
        <v>1025</v>
      </c>
      <c r="C3" s="364"/>
      <c r="D3" s="363"/>
      <c r="E3" s="363" t="s">
        <v>1025</v>
      </c>
      <c r="F3" s="365" t="s">
        <v>753</v>
      </c>
    </row>
    <row r="4" spans="1:7" ht="56" x14ac:dyDescent="0.3">
      <c r="A4" s="362" t="s">
        <v>21</v>
      </c>
      <c r="B4" s="363" t="s">
        <v>1026</v>
      </c>
      <c r="C4" s="363" t="s">
        <v>1026</v>
      </c>
      <c r="D4" s="363" t="s">
        <v>11</v>
      </c>
      <c r="E4" s="367" t="s">
        <v>1</v>
      </c>
      <c r="F4" s="368" t="s">
        <v>660</v>
      </c>
    </row>
    <row r="5" spans="1:7" ht="42" x14ac:dyDescent="0.3">
      <c r="A5" s="369"/>
      <c r="B5" s="363" t="s">
        <v>3</v>
      </c>
      <c r="C5" s="364" t="s">
        <v>2</v>
      </c>
      <c r="D5" s="363" t="s">
        <v>3</v>
      </c>
      <c r="E5" s="364" t="s">
        <v>3</v>
      </c>
      <c r="F5" s="368" t="s">
        <v>23</v>
      </c>
    </row>
    <row r="6" spans="1:7" ht="18" customHeight="1" x14ac:dyDescent="0.3">
      <c r="A6" s="370">
        <v>43333</v>
      </c>
      <c r="B6" s="357">
        <f t="shared" ref="B6:B33" si="0">+IF(F6=0,"",C6/F6)</f>
        <v>656.19101961989202</v>
      </c>
      <c r="C6" s="335">
        <v>4485</v>
      </c>
      <c r="D6" s="358">
        <f t="shared" ref="D6:D33" si="1">+IF(ISERROR(B6/1.17),0,B6/1.17)</f>
        <v>560.8470253161471</v>
      </c>
      <c r="F6" s="359">
        <f>USD_CNY!B924</f>
        <v>6.8349000000000002</v>
      </c>
    </row>
    <row r="7" spans="1:7" ht="18" customHeight="1" x14ac:dyDescent="0.3">
      <c r="A7" s="370">
        <v>43334</v>
      </c>
      <c r="B7" s="357">
        <f t="shared" si="0"/>
        <v>658.3601486326761</v>
      </c>
      <c r="C7" s="335">
        <v>4495</v>
      </c>
      <c r="D7" s="358">
        <f t="shared" si="1"/>
        <v>562.70098173733004</v>
      </c>
      <c r="E7" s="360">
        <v>510</v>
      </c>
      <c r="F7" s="359">
        <f>USD_CNY!B926</f>
        <v>6.8275699999999997</v>
      </c>
      <c r="G7" s="361">
        <f t="shared" ref="G7:G20" si="2">C7-C6</f>
        <v>10</v>
      </c>
    </row>
    <row r="8" spans="1:7" ht="18" customHeight="1" x14ac:dyDescent="0.3">
      <c r="A8" s="370">
        <v>43335</v>
      </c>
      <c r="B8" s="357">
        <f t="shared" si="0"/>
        <v>655.87659586899997</v>
      </c>
      <c r="C8" s="335">
        <v>4490</v>
      </c>
      <c r="D8" s="358">
        <f t="shared" si="1"/>
        <v>560.57828706752139</v>
      </c>
      <c r="E8" s="1">
        <v>507.5</v>
      </c>
      <c r="F8" s="359">
        <f>USD_CNY!B927</f>
        <v>6.8457999999999997</v>
      </c>
      <c r="G8" s="361">
        <f t="shared" si="2"/>
        <v>-5</v>
      </c>
    </row>
    <row r="9" spans="1:7" ht="18" customHeight="1" x14ac:dyDescent="0.3">
      <c r="A9" s="370">
        <v>43336</v>
      </c>
      <c r="B9" s="357">
        <f t="shared" si="0"/>
        <v>651.39585863114019</v>
      </c>
      <c r="C9" s="335">
        <v>4490</v>
      </c>
      <c r="D9" s="358">
        <f t="shared" si="1"/>
        <v>556.74859712063267</v>
      </c>
      <c r="E9" s="360">
        <v>506</v>
      </c>
      <c r="F9" s="359">
        <f>USD_CNY!B928</f>
        <v>6.8928900000000004</v>
      </c>
      <c r="G9" s="361">
        <f t="shared" si="2"/>
        <v>0</v>
      </c>
    </row>
    <row r="10" spans="1:7" ht="18" customHeight="1" x14ac:dyDescent="0.3">
      <c r="A10" s="370">
        <v>43339</v>
      </c>
      <c r="B10" s="357">
        <f t="shared" si="0"/>
        <v>660.30577010182537</v>
      </c>
      <c r="C10" s="335">
        <v>4490</v>
      </c>
      <c r="D10" s="358">
        <f t="shared" si="1"/>
        <v>564.36390606993621</v>
      </c>
      <c r="E10" s="360">
        <v>506</v>
      </c>
      <c r="F10" s="359">
        <f>USD_CNY!B929</f>
        <v>6.7998799999999999</v>
      </c>
      <c r="G10" s="361">
        <f t="shared" si="2"/>
        <v>0</v>
      </c>
    </row>
    <row r="11" spans="1:7" ht="18" customHeight="1" x14ac:dyDescent="0.3">
      <c r="A11" s="370">
        <v>43340</v>
      </c>
      <c r="B11" s="357">
        <f t="shared" si="0"/>
        <v>658.77413542335262</v>
      </c>
      <c r="C11" s="335">
        <v>4475</v>
      </c>
      <c r="D11" s="358">
        <f t="shared" si="1"/>
        <v>563.05481660115606</v>
      </c>
      <c r="E11" s="360">
        <v>506</v>
      </c>
      <c r="F11" s="359">
        <f>USD_CNY!B930</f>
        <v>6.7929199999999996</v>
      </c>
      <c r="G11" s="361">
        <f t="shared" si="2"/>
        <v>-15</v>
      </c>
    </row>
    <row r="12" spans="1:7" ht="18" customHeight="1" x14ac:dyDescent="0.3">
      <c r="A12" s="370">
        <v>43341</v>
      </c>
      <c r="B12" s="357">
        <f t="shared" si="0"/>
        <v>658.16566654900578</v>
      </c>
      <c r="C12" s="335">
        <v>4475</v>
      </c>
      <c r="D12" s="358">
        <f t="shared" si="1"/>
        <v>562.53475773419302</v>
      </c>
      <c r="E12" s="360">
        <v>506</v>
      </c>
      <c r="F12" s="359">
        <f>USD_CNY!B931</f>
        <v>6.7991999999999999</v>
      </c>
      <c r="G12" s="361">
        <f t="shared" si="2"/>
        <v>0</v>
      </c>
    </row>
    <row r="13" spans="1:7" ht="18" customHeight="1" x14ac:dyDescent="0.3">
      <c r="A13" s="370">
        <v>43342</v>
      </c>
      <c r="B13" s="357">
        <f t="shared" si="0"/>
        <v>645.68551487978641</v>
      </c>
      <c r="C13" s="335">
        <v>4450</v>
      </c>
      <c r="D13" s="358">
        <f t="shared" si="1"/>
        <v>551.86796143571496</v>
      </c>
      <c r="E13" s="360">
        <v>508</v>
      </c>
      <c r="F13" s="359">
        <f>USD_CNY!B932</f>
        <v>6.8918999999999997</v>
      </c>
      <c r="G13" s="361">
        <f t="shared" si="2"/>
        <v>-25</v>
      </c>
    </row>
    <row r="14" spans="1:7" ht="18" customHeight="1" x14ac:dyDescent="0.3">
      <c r="A14" s="370">
        <v>43343</v>
      </c>
      <c r="B14" s="357">
        <f t="shared" si="0"/>
        <v>645.22048917325844</v>
      </c>
      <c r="C14" s="335">
        <v>4430</v>
      </c>
      <c r="D14" s="358">
        <f t="shared" si="1"/>
        <v>551.4705035668876</v>
      </c>
      <c r="E14" s="360">
        <v>501</v>
      </c>
      <c r="F14" s="359">
        <f>USD_CNY!B933</f>
        <v>6.8658700000000001</v>
      </c>
      <c r="G14" s="361">
        <f t="shared" si="2"/>
        <v>-20</v>
      </c>
    </row>
    <row r="15" spans="1:7" x14ac:dyDescent="0.3">
      <c r="A15" s="370">
        <v>43347</v>
      </c>
      <c r="B15" s="357">
        <f t="shared" si="0"/>
        <v>654.78158827333732</v>
      </c>
      <c r="C15" s="335">
        <v>4475</v>
      </c>
      <c r="D15" s="358">
        <f t="shared" si="1"/>
        <v>559.64238313960459</v>
      </c>
      <c r="E15" s="360">
        <v>514</v>
      </c>
      <c r="F15" s="359">
        <f>USD_CNY!B934</f>
        <v>6.8343400000000001</v>
      </c>
      <c r="G15" s="361">
        <v>10</v>
      </c>
    </row>
    <row r="16" spans="1:7" x14ac:dyDescent="0.3">
      <c r="A16" s="370">
        <v>43348</v>
      </c>
      <c r="B16" s="357">
        <f t="shared" si="0"/>
        <v>651.94854497933909</v>
      </c>
      <c r="C16" s="335">
        <v>4465</v>
      </c>
      <c r="D16" s="358">
        <f t="shared" si="1"/>
        <v>557.22097861481973</v>
      </c>
      <c r="E16" s="360">
        <v>516</v>
      </c>
      <c r="F16" s="359">
        <f>USD_CNY!B935</f>
        <v>6.8487</v>
      </c>
      <c r="G16" s="361">
        <f t="shared" si="2"/>
        <v>-10</v>
      </c>
    </row>
    <row r="17" spans="1:7" x14ac:dyDescent="0.3">
      <c r="A17" s="370">
        <v>43349</v>
      </c>
      <c r="B17" s="357">
        <f t="shared" si="0"/>
        <v>654.04852382344347</v>
      </c>
      <c r="C17" s="335">
        <v>4475</v>
      </c>
      <c r="D17" s="358">
        <f t="shared" si="1"/>
        <v>559.01583232772953</v>
      </c>
      <c r="E17" s="360">
        <v>516</v>
      </c>
      <c r="F17" s="359">
        <f>USD_CNY!B936</f>
        <v>6.8419999999999996</v>
      </c>
      <c r="G17" s="361">
        <f t="shared" si="2"/>
        <v>10</v>
      </c>
    </row>
    <row r="18" spans="1:7" x14ac:dyDescent="0.3">
      <c r="A18" s="370">
        <v>43350</v>
      </c>
      <c r="B18" s="357">
        <f t="shared" si="0"/>
        <v>664.82269690075725</v>
      </c>
      <c r="C18" s="335">
        <v>4550</v>
      </c>
      <c r="D18" s="358">
        <f t="shared" si="1"/>
        <v>568.22452726560448</v>
      </c>
      <c r="E18" s="360">
        <v>517</v>
      </c>
      <c r="F18" s="359">
        <f>USD_CNY!B937</f>
        <v>6.8439300000000003</v>
      </c>
      <c r="G18" s="361">
        <f t="shared" si="2"/>
        <v>75</v>
      </c>
    </row>
    <row r="19" spans="1:7" x14ac:dyDescent="0.3">
      <c r="A19" s="370">
        <v>43353</v>
      </c>
      <c r="B19" s="357">
        <f t="shared" si="0"/>
        <v>669.13230013863722</v>
      </c>
      <c r="C19" s="335">
        <v>4590</v>
      </c>
      <c r="D19" s="358">
        <f t="shared" si="1"/>
        <v>571.90794883644207</v>
      </c>
      <c r="E19" s="371">
        <v>514</v>
      </c>
      <c r="F19" s="359">
        <f>USD_CNY!B938</f>
        <v>6.8596300000000001</v>
      </c>
      <c r="G19" s="361">
        <f t="shared" si="2"/>
        <v>40</v>
      </c>
    </row>
    <row r="20" spans="1:7" x14ac:dyDescent="0.3">
      <c r="A20" s="370">
        <v>43354</v>
      </c>
      <c r="B20" s="357">
        <f t="shared" si="0"/>
        <v>663.49316405396507</v>
      </c>
      <c r="C20" s="335">
        <v>4555</v>
      </c>
      <c r="D20" s="358">
        <f t="shared" si="1"/>
        <v>567.08817440509836</v>
      </c>
      <c r="E20" s="371">
        <v>514</v>
      </c>
      <c r="F20" s="359">
        <f>USD_CNY!B939</f>
        <v>6.8651799999999996</v>
      </c>
      <c r="G20" s="361">
        <f t="shared" si="2"/>
        <v>-35</v>
      </c>
    </row>
    <row r="21" spans="1:7" x14ac:dyDescent="0.3">
      <c r="A21" s="370">
        <v>43355</v>
      </c>
      <c r="B21" s="357">
        <f t="shared" si="0"/>
        <v>647.23506995956598</v>
      </c>
      <c r="C21" s="335">
        <v>4450</v>
      </c>
      <c r="D21" s="358">
        <f t="shared" si="1"/>
        <v>553.19236748680851</v>
      </c>
      <c r="E21" s="371">
        <v>514</v>
      </c>
      <c r="F21" s="359">
        <f>USD_CNY!B940</f>
        <v>6.8754</v>
      </c>
      <c r="G21" s="361">
        <f t="shared" ref="G21:G39" si="3">C21-C20</f>
        <v>-105</v>
      </c>
    </row>
    <row r="22" spans="1:7" x14ac:dyDescent="0.3">
      <c r="A22" s="370">
        <v>43356</v>
      </c>
      <c r="B22" s="357">
        <f t="shared" si="0"/>
        <v>659.261860859894</v>
      </c>
      <c r="C22" s="335">
        <v>4505</v>
      </c>
      <c r="D22" s="358">
        <f t="shared" si="1"/>
        <v>563.47167594862742</v>
      </c>
      <c r="E22" s="371">
        <v>514</v>
      </c>
      <c r="F22" s="359">
        <f>USD_CNY!B941</f>
        <v>6.8334000000000001</v>
      </c>
      <c r="G22" s="361">
        <f t="shared" si="3"/>
        <v>55</v>
      </c>
    </row>
    <row r="23" spans="1:7" x14ac:dyDescent="0.3">
      <c r="A23" s="370">
        <v>43357</v>
      </c>
      <c r="B23" s="357">
        <f t="shared" si="0"/>
        <v>659.01276672847655</v>
      </c>
      <c r="C23" s="335">
        <v>4510</v>
      </c>
      <c r="D23" s="358">
        <f t="shared" si="1"/>
        <v>563.25877498160389</v>
      </c>
      <c r="E23" s="371">
        <v>511</v>
      </c>
      <c r="F23" s="359">
        <f>USD_CNY!B942</f>
        <v>6.8435699999999997</v>
      </c>
      <c r="G23" s="361">
        <f t="shared" si="3"/>
        <v>5</v>
      </c>
    </row>
    <row r="24" spans="1:7" x14ac:dyDescent="0.3">
      <c r="A24" s="370">
        <v>43360</v>
      </c>
      <c r="B24" s="357">
        <f t="shared" si="0"/>
        <v>662.95450910835518</v>
      </c>
      <c r="C24" s="335">
        <v>4560</v>
      </c>
      <c r="D24" s="358">
        <f t="shared" si="1"/>
        <v>566.62778556269677</v>
      </c>
      <c r="E24" s="371">
        <v>511</v>
      </c>
      <c r="F24" s="359">
        <f>USD_CNY!B943</f>
        <v>6.8783000000000003</v>
      </c>
      <c r="G24" s="361">
        <f t="shared" si="3"/>
        <v>50</v>
      </c>
    </row>
    <row r="25" spans="1:7" x14ac:dyDescent="0.3">
      <c r="A25" s="370">
        <v>43361</v>
      </c>
      <c r="B25" s="357">
        <f t="shared" si="0"/>
        <v>663.87141858839971</v>
      </c>
      <c r="C25" s="335">
        <v>4560</v>
      </c>
      <c r="D25" s="358">
        <f t="shared" si="1"/>
        <v>567.41146887897412</v>
      </c>
      <c r="E25" s="371">
        <v>516.5</v>
      </c>
      <c r="F25" s="359">
        <f>USD_CNY!B944</f>
        <v>6.8688000000000002</v>
      </c>
      <c r="G25" s="361">
        <f t="shared" si="3"/>
        <v>0</v>
      </c>
    </row>
    <row r="26" spans="1:7" x14ac:dyDescent="0.3">
      <c r="A26" s="370">
        <v>43362</v>
      </c>
      <c r="B26" s="357">
        <f t="shared" si="0"/>
        <v>672.13119534377836</v>
      </c>
      <c r="C26" s="335">
        <v>4610</v>
      </c>
      <c r="D26" s="358">
        <f t="shared" si="1"/>
        <v>574.47110713143456</v>
      </c>
      <c r="E26" s="371">
        <v>517.5</v>
      </c>
      <c r="F26" s="359">
        <f>USD_CNY!B945</f>
        <v>6.8587800000000003</v>
      </c>
      <c r="G26" s="361">
        <f t="shared" si="3"/>
        <v>50</v>
      </c>
    </row>
    <row r="27" spans="1:7" x14ac:dyDescent="0.3">
      <c r="A27" s="370">
        <v>43363</v>
      </c>
      <c r="B27" s="357">
        <f t="shared" si="0"/>
        <v>671.40444674084233</v>
      </c>
      <c r="C27" s="335">
        <v>4600</v>
      </c>
      <c r="D27" s="358">
        <f t="shared" si="1"/>
        <v>573.8499544793525</v>
      </c>
      <c r="E27" s="371">
        <v>513</v>
      </c>
      <c r="F27" s="359">
        <f>USD_CNY!B946</f>
        <v>6.8513099999999998</v>
      </c>
      <c r="G27" s="361">
        <f t="shared" si="3"/>
        <v>-10</v>
      </c>
    </row>
    <row r="28" spans="1:7" x14ac:dyDescent="0.3">
      <c r="A28" s="370">
        <v>43364</v>
      </c>
      <c r="B28" s="357">
        <f t="shared" si="0"/>
        <v>670.95433559423725</v>
      </c>
      <c r="C28" s="335">
        <v>4585</v>
      </c>
      <c r="D28" s="358">
        <f t="shared" si="1"/>
        <v>573.46524409763867</v>
      </c>
      <c r="E28" s="371">
        <v>508.5</v>
      </c>
      <c r="F28" s="359">
        <f>USD_CNY!B947</f>
        <v>6.8335499999999998</v>
      </c>
      <c r="G28" s="361">
        <f t="shared" si="3"/>
        <v>-15</v>
      </c>
    </row>
    <row r="29" spans="1:7" x14ac:dyDescent="0.3">
      <c r="A29" s="370">
        <v>43368</v>
      </c>
      <c r="B29" s="357">
        <f t="shared" si="0"/>
        <v>667.00550934899968</v>
      </c>
      <c r="C29" s="335">
        <v>4580</v>
      </c>
      <c r="D29" s="358">
        <f t="shared" si="1"/>
        <v>570.09017893076896</v>
      </c>
      <c r="E29" s="371">
        <v>502</v>
      </c>
      <c r="F29" s="359">
        <f>USD_CNY!B948</f>
        <v>6.8665099999999999</v>
      </c>
      <c r="G29" s="361">
        <f t="shared" si="3"/>
        <v>-5</v>
      </c>
    </row>
    <row r="30" spans="1:7" x14ac:dyDescent="0.3">
      <c r="A30" s="370">
        <v>43369</v>
      </c>
      <c r="B30" s="357">
        <f t="shared" si="0"/>
        <v>668.32072405779877</v>
      </c>
      <c r="C30" s="335">
        <v>4590</v>
      </c>
      <c r="D30" s="358">
        <f t="shared" si="1"/>
        <v>571.21429406649474</v>
      </c>
      <c r="E30" s="371">
        <v>504</v>
      </c>
      <c r="F30" s="359">
        <f>USD_CNY!B949</f>
        <v>6.8679600000000001</v>
      </c>
      <c r="G30" s="361">
        <f t="shared" si="3"/>
        <v>10</v>
      </c>
    </row>
    <row r="31" spans="1:7" x14ac:dyDescent="0.3">
      <c r="A31" s="370">
        <v>43370</v>
      </c>
      <c r="B31" s="357">
        <f t="shared" si="0"/>
        <v>647.41303933507049</v>
      </c>
      <c r="C31" s="335">
        <v>4450</v>
      </c>
      <c r="D31" s="358">
        <f t="shared" si="1"/>
        <v>553.3444780641629</v>
      </c>
      <c r="E31" s="371">
        <v>502</v>
      </c>
      <c r="F31" s="359">
        <f>USD_CNY!B950</f>
        <v>6.8735099999999996</v>
      </c>
      <c r="G31" s="361">
        <f t="shared" si="3"/>
        <v>-140</v>
      </c>
    </row>
    <row r="32" spans="1:7" x14ac:dyDescent="0.3">
      <c r="A32" s="370">
        <v>43371</v>
      </c>
      <c r="B32" s="357">
        <f t="shared" si="0"/>
        <v>659.24842775058335</v>
      </c>
      <c r="C32" s="335">
        <v>4540</v>
      </c>
      <c r="D32" s="358">
        <f t="shared" si="1"/>
        <v>563.46019465861832</v>
      </c>
      <c r="E32" s="371">
        <v>500</v>
      </c>
      <c r="F32" s="359">
        <f>USD_CNY!B951</f>
        <v>6.8866300000000003</v>
      </c>
      <c r="G32" s="361">
        <f t="shared" si="3"/>
        <v>90</v>
      </c>
    </row>
    <row r="33" spans="1:7" x14ac:dyDescent="0.3">
      <c r="A33" s="370">
        <v>43374</v>
      </c>
      <c r="B33" s="357">
        <f t="shared" si="0"/>
        <v>664.95107336870956</v>
      </c>
      <c r="C33" s="335">
        <v>4540</v>
      </c>
      <c r="D33" s="358">
        <f t="shared" si="1"/>
        <v>568.3342507424868</v>
      </c>
      <c r="E33" s="371">
        <v>500</v>
      </c>
      <c r="F33" s="359">
        <f>USD_CNY!B952</f>
        <v>6.8275699999999997</v>
      </c>
      <c r="G33" s="361">
        <f t="shared" si="3"/>
        <v>0</v>
      </c>
    </row>
    <row r="34" spans="1:7" x14ac:dyDescent="0.3">
      <c r="A34" s="370">
        <v>43375</v>
      </c>
      <c r="B34" s="357">
        <f t="shared" ref="B34:B51" si="4">+IF(F34=0,"",C34/F34)</f>
        <v>659.25608613892302</v>
      </c>
      <c r="C34" s="335">
        <v>4540</v>
      </c>
      <c r="D34" s="358">
        <f t="shared" ref="D34:D39" si="5">+IF(ISERROR(B34/1.17),0,B34/1.17)</f>
        <v>563.46674028967789</v>
      </c>
      <c r="E34" s="371">
        <v>496</v>
      </c>
      <c r="F34" s="359">
        <f>USD_CNY!B953</f>
        <v>6.8865499999999997</v>
      </c>
      <c r="G34" s="361">
        <f t="shared" si="3"/>
        <v>0</v>
      </c>
    </row>
    <row r="35" spans="1:7" x14ac:dyDescent="0.3">
      <c r="A35" s="370">
        <v>43376</v>
      </c>
      <c r="B35" s="357">
        <f t="shared" si="4"/>
        <v>659.50220657236071</v>
      </c>
      <c r="C35" s="335">
        <v>4540</v>
      </c>
      <c r="D35" s="358">
        <f t="shared" si="5"/>
        <v>563.67709963449636</v>
      </c>
      <c r="E35" s="371">
        <v>494</v>
      </c>
      <c r="F35" s="359">
        <f>USD_CNY!B954</f>
        <v>6.8839800000000002</v>
      </c>
      <c r="G35" s="361">
        <f t="shared" si="3"/>
        <v>0</v>
      </c>
    </row>
    <row r="36" spans="1:7" x14ac:dyDescent="0.3">
      <c r="A36" s="370">
        <v>43377</v>
      </c>
      <c r="B36" s="357">
        <f t="shared" si="4"/>
        <v>659.01780219014552</v>
      </c>
      <c r="C36" s="335">
        <v>4540</v>
      </c>
      <c r="D36" s="358">
        <f t="shared" si="5"/>
        <v>563.2630787949962</v>
      </c>
      <c r="E36" s="371">
        <v>495</v>
      </c>
      <c r="F36" s="359">
        <f>USD_CNY!B955</f>
        <v>6.8890399999999996</v>
      </c>
      <c r="G36" s="361">
        <f t="shared" si="3"/>
        <v>0</v>
      </c>
    </row>
    <row r="37" spans="1:7" x14ac:dyDescent="0.3">
      <c r="A37" s="370">
        <v>43378</v>
      </c>
      <c r="B37" s="357">
        <f t="shared" si="4"/>
        <v>658.62868864706934</v>
      </c>
      <c r="C37" s="335">
        <v>4540</v>
      </c>
      <c r="D37" s="358">
        <f t="shared" si="5"/>
        <v>562.93050311715331</v>
      </c>
      <c r="E37" s="371">
        <v>492</v>
      </c>
      <c r="F37" s="359">
        <f>USD_CNY!B956</f>
        <v>6.8931100000000001</v>
      </c>
      <c r="G37" s="361">
        <f t="shared" si="3"/>
        <v>0</v>
      </c>
    </row>
    <row r="38" spans="1:7" x14ac:dyDescent="0.3">
      <c r="A38" s="370">
        <v>43381</v>
      </c>
      <c r="B38" s="357">
        <f t="shared" si="4"/>
        <v>658.08525425692119</v>
      </c>
      <c r="C38" s="335">
        <v>4545</v>
      </c>
      <c r="D38" s="358">
        <f t="shared" si="5"/>
        <v>562.4660292794199</v>
      </c>
      <c r="E38" s="371">
        <v>491.5</v>
      </c>
      <c r="F38" s="359">
        <f>USD_CNY!B957</f>
        <v>6.9063999999999997</v>
      </c>
      <c r="G38" s="361">
        <f t="shared" si="3"/>
        <v>5</v>
      </c>
    </row>
    <row r="39" spans="1:7" x14ac:dyDescent="0.3">
      <c r="A39" s="370">
        <v>43382</v>
      </c>
      <c r="B39" s="357">
        <f t="shared" si="4"/>
        <v>657.70284826484851</v>
      </c>
      <c r="C39" s="335">
        <v>4555</v>
      </c>
      <c r="D39" s="358">
        <f t="shared" si="5"/>
        <v>562.13918655115265</v>
      </c>
      <c r="E39" s="371">
        <v>492</v>
      </c>
      <c r="F39" s="359">
        <f>USD_CNY!B958</f>
        <v>6.9256200000000003</v>
      </c>
      <c r="G39" s="361">
        <f t="shared" si="3"/>
        <v>10</v>
      </c>
    </row>
    <row r="40" spans="1:7" x14ac:dyDescent="0.3">
      <c r="A40" s="370">
        <v>43383</v>
      </c>
      <c r="B40" s="357">
        <f t="shared" si="4"/>
        <v>658.61865040290695</v>
      </c>
      <c r="C40" s="335">
        <v>4555</v>
      </c>
      <c r="D40" s="358">
        <f t="shared" ref="D40:D51" si="6">+IF(ISERROR(B40/1.17),0,B40/1.17)</f>
        <v>562.92192342128806</v>
      </c>
      <c r="E40" s="371">
        <v>495</v>
      </c>
      <c r="F40" s="359">
        <f>USD_CNY!B959</f>
        <v>6.9159899999999999</v>
      </c>
      <c r="G40" s="361">
        <f t="shared" ref="G40:G51" si="7">C40-C39</f>
        <v>0</v>
      </c>
    </row>
    <row r="41" spans="1:7" x14ac:dyDescent="0.3">
      <c r="A41" s="370">
        <v>43385</v>
      </c>
      <c r="B41" s="357">
        <f t="shared" si="4"/>
        <v>662.32387710293278</v>
      </c>
      <c r="C41" s="335">
        <v>4555</v>
      </c>
      <c r="D41" s="358">
        <f t="shared" si="6"/>
        <v>566.08878384866057</v>
      </c>
      <c r="E41" s="371">
        <v>495</v>
      </c>
      <c r="F41" s="359">
        <f>USD_CNY!B960</f>
        <v>6.8773</v>
      </c>
      <c r="G41" s="361">
        <f t="shared" si="7"/>
        <v>0</v>
      </c>
    </row>
    <row r="42" spans="1:7" x14ac:dyDescent="0.3">
      <c r="A42" s="370">
        <v>43388</v>
      </c>
      <c r="B42" s="357">
        <f t="shared" si="4"/>
        <v>659.30252732635472</v>
      </c>
      <c r="C42" s="335">
        <v>4560</v>
      </c>
      <c r="D42" s="358">
        <f t="shared" si="6"/>
        <v>563.50643361226901</v>
      </c>
      <c r="E42" s="371">
        <v>500</v>
      </c>
      <c r="F42" s="359">
        <f>USD_CNY!B961</f>
        <v>6.9164000000000003</v>
      </c>
      <c r="G42" s="361">
        <f t="shared" si="7"/>
        <v>5</v>
      </c>
    </row>
    <row r="43" spans="1:7" x14ac:dyDescent="0.3">
      <c r="A43" s="370">
        <v>43389</v>
      </c>
      <c r="B43" s="357">
        <f t="shared" si="4"/>
        <v>660.31206608322248</v>
      </c>
      <c r="C43" s="335">
        <v>4570</v>
      </c>
      <c r="D43" s="358">
        <f t="shared" si="6"/>
        <v>564.3692872506175</v>
      </c>
      <c r="E43" s="371">
        <v>500</v>
      </c>
      <c r="F43" s="359">
        <f>USD_CNY!B962</f>
        <v>6.9209699999999996</v>
      </c>
      <c r="G43" s="361">
        <f t="shared" si="7"/>
        <v>10</v>
      </c>
    </row>
    <row r="44" spans="1:7" x14ac:dyDescent="0.3">
      <c r="A44" s="370">
        <v>43390</v>
      </c>
      <c r="B44" s="357">
        <f t="shared" si="4"/>
        <v>661.34216280594308</v>
      </c>
      <c r="C44" s="335">
        <v>4570</v>
      </c>
      <c r="D44" s="358">
        <f t="shared" si="6"/>
        <v>565.24971179995134</v>
      </c>
      <c r="E44" s="371">
        <v>500</v>
      </c>
      <c r="F44" s="359">
        <f>USD_CNY!B963</f>
        <v>6.9101900000000001</v>
      </c>
      <c r="G44" s="361">
        <f t="shared" si="7"/>
        <v>0</v>
      </c>
    </row>
    <row r="45" spans="1:7" x14ac:dyDescent="0.3">
      <c r="A45" s="370">
        <v>43391</v>
      </c>
      <c r="B45" s="357">
        <f t="shared" si="4"/>
        <v>664.67288856300752</v>
      </c>
      <c r="C45" s="335">
        <v>4605</v>
      </c>
      <c r="D45" s="358">
        <f t="shared" si="6"/>
        <v>568.09648595128851</v>
      </c>
      <c r="E45" s="371">
        <v>504</v>
      </c>
      <c r="F45" s="359">
        <f>USD_CNY!B964</f>
        <v>6.9282199999999996</v>
      </c>
      <c r="G45" s="361">
        <f t="shared" si="7"/>
        <v>35</v>
      </c>
    </row>
    <row r="46" spans="1:7" x14ac:dyDescent="0.3">
      <c r="A46" s="370">
        <v>43392</v>
      </c>
      <c r="B46" s="357">
        <f t="shared" si="4"/>
        <v>661.79046762200949</v>
      </c>
      <c r="C46" s="335">
        <v>4590</v>
      </c>
      <c r="D46" s="358">
        <f t="shared" si="6"/>
        <v>565.63287830940988</v>
      </c>
      <c r="E46" s="371">
        <v>502.5</v>
      </c>
      <c r="F46" s="359">
        <f>USD_CNY!B965</f>
        <v>6.9357300000000004</v>
      </c>
      <c r="G46" s="361">
        <f t="shared" si="7"/>
        <v>-15</v>
      </c>
    </row>
    <row r="47" spans="1:7" x14ac:dyDescent="0.3">
      <c r="A47" s="370">
        <v>43395</v>
      </c>
      <c r="B47" s="357">
        <f t="shared" si="4"/>
        <v>668.81090183414358</v>
      </c>
      <c r="C47" s="335">
        <v>4635</v>
      </c>
      <c r="D47" s="358">
        <f t="shared" si="6"/>
        <v>571.63324943089196</v>
      </c>
      <c r="E47" s="371">
        <v>501</v>
      </c>
      <c r="F47" s="359">
        <f>USD_CNY!B966</f>
        <v>6.9302099999999998</v>
      </c>
      <c r="G47" s="361">
        <f t="shared" si="7"/>
        <v>45</v>
      </c>
    </row>
    <row r="48" spans="1:7" x14ac:dyDescent="0.3">
      <c r="A48" s="370">
        <v>43396</v>
      </c>
      <c r="B48" s="357">
        <f t="shared" si="4"/>
        <v>668.1427793009799</v>
      </c>
      <c r="C48" s="335">
        <v>4635</v>
      </c>
      <c r="D48" s="358">
        <f t="shared" si="6"/>
        <v>571.06220453075207</v>
      </c>
      <c r="E48" s="371">
        <v>505</v>
      </c>
      <c r="F48" s="359">
        <f>USD_CNY!B967</f>
        <v>6.9371400000000003</v>
      </c>
      <c r="G48" s="361">
        <f t="shared" si="7"/>
        <v>0</v>
      </c>
    </row>
    <row r="49" spans="1:7" x14ac:dyDescent="0.3">
      <c r="A49" s="370">
        <v>43397</v>
      </c>
      <c r="B49" s="357">
        <f t="shared" si="4"/>
        <v>668.03877651616699</v>
      </c>
      <c r="C49" s="335">
        <v>4635</v>
      </c>
      <c r="D49" s="358">
        <f t="shared" si="6"/>
        <v>570.97331326168126</v>
      </c>
      <c r="E49" s="371">
        <v>509</v>
      </c>
      <c r="F49" s="359">
        <f>USD_CNY!B968</f>
        <v>6.9382200000000003</v>
      </c>
      <c r="G49" s="361">
        <f t="shared" si="7"/>
        <v>0</v>
      </c>
    </row>
    <row r="50" spans="1:7" x14ac:dyDescent="0.3">
      <c r="A50" s="370">
        <v>43398</v>
      </c>
      <c r="B50" s="357">
        <f t="shared" si="4"/>
        <v>668.18544450172658</v>
      </c>
      <c r="C50" s="335">
        <v>4640</v>
      </c>
      <c r="D50" s="358">
        <f t="shared" si="6"/>
        <v>571.09867051429626</v>
      </c>
      <c r="E50" s="371">
        <v>511.5</v>
      </c>
      <c r="F50" s="359">
        <f>USD_CNY!B969</f>
        <v>6.9441800000000002</v>
      </c>
      <c r="G50" s="361">
        <f t="shared" si="7"/>
        <v>5</v>
      </c>
    </row>
    <row r="51" spans="1:7" x14ac:dyDescent="0.3">
      <c r="A51" s="370">
        <v>43399</v>
      </c>
      <c r="B51" s="357">
        <f t="shared" si="4"/>
        <v>669.93487542949151</v>
      </c>
      <c r="C51" s="335">
        <v>4660</v>
      </c>
      <c r="D51" s="358">
        <f t="shared" si="6"/>
        <v>572.5939106234971</v>
      </c>
      <c r="E51" s="371">
        <v>514</v>
      </c>
      <c r="F51" s="359">
        <f>USD_CNY!B970</f>
        <v>6.9558999999999997</v>
      </c>
      <c r="G51" s="361">
        <f t="shared" si="7"/>
        <v>20</v>
      </c>
    </row>
    <row r="52" spans="1:7" x14ac:dyDescent="0.3">
      <c r="A52" s="370">
        <v>43402</v>
      </c>
      <c r="B52" s="357">
        <f t="shared" ref="B52" si="8">+IF(F52=0,"",C52/F52)</f>
        <v>672.40548567812266</v>
      </c>
      <c r="C52" s="335">
        <v>4675</v>
      </c>
      <c r="D52" s="358">
        <f t="shared" ref="D52" si="9">+IF(ISERROR(B52/1.17),0,B52/1.17)</f>
        <v>574.70554331463484</v>
      </c>
      <c r="E52" s="371">
        <v>520</v>
      </c>
      <c r="F52" s="359">
        <f>USD_CNY!B971</f>
        <v>6.9526500000000002</v>
      </c>
      <c r="G52" s="361">
        <f t="shared" ref="G52" si="10">C52-C51</f>
        <v>15</v>
      </c>
    </row>
    <row r="53" spans="1:7" x14ac:dyDescent="0.3">
      <c r="A53" s="370">
        <v>43403</v>
      </c>
      <c r="B53" s="357">
        <f t="shared" ref="B53" si="11">+IF(F53=0,"",C53/F53)</f>
        <v>673.13758100590701</v>
      </c>
      <c r="C53" s="335">
        <v>4695</v>
      </c>
      <c r="D53" s="358">
        <f t="shared" ref="D53" si="12">+IF(ISERROR(B53/1.17),0,B53/1.17)</f>
        <v>575.33126581701458</v>
      </c>
      <c r="E53" s="371">
        <v>522.5</v>
      </c>
      <c r="F53" s="359">
        <f>USD_CNY!B972</f>
        <v>6.9748000000000001</v>
      </c>
      <c r="G53" s="361">
        <f t="shared" ref="G53" si="13">C53-C52</f>
        <v>20</v>
      </c>
    </row>
    <row r="54" spans="1:7" x14ac:dyDescent="0.3">
      <c r="A54" s="370">
        <v>43404</v>
      </c>
      <c r="B54" s="357">
        <f t="shared" ref="B54:B102" si="14">+IF(F54=0,"",C54/F54)</f>
        <v>672.94171664705709</v>
      </c>
      <c r="C54" s="335">
        <v>4690</v>
      </c>
      <c r="D54" s="358">
        <f t="shared" ref="D54:D102" si="15">+IF(ISERROR(B54/1.17),0,B54/1.17)</f>
        <v>575.1638603821001</v>
      </c>
      <c r="E54" s="371">
        <v>523.5</v>
      </c>
      <c r="F54" s="359">
        <f>USD_CNY!B973</f>
        <v>6.9694000000000003</v>
      </c>
      <c r="G54" s="361">
        <f t="shared" ref="G54" si="16">C54-C53</f>
        <v>-5</v>
      </c>
    </row>
    <row r="55" spans="1:7" x14ac:dyDescent="0.3">
      <c r="A55" s="370">
        <v>43405</v>
      </c>
      <c r="B55" s="357">
        <f t="shared" si="14"/>
        <v>672.47952808856655</v>
      </c>
      <c r="C55" s="335">
        <v>4690</v>
      </c>
      <c r="D55" s="357">
        <f t="shared" si="15"/>
        <v>574.76882742612531</v>
      </c>
      <c r="E55" s="371">
        <v>522</v>
      </c>
      <c r="F55" s="359">
        <f>USD_CNY!B974</f>
        <v>6.9741900000000001</v>
      </c>
      <c r="G55" s="361">
        <f t="shared" ref="G55:G56" si="17">C55-C54</f>
        <v>0</v>
      </c>
    </row>
    <row r="56" spans="1:7" x14ac:dyDescent="0.3">
      <c r="A56" s="370">
        <v>43406</v>
      </c>
      <c r="B56" s="357">
        <f t="shared" si="14"/>
        <v>673.78332227229805</v>
      </c>
      <c r="C56" s="335">
        <v>4660</v>
      </c>
      <c r="D56" s="357">
        <f t="shared" si="15"/>
        <v>575.88318142931462</v>
      </c>
      <c r="E56" s="371">
        <v>513</v>
      </c>
      <c r="F56" s="359">
        <f>USD_CNY!B975</f>
        <v>6.9161700000000002</v>
      </c>
      <c r="G56" s="361">
        <f t="shared" si="17"/>
        <v>-30</v>
      </c>
    </row>
    <row r="57" spans="1:7" x14ac:dyDescent="0.3">
      <c r="A57" s="350">
        <v>43409</v>
      </c>
      <c r="B57" s="357">
        <f t="shared" si="14"/>
        <v>683.2622508486379</v>
      </c>
      <c r="C57" s="335">
        <v>4710</v>
      </c>
      <c r="D57" s="357">
        <f t="shared" si="15"/>
        <v>583.98482978516063</v>
      </c>
      <c r="E57" s="371">
        <v>516.5</v>
      </c>
      <c r="F57" s="359">
        <f>USD_CNY!B976</f>
        <v>6.8933999999999997</v>
      </c>
      <c r="G57" s="361">
        <f t="shared" ref="G57:G61" si="18">C57-C56</f>
        <v>50</v>
      </c>
    </row>
    <row r="58" spans="1:7" x14ac:dyDescent="0.3">
      <c r="A58" s="350">
        <v>43410</v>
      </c>
      <c r="B58" s="357">
        <f t="shared" si="14"/>
        <v>676.56550746031053</v>
      </c>
      <c r="C58" s="335">
        <v>4675</v>
      </c>
      <c r="D58" s="357">
        <f t="shared" si="15"/>
        <v>578.26111748744495</v>
      </c>
      <c r="E58" s="371">
        <v>524.5</v>
      </c>
      <c r="F58" s="359">
        <f>USD_CNY!B977</f>
        <v>6.9099000000000004</v>
      </c>
      <c r="G58" s="361">
        <f t="shared" si="18"/>
        <v>-35</v>
      </c>
    </row>
    <row r="59" spans="1:7" x14ac:dyDescent="0.3">
      <c r="A59" s="350">
        <v>43411</v>
      </c>
      <c r="B59" s="357">
        <f t="shared" si="14"/>
        <v>667.54999039132599</v>
      </c>
      <c r="C59" s="335">
        <f>C60+80</f>
        <v>4620</v>
      </c>
      <c r="D59" s="357">
        <f t="shared" si="15"/>
        <v>570.5555473430137</v>
      </c>
      <c r="E59" s="371">
        <v>516.5</v>
      </c>
      <c r="F59" s="359">
        <f>USD_CNY!B978</f>
        <v>6.9208299999999996</v>
      </c>
      <c r="G59" s="361">
        <f t="shared" si="18"/>
        <v>-55</v>
      </c>
    </row>
    <row r="60" spans="1:7" x14ac:dyDescent="0.3">
      <c r="A60" s="350">
        <v>43412</v>
      </c>
      <c r="B60" s="357">
        <f t="shared" si="14"/>
        <v>656.32829136350028</v>
      </c>
      <c r="C60" s="335">
        <v>4540</v>
      </c>
      <c r="D60" s="357">
        <f t="shared" si="15"/>
        <v>560.96435159273528</v>
      </c>
      <c r="E60" s="371">
        <v>516.5</v>
      </c>
      <c r="F60" s="359">
        <f>USD_CNY!B979</f>
        <v>6.9172700000000003</v>
      </c>
      <c r="G60" s="361">
        <f t="shared" si="18"/>
        <v>-80</v>
      </c>
    </row>
    <row r="61" spans="1:7" x14ac:dyDescent="0.3">
      <c r="A61" s="350">
        <v>43413</v>
      </c>
      <c r="B61" s="357">
        <f t="shared" si="14"/>
        <v>653.51291983526869</v>
      </c>
      <c r="C61" s="335">
        <v>4540</v>
      </c>
      <c r="D61" s="357">
        <f t="shared" si="15"/>
        <v>558.55805114125531</v>
      </c>
      <c r="E61" s="371">
        <v>516.5</v>
      </c>
      <c r="F61" s="359">
        <f>USD_CNY!B980</f>
        <v>6.9470700000000001</v>
      </c>
      <c r="G61" s="361">
        <f t="shared" si="18"/>
        <v>0</v>
      </c>
    </row>
    <row r="62" spans="1:7" x14ac:dyDescent="0.3">
      <c r="A62" s="350">
        <v>43416</v>
      </c>
      <c r="B62" s="357">
        <f t="shared" si="14"/>
        <v>636.95917847380258</v>
      </c>
      <c r="C62" s="335">
        <v>4425</v>
      </c>
      <c r="D62" s="357">
        <f t="shared" si="15"/>
        <v>544.40955425111338</v>
      </c>
      <c r="E62" s="371">
        <v>516.5</v>
      </c>
      <c r="F62" s="359">
        <f>USD_CNY!B981</f>
        <v>6.9470700000000001</v>
      </c>
      <c r="G62" s="361">
        <f t="shared" ref="G62:G63" si="19">C62-C61</f>
        <v>-115</v>
      </c>
    </row>
    <row r="63" spans="1:7" x14ac:dyDescent="0.3">
      <c r="A63" s="350">
        <v>43417</v>
      </c>
      <c r="B63" s="357">
        <f t="shared" si="14"/>
        <v>635.70553257757399</v>
      </c>
      <c r="C63" s="335">
        <v>4425</v>
      </c>
      <c r="D63" s="357">
        <f t="shared" si="15"/>
        <v>543.33806203211452</v>
      </c>
      <c r="E63" s="371">
        <v>508</v>
      </c>
      <c r="F63" s="359">
        <f>USD_CNY!B982</f>
        <v>6.9607700000000001</v>
      </c>
      <c r="G63" s="361">
        <f t="shared" si="19"/>
        <v>0</v>
      </c>
    </row>
    <row r="64" spans="1:7" x14ac:dyDescent="0.3">
      <c r="A64" s="350">
        <v>43418</v>
      </c>
      <c r="B64" s="357">
        <f t="shared" si="14"/>
        <v>634.93617523662533</v>
      </c>
      <c r="C64" s="335">
        <v>4410</v>
      </c>
      <c r="D64" s="357">
        <f t="shared" si="15"/>
        <v>542.68049165523541</v>
      </c>
      <c r="E64" s="371">
        <v>504</v>
      </c>
      <c r="F64" s="359">
        <f>USD_CNY!B983</f>
        <v>6.9455799999999996</v>
      </c>
      <c r="G64" s="361">
        <f t="shared" ref="G64:G66" si="20">C64-C63</f>
        <v>-15</v>
      </c>
    </row>
    <row r="65" spans="1:7" x14ac:dyDescent="0.3">
      <c r="A65" s="350">
        <v>43419</v>
      </c>
      <c r="B65" s="357">
        <f t="shared" si="14"/>
        <v>635.21877597230957</v>
      </c>
      <c r="C65" s="335">
        <v>4410</v>
      </c>
      <c r="D65" s="357">
        <f t="shared" si="15"/>
        <v>542.9220307455638</v>
      </c>
      <c r="E65" s="371">
        <v>506</v>
      </c>
      <c r="F65" s="359">
        <f>USD_CNY!B984</f>
        <v>6.9424900000000003</v>
      </c>
      <c r="G65" s="361">
        <f t="shared" si="20"/>
        <v>0</v>
      </c>
    </row>
    <row r="66" spans="1:7" x14ac:dyDescent="0.3">
      <c r="A66" s="350">
        <v>43423</v>
      </c>
      <c r="B66" s="357">
        <f t="shared" si="14"/>
        <v>617.9004681589746</v>
      </c>
      <c r="C66" s="335">
        <f>C67+150</f>
        <v>4275</v>
      </c>
      <c r="D66" s="357">
        <f t="shared" si="15"/>
        <v>528.12005825553388</v>
      </c>
      <c r="E66" s="371"/>
      <c r="F66" s="359">
        <f>USD_CNY!B986</f>
        <v>6.91859</v>
      </c>
      <c r="G66" s="361">
        <f t="shared" si="20"/>
        <v>-135</v>
      </c>
    </row>
    <row r="67" spans="1:7" x14ac:dyDescent="0.3">
      <c r="A67" s="350">
        <v>43424</v>
      </c>
      <c r="B67" s="357">
        <f t="shared" si="14"/>
        <v>595.04318210340909</v>
      </c>
      <c r="C67" s="335">
        <v>4125</v>
      </c>
      <c r="D67" s="357">
        <f t="shared" si="15"/>
        <v>508.58391632770014</v>
      </c>
      <c r="E67" s="371">
        <v>490</v>
      </c>
      <c r="F67" s="359">
        <f>USD_CNY!B987</f>
        <v>6.9322699999999999</v>
      </c>
      <c r="G67" s="361">
        <f t="shared" ref="G67" si="21">C67-C66</f>
        <v>-150</v>
      </c>
    </row>
    <row r="68" spans="1:7" x14ac:dyDescent="0.3">
      <c r="A68" s="350">
        <v>43425</v>
      </c>
      <c r="B68" s="357">
        <f t="shared" si="14"/>
        <v>579.63709677419354</v>
      </c>
      <c r="C68" s="335">
        <v>4025</v>
      </c>
      <c r="D68" s="357">
        <f t="shared" si="15"/>
        <v>495.41632202922528</v>
      </c>
      <c r="E68" s="371">
        <v>487</v>
      </c>
      <c r="F68" s="359">
        <f>USD_CNY!B988</f>
        <v>6.944</v>
      </c>
      <c r="G68" s="361">
        <f t="shared" ref="G68:G71" si="22">C68-C67</f>
        <v>-100</v>
      </c>
    </row>
    <row r="69" spans="1:7" x14ac:dyDescent="0.3">
      <c r="A69" s="350">
        <v>43426</v>
      </c>
      <c r="B69" s="357">
        <f t="shared" si="14"/>
        <v>577.16034222213227</v>
      </c>
      <c r="C69" s="335">
        <v>3995</v>
      </c>
      <c r="D69" s="357">
        <f t="shared" si="15"/>
        <v>493.29943779669429</v>
      </c>
      <c r="E69" s="371">
        <v>488</v>
      </c>
      <c r="F69" s="359">
        <f>USD_CNY!B989</f>
        <v>6.9218200000000003</v>
      </c>
      <c r="G69" s="361">
        <f t="shared" si="22"/>
        <v>-30</v>
      </c>
    </row>
    <row r="70" spans="1:7" x14ac:dyDescent="0.3">
      <c r="A70" s="350">
        <v>43427</v>
      </c>
      <c r="B70" s="357">
        <f t="shared" si="14"/>
        <v>577.16034222213227</v>
      </c>
      <c r="C70" s="335">
        <v>3995</v>
      </c>
      <c r="D70" s="357">
        <f t="shared" si="15"/>
        <v>493.29943779669429</v>
      </c>
      <c r="E70" s="371">
        <v>471</v>
      </c>
      <c r="F70" s="359">
        <f>USD_CNY!B990</f>
        <v>6.9218200000000003</v>
      </c>
      <c r="G70" s="361">
        <f t="shared" si="22"/>
        <v>0</v>
      </c>
    </row>
    <row r="71" spans="1:7" x14ac:dyDescent="0.3">
      <c r="A71" s="350">
        <v>43430</v>
      </c>
      <c r="B71" s="357">
        <f t="shared" si="14"/>
        <v>556.85624752368255</v>
      </c>
      <c r="C71" s="335">
        <f>C72+65</f>
        <v>3865</v>
      </c>
      <c r="D71" s="357">
        <f t="shared" si="15"/>
        <v>475.94551070400223</v>
      </c>
      <c r="E71" s="371">
        <v>471</v>
      </c>
      <c r="F71" s="359">
        <f>USD_CNY!B991</f>
        <v>6.9407500000000004</v>
      </c>
      <c r="G71" s="361">
        <f t="shared" si="22"/>
        <v>-130</v>
      </c>
    </row>
    <row r="72" spans="1:7" x14ac:dyDescent="0.3">
      <c r="A72" s="350">
        <v>43431</v>
      </c>
      <c r="B72" s="357">
        <f t="shared" si="14"/>
        <v>546.76573678121895</v>
      </c>
      <c r="C72" s="335">
        <v>3800</v>
      </c>
      <c r="D72" s="357">
        <f t="shared" si="15"/>
        <v>467.32114254805043</v>
      </c>
      <c r="E72" s="371">
        <v>469</v>
      </c>
      <c r="F72" s="359">
        <f>USD_CNY!B992</f>
        <v>6.9499599999999999</v>
      </c>
      <c r="G72" s="361">
        <f t="shared" ref="G72:G75" si="23">C72-C71</f>
        <v>-65</v>
      </c>
    </row>
    <row r="73" spans="1:7" x14ac:dyDescent="0.3">
      <c r="A73" s="350">
        <v>43432</v>
      </c>
      <c r="B73" s="357">
        <f t="shared" si="14"/>
        <v>546.72325731961735</v>
      </c>
      <c r="C73" s="335">
        <v>3800</v>
      </c>
      <c r="D73" s="357">
        <f t="shared" si="15"/>
        <v>467.28483531591229</v>
      </c>
      <c r="E73" s="371">
        <v>471</v>
      </c>
      <c r="F73" s="359">
        <f>USD_CNY!B993</f>
        <v>6.9504999999999999</v>
      </c>
      <c r="G73" s="361">
        <f t="shared" si="23"/>
        <v>0</v>
      </c>
    </row>
    <row r="74" spans="1:7" x14ac:dyDescent="0.3">
      <c r="A74" s="350">
        <v>43433</v>
      </c>
      <c r="B74" s="357">
        <f t="shared" si="14"/>
        <v>555.62842223147868</v>
      </c>
      <c r="C74" s="335">
        <v>3855</v>
      </c>
      <c r="D74" s="357">
        <f t="shared" si="15"/>
        <v>474.89608737733221</v>
      </c>
      <c r="E74" s="371">
        <v>471</v>
      </c>
      <c r="F74" s="359">
        <f>USD_CNY!B994</f>
        <v>6.9380899999999999</v>
      </c>
      <c r="G74" s="361">
        <f t="shared" si="23"/>
        <v>55</v>
      </c>
    </row>
    <row r="75" spans="1:7" x14ac:dyDescent="0.3">
      <c r="A75" s="350">
        <v>43434</v>
      </c>
      <c r="B75" s="357">
        <f t="shared" si="14"/>
        <v>555.89603085907925</v>
      </c>
      <c r="C75" s="335">
        <v>3855</v>
      </c>
      <c r="D75" s="357">
        <f t="shared" si="15"/>
        <v>475.12481270006776</v>
      </c>
      <c r="E75" s="371">
        <v>472</v>
      </c>
      <c r="F75" s="359">
        <f>USD_CNY!B995</f>
        <v>6.9347500000000002</v>
      </c>
      <c r="G75" s="361">
        <f t="shared" si="23"/>
        <v>0</v>
      </c>
    </row>
    <row r="76" spans="1:7" x14ac:dyDescent="0.3">
      <c r="A76" s="350">
        <v>43437</v>
      </c>
      <c r="B76" s="357">
        <f t="shared" si="14"/>
        <v>576.06767674869434</v>
      </c>
      <c r="C76" s="335">
        <v>3985</v>
      </c>
      <c r="D76" s="357">
        <f t="shared" si="15"/>
        <v>492.36553568264475</v>
      </c>
      <c r="E76" s="371">
        <v>461</v>
      </c>
      <c r="F76" s="359">
        <f>USD_CNY!B996</f>
        <v>6.9175899999999997</v>
      </c>
      <c r="G76" s="361">
        <f t="shared" ref="G76:G82" si="24">C76-C75</f>
        <v>130</v>
      </c>
    </row>
    <row r="77" spans="1:7" x14ac:dyDescent="0.3">
      <c r="A77" s="350">
        <v>43438</v>
      </c>
      <c r="B77" s="357">
        <f t="shared" si="14"/>
        <v>577.67553260374518</v>
      </c>
      <c r="C77" s="335">
        <v>3970</v>
      </c>
      <c r="D77" s="357">
        <f t="shared" si="15"/>
        <v>493.7397714561925</v>
      </c>
      <c r="E77" s="371">
        <v>458</v>
      </c>
      <c r="F77" s="359">
        <f>USD_CNY!B997</f>
        <v>6.8723700000000001</v>
      </c>
      <c r="G77" s="361">
        <f t="shared" si="24"/>
        <v>-15</v>
      </c>
    </row>
    <row r="78" spans="1:7" x14ac:dyDescent="0.3">
      <c r="A78" s="350">
        <v>43439</v>
      </c>
      <c r="B78" s="357">
        <f t="shared" si="14"/>
        <v>575.3412255352207</v>
      </c>
      <c r="C78" s="335">
        <v>3940</v>
      </c>
      <c r="D78" s="357">
        <f t="shared" si="15"/>
        <v>491.74463720959039</v>
      </c>
      <c r="E78" s="371">
        <v>462</v>
      </c>
      <c r="F78" s="359">
        <f>USD_CNY!B998</f>
        <v>6.8481100000000001</v>
      </c>
      <c r="G78" s="361">
        <f t="shared" si="24"/>
        <v>-30</v>
      </c>
    </row>
    <row r="79" spans="1:7" x14ac:dyDescent="0.3">
      <c r="A79" s="350">
        <v>43440</v>
      </c>
      <c r="B79" s="357">
        <f t="shared" si="14"/>
        <v>570.24516166669093</v>
      </c>
      <c r="C79" s="335">
        <v>3910</v>
      </c>
      <c r="D79" s="357">
        <f t="shared" si="15"/>
        <v>487.38902706554785</v>
      </c>
      <c r="E79" s="371">
        <v>456</v>
      </c>
      <c r="F79" s="359">
        <f>USD_CNY!B999</f>
        <v>6.8567</v>
      </c>
      <c r="G79" s="361">
        <f t="shared" si="24"/>
        <v>-30</v>
      </c>
    </row>
    <row r="80" spans="1:7" x14ac:dyDescent="0.3">
      <c r="A80" s="350">
        <v>43445</v>
      </c>
      <c r="B80" s="357">
        <f t="shared" si="14"/>
        <v>554.21543786637187</v>
      </c>
      <c r="C80" s="335">
        <v>3830</v>
      </c>
      <c r="D80" s="357">
        <f t="shared" si="15"/>
        <v>473.68840843279651</v>
      </c>
      <c r="E80" s="371">
        <v>467</v>
      </c>
      <c r="F80" s="359">
        <f>USD_CNY!B1000</f>
        <v>6.9106699999999996</v>
      </c>
      <c r="G80" s="361">
        <f t="shared" si="24"/>
        <v>-80</v>
      </c>
    </row>
    <row r="81" spans="1:7" x14ac:dyDescent="0.3">
      <c r="A81" s="350">
        <v>43446</v>
      </c>
      <c r="B81" s="357">
        <f t="shared" si="14"/>
        <v>554.83846667564831</v>
      </c>
      <c r="C81" s="335">
        <f>C82-25</f>
        <v>3830</v>
      </c>
      <c r="D81" s="357">
        <f t="shared" si="15"/>
        <v>474.22091168858833</v>
      </c>
      <c r="E81" s="371">
        <v>467</v>
      </c>
      <c r="F81" s="359">
        <f>USD_CNY!B1001</f>
        <v>6.9029100000000003</v>
      </c>
      <c r="G81" s="361">
        <f t="shared" si="24"/>
        <v>0</v>
      </c>
    </row>
    <row r="82" spans="1:7" x14ac:dyDescent="0.3">
      <c r="A82" s="350">
        <v>43447</v>
      </c>
      <c r="B82" s="357">
        <f t="shared" si="14"/>
        <v>561.34046063408903</v>
      </c>
      <c r="C82" s="335">
        <v>3855</v>
      </c>
      <c r="D82" s="357">
        <f t="shared" si="15"/>
        <v>479.77817148212739</v>
      </c>
      <c r="E82" s="371">
        <v>470</v>
      </c>
      <c r="F82" s="359">
        <f>USD_CNY!B1002</f>
        <v>6.8674900000000001</v>
      </c>
      <c r="G82" s="361">
        <f t="shared" si="24"/>
        <v>25</v>
      </c>
    </row>
    <row r="83" spans="1:7" x14ac:dyDescent="0.3">
      <c r="A83" s="350">
        <v>43448</v>
      </c>
      <c r="B83" s="357">
        <f t="shared" si="14"/>
        <v>564.22165767741353</v>
      </c>
      <c r="C83" s="335">
        <v>3880</v>
      </c>
      <c r="D83" s="357">
        <f t="shared" si="15"/>
        <v>482.24073305761846</v>
      </c>
      <c r="E83" s="371">
        <v>471</v>
      </c>
      <c r="F83" s="359">
        <f>USD_CNY!B1003</f>
        <v>6.8767300000000002</v>
      </c>
      <c r="G83" s="361">
        <f t="shared" ref="G83" si="25">C83-C82</f>
        <v>25</v>
      </c>
    </row>
    <row r="84" spans="1:7" x14ac:dyDescent="0.3">
      <c r="A84" s="350">
        <v>43451</v>
      </c>
      <c r="B84" s="357">
        <f t="shared" si="14"/>
        <v>563.83430518655086</v>
      </c>
      <c r="C84" s="335">
        <v>3890</v>
      </c>
      <c r="D84" s="357">
        <f t="shared" si="15"/>
        <v>481.90966255260759</v>
      </c>
      <c r="E84" s="371">
        <v>470</v>
      </c>
      <c r="F84" s="359">
        <f>USD_CNY!B1004</f>
        <v>6.8991899999999999</v>
      </c>
      <c r="G84" s="361">
        <f t="shared" ref="G84:G88" si="26">C84-C83</f>
        <v>10</v>
      </c>
    </row>
    <row r="85" spans="1:7" x14ac:dyDescent="0.3">
      <c r="A85" s="350">
        <v>43452</v>
      </c>
      <c r="B85" s="357">
        <f t="shared" si="14"/>
        <v>563.78364041908401</v>
      </c>
      <c r="C85" s="335">
        <f>C86+10</f>
        <v>3890</v>
      </c>
      <c r="D85" s="357">
        <f t="shared" si="15"/>
        <v>481.86635933255047</v>
      </c>
      <c r="E85" s="371"/>
      <c r="F85" s="359">
        <f>USD_CNY!B1005</f>
        <v>6.8998100000000004</v>
      </c>
      <c r="G85" s="361">
        <f t="shared" si="26"/>
        <v>0</v>
      </c>
    </row>
    <row r="86" spans="1:7" x14ac:dyDescent="0.3">
      <c r="A86" s="350">
        <v>43453</v>
      </c>
      <c r="B86" s="357">
        <f t="shared" si="14"/>
        <v>563.60778708408509</v>
      </c>
      <c r="C86" s="335">
        <v>3880</v>
      </c>
      <c r="D86" s="357">
        <f t="shared" si="15"/>
        <v>481.71605733682492</v>
      </c>
      <c r="E86" s="371">
        <v>465.5</v>
      </c>
      <c r="F86" s="359">
        <f>USD_CNY!B1006</f>
        <v>6.88422</v>
      </c>
      <c r="G86" s="361">
        <f t="shared" si="26"/>
        <v>-10</v>
      </c>
    </row>
    <row r="87" spans="1:7" x14ac:dyDescent="0.3">
      <c r="A87" s="350">
        <v>43454</v>
      </c>
      <c r="B87" s="357">
        <f t="shared" si="14"/>
        <v>561.9816515887569</v>
      </c>
      <c r="C87" s="335">
        <v>3880</v>
      </c>
      <c r="D87" s="357">
        <f t="shared" si="15"/>
        <v>480.32619793910851</v>
      </c>
      <c r="E87" s="371">
        <v>464</v>
      </c>
      <c r="F87" s="359">
        <f>USD_CNY!B1007</f>
        <v>6.9041399999999999</v>
      </c>
      <c r="G87" s="361">
        <f t="shared" si="26"/>
        <v>0</v>
      </c>
    </row>
    <row r="88" spans="1:7" x14ac:dyDescent="0.3">
      <c r="A88" s="350">
        <v>43459</v>
      </c>
      <c r="B88" s="357">
        <f t="shared" si="14"/>
        <v>563.69949375867861</v>
      </c>
      <c r="C88" s="335">
        <f>C89+35</f>
        <v>3885</v>
      </c>
      <c r="D88" s="357">
        <f t="shared" si="15"/>
        <v>481.79443910998174</v>
      </c>
      <c r="E88" s="371"/>
      <c r="F88" s="359">
        <f>USD_CNY!B1008</f>
        <v>6.8919699999999997</v>
      </c>
      <c r="G88" s="361">
        <f t="shared" si="26"/>
        <v>5</v>
      </c>
    </row>
    <row r="89" spans="1:7" x14ac:dyDescent="0.3">
      <c r="A89" s="350">
        <v>43460</v>
      </c>
      <c r="B89" s="357">
        <f t="shared" si="14"/>
        <v>556.43879173290941</v>
      </c>
      <c r="C89" s="335">
        <v>3850</v>
      </c>
      <c r="D89" s="357">
        <f t="shared" si="15"/>
        <v>475.58871088282859</v>
      </c>
      <c r="E89" s="371">
        <v>453</v>
      </c>
      <c r="F89" s="359">
        <f>USD_CNY!B1009</f>
        <v>6.9189999999999996</v>
      </c>
      <c r="G89" s="361">
        <f t="shared" ref="G89" si="27">C89-C88</f>
        <v>-35</v>
      </c>
    </row>
    <row r="90" spans="1:7" x14ac:dyDescent="0.3">
      <c r="A90" s="350">
        <v>43461</v>
      </c>
      <c r="B90" s="357">
        <f t="shared" si="14"/>
        <v>558.73380760400437</v>
      </c>
      <c r="C90" s="335">
        <v>3850</v>
      </c>
      <c r="D90" s="357">
        <f t="shared" si="15"/>
        <v>477.55026290940549</v>
      </c>
      <c r="E90" s="371"/>
      <c r="F90" s="359">
        <f>USD_CNY!B1010</f>
        <v>6.8905799999999999</v>
      </c>
      <c r="G90" s="361">
        <f t="shared" ref="G90:G91" si="28">C90-C89</f>
        <v>0</v>
      </c>
    </row>
    <row r="91" spans="1:7" x14ac:dyDescent="0.3">
      <c r="A91" s="350">
        <v>43462</v>
      </c>
      <c r="B91" s="357">
        <f t="shared" si="14"/>
        <v>560.28605149683699</v>
      </c>
      <c r="C91" s="335">
        <v>3850</v>
      </c>
      <c r="D91" s="357">
        <f t="shared" si="15"/>
        <v>478.8769670913137</v>
      </c>
      <c r="E91" s="371">
        <v>451</v>
      </c>
      <c r="F91" s="359">
        <f>USD_CNY!B1011</f>
        <v>6.8714899999999997</v>
      </c>
      <c r="G91" s="361">
        <f t="shared" si="28"/>
        <v>0</v>
      </c>
    </row>
    <row r="92" spans="1:7" x14ac:dyDescent="0.3">
      <c r="A92" s="350">
        <v>43467</v>
      </c>
      <c r="B92" s="357">
        <f t="shared" si="14"/>
        <v>560.49731398040444</v>
      </c>
      <c r="C92" s="335">
        <v>3850</v>
      </c>
      <c r="D92" s="357">
        <f t="shared" si="15"/>
        <v>479.05753331658502</v>
      </c>
      <c r="E92" s="371">
        <v>451</v>
      </c>
      <c r="F92" s="359">
        <f>USD_CNY!B1012</f>
        <v>6.8689</v>
      </c>
      <c r="G92" s="361">
        <f t="shared" ref="G92:G97" si="29">C92-C91</f>
        <v>0</v>
      </c>
    </row>
    <row r="93" spans="1:7" x14ac:dyDescent="0.3">
      <c r="A93" s="350">
        <v>43468</v>
      </c>
      <c r="B93" s="357">
        <f t="shared" si="14"/>
        <v>557.02852189645671</v>
      </c>
      <c r="C93" s="335">
        <v>3830</v>
      </c>
      <c r="D93" s="357">
        <f t="shared" si="15"/>
        <v>476.09275375765532</v>
      </c>
      <c r="E93" s="371">
        <v>453</v>
      </c>
      <c r="F93" s="359">
        <f>USD_CNY!B1013</f>
        <v>6.8757700000000002</v>
      </c>
      <c r="G93" s="361">
        <f t="shared" si="29"/>
        <v>-20</v>
      </c>
    </row>
    <row r="94" spans="1:7" x14ac:dyDescent="0.3">
      <c r="A94" s="350">
        <v>43469</v>
      </c>
      <c r="B94" s="357">
        <f t="shared" si="14"/>
        <v>555.51192896427563</v>
      </c>
      <c r="C94" s="335">
        <v>3820</v>
      </c>
      <c r="D94" s="357">
        <f t="shared" si="15"/>
        <v>474.79652048228689</v>
      </c>
      <c r="E94" s="371">
        <v>455</v>
      </c>
      <c r="F94" s="359">
        <f>USD_CNY!B1014</f>
        <v>6.8765400000000003</v>
      </c>
      <c r="G94" s="361">
        <f t="shared" si="29"/>
        <v>-10</v>
      </c>
    </row>
    <row r="95" spans="1:7" x14ac:dyDescent="0.3">
      <c r="A95" s="350">
        <v>43472</v>
      </c>
      <c r="B95" s="357">
        <f t="shared" si="14"/>
        <v>556.51707720727495</v>
      </c>
      <c r="C95" s="335">
        <f>C96-15</f>
        <v>3820</v>
      </c>
      <c r="D95" s="357">
        <f t="shared" si="15"/>
        <v>475.65562154467949</v>
      </c>
      <c r="E95" s="371"/>
      <c r="F95" s="359">
        <f>USD_CNY!B1015</f>
        <v>6.8641199999999998</v>
      </c>
      <c r="G95" s="361">
        <f t="shared" si="29"/>
        <v>0</v>
      </c>
    </row>
    <row r="96" spans="1:7" x14ac:dyDescent="0.3">
      <c r="A96" s="350">
        <v>43473</v>
      </c>
      <c r="B96" s="357">
        <f t="shared" si="14"/>
        <v>560.27606196784734</v>
      </c>
      <c r="C96" s="335">
        <v>3835</v>
      </c>
      <c r="D96" s="357">
        <f t="shared" si="15"/>
        <v>478.86842903234816</v>
      </c>
      <c r="E96" s="371">
        <v>452</v>
      </c>
      <c r="F96" s="359">
        <f>USD_CNY!B1016</f>
        <v>6.8448399999999996</v>
      </c>
      <c r="G96" s="361">
        <f t="shared" si="29"/>
        <v>15</v>
      </c>
    </row>
    <row r="97" spans="1:7" x14ac:dyDescent="0.3">
      <c r="A97" s="350">
        <v>43474</v>
      </c>
      <c r="B97" s="357">
        <f t="shared" si="14"/>
        <v>558.16681964572092</v>
      </c>
      <c r="C97" s="335">
        <v>3825</v>
      </c>
      <c r="D97" s="357">
        <f t="shared" si="15"/>
        <v>477.06565781685549</v>
      </c>
      <c r="E97" s="371">
        <v>461.5</v>
      </c>
      <c r="F97" s="359">
        <f>USD_CNY!B1017</f>
        <v>6.8527899999999997</v>
      </c>
      <c r="G97" s="361">
        <f t="shared" si="29"/>
        <v>-10</v>
      </c>
    </row>
    <row r="98" spans="1:7" x14ac:dyDescent="0.3">
      <c r="A98" s="350">
        <v>43475</v>
      </c>
      <c r="B98" s="357">
        <f t="shared" si="14"/>
        <v>561.59071855715968</v>
      </c>
      <c r="C98" s="335">
        <v>3825</v>
      </c>
      <c r="D98" s="357">
        <f t="shared" si="15"/>
        <v>479.99206714287152</v>
      </c>
      <c r="E98" s="371">
        <v>460</v>
      </c>
      <c r="F98" s="359">
        <f>USD_CNY!B1018</f>
        <v>6.8110099999999996</v>
      </c>
      <c r="G98" s="361">
        <f t="shared" ref="G98:G103" si="30">C98-C97</f>
        <v>0</v>
      </c>
    </row>
    <row r="99" spans="1:7" x14ac:dyDescent="0.3">
      <c r="A99" s="350">
        <v>43480</v>
      </c>
      <c r="B99" s="357">
        <f t="shared" si="14"/>
        <v>559.01365146829812</v>
      </c>
      <c r="C99" s="335">
        <f>C100+20</f>
        <v>3780</v>
      </c>
      <c r="D99" s="357">
        <f t="shared" si="15"/>
        <v>477.78944569940012</v>
      </c>
      <c r="E99" s="371"/>
      <c r="F99" s="359">
        <f>USD_CNY!B1019</f>
        <v>6.7619100000000003</v>
      </c>
      <c r="G99" s="361">
        <f t="shared" si="30"/>
        <v>-45</v>
      </c>
    </row>
    <row r="100" spans="1:7" x14ac:dyDescent="0.3">
      <c r="A100" s="350">
        <v>43481</v>
      </c>
      <c r="B100" s="357">
        <f t="shared" si="14"/>
        <v>555.15772532980941</v>
      </c>
      <c r="C100" s="335">
        <v>3760</v>
      </c>
      <c r="D100" s="357">
        <f t="shared" si="15"/>
        <v>474.49378233317049</v>
      </c>
      <c r="E100" s="371">
        <v>463.5</v>
      </c>
      <c r="F100" s="359">
        <f>USD_CNY!B1020</f>
        <v>6.77285</v>
      </c>
      <c r="G100" s="361">
        <f t="shared" si="30"/>
        <v>-20</v>
      </c>
    </row>
    <row r="101" spans="1:7" x14ac:dyDescent="0.3">
      <c r="A101" s="350">
        <v>43482</v>
      </c>
      <c r="B101" s="357">
        <f t="shared" si="14"/>
        <v>556.2541608107108</v>
      </c>
      <c r="C101" s="335">
        <v>3760</v>
      </c>
      <c r="D101" s="357">
        <f t="shared" si="15"/>
        <v>475.43090667582123</v>
      </c>
      <c r="E101" s="371">
        <v>462</v>
      </c>
      <c r="F101" s="359">
        <f>USD_CNY!B1021</f>
        <v>6.7595000000000001</v>
      </c>
      <c r="G101" s="361">
        <f t="shared" si="30"/>
        <v>0</v>
      </c>
    </row>
    <row r="102" spans="1:7" x14ac:dyDescent="0.3">
      <c r="A102" s="350">
        <v>43483</v>
      </c>
      <c r="B102" s="357">
        <f t="shared" si="14"/>
        <v>555.0069449672236</v>
      </c>
      <c r="C102" s="335">
        <v>3760</v>
      </c>
      <c r="D102" s="357">
        <f t="shared" si="15"/>
        <v>474.3649102283963</v>
      </c>
      <c r="E102" s="371">
        <v>464</v>
      </c>
      <c r="F102" s="359">
        <f>USD_CNY!B1022</f>
        <v>6.7746899999999997</v>
      </c>
      <c r="G102" s="361">
        <f t="shared" si="30"/>
        <v>0</v>
      </c>
    </row>
    <row r="103" spans="1:7" x14ac:dyDescent="0.3">
      <c r="A103" s="350">
        <v>43484</v>
      </c>
      <c r="B103" s="357"/>
      <c r="C103" s="335"/>
      <c r="D103" s="357"/>
      <c r="E103" s="371"/>
      <c r="F103" s="359">
        <f>USD_CNY!B1023</f>
        <v>0</v>
      </c>
      <c r="G103" s="361">
        <f t="shared" si="30"/>
        <v>-3760</v>
      </c>
    </row>
    <row r="104" spans="1:7" x14ac:dyDescent="0.3">
      <c r="A104" s="350">
        <v>43485</v>
      </c>
      <c r="B104" s="357"/>
      <c r="C104" s="335"/>
      <c r="D104" s="357"/>
      <c r="E104" s="371"/>
      <c r="F104" s="359"/>
      <c r="G104" s="361"/>
    </row>
    <row r="105" spans="1:7" x14ac:dyDescent="0.3">
      <c r="A105" s="350"/>
      <c r="B105" s="357"/>
      <c r="C105" s="335"/>
      <c r="D105" s="357"/>
      <c r="E105" s="371"/>
      <c r="F105" s="359"/>
      <c r="G105" s="361"/>
    </row>
    <row r="106" spans="1:7" x14ac:dyDescent="0.3">
      <c r="A106" s="350"/>
      <c r="B106" s="357"/>
      <c r="C106" s="335"/>
      <c r="D106" s="357"/>
      <c r="E106" s="371"/>
      <c r="F106" s="359"/>
      <c r="G106" s="361"/>
    </row>
    <row r="107" spans="1:7" x14ac:dyDescent="0.3">
      <c r="A107" s="350"/>
      <c r="B107" s="357"/>
      <c r="C107" s="335"/>
      <c r="D107" s="357"/>
      <c r="E107" s="371"/>
      <c r="F107" s="359"/>
      <c r="G107" s="361"/>
    </row>
    <row r="108" spans="1:7" x14ac:dyDescent="0.3">
      <c r="A108" s="350"/>
      <c r="B108" s="357"/>
      <c r="C108" s="335"/>
      <c r="D108" s="357"/>
      <c r="E108" s="371"/>
      <c r="F108" s="359"/>
      <c r="G108" s="361"/>
    </row>
    <row r="109" spans="1:7" x14ac:dyDescent="0.3">
      <c r="A109" s="350"/>
      <c r="B109" s="357"/>
      <c r="C109" s="335"/>
      <c r="D109" s="357"/>
      <c r="E109" s="371"/>
      <c r="F109" s="359"/>
      <c r="G109" s="361"/>
    </row>
    <row r="110" spans="1:7" x14ac:dyDescent="0.3">
      <c r="A110" s="350"/>
      <c r="B110" s="357"/>
      <c r="C110" s="335"/>
      <c r="D110" s="357"/>
      <c r="E110" s="371"/>
      <c r="F110" s="359"/>
      <c r="G110" s="361"/>
    </row>
    <row r="111" spans="1:7" x14ac:dyDescent="0.3">
      <c r="A111" s="350"/>
      <c r="B111" s="357"/>
      <c r="C111" s="335"/>
      <c r="D111" s="357"/>
      <c r="E111" s="371"/>
      <c r="F111" s="359"/>
      <c r="G111" s="361"/>
    </row>
    <row r="112" spans="1:7" x14ac:dyDescent="0.3">
      <c r="A112" s="350"/>
      <c r="B112" s="357"/>
      <c r="C112" s="335"/>
      <c r="D112" s="357"/>
      <c r="E112" s="371"/>
      <c r="F112" s="359"/>
      <c r="G112" s="361"/>
    </row>
    <row r="113" spans="1:7" x14ac:dyDescent="0.3">
      <c r="A113" s="350"/>
      <c r="B113" s="357"/>
      <c r="C113" s="335"/>
      <c r="D113" s="357"/>
      <c r="E113" s="371"/>
      <c r="F113" s="359"/>
      <c r="G113" s="361"/>
    </row>
    <row r="114" spans="1:7" x14ac:dyDescent="0.3">
      <c r="A114" s="350"/>
      <c r="B114" s="357"/>
      <c r="C114" s="335"/>
      <c r="D114" s="357"/>
      <c r="E114" s="371"/>
      <c r="F114" s="359"/>
      <c r="G114" s="361"/>
    </row>
    <row r="115" spans="1:7" x14ac:dyDescent="0.3">
      <c r="A115" s="350"/>
      <c r="B115" s="357"/>
      <c r="C115" s="335"/>
      <c r="D115" s="357"/>
      <c r="E115" s="371"/>
      <c r="F115" s="359"/>
      <c r="G115" s="361"/>
    </row>
    <row r="116" spans="1:7" x14ac:dyDescent="0.3">
      <c r="A116" s="350"/>
      <c r="B116" s="357"/>
      <c r="C116" s="335"/>
      <c r="D116" s="357"/>
      <c r="E116" s="371"/>
      <c r="F116" s="359"/>
      <c r="G116" s="361"/>
    </row>
    <row r="117" spans="1:7" x14ac:dyDescent="0.3">
      <c r="A117" s="350"/>
      <c r="B117" s="357"/>
      <c r="C117" s="335"/>
      <c r="D117" s="357"/>
      <c r="E117" s="371"/>
      <c r="F117" s="359"/>
      <c r="G117" s="361"/>
    </row>
    <row r="118" spans="1:7" x14ac:dyDescent="0.3">
      <c r="A118" s="350"/>
      <c r="B118" s="357"/>
      <c r="C118" s="335"/>
      <c r="D118" s="357"/>
      <c r="E118" s="371"/>
      <c r="F118" s="359"/>
      <c r="G118" s="361"/>
    </row>
    <row r="119" spans="1:7" x14ac:dyDescent="0.3">
      <c r="A119" s="350"/>
      <c r="B119" s="357"/>
      <c r="C119" s="335"/>
      <c r="D119" s="357"/>
      <c r="E119" s="371"/>
      <c r="F119" s="359"/>
      <c r="G119" s="361"/>
    </row>
    <row r="120" spans="1:7" x14ac:dyDescent="0.3">
      <c r="A120" s="350"/>
      <c r="B120" s="357"/>
      <c r="C120" s="335"/>
      <c r="D120" s="357"/>
      <c r="E120" s="371"/>
      <c r="F120" s="359"/>
      <c r="G120" s="361"/>
    </row>
    <row r="121" spans="1:7" x14ac:dyDescent="0.3">
      <c r="A121" s="350"/>
      <c r="B121" s="357"/>
      <c r="C121" s="335"/>
      <c r="D121" s="357"/>
      <c r="E121" s="371"/>
      <c r="F121" s="359"/>
      <c r="G121" s="361"/>
    </row>
    <row r="122" spans="1:7" x14ac:dyDescent="0.3">
      <c r="A122" s="350"/>
      <c r="B122" s="357"/>
      <c r="C122" s="335"/>
      <c r="D122" s="357"/>
      <c r="E122" s="371"/>
      <c r="F122" s="359"/>
      <c r="G122" s="361"/>
    </row>
    <row r="123" spans="1:7" x14ac:dyDescent="0.3">
      <c r="A123" s="350"/>
      <c r="B123" s="357"/>
      <c r="C123" s="335"/>
      <c r="D123" s="357"/>
      <c r="E123" s="371"/>
      <c r="F123" s="359"/>
      <c r="G123" s="361"/>
    </row>
    <row r="124" spans="1:7" x14ac:dyDescent="0.3">
      <c r="A124" s="350"/>
      <c r="B124" s="357"/>
      <c r="C124" s="335"/>
      <c r="D124" s="357"/>
      <c r="E124" s="371"/>
      <c r="F124" s="359"/>
      <c r="G124" s="361"/>
    </row>
    <row r="125" spans="1:7" x14ac:dyDescent="0.3">
      <c r="A125" s="350"/>
      <c r="B125" s="357"/>
      <c r="C125" s="335"/>
      <c r="D125" s="357"/>
      <c r="E125" s="371"/>
      <c r="F125" s="359"/>
      <c r="G125" s="361"/>
    </row>
    <row r="126" spans="1:7" x14ac:dyDescent="0.3">
      <c r="A126" s="350"/>
      <c r="B126" s="357"/>
      <c r="C126" s="335"/>
      <c r="D126" s="357"/>
      <c r="E126" s="371"/>
      <c r="F126" s="359"/>
      <c r="G126" s="361"/>
    </row>
  </sheetData>
  <hyperlinks>
    <hyperlink ref="A1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9"/>
  <sheetViews>
    <sheetView zoomScale="115" zoomScaleNormal="115" workbookViewId="0">
      <pane ySplit="6" topLeftCell="A9" activePane="bottomLeft" state="frozen"/>
      <selection pane="bottomLeft" activeCell="C20" sqref="C20"/>
    </sheetView>
  </sheetViews>
  <sheetFormatPr defaultColWidth="9.1796875" defaultRowHeight="13" x14ac:dyDescent="0.3"/>
  <cols>
    <col min="1" max="1" width="11.7265625" style="254" customWidth="1"/>
    <col min="2" max="2" width="9.81640625" style="106" customWidth="1"/>
    <col min="3" max="3" width="9.1796875" style="290" customWidth="1"/>
    <col min="4" max="4" width="11.81640625" style="106" customWidth="1"/>
    <col min="5" max="5" width="0" style="290" hidden="1" customWidth="1"/>
    <col min="6" max="6" width="9.1796875" style="179"/>
    <col min="7" max="7" width="13.54296875" style="106" customWidth="1"/>
    <col min="8" max="8" width="11.1796875" style="106" bestFit="1" customWidth="1"/>
    <col min="9" max="9" width="12.1796875" style="106" customWidth="1"/>
    <col min="10" max="10" width="12.453125" style="106" customWidth="1"/>
    <col min="11" max="11" width="10" style="106" bestFit="1" customWidth="1"/>
    <col min="12" max="12" width="12" style="106" bestFit="1" customWidth="1"/>
    <col min="13" max="16384" width="9.1796875" style="106"/>
  </cols>
  <sheetData>
    <row r="1" spans="1:10" x14ac:dyDescent="0.3">
      <c r="A1" s="249" t="s">
        <v>1009</v>
      </c>
      <c r="B1" s="104"/>
      <c r="C1" s="280"/>
      <c r="D1" s="104"/>
      <c r="E1" s="280"/>
      <c r="F1" s="171"/>
      <c r="G1" s="105"/>
      <c r="H1" s="105"/>
    </row>
    <row r="2" spans="1:10" x14ac:dyDescent="0.3">
      <c r="A2" s="249" t="s">
        <v>1010</v>
      </c>
      <c r="B2" s="104"/>
      <c r="C2" s="280"/>
      <c r="D2" s="104"/>
      <c r="E2" s="280"/>
      <c r="F2" s="171"/>
      <c r="G2" s="107"/>
      <c r="H2" s="107"/>
    </row>
    <row r="3" spans="1:10" x14ac:dyDescent="0.3">
      <c r="A3" s="378" t="s">
        <v>1031</v>
      </c>
      <c r="B3" s="104"/>
      <c r="C3" s="280"/>
      <c r="D3" s="104"/>
      <c r="E3" s="280"/>
      <c r="F3" s="171"/>
      <c r="G3" s="107"/>
      <c r="H3" s="107"/>
    </row>
    <row r="4" spans="1:10" ht="26" x14ac:dyDescent="0.3">
      <c r="A4" s="211" t="s">
        <v>751</v>
      </c>
      <c r="B4" s="108"/>
      <c r="C4" s="281"/>
      <c r="D4" s="108"/>
      <c r="E4" s="281"/>
      <c r="F4" s="172" t="s">
        <v>753</v>
      </c>
      <c r="G4" s="107"/>
      <c r="H4" s="107"/>
    </row>
    <row r="5" spans="1:10" ht="26" x14ac:dyDescent="0.3">
      <c r="A5" s="211" t="s">
        <v>21</v>
      </c>
      <c r="B5" s="108"/>
      <c r="C5" s="281" t="s">
        <v>1030</v>
      </c>
      <c r="D5" s="108" t="s">
        <v>1008</v>
      </c>
      <c r="E5" s="282" t="s">
        <v>1</v>
      </c>
      <c r="F5" s="173" t="s">
        <v>660</v>
      </c>
    </row>
    <row r="6" spans="1:10" x14ac:dyDescent="0.3">
      <c r="A6" s="211" t="s">
        <v>21</v>
      </c>
      <c r="B6" s="108" t="s">
        <v>3</v>
      </c>
      <c r="C6" s="281" t="s">
        <v>2</v>
      </c>
      <c r="D6" s="108" t="s">
        <v>3</v>
      </c>
      <c r="E6" s="281" t="s">
        <v>3</v>
      </c>
      <c r="F6" s="173" t="s">
        <v>23</v>
      </c>
    </row>
    <row r="7" spans="1:10" x14ac:dyDescent="0.3">
      <c r="A7" s="252">
        <v>43091</v>
      </c>
      <c r="B7" s="111">
        <f>+IF(F7=0,"",C7/F7)</f>
        <v>919.1442549865385</v>
      </c>
      <c r="C7" s="284">
        <v>6350</v>
      </c>
      <c r="D7" s="111">
        <f>+B7/1.17</f>
        <v>785.59338033037488</v>
      </c>
      <c r="E7" s="284"/>
      <c r="F7" s="330">
        <v>6.9085999999999999</v>
      </c>
      <c r="H7" s="106">
        <f>+C7/F7</f>
        <v>919.1442549865385</v>
      </c>
      <c r="I7" s="106">
        <f>+F7/C7</f>
        <v>1.0879685039370079E-3</v>
      </c>
    </row>
    <row r="8" spans="1:10" x14ac:dyDescent="0.3">
      <c r="A8" s="252">
        <v>43094</v>
      </c>
      <c r="B8" s="111">
        <f t="shared" ref="B8:B21" si="0">+IF(F8=0,"",C8/F8)</f>
        <v>919.1442549865385</v>
      </c>
      <c r="C8" s="284">
        <v>6350</v>
      </c>
      <c r="D8" s="111">
        <f>+B8/1.17</f>
        <v>785.59338033037488</v>
      </c>
      <c r="E8" s="284"/>
      <c r="F8" s="330">
        <v>6.9085999999999999</v>
      </c>
      <c r="G8" s="106">
        <f t="shared" ref="G8:G30" si="1">+C8-C7</f>
        <v>0</v>
      </c>
    </row>
    <row r="9" spans="1:10" x14ac:dyDescent="0.3">
      <c r="A9" s="252">
        <v>43095</v>
      </c>
      <c r="B9" s="111">
        <f t="shared" si="0"/>
        <v>919.1442549865385</v>
      </c>
      <c r="C9" s="284">
        <v>6350</v>
      </c>
      <c r="D9" s="111">
        <f>+B9/1.17</f>
        <v>785.59338033037488</v>
      </c>
      <c r="E9" s="284"/>
      <c r="F9" s="330">
        <v>6.9085999999999999</v>
      </c>
      <c r="G9" s="106">
        <f t="shared" si="1"/>
        <v>0</v>
      </c>
    </row>
    <row r="10" spans="1:10" x14ac:dyDescent="0.3">
      <c r="A10" s="252">
        <v>43096</v>
      </c>
      <c r="B10" s="111">
        <f t="shared" si="0"/>
        <v>919.1442549865385</v>
      </c>
      <c r="C10" s="284">
        <v>6350</v>
      </c>
      <c r="D10" s="111">
        <f>+B10/1.17</f>
        <v>785.59338033037488</v>
      </c>
      <c r="E10" s="284"/>
      <c r="F10" s="330">
        <v>6.9085999999999999</v>
      </c>
      <c r="G10" s="106">
        <f t="shared" si="1"/>
        <v>0</v>
      </c>
    </row>
    <row r="11" spans="1:10" x14ac:dyDescent="0.3">
      <c r="A11" s="252">
        <v>43097</v>
      </c>
      <c r="B11" s="111">
        <f t="shared" si="0"/>
        <v>919.1442549865385</v>
      </c>
      <c r="C11" s="284">
        <v>6350</v>
      </c>
      <c r="D11" s="111">
        <f>+B11/1.17</f>
        <v>785.59338033037488</v>
      </c>
      <c r="E11" s="284"/>
      <c r="F11" s="330">
        <v>6.9085999999999999</v>
      </c>
      <c r="G11" s="106">
        <f t="shared" si="1"/>
        <v>0</v>
      </c>
    </row>
    <row r="12" spans="1:10" x14ac:dyDescent="0.3">
      <c r="A12" s="252">
        <v>43098</v>
      </c>
      <c r="B12" s="111" t="str">
        <f t="shared" si="0"/>
        <v/>
      </c>
      <c r="C12" s="284"/>
      <c r="D12" s="111">
        <f t="shared" ref="D12:D72" si="2">IF(F12=0,0,F12/1.17)</f>
        <v>0</v>
      </c>
      <c r="E12" s="284"/>
      <c r="F12" s="330"/>
      <c r="G12" s="331" t="s">
        <v>794</v>
      </c>
    </row>
    <row r="13" spans="1:10" x14ac:dyDescent="0.3">
      <c r="A13" s="252"/>
      <c r="B13" s="111" t="str">
        <f t="shared" si="0"/>
        <v/>
      </c>
      <c r="C13" s="284"/>
      <c r="D13" s="111">
        <f t="shared" si="2"/>
        <v>0</v>
      </c>
      <c r="E13" s="284"/>
      <c r="F13" s="330"/>
      <c r="G13" s="106">
        <f t="shared" si="1"/>
        <v>0</v>
      </c>
      <c r="J13" s="290"/>
    </row>
    <row r="14" spans="1:10" x14ac:dyDescent="0.3">
      <c r="A14" s="252"/>
      <c r="B14" s="111" t="str">
        <f t="shared" si="0"/>
        <v/>
      </c>
      <c r="C14" s="284"/>
      <c r="D14" s="111">
        <f t="shared" si="2"/>
        <v>0</v>
      </c>
      <c r="E14" s="284"/>
      <c r="F14" s="330"/>
      <c r="G14" s="106">
        <f t="shared" si="1"/>
        <v>0</v>
      </c>
    </row>
    <row r="15" spans="1:10" x14ac:dyDescent="0.3">
      <c r="A15" s="350">
        <v>43433</v>
      </c>
      <c r="B15" s="110">
        <f t="shared" si="0"/>
        <v>1052.1627710219959</v>
      </c>
      <c r="C15" s="284">
        <v>7300</v>
      </c>
      <c r="D15" s="110">
        <f t="shared" ref="D15:D31" si="3">+IF(ISERROR(B15/1.17),0,B15/1.17)</f>
        <v>899.2844196769197</v>
      </c>
      <c r="E15" s="284"/>
      <c r="F15" s="177">
        <f>USD_CNY!B994</f>
        <v>6.9380899999999999</v>
      </c>
      <c r="G15" s="106">
        <v>0</v>
      </c>
    </row>
    <row r="16" spans="1:10" x14ac:dyDescent="0.3">
      <c r="A16" s="350">
        <v>43434</v>
      </c>
      <c r="B16" s="111">
        <f t="shared" si="0"/>
        <v>1052.6695266592162</v>
      </c>
      <c r="C16" s="284">
        <v>7300</v>
      </c>
      <c r="D16" s="110">
        <f t="shared" si="3"/>
        <v>899.71754415317628</v>
      </c>
      <c r="E16" s="284"/>
      <c r="F16" s="177">
        <f>USD_CNY!B995</f>
        <v>6.9347500000000002</v>
      </c>
      <c r="G16" s="106">
        <f t="shared" si="1"/>
        <v>0</v>
      </c>
    </row>
    <row r="17" spans="1:7" x14ac:dyDescent="0.3">
      <c r="A17" s="350">
        <v>43437</v>
      </c>
      <c r="B17" s="111">
        <f t="shared" si="0"/>
        <v>1055.2808131155505</v>
      </c>
      <c r="C17" s="284">
        <v>7300</v>
      </c>
      <c r="D17" s="110">
        <f t="shared" si="3"/>
        <v>901.94941291927398</v>
      </c>
      <c r="E17" s="284"/>
      <c r="F17" s="177">
        <f>USD_CNY!B996</f>
        <v>6.9175899999999997</v>
      </c>
      <c r="G17" s="106">
        <f t="shared" si="1"/>
        <v>0</v>
      </c>
    </row>
    <row r="18" spans="1:7" x14ac:dyDescent="0.3">
      <c r="A18" s="350">
        <v>43438</v>
      </c>
      <c r="B18" s="111">
        <f t="shared" si="0"/>
        <v>1062.2245309842165</v>
      </c>
      <c r="C18" s="284">
        <v>7300</v>
      </c>
      <c r="D18" s="110">
        <f t="shared" si="3"/>
        <v>907.88421451642444</v>
      </c>
      <c r="E18" s="284"/>
      <c r="F18" s="177">
        <f>USD_CNY!B997</f>
        <v>6.8723700000000001</v>
      </c>
      <c r="G18" s="106">
        <f t="shared" si="1"/>
        <v>0</v>
      </c>
    </row>
    <row r="19" spans="1:7" x14ac:dyDescent="0.3">
      <c r="A19" s="350">
        <v>43439</v>
      </c>
      <c r="B19" s="111">
        <f t="shared" si="0"/>
        <v>1065.9875498495205</v>
      </c>
      <c r="C19" s="284">
        <v>7300</v>
      </c>
      <c r="D19" s="110">
        <f t="shared" si="3"/>
        <v>911.10046995685525</v>
      </c>
      <c r="E19" s="284"/>
      <c r="F19" s="177">
        <f>USD_CNY!B998</f>
        <v>6.8481100000000001</v>
      </c>
      <c r="G19" s="106">
        <f t="shared" si="1"/>
        <v>0</v>
      </c>
    </row>
    <row r="20" spans="1:7" x14ac:dyDescent="0.3">
      <c r="A20" s="350">
        <v>43440</v>
      </c>
      <c r="B20" s="111">
        <f t="shared" si="0"/>
        <v>1064.6520921142824</v>
      </c>
      <c r="C20" s="284">
        <v>7300</v>
      </c>
      <c r="D20" s="110">
        <f t="shared" si="3"/>
        <v>909.95905308913029</v>
      </c>
      <c r="E20" s="284"/>
      <c r="F20" s="177">
        <f>USD_CNY!B999</f>
        <v>6.8567</v>
      </c>
      <c r="G20" s="106">
        <f>+C20-C19</f>
        <v>0</v>
      </c>
    </row>
    <row r="21" spans="1:7" x14ac:dyDescent="0.3">
      <c r="A21" s="350">
        <v>43441</v>
      </c>
      <c r="B21" s="111">
        <f t="shared" si="0"/>
        <v>0</v>
      </c>
      <c r="C21" s="284"/>
      <c r="D21" s="110">
        <f t="shared" si="3"/>
        <v>0</v>
      </c>
      <c r="E21" s="284"/>
      <c r="F21" s="177">
        <f>USD_CNY!B1000</f>
        <v>6.9106699999999996</v>
      </c>
      <c r="G21" s="106">
        <f t="shared" si="1"/>
        <v>-7300</v>
      </c>
    </row>
    <row r="22" spans="1:7" x14ac:dyDescent="0.3">
      <c r="A22" s="252"/>
      <c r="B22" s="111" t="str">
        <f t="shared" ref="B22:B60" si="4">+IF(F22=0,"",C22/F22)</f>
        <v/>
      </c>
      <c r="C22" s="284"/>
      <c r="D22" s="110">
        <f t="shared" si="3"/>
        <v>0</v>
      </c>
      <c r="E22" s="284"/>
      <c r="F22" s="175"/>
      <c r="G22" s="106">
        <f t="shared" si="1"/>
        <v>0</v>
      </c>
    </row>
    <row r="23" spans="1:7" x14ac:dyDescent="0.3">
      <c r="A23" s="252"/>
      <c r="B23" s="111" t="str">
        <f t="shared" si="4"/>
        <v/>
      </c>
      <c r="C23" s="284"/>
      <c r="D23" s="110">
        <f t="shared" si="3"/>
        <v>0</v>
      </c>
      <c r="E23" s="284"/>
      <c r="F23" s="175"/>
      <c r="G23" s="106">
        <f t="shared" si="1"/>
        <v>0</v>
      </c>
    </row>
    <row r="24" spans="1:7" x14ac:dyDescent="0.3">
      <c r="A24" s="252"/>
      <c r="B24" s="111" t="str">
        <f t="shared" si="4"/>
        <v/>
      </c>
      <c r="C24" s="284"/>
      <c r="D24" s="110">
        <f t="shared" si="3"/>
        <v>0</v>
      </c>
      <c r="E24" s="284"/>
      <c r="F24" s="175"/>
      <c r="G24" s="106">
        <f t="shared" si="1"/>
        <v>0</v>
      </c>
    </row>
    <row r="25" spans="1:7" x14ac:dyDescent="0.3">
      <c r="A25" s="252"/>
      <c r="B25" s="111" t="str">
        <f t="shared" si="4"/>
        <v/>
      </c>
      <c r="C25" s="284"/>
      <c r="D25" s="110">
        <f t="shared" si="3"/>
        <v>0</v>
      </c>
      <c r="E25" s="284"/>
      <c r="F25" s="175"/>
      <c r="G25" s="106">
        <f t="shared" si="1"/>
        <v>0</v>
      </c>
    </row>
    <row r="26" spans="1:7" x14ac:dyDescent="0.3">
      <c r="A26" s="252"/>
      <c r="B26" s="111" t="str">
        <f t="shared" si="4"/>
        <v/>
      </c>
      <c r="C26" s="284"/>
      <c r="D26" s="110">
        <f t="shared" si="3"/>
        <v>0</v>
      </c>
      <c r="E26" s="284"/>
      <c r="F26" s="175"/>
      <c r="G26" s="106">
        <f t="shared" si="1"/>
        <v>0</v>
      </c>
    </row>
    <row r="27" spans="1:7" x14ac:dyDescent="0.3">
      <c r="A27" s="252"/>
      <c r="B27" s="111" t="str">
        <f t="shared" si="4"/>
        <v/>
      </c>
      <c r="C27" s="284"/>
      <c r="D27" s="110">
        <f t="shared" si="3"/>
        <v>0</v>
      </c>
      <c r="E27" s="284"/>
      <c r="F27" s="175"/>
      <c r="G27" s="106">
        <f t="shared" si="1"/>
        <v>0</v>
      </c>
    </row>
    <row r="28" spans="1:7" x14ac:dyDescent="0.3">
      <c r="A28" s="252"/>
      <c r="B28" s="111" t="str">
        <f t="shared" si="4"/>
        <v/>
      </c>
      <c r="C28" s="284"/>
      <c r="D28" s="110">
        <f t="shared" si="3"/>
        <v>0</v>
      </c>
      <c r="E28" s="284"/>
      <c r="F28" s="175"/>
      <c r="G28" s="106">
        <f t="shared" si="1"/>
        <v>0</v>
      </c>
    </row>
    <row r="29" spans="1:7" x14ac:dyDescent="0.3">
      <c r="A29" s="252"/>
      <c r="B29" s="111" t="str">
        <f t="shared" si="4"/>
        <v/>
      </c>
      <c r="C29" s="284"/>
      <c r="D29" s="110">
        <f t="shared" si="3"/>
        <v>0</v>
      </c>
      <c r="E29" s="284"/>
      <c r="F29" s="175"/>
      <c r="G29" s="106">
        <f t="shared" si="1"/>
        <v>0</v>
      </c>
    </row>
    <row r="30" spans="1:7" x14ac:dyDescent="0.3">
      <c r="A30" s="252"/>
      <c r="B30" s="111" t="str">
        <f t="shared" si="4"/>
        <v/>
      </c>
      <c r="C30" s="284"/>
      <c r="D30" s="110">
        <f t="shared" si="3"/>
        <v>0</v>
      </c>
      <c r="E30" s="284"/>
      <c r="F30" s="175"/>
      <c r="G30" s="106">
        <f t="shared" si="1"/>
        <v>0</v>
      </c>
    </row>
    <row r="31" spans="1:7" x14ac:dyDescent="0.3">
      <c r="A31" s="252"/>
      <c r="B31" s="111" t="str">
        <f t="shared" si="4"/>
        <v/>
      </c>
      <c r="C31" s="284"/>
      <c r="D31" s="110">
        <f t="shared" si="3"/>
        <v>0</v>
      </c>
      <c r="E31" s="284"/>
      <c r="F31" s="175"/>
      <c r="G31" s="106">
        <f t="shared" ref="G31:G71" si="5">+C31-C30</f>
        <v>0</v>
      </c>
    </row>
    <row r="32" spans="1:7" x14ac:dyDescent="0.3">
      <c r="A32" s="252"/>
      <c r="B32" s="111" t="str">
        <f t="shared" si="4"/>
        <v/>
      </c>
      <c r="C32" s="284"/>
      <c r="D32" s="111">
        <f t="shared" si="2"/>
        <v>0</v>
      </c>
      <c r="E32" s="284"/>
      <c r="F32" s="175"/>
      <c r="G32" s="106">
        <f t="shared" si="5"/>
        <v>0</v>
      </c>
    </row>
    <row r="33" spans="1:7" x14ac:dyDescent="0.3">
      <c r="A33" s="252"/>
      <c r="B33" s="111" t="str">
        <f t="shared" si="4"/>
        <v/>
      </c>
      <c r="C33" s="284"/>
      <c r="D33" s="111">
        <f t="shared" si="2"/>
        <v>0</v>
      </c>
      <c r="E33" s="284"/>
      <c r="F33" s="175"/>
      <c r="G33" s="106">
        <f t="shared" si="5"/>
        <v>0</v>
      </c>
    </row>
    <row r="34" spans="1:7" x14ac:dyDescent="0.3">
      <c r="A34" s="252"/>
      <c r="B34" s="111" t="str">
        <f t="shared" si="4"/>
        <v/>
      </c>
      <c r="C34" s="284"/>
      <c r="D34" s="111">
        <f t="shared" si="2"/>
        <v>0</v>
      </c>
      <c r="E34" s="284"/>
      <c r="F34" s="175"/>
      <c r="G34" s="106">
        <f t="shared" si="5"/>
        <v>0</v>
      </c>
    </row>
    <row r="35" spans="1:7" x14ac:dyDescent="0.3">
      <c r="A35" s="252"/>
      <c r="B35" s="111" t="str">
        <f t="shared" si="4"/>
        <v/>
      </c>
      <c r="C35" s="284"/>
      <c r="D35" s="111">
        <f t="shared" si="2"/>
        <v>0</v>
      </c>
      <c r="E35" s="284"/>
      <c r="F35" s="175"/>
      <c r="G35" s="106">
        <f t="shared" si="5"/>
        <v>0</v>
      </c>
    </row>
    <row r="36" spans="1:7" x14ac:dyDescent="0.3">
      <c r="A36" s="252"/>
      <c r="B36" s="111" t="str">
        <f t="shared" si="4"/>
        <v/>
      </c>
      <c r="C36" s="284"/>
      <c r="D36" s="111">
        <f t="shared" si="2"/>
        <v>0</v>
      </c>
      <c r="E36" s="284"/>
      <c r="F36" s="175"/>
      <c r="G36" s="106">
        <f t="shared" si="5"/>
        <v>0</v>
      </c>
    </row>
    <row r="37" spans="1:7" x14ac:dyDescent="0.3">
      <c r="A37" s="252"/>
      <c r="B37" s="110" t="str">
        <f t="shared" si="4"/>
        <v/>
      </c>
      <c r="C37" s="288"/>
      <c r="D37" s="111">
        <f t="shared" si="2"/>
        <v>0</v>
      </c>
      <c r="E37" s="288"/>
      <c r="F37" s="175"/>
      <c r="G37" s="106">
        <f t="shared" si="5"/>
        <v>0</v>
      </c>
    </row>
    <row r="38" spans="1:7" x14ac:dyDescent="0.3">
      <c r="A38" s="252"/>
      <c r="B38" s="110" t="str">
        <f t="shared" si="4"/>
        <v/>
      </c>
      <c r="C38" s="288"/>
      <c r="D38" s="111">
        <f t="shared" si="2"/>
        <v>0</v>
      </c>
      <c r="E38" s="288"/>
      <c r="F38" s="175"/>
      <c r="G38" s="106">
        <f t="shared" si="5"/>
        <v>0</v>
      </c>
    </row>
    <row r="39" spans="1:7" x14ac:dyDescent="0.3">
      <c r="A39" s="252"/>
      <c r="B39" s="110" t="str">
        <f t="shared" si="4"/>
        <v/>
      </c>
      <c r="C39" s="288"/>
      <c r="D39" s="111">
        <f t="shared" si="2"/>
        <v>0</v>
      </c>
      <c r="E39" s="288"/>
      <c r="F39" s="175"/>
      <c r="G39" s="106">
        <f t="shared" si="5"/>
        <v>0</v>
      </c>
    </row>
    <row r="40" spans="1:7" x14ac:dyDescent="0.3">
      <c r="A40" s="252"/>
      <c r="B40" s="110" t="str">
        <f t="shared" si="4"/>
        <v/>
      </c>
      <c r="C40" s="288"/>
      <c r="D40" s="111">
        <f t="shared" si="2"/>
        <v>0</v>
      </c>
      <c r="E40" s="288"/>
      <c r="F40" s="175"/>
      <c r="G40" s="106">
        <f t="shared" si="5"/>
        <v>0</v>
      </c>
    </row>
    <row r="41" spans="1:7" x14ac:dyDescent="0.3">
      <c r="A41" s="252"/>
      <c r="B41" s="110" t="str">
        <f t="shared" si="4"/>
        <v/>
      </c>
      <c r="C41" s="288"/>
      <c r="D41" s="111">
        <f t="shared" si="2"/>
        <v>0</v>
      </c>
      <c r="E41" s="288"/>
      <c r="F41" s="175"/>
      <c r="G41" s="106">
        <f t="shared" si="5"/>
        <v>0</v>
      </c>
    </row>
    <row r="42" spans="1:7" x14ac:dyDescent="0.3">
      <c r="A42" s="252"/>
      <c r="B42" s="110" t="str">
        <f t="shared" si="4"/>
        <v/>
      </c>
      <c r="C42" s="288"/>
      <c r="D42" s="111">
        <f t="shared" si="2"/>
        <v>0</v>
      </c>
      <c r="E42" s="288"/>
      <c r="F42" s="175"/>
      <c r="G42" s="106">
        <f t="shared" si="5"/>
        <v>0</v>
      </c>
    </row>
    <row r="43" spans="1:7" x14ac:dyDescent="0.3">
      <c r="A43" s="252"/>
      <c r="B43" s="110" t="str">
        <f t="shared" si="4"/>
        <v/>
      </c>
      <c r="C43" s="288"/>
      <c r="D43" s="111">
        <f t="shared" si="2"/>
        <v>0</v>
      </c>
      <c r="E43" s="288"/>
      <c r="F43" s="175"/>
      <c r="G43" s="106">
        <f t="shared" si="5"/>
        <v>0</v>
      </c>
    </row>
    <row r="44" spans="1:7" x14ac:dyDescent="0.3">
      <c r="A44" s="252"/>
      <c r="B44" s="110" t="str">
        <f t="shared" si="4"/>
        <v/>
      </c>
      <c r="C44" s="288"/>
      <c r="D44" s="111">
        <f t="shared" si="2"/>
        <v>0</v>
      </c>
      <c r="E44" s="288"/>
      <c r="F44" s="175"/>
      <c r="G44" s="106">
        <f t="shared" si="5"/>
        <v>0</v>
      </c>
    </row>
    <row r="45" spans="1:7" x14ac:dyDescent="0.3">
      <c r="A45" s="252"/>
      <c r="B45" s="110" t="str">
        <f t="shared" si="4"/>
        <v/>
      </c>
      <c r="C45" s="288"/>
      <c r="D45" s="111">
        <f t="shared" si="2"/>
        <v>0</v>
      </c>
      <c r="E45" s="288"/>
      <c r="F45" s="175"/>
      <c r="G45" s="106">
        <f t="shared" si="5"/>
        <v>0</v>
      </c>
    </row>
    <row r="46" spans="1:7" x14ac:dyDescent="0.3">
      <c r="A46" s="252"/>
      <c r="B46" s="110" t="str">
        <f t="shared" si="4"/>
        <v/>
      </c>
      <c r="C46" s="288"/>
      <c r="D46" s="111">
        <f t="shared" si="2"/>
        <v>0</v>
      </c>
      <c r="E46" s="288"/>
      <c r="F46" s="175"/>
      <c r="G46" s="106">
        <f t="shared" si="5"/>
        <v>0</v>
      </c>
    </row>
    <row r="47" spans="1:7" x14ac:dyDescent="0.3">
      <c r="A47" s="252"/>
      <c r="B47" s="110" t="str">
        <f t="shared" si="4"/>
        <v/>
      </c>
      <c r="C47" s="288"/>
      <c r="D47" s="111">
        <f t="shared" si="2"/>
        <v>0</v>
      </c>
      <c r="E47" s="288"/>
      <c r="F47" s="175"/>
      <c r="G47" s="106">
        <f t="shared" si="5"/>
        <v>0</v>
      </c>
    </row>
    <row r="48" spans="1:7" x14ac:dyDescent="0.3">
      <c r="A48" s="252"/>
      <c r="B48" s="110" t="str">
        <f t="shared" si="4"/>
        <v/>
      </c>
      <c r="C48" s="288"/>
      <c r="D48" s="111">
        <f t="shared" si="2"/>
        <v>0</v>
      </c>
      <c r="E48" s="288"/>
      <c r="F48" s="175"/>
      <c r="G48" s="106">
        <f t="shared" si="5"/>
        <v>0</v>
      </c>
    </row>
    <row r="49" spans="1:7" x14ac:dyDescent="0.3">
      <c r="A49" s="252"/>
      <c r="B49" s="110" t="str">
        <f t="shared" si="4"/>
        <v/>
      </c>
      <c r="C49" s="288"/>
      <c r="D49" s="111">
        <f t="shared" si="2"/>
        <v>0</v>
      </c>
      <c r="E49" s="288"/>
      <c r="F49" s="175"/>
      <c r="G49" s="106">
        <f t="shared" si="5"/>
        <v>0</v>
      </c>
    </row>
    <row r="50" spans="1:7" x14ac:dyDescent="0.3">
      <c r="A50" s="252"/>
      <c r="B50" s="110" t="str">
        <f t="shared" si="4"/>
        <v/>
      </c>
      <c r="C50" s="288"/>
      <c r="D50" s="111">
        <f t="shared" si="2"/>
        <v>0</v>
      </c>
      <c r="E50" s="288"/>
      <c r="F50" s="175"/>
      <c r="G50" s="106">
        <f t="shared" si="5"/>
        <v>0</v>
      </c>
    </row>
    <row r="51" spans="1:7" x14ac:dyDescent="0.3">
      <c r="A51" s="252"/>
      <c r="B51" s="110" t="str">
        <f t="shared" si="4"/>
        <v/>
      </c>
      <c r="C51" s="288"/>
      <c r="D51" s="111">
        <f t="shared" si="2"/>
        <v>0</v>
      </c>
      <c r="E51" s="288"/>
      <c r="F51" s="175"/>
      <c r="G51" s="106">
        <f t="shared" si="5"/>
        <v>0</v>
      </c>
    </row>
    <row r="52" spans="1:7" x14ac:dyDescent="0.3">
      <c r="A52" s="252"/>
      <c r="B52" s="110" t="str">
        <f t="shared" si="4"/>
        <v/>
      </c>
      <c r="C52" s="288"/>
      <c r="D52" s="111">
        <f t="shared" si="2"/>
        <v>0</v>
      </c>
      <c r="E52" s="288"/>
      <c r="F52" s="175"/>
      <c r="G52" s="106">
        <f t="shared" si="5"/>
        <v>0</v>
      </c>
    </row>
    <row r="53" spans="1:7" x14ac:dyDescent="0.3">
      <c r="A53" s="252"/>
      <c r="B53" s="110" t="str">
        <f t="shared" si="4"/>
        <v/>
      </c>
      <c r="C53" s="288"/>
      <c r="D53" s="111">
        <f t="shared" si="2"/>
        <v>0</v>
      </c>
      <c r="E53" s="288"/>
      <c r="F53" s="175"/>
      <c r="G53" s="106">
        <f t="shared" si="5"/>
        <v>0</v>
      </c>
    </row>
    <row r="54" spans="1:7" x14ac:dyDescent="0.3">
      <c r="A54" s="252"/>
      <c r="B54" s="110" t="str">
        <f t="shared" si="4"/>
        <v/>
      </c>
      <c r="C54" s="288"/>
      <c r="D54" s="111">
        <f t="shared" si="2"/>
        <v>0</v>
      </c>
      <c r="E54" s="288"/>
      <c r="F54" s="175"/>
      <c r="G54" s="106">
        <f t="shared" si="5"/>
        <v>0</v>
      </c>
    </row>
    <row r="55" spans="1:7" x14ac:dyDescent="0.3">
      <c r="A55" s="252"/>
      <c r="B55" s="110" t="str">
        <f t="shared" si="4"/>
        <v/>
      </c>
      <c r="C55" s="288"/>
      <c r="D55" s="111">
        <f t="shared" si="2"/>
        <v>0</v>
      </c>
      <c r="E55" s="288"/>
      <c r="F55" s="175"/>
      <c r="G55" s="106">
        <f t="shared" si="5"/>
        <v>0</v>
      </c>
    </row>
    <row r="56" spans="1:7" x14ac:dyDescent="0.3">
      <c r="A56" s="252"/>
      <c r="B56" s="110" t="str">
        <f t="shared" si="4"/>
        <v/>
      </c>
      <c r="C56" s="288"/>
      <c r="D56" s="111">
        <f t="shared" si="2"/>
        <v>0</v>
      </c>
      <c r="E56" s="288"/>
      <c r="F56" s="175"/>
      <c r="G56" s="106">
        <f t="shared" si="5"/>
        <v>0</v>
      </c>
    </row>
    <row r="57" spans="1:7" x14ac:dyDescent="0.3">
      <c r="A57" s="252"/>
      <c r="B57" s="110" t="str">
        <f t="shared" si="4"/>
        <v/>
      </c>
      <c r="C57" s="288"/>
      <c r="D57" s="111">
        <f t="shared" si="2"/>
        <v>0</v>
      </c>
      <c r="E57" s="288"/>
      <c r="F57" s="175"/>
      <c r="G57" s="106">
        <f t="shared" si="5"/>
        <v>0</v>
      </c>
    </row>
    <row r="58" spans="1:7" x14ac:dyDescent="0.3">
      <c r="A58" s="252"/>
      <c r="B58" s="110" t="str">
        <f t="shared" si="4"/>
        <v/>
      </c>
      <c r="C58" s="288"/>
      <c r="D58" s="111">
        <f t="shared" si="2"/>
        <v>0</v>
      </c>
      <c r="E58" s="288"/>
      <c r="F58" s="175"/>
      <c r="G58" s="106">
        <f t="shared" si="5"/>
        <v>0</v>
      </c>
    </row>
    <row r="59" spans="1:7" x14ac:dyDescent="0.3">
      <c r="A59" s="252"/>
      <c r="B59" s="110" t="str">
        <f t="shared" si="4"/>
        <v/>
      </c>
      <c r="C59" s="288"/>
      <c r="D59" s="111">
        <f t="shared" si="2"/>
        <v>0</v>
      </c>
      <c r="E59" s="288"/>
      <c r="F59" s="175"/>
      <c r="G59" s="106">
        <f t="shared" si="5"/>
        <v>0</v>
      </c>
    </row>
    <row r="60" spans="1:7" x14ac:dyDescent="0.3">
      <c r="A60" s="252"/>
      <c r="B60" s="110" t="str">
        <f t="shared" si="4"/>
        <v/>
      </c>
      <c r="C60" s="288"/>
      <c r="D60" s="111">
        <f t="shared" si="2"/>
        <v>0</v>
      </c>
      <c r="E60" s="288"/>
      <c r="F60" s="175"/>
      <c r="G60" s="106">
        <f t="shared" si="5"/>
        <v>0</v>
      </c>
    </row>
    <row r="61" spans="1:7" x14ac:dyDescent="0.3">
      <c r="A61" s="251"/>
      <c r="B61" s="110"/>
      <c r="C61" s="288"/>
      <c r="D61" s="111">
        <f t="shared" si="2"/>
        <v>0</v>
      </c>
      <c r="E61" s="288"/>
      <c r="F61" s="175"/>
      <c r="G61" s="106">
        <f t="shared" si="5"/>
        <v>0</v>
      </c>
    </row>
    <row r="62" spans="1:7" x14ac:dyDescent="0.3">
      <c r="A62" s="251"/>
      <c r="B62" s="110"/>
      <c r="C62" s="288"/>
      <c r="D62" s="111">
        <f t="shared" si="2"/>
        <v>0</v>
      </c>
      <c r="E62" s="288"/>
      <c r="F62" s="175"/>
      <c r="G62" s="106">
        <f t="shared" si="5"/>
        <v>0</v>
      </c>
    </row>
    <row r="63" spans="1:7" x14ac:dyDescent="0.3">
      <c r="A63" s="251"/>
      <c r="B63" s="110"/>
      <c r="C63" s="288"/>
      <c r="D63" s="111">
        <f t="shared" si="2"/>
        <v>0</v>
      </c>
      <c r="E63" s="288"/>
      <c r="F63" s="177"/>
      <c r="G63" s="106">
        <f t="shared" si="5"/>
        <v>0</v>
      </c>
    </row>
    <row r="64" spans="1:7" x14ac:dyDescent="0.3">
      <c r="A64" s="251"/>
      <c r="B64" s="110"/>
      <c r="C64" s="288"/>
      <c r="D64" s="111">
        <f t="shared" si="2"/>
        <v>0</v>
      </c>
      <c r="E64" s="288"/>
      <c r="F64" s="177"/>
      <c r="G64" s="106">
        <f t="shared" si="5"/>
        <v>0</v>
      </c>
    </row>
    <row r="65" spans="1:7" x14ac:dyDescent="0.3">
      <c r="A65" s="251"/>
      <c r="B65" s="110"/>
      <c r="C65" s="288"/>
      <c r="D65" s="111">
        <f t="shared" si="2"/>
        <v>0</v>
      </c>
      <c r="E65" s="288"/>
      <c r="F65" s="177"/>
      <c r="G65" s="106">
        <f t="shared" si="5"/>
        <v>0</v>
      </c>
    </row>
    <row r="66" spans="1:7" x14ac:dyDescent="0.3">
      <c r="A66" s="251"/>
      <c r="B66" s="110"/>
      <c r="C66" s="288"/>
      <c r="D66" s="111">
        <f t="shared" si="2"/>
        <v>0</v>
      </c>
      <c r="E66" s="288"/>
      <c r="F66" s="177"/>
      <c r="G66" s="106">
        <f t="shared" si="5"/>
        <v>0</v>
      </c>
    </row>
    <row r="67" spans="1:7" x14ac:dyDescent="0.3">
      <c r="A67" s="251"/>
      <c r="B67" s="110"/>
      <c r="C67" s="288"/>
      <c r="D67" s="111">
        <f t="shared" si="2"/>
        <v>0</v>
      </c>
      <c r="E67" s="288"/>
      <c r="F67" s="177"/>
      <c r="G67" s="106">
        <f t="shared" si="5"/>
        <v>0</v>
      </c>
    </row>
    <row r="68" spans="1:7" x14ac:dyDescent="0.3">
      <c r="A68" s="251"/>
      <c r="B68" s="110"/>
      <c r="C68" s="288"/>
      <c r="D68" s="111">
        <f t="shared" si="2"/>
        <v>0</v>
      </c>
      <c r="E68" s="288"/>
      <c r="F68" s="177"/>
      <c r="G68" s="106">
        <f t="shared" si="5"/>
        <v>0</v>
      </c>
    </row>
    <row r="69" spans="1:7" x14ac:dyDescent="0.3">
      <c r="A69" s="251"/>
      <c r="B69" s="110"/>
      <c r="C69" s="288"/>
      <c r="D69" s="111">
        <f t="shared" si="2"/>
        <v>0</v>
      </c>
      <c r="E69" s="288"/>
      <c r="F69" s="177"/>
      <c r="G69" s="106">
        <f t="shared" si="5"/>
        <v>0</v>
      </c>
    </row>
    <row r="70" spans="1:7" x14ac:dyDescent="0.3">
      <c r="A70" s="251"/>
      <c r="B70" s="110"/>
      <c r="C70" s="288"/>
      <c r="D70" s="111">
        <f t="shared" si="2"/>
        <v>0</v>
      </c>
      <c r="E70" s="288"/>
      <c r="F70" s="177"/>
      <c r="G70" s="106">
        <f t="shared" si="5"/>
        <v>0</v>
      </c>
    </row>
    <row r="71" spans="1:7" x14ac:dyDescent="0.3">
      <c r="A71" s="251"/>
      <c r="B71" s="110"/>
      <c r="C71" s="288"/>
      <c r="D71" s="111">
        <f t="shared" si="2"/>
        <v>0</v>
      </c>
      <c r="E71" s="288"/>
      <c r="F71" s="177"/>
      <c r="G71" s="106">
        <f t="shared" si="5"/>
        <v>0</v>
      </c>
    </row>
    <row r="72" spans="1:7" x14ac:dyDescent="0.3">
      <c r="A72" s="251"/>
      <c r="B72" s="110"/>
      <c r="C72" s="288"/>
      <c r="D72" s="111">
        <f t="shared" si="2"/>
        <v>0</v>
      </c>
      <c r="E72" s="288"/>
      <c r="F72" s="177"/>
    </row>
    <row r="73" spans="1:7" x14ac:dyDescent="0.3">
      <c r="A73" s="251"/>
      <c r="B73" s="110"/>
      <c r="C73" s="288"/>
      <c r="D73" s="111">
        <f t="shared" ref="D73:D136" si="6">IF(F73=0,0,F73/1.17)</f>
        <v>0</v>
      </c>
      <c r="E73" s="288"/>
      <c r="F73" s="177"/>
    </row>
    <row r="74" spans="1:7" x14ac:dyDescent="0.3">
      <c r="A74" s="251"/>
      <c r="B74" s="110"/>
      <c r="C74" s="288"/>
      <c r="D74" s="111">
        <f t="shared" si="6"/>
        <v>0</v>
      </c>
      <c r="E74" s="288"/>
      <c r="F74" s="177"/>
    </row>
    <row r="75" spans="1:7" x14ac:dyDescent="0.3">
      <c r="A75" s="251"/>
      <c r="B75" s="110"/>
      <c r="C75" s="288"/>
      <c r="D75" s="111">
        <f t="shared" si="6"/>
        <v>0</v>
      </c>
      <c r="E75" s="288"/>
      <c r="F75" s="177"/>
    </row>
    <row r="76" spans="1:7" x14ac:dyDescent="0.3">
      <c r="A76" s="251"/>
      <c r="B76" s="110"/>
      <c r="C76" s="288"/>
      <c r="D76" s="111">
        <f t="shared" si="6"/>
        <v>0</v>
      </c>
      <c r="E76" s="288"/>
      <c r="F76" s="177"/>
    </row>
    <row r="77" spans="1:7" x14ac:dyDescent="0.3">
      <c r="A77" s="251"/>
      <c r="B77" s="110"/>
      <c r="C77" s="288"/>
      <c r="D77" s="111">
        <f t="shared" si="6"/>
        <v>0</v>
      </c>
      <c r="E77" s="288"/>
      <c r="F77" s="177"/>
    </row>
    <row r="78" spans="1:7" x14ac:dyDescent="0.3">
      <c r="A78" s="251"/>
      <c r="B78" s="110"/>
      <c r="C78" s="288"/>
      <c r="D78" s="111">
        <f t="shared" si="6"/>
        <v>0</v>
      </c>
      <c r="E78" s="288"/>
      <c r="F78" s="177"/>
    </row>
    <row r="79" spans="1:7" x14ac:dyDescent="0.3">
      <c r="A79" s="251"/>
      <c r="B79" s="110"/>
      <c r="C79" s="288"/>
      <c r="D79" s="111">
        <f t="shared" si="6"/>
        <v>0</v>
      </c>
      <c r="E79" s="288"/>
      <c r="F79" s="177"/>
    </row>
    <row r="80" spans="1:7" x14ac:dyDescent="0.3">
      <c r="A80" s="251"/>
      <c r="B80" s="110"/>
      <c r="C80" s="288"/>
      <c r="D80" s="111">
        <f t="shared" si="6"/>
        <v>0</v>
      </c>
      <c r="E80" s="288"/>
      <c r="F80" s="177"/>
    </row>
    <row r="81" spans="1:6" x14ac:dyDescent="0.3">
      <c r="A81" s="251"/>
      <c r="B81" s="110"/>
      <c r="C81" s="288"/>
      <c r="D81" s="111">
        <f t="shared" si="6"/>
        <v>0</v>
      </c>
      <c r="E81" s="288"/>
      <c r="F81" s="177"/>
    </row>
    <row r="82" spans="1:6" x14ac:dyDescent="0.3">
      <c r="A82" s="251"/>
      <c r="B82" s="110"/>
      <c r="C82" s="288"/>
      <c r="D82" s="111">
        <f t="shared" si="6"/>
        <v>0</v>
      </c>
      <c r="E82" s="288"/>
      <c r="F82" s="177"/>
    </row>
    <row r="83" spans="1:6" x14ac:dyDescent="0.3">
      <c r="A83" s="251"/>
      <c r="B83" s="110"/>
      <c r="C83" s="288"/>
      <c r="D83" s="111">
        <f t="shared" si="6"/>
        <v>0</v>
      </c>
      <c r="E83" s="288"/>
      <c r="F83" s="177"/>
    </row>
    <row r="84" spans="1:6" x14ac:dyDescent="0.3">
      <c r="A84" s="251"/>
      <c r="B84" s="110"/>
      <c r="C84" s="288"/>
      <c r="D84" s="111">
        <f t="shared" si="6"/>
        <v>0</v>
      </c>
      <c r="E84" s="288"/>
      <c r="F84" s="177"/>
    </row>
    <row r="85" spans="1:6" x14ac:dyDescent="0.3">
      <c r="A85" s="251"/>
      <c r="B85" s="110"/>
      <c r="C85" s="288"/>
      <c r="D85" s="111">
        <f t="shared" si="6"/>
        <v>0</v>
      </c>
      <c r="E85" s="288"/>
      <c r="F85" s="177"/>
    </row>
    <row r="86" spans="1:6" x14ac:dyDescent="0.3">
      <c r="A86" s="251"/>
      <c r="B86" s="110"/>
      <c r="C86" s="288"/>
      <c r="D86" s="111">
        <f t="shared" si="6"/>
        <v>0</v>
      </c>
      <c r="E86" s="288"/>
      <c r="F86" s="177"/>
    </row>
    <row r="87" spans="1:6" x14ac:dyDescent="0.3">
      <c r="A87" s="251"/>
      <c r="B87" s="110"/>
      <c r="C87" s="288"/>
      <c r="D87" s="111">
        <f t="shared" si="6"/>
        <v>0</v>
      </c>
      <c r="E87" s="288"/>
      <c r="F87" s="177"/>
    </row>
    <row r="88" spans="1:6" x14ac:dyDescent="0.3">
      <c r="A88" s="251"/>
      <c r="B88" s="110"/>
      <c r="C88" s="288"/>
      <c r="D88" s="111">
        <f t="shared" si="6"/>
        <v>0</v>
      </c>
      <c r="E88" s="288"/>
      <c r="F88" s="177"/>
    </row>
    <row r="89" spans="1:6" x14ac:dyDescent="0.3">
      <c r="A89" s="251"/>
      <c r="B89" s="110"/>
      <c r="C89" s="288"/>
      <c r="D89" s="111">
        <f t="shared" si="6"/>
        <v>0</v>
      </c>
      <c r="E89" s="288"/>
      <c r="F89" s="177"/>
    </row>
    <row r="90" spans="1:6" x14ac:dyDescent="0.3">
      <c r="A90" s="251"/>
      <c r="B90" s="110"/>
      <c r="C90" s="288"/>
      <c r="D90" s="111">
        <f t="shared" si="6"/>
        <v>0</v>
      </c>
      <c r="E90" s="288"/>
      <c r="F90" s="177"/>
    </row>
    <row r="91" spans="1:6" x14ac:dyDescent="0.3">
      <c r="A91" s="251"/>
      <c r="B91" s="110"/>
      <c r="C91" s="288"/>
      <c r="D91" s="111">
        <f t="shared" si="6"/>
        <v>0</v>
      </c>
      <c r="E91" s="288"/>
      <c r="F91" s="177"/>
    </row>
    <row r="92" spans="1:6" x14ac:dyDescent="0.3">
      <c r="A92" s="251"/>
      <c r="B92" s="110"/>
      <c r="C92" s="288"/>
      <c r="D92" s="111">
        <f t="shared" si="6"/>
        <v>0</v>
      </c>
      <c r="E92" s="288"/>
      <c r="F92" s="177"/>
    </row>
    <row r="93" spans="1:6" x14ac:dyDescent="0.3">
      <c r="A93" s="251"/>
      <c r="B93" s="110"/>
      <c r="C93" s="288"/>
      <c r="D93" s="111">
        <f t="shared" si="6"/>
        <v>0</v>
      </c>
      <c r="E93" s="288"/>
      <c r="F93" s="177"/>
    </row>
    <row r="94" spans="1:6" x14ac:dyDescent="0.3">
      <c r="A94" s="251"/>
      <c r="B94" s="110"/>
      <c r="C94" s="288"/>
      <c r="D94" s="111">
        <f t="shared" si="6"/>
        <v>0</v>
      </c>
      <c r="E94" s="288"/>
      <c r="F94" s="177"/>
    </row>
    <row r="95" spans="1:6" x14ac:dyDescent="0.3">
      <c r="A95" s="251"/>
      <c r="B95" s="110"/>
      <c r="C95" s="288"/>
      <c r="D95" s="111">
        <f t="shared" si="6"/>
        <v>0</v>
      </c>
      <c r="E95" s="288"/>
      <c r="F95" s="177"/>
    </row>
    <row r="96" spans="1:6" x14ac:dyDescent="0.3">
      <c r="A96" s="251"/>
      <c r="B96" s="110"/>
      <c r="C96" s="288"/>
      <c r="D96" s="111">
        <f t="shared" si="6"/>
        <v>0</v>
      </c>
      <c r="E96" s="288"/>
      <c r="F96" s="177"/>
    </row>
    <row r="97" spans="1:6" x14ac:dyDescent="0.3">
      <c r="A97" s="251"/>
      <c r="B97" s="110"/>
      <c r="C97" s="288"/>
      <c r="D97" s="111">
        <f t="shared" si="6"/>
        <v>0</v>
      </c>
      <c r="E97" s="288"/>
      <c r="F97" s="177"/>
    </row>
    <row r="98" spans="1:6" x14ac:dyDescent="0.3">
      <c r="A98" s="251"/>
      <c r="B98" s="110"/>
      <c r="C98" s="288"/>
      <c r="D98" s="111">
        <f t="shared" si="6"/>
        <v>0</v>
      </c>
      <c r="E98" s="288"/>
      <c r="F98" s="177"/>
    </row>
    <row r="99" spans="1:6" x14ac:dyDescent="0.3">
      <c r="A99" s="251"/>
      <c r="B99" s="110"/>
      <c r="C99" s="288"/>
      <c r="D99" s="111">
        <f t="shared" si="6"/>
        <v>0</v>
      </c>
      <c r="E99" s="288"/>
      <c r="F99" s="177"/>
    </row>
    <row r="100" spans="1:6" x14ac:dyDescent="0.3">
      <c r="A100" s="251"/>
      <c r="B100" s="110"/>
      <c r="C100" s="288"/>
      <c r="D100" s="111">
        <f t="shared" si="6"/>
        <v>0</v>
      </c>
      <c r="E100" s="288"/>
      <c r="F100" s="177"/>
    </row>
    <row r="101" spans="1:6" x14ac:dyDescent="0.3">
      <c r="A101" s="251"/>
      <c r="B101" s="110"/>
      <c r="C101" s="288"/>
      <c r="D101" s="111">
        <f t="shared" si="6"/>
        <v>0</v>
      </c>
      <c r="E101" s="288"/>
      <c r="F101" s="177"/>
    </row>
    <row r="102" spans="1:6" x14ac:dyDescent="0.3">
      <c r="A102" s="251"/>
      <c r="B102" s="110"/>
      <c r="C102" s="288"/>
      <c r="D102" s="111">
        <f t="shared" si="6"/>
        <v>0</v>
      </c>
      <c r="E102" s="288"/>
      <c r="F102" s="177"/>
    </row>
    <row r="103" spans="1:6" x14ac:dyDescent="0.3">
      <c r="A103" s="251"/>
      <c r="B103" s="110"/>
      <c r="C103" s="288"/>
      <c r="D103" s="111">
        <f t="shared" si="6"/>
        <v>0</v>
      </c>
      <c r="E103" s="288"/>
      <c r="F103" s="177"/>
    </row>
    <row r="104" spans="1:6" x14ac:dyDescent="0.3">
      <c r="A104" s="251"/>
      <c r="B104" s="110"/>
      <c r="C104" s="288"/>
      <c r="D104" s="111">
        <f t="shared" si="6"/>
        <v>0</v>
      </c>
      <c r="E104" s="288"/>
      <c r="F104" s="177"/>
    </row>
    <row r="105" spans="1:6" x14ac:dyDescent="0.3">
      <c r="A105" s="251"/>
      <c r="B105" s="110"/>
      <c r="C105" s="288"/>
      <c r="D105" s="111">
        <f t="shared" si="6"/>
        <v>0</v>
      </c>
      <c r="E105" s="288"/>
      <c r="F105" s="177"/>
    </row>
    <row r="106" spans="1:6" x14ac:dyDescent="0.3">
      <c r="A106" s="251"/>
      <c r="B106" s="110"/>
      <c r="C106" s="288"/>
      <c r="D106" s="111">
        <f t="shared" si="6"/>
        <v>0</v>
      </c>
      <c r="E106" s="288"/>
      <c r="F106" s="177"/>
    </row>
    <row r="107" spans="1:6" x14ac:dyDescent="0.3">
      <c r="A107" s="251"/>
      <c r="B107" s="110"/>
      <c r="C107" s="288"/>
      <c r="D107" s="111">
        <f t="shared" si="6"/>
        <v>0</v>
      </c>
      <c r="E107" s="288"/>
      <c r="F107" s="177"/>
    </row>
    <row r="108" spans="1:6" x14ac:dyDescent="0.3">
      <c r="A108" s="251"/>
      <c r="B108" s="110"/>
      <c r="C108" s="288"/>
      <c r="D108" s="111">
        <f t="shared" si="6"/>
        <v>0</v>
      </c>
      <c r="E108" s="288"/>
      <c r="F108" s="177"/>
    </row>
    <row r="109" spans="1:6" x14ac:dyDescent="0.3">
      <c r="A109" s="251"/>
      <c r="B109" s="110"/>
      <c r="C109" s="288"/>
      <c r="D109" s="111">
        <f t="shared" si="6"/>
        <v>0</v>
      </c>
      <c r="E109" s="288"/>
      <c r="F109" s="177"/>
    </row>
    <row r="110" spans="1:6" x14ac:dyDescent="0.3">
      <c r="A110" s="251"/>
      <c r="B110" s="110"/>
      <c r="C110" s="288"/>
      <c r="D110" s="111">
        <f t="shared" si="6"/>
        <v>0</v>
      </c>
      <c r="E110" s="288"/>
      <c r="F110" s="177"/>
    </row>
    <row r="111" spans="1:6" x14ac:dyDescent="0.3">
      <c r="A111" s="251"/>
      <c r="B111" s="110"/>
      <c r="C111" s="288"/>
      <c r="D111" s="111">
        <f t="shared" si="6"/>
        <v>0</v>
      </c>
      <c r="E111" s="288"/>
      <c r="F111" s="177"/>
    </row>
    <row r="112" spans="1:6" x14ac:dyDescent="0.3">
      <c r="A112" s="251"/>
      <c r="B112" s="110"/>
      <c r="C112" s="288"/>
      <c r="D112" s="111">
        <f t="shared" si="6"/>
        <v>0</v>
      </c>
      <c r="E112" s="288"/>
      <c r="F112" s="177"/>
    </row>
    <row r="113" spans="1:6" x14ac:dyDescent="0.3">
      <c r="A113" s="251"/>
      <c r="B113" s="110"/>
      <c r="C113" s="288"/>
      <c r="D113" s="111">
        <f t="shared" si="6"/>
        <v>0</v>
      </c>
      <c r="E113" s="288"/>
      <c r="F113" s="177"/>
    </row>
    <row r="114" spans="1:6" x14ac:dyDescent="0.3">
      <c r="A114" s="251"/>
      <c r="B114" s="110"/>
      <c r="C114" s="288"/>
      <c r="D114" s="111">
        <f t="shared" si="6"/>
        <v>0</v>
      </c>
      <c r="E114" s="288"/>
      <c r="F114" s="177"/>
    </row>
    <row r="115" spans="1:6" x14ac:dyDescent="0.3">
      <c r="A115" s="251"/>
      <c r="B115" s="110"/>
      <c r="C115" s="288"/>
      <c r="D115" s="111">
        <f t="shared" si="6"/>
        <v>0</v>
      </c>
      <c r="E115" s="288"/>
      <c r="F115" s="177"/>
    </row>
    <row r="116" spans="1:6" x14ac:dyDescent="0.3">
      <c r="A116" s="251"/>
      <c r="B116" s="110"/>
      <c r="C116" s="288"/>
      <c r="D116" s="111">
        <f t="shared" si="6"/>
        <v>0</v>
      </c>
      <c r="E116" s="288"/>
      <c r="F116" s="177"/>
    </row>
    <row r="117" spans="1:6" x14ac:dyDescent="0.3">
      <c r="A117" s="251"/>
      <c r="B117" s="110"/>
      <c r="C117" s="288"/>
      <c r="D117" s="111">
        <f t="shared" si="6"/>
        <v>0</v>
      </c>
      <c r="E117" s="288"/>
      <c r="F117" s="177"/>
    </row>
    <row r="118" spans="1:6" x14ac:dyDescent="0.3">
      <c r="A118" s="251"/>
      <c r="B118" s="110"/>
      <c r="C118" s="288"/>
      <c r="D118" s="111">
        <f t="shared" si="6"/>
        <v>0</v>
      </c>
      <c r="E118" s="288"/>
      <c r="F118" s="177"/>
    </row>
    <row r="119" spans="1:6" x14ac:dyDescent="0.3">
      <c r="A119" s="251"/>
      <c r="B119" s="110"/>
      <c r="C119" s="288"/>
      <c r="D119" s="111">
        <f t="shared" si="6"/>
        <v>0</v>
      </c>
      <c r="E119" s="288"/>
      <c r="F119" s="177"/>
    </row>
    <row r="120" spans="1:6" x14ac:dyDescent="0.3">
      <c r="A120" s="251"/>
      <c r="B120" s="110"/>
      <c r="C120" s="288"/>
      <c r="D120" s="111">
        <f t="shared" si="6"/>
        <v>0</v>
      </c>
      <c r="E120" s="288"/>
      <c r="F120" s="177"/>
    </row>
    <row r="121" spans="1:6" x14ac:dyDescent="0.3">
      <c r="A121" s="251"/>
      <c r="B121" s="110"/>
      <c r="C121" s="288"/>
      <c r="D121" s="111">
        <f t="shared" si="6"/>
        <v>0</v>
      </c>
      <c r="E121" s="288"/>
      <c r="F121" s="177"/>
    </row>
    <row r="122" spans="1:6" x14ac:dyDescent="0.3">
      <c r="A122" s="251"/>
      <c r="B122" s="110"/>
      <c r="C122" s="288"/>
      <c r="D122" s="111">
        <f t="shared" si="6"/>
        <v>0</v>
      </c>
      <c r="E122" s="288"/>
      <c r="F122" s="177"/>
    </row>
    <row r="123" spans="1:6" x14ac:dyDescent="0.3">
      <c r="A123" s="251"/>
      <c r="B123" s="110"/>
      <c r="C123" s="288"/>
      <c r="D123" s="111">
        <f t="shared" si="6"/>
        <v>0</v>
      </c>
      <c r="E123" s="288"/>
      <c r="F123" s="177"/>
    </row>
    <row r="124" spans="1:6" x14ac:dyDescent="0.3">
      <c r="A124" s="251"/>
      <c r="B124" s="110"/>
      <c r="C124" s="288"/>
      <c r="D124" s="111">
        <f t="shared" si="6"/>
        <v>0</v>
      </c>
      <c r="E124" s="288"/>
      <c r="F124" s="177"/>
    </row>
    <row r="125" spans="1:6" x14ac:dyDescent="0.3">
      <c r="A125" s="251"/>
      <c r="B125" s="110"/>
      <c r="C125" s="288"/>
      <c r="D125" s="111">
        <f t="shared" si="6"/>
        <v>0</v>
      </c>
      <c r="E125" s="288"/>
      <c r="F125" s="177"/>
    </row>
    <row r="126" spans="1:6" x14ac:dyDescent="0.3">
      <c r="A126" s="251"/>
      <c r="B126" s="110"/>
      <c r="C126" s="288"/>
      <c r="D126" s="111">
        <f t="shared" si="6"/>
        <v>0</v>
      </c>
      <c r="E126" s="288"/>
      <c r="F126" s="177"/>
    </row>
    <row r="127" spans="1:6" x14ac:dyDescent="0.3">
      <c r="A127" s="251"/>
      <c r="B127" s="110"/>
      <c r="C127" s="288"/>
      <c r="D127" s="111">
        <f t="shared" si="6"/>
        <v>0</v>
      </c>
      <c r="E127" s="288"/>
      <c r="F127" s="177"/>
    </row>
    <row r="128" spans="1:6" x14ac:dyDescent="0.3">
      <c r="A128" s="251"/>
      <c r="B128" s="110"/>
      <c r="C128" s="288"/>
      <c r="D128" s="111">
        <f t="shared" si="6"/>
        <v>0</v>
      </c>
      <c r="E128" s="288"/>
      <c r="F128" s="177"/>
    </row>
    <row r="129" spans="1:6" x14ac:dyDescent="0.3">
      <c r="A129" s="251"/>
      <c r="B129" s="110"/>
      <c r="C129" s="288"/>
      <c r="D129" s="111">
        <f t="shared" si="6"/>
        <v>0</v>
      </c>
      <c r="E129" s="288"/>
      <c r="F129" s="177"/>
    </row>
    <row r="130" spans="1:6" x14ac:dyDescent="0.3">
      <c r="A130" s="251"/>
      <c r="B130" s="110"/>
      <c r="C130" s="288"/>
      <c r="D130" s="111">
        <f t="shared" si="6"/>
        <v>0</v>
      </c>
      <c r="E130" s="288"/>
      <c r="F130" s="177"/>
    </row>
    <row r="131" spans="1:6" x14ac:dyDescent="0.3">
      <c r="A131" s="251"/>
      <c r="B131" s="110"/>
      <c r="C131" s="288"/>
      <c r="D131" s="111">
        <f t="shared" si="6"/>
        <v>0</v>
      </c>
      <c r="E131" s="288"/>
      <c r="F131" s="177"/>
    </row>
    <row r="132" spans="1:6" x14ac:dyDescent="0.3">
      <c r="A132" s="251"/>
      <c r="B132" s="110"/>
      <c r="C132" s="288"/>
      <c r="D132" s="111">
        <f t="shared" si="6"/>
        <v>0</v>
      </c>
      <c r="E132" s="288"/>
      <c r="F132" s="177"/>
    </row>
    <row r="133" spans="1:6" x14ac:dyDescent="0.3">
      <c r="A133" s="251"/>
      <c r="B133" s="110"/>
      <c r="C133" s="288"/>
      <c r="D133" s="111">
        <f t="shared" si="6"/>
        <v>0</v>
      </c>
      <c r="E133" s="288"/>
      <c r="F133" s="177"/>
    </row>
    <row r="134" spans="1:6" x14ac:dyDescent="0.3">
      <c r="A134" s="251"/>
      <c r="B134" s="110"/>
      <c r="C134" s="288"/>
      <c r="D134" s="111">
        <f t="shared" si="6"/>
        <v>0</v>
      </c>
      <c r="E134" s="288"/>
      <c r="F134" s="177"/>
    </row>
    <row r="135" spans="1:6" x14ac:dyDescent="0.3">
      <c r="A135" s="251"/>
      <c r="B135" s="110"/>
      <c r="C135" s="288"/>
      <c r="D135" s="111">
        <f t="shared" si="6"/>
        <v>0</v>
      </c>
      <c r="E135" s="288"/>
      <c r="F135" s="177"/>
    </row>
    <row r="136" spans="1:6" x14ac:dyDescent="0.3">
      <c r="A136" s="251"/>
      <c r="B136" s="110"/>
      <c r="C136" s="288"/>
      <c r="D136" s="111">
        <f t="shared" si="6"/>
        <v>0</v>
      </c>
      <c r="E136" s="288"/>
      <c r="F136" s="177"/>
    </row>
    <row r="137" spans="1:6" x14ac:dyDescent="0.3">
      <c r="A137" s="251"/>
      <c r="B137" s="110"/>
      <c r="C137" s="288"/>
      <c r="D137" s="111">
        <f t="shared" ref="D137:D159" si="7">IF(F137=0,0,F137/1.17)</f>
        <v>0</v>
      </c>
      <c r="E137" s="288"/>
      <c r="F137" s="177"/>
    </row>
    <row r="138" spans="1:6" x14ac:dyDescent="0.3">
      <c r="A138" s="251"/>
      <c r="B138" s="110"/>
      <c r="C138" s="288"/>
      <c r="D138" s="111">
        <f t="shared" si="7"/>
        <v>0</v>
      </c>
      <c r="E138" s="288"/>
      <c r="F138" s="177"/>
    </row>
    <row r="139" spans="1:6" x14ac:dyDescent="0.3">
      <c r="A139" s="251"/>
      <c r="B139" s="110"/>
      <c r="C139" s="288"/>
      <c r="D139" s="111">
        <f t="shared" si="7"/>
        <v>0</v>
      </c>
      <c r="E139" s="288"/>
      <c r="F139" s="177"/>
    </row>
    <row r="140" spans="1:6" x14ac:dyDescent="0.3">
      <c r="A140" s="251"/>
      <c r="B140" s="110"/>
      <c r="C140" s="288"/>
      <c r="D140" s="111">
        <f t="shared" si="7"/>
        <v>0</v>
      </c>
      <c r="E140" s="288"/>
      <c r="F140" s="177"/>
    </row>
    <row r="141" spans="1:6" x14ac:dyDescent="0.3">
      <c r="A141" s="251"/>
      <c r="B141" s="110"/>
      <c r="C141" s="288"/>
      <c r="D141" s="111">
        <f t="shared" si="7"/>
        <v>0</v>
      </c>
      <c r="E141" s="288"/>
      <c r="F141" s="177"/>
    </row>
    <row r="142" spans="1:6" x14ac:dyDescent="0.3">
      <c r="A142" s="251"/>
      <c r="B142" s="110"/>
      <c r="C142" s="288"/>
      <c r="D142" s="111">
        <f t="shared" si="7"/>
        <v>0</v>
      </c>
      <c r="E142" s="288"/>
      <c r="F142" s="177"/>
    </row>
    <row r="143" spans="1:6" x14ac:dyDescent="0.3">
      <c r="A143" s="251"/>
      <c r="B143" s="110"/>
      <c r="C143" s="288"/>
      <c r="D143" s="111">
        <f t="shared" si="7"/>
        <v>0</v>
      </c>
      <c r="E143" s="288"/>
      <c r="F143" s="177"/>
    </row>
    <row r="144" spans="1:6" x14ac:dyDescent="0.3">
      <c r="A144" s="251"/>
      <c r="B144" s="110"/>
      <c r="C144" s="288"/>
      <c r="D144" s="111">
        <f t="shared" si="7"/>
        <v>0</v>
      </c>
      <c r="E144" s="288"/>
      <c r="F144" s="177"/>
    </row>
    <row r="145" spans="1:6" x14ac:dyDescent="0.3">
      <c r="A145" s="251"/>
      <c r="B145" s="110"/>
      <c r="C145" s="288"/>
      <c r="D145" s="111">
        <f t="shared" si="7"/>
        <v>0</v>
      </c>
      <c r="E145" s="288"/>
      <c r="F145" s="177"/>
    </row>
    <row r="146" spans="1:6" x14ac:dyDescent="0.3">
      <c r="A146" s="251"/>
      <c r="B146" s="110"/>
      <c r="C146" s="288"/>
      <c r="D146" s="111">
        <f t="shared" si="7"/>
        <v>0</v>
      </c>
      <c r="E146" s="288"/>
      <c r="F146" s="177"/>
    </row>
    <row r="147" spans="1:6" x14ac:dyDescent="0.3">
      <c r="A147" s="251"/>
      <c r="B147" s="110"/>
      <c r="C147" s="288"/>
      <c r="D147" s="111">
        <f t="shared" si="7"/>
        <v>0</v>
      </c>
      <c r="E147" s="288"/>
      <c r="F147" s="177"/>
    </row>
    <row r="148" spans="1:6" x14ac:dyDescent="0.3">
      <c r="A148" s="251"/>
      <c r="B148" s="110"/>
      <c r="C148" s="288"/>
      <c r="D148" s="111">
        <f t="shared" si="7"/>
        <v>0</v>
      </c>
      <c r="E148" s="288"/>
      <c r="F148" s="177"/>
    </row>
    <row r="149" spans="1:6" x14ac:dyDescent="0.3">
      <c r="A149" s="251"/>
      <c r="B149" s="110"/>
      <c r="C149" s="288"/>
      <c r="D149" s="111">
        <f t="shared" si="7"/>
        <v>0</v>
      </c>
      <c r="E149" s="288"/>
      <c r="F149" s="177"/>
    </row>
    <row r="150" spans="1:6" x14ac:dyDescent="0.3">
      <c r="A150" s="251"/>
      <c r="B150" s="110"/>
      <c r="C150" s="288"/>
      <c r="D150" s="111">
        <f t="shared" si="7"/>
        <v>0</v>
      </c>
      <c r="E150" s="288"/>
      <c r="F150" s="177"/>
    </row>
    <row r="151" spans="1:6" x14ac:dyDescent="0.3">
      <c r="A151" s="251"/>
      <c r="B151" s="110"/>
      <c r="C151" s="288"/>
      <c r="D151" s="111">
        <f t="shared" si="7"/>
        <v>0</v>
      </c>
      <c r="E151" s="288"/>
      <c r="F151" s="177"/>
    </row>
    <row r="152" spans="1:6" x14ac:dyDescent="0.3">
      <c r="A152" s="251"/>
      <c r="B152" s="110"/>
      <c r="C152" s="288"/>
      <c r="D152" s="111">
        <f t="shared" si="7"/>
        <v>0</v>
      </c>
      <c r="E152" s="288"/>
      <c r="F152" s="177"/>
    </row>
    <row r="153" spans="1:6" x14ac:dyDescent="0.3">
      <c r="A153" s="251"/>
      <c r="B153" s="110"/>
      <c r="C153" s="288"/>
      <c r="D153" s="111">
        <f t="shared" si="7"/>
        <v>0</v>
      </c>
      <c r="E153" s="288"/>
      <c r="F153" s="177"/>
    </row>
    <row r="154" spans="1:6" x14ac:dyDescent="0.3">
      <c r="A154" s="251"/>
      <c r="B154" s="110"/>
      <c r="C154" s="288"/>
      <c r="D154" s="111">
        <f t="shared" si="7"/>
        <v>0</v>
      </c>
      <c r="E154" s="288"/>
      <c r="F154" s="177"/>
    </row>
    <row r="155" spans="1:6" x14ac:dyDescent="0.3">
      <c r="A155" s="251"/>
      <c r="B155" s="110"/>
      <c r="C155" s="288"/>
      <c r="D155" s="111">
        <f t="shared" si="7"/>
        <v>0</v>
      </c>
      <c r="E155" s="288"/>
      <c r="F155" s="177"/>
    </row>
    <row r="156" spans="1:6" x14ac:dyDescent="0.3">
      <c r="A156" s="251"/>
      <c r="B156" s="110"/>
      <c r="C156" s="288"/>
      <c r="D156" s="111">
        <f t="shared" si="7"/>
        <v>0</v>
      </c>
      <c r="E156" s="288"/>
      <c r="F156" s="177"/>
    </row>
    <row r="157" spans="1:6" x14ac:dyDescent="0.3">
      <c r="A157" s="251"/>
      <c r="B157" s="110"/>
      <c r="C157" s="288"/>
      <c r="D157" s="111">
        <f t="shared" si="7"/>
        <v>0</v>
      </c>
      <c r="E157" s="288"/>
      <c r="F157" s="177"/>
    </row>
    <row r="158" spans="1:6" x14ac:dyDescent="0.3">
      <c r="A158" s="251"/>
      <c r="B158" s="110"/>
      <c r="C158" s="288"/>
      <c r="D158" s="111">
        <f t="shared" si="7"/>
        <v>0</v>
      </c>
      <c r="E158" s="288"/>
      <c r="F158" s="177"/>
    </row>
    <row r="159" spans="1:6" x14ac:dyDescent="0.3">
      <c r="A159" s="251"/>
      <c r="B159" s="110"/>
      <c r="C159" s="288"/>
      <c r="D159" s="111">
        <f t="shared" si="7"/>
        <v>0</v>
      </c>
      <c r="E159" s="288"/>
      <c r="F159" s="177"/>
    </row>
    <row r="160" spans="1:6" x14ac:dyDescent="0.3">
      <c r="A160" s="251"/>
      <c r="B160" s="110"/>
      <c r="C160" s="288"/>
      <c r="D160" s="111">
        <f>IF(F160=0,0,F160/1.17)</f>
        <v>0</v>
      </c>
      <c r="E160" s="288"/>
      <c r="F160" s="177"/>
    </row>
    <row r="161" spans="1:6" x14ac:dyDescent="0.3">
      <c r="A161" s="251"/>
      <c r="B161" s="110"/>
      <c r="C161" s="288"/>
      <c r="D161" s="111">
        <f t="shared" ref="D161:D168" si="8">IF(F161=0,0,F161/1.17)</f>
        <v>0</v>
      </c>
      <c r="E161" s="288"/>
      <c r="F161" s="177"/>
    </row>
    <row r="162" spans="1:6" x14ac:dyDescent="0.3">
      <c r="A162" s="251"/>
      <c r="B162" s="110"/>
      <c r="C162" s="288"/>
      <c r="D162" s="111">
        <f t="shared" si="8"/>
        <v>0</v>
      </c>
      <c r="E162" s="288"/>
      <c r="F162" s="177"/>
    </row>
    <row r="163" spans="1:6" x14ac:dyDescent="0.3">
      <c r="A163" s="251"/>
      <c r="B163" s="110"/>
      <c r="C163" s="288"/>
      <c r="D163" s="111">
        <f t="shared" si="8"/>
        <v>0</v>
      </c>
      <c r="E163" s="288"/>
      <c r="F163" s="177"/>
    </row>
    <row r="164" spans="1:6" x14ac:dyDescent="0.3">
      <c r="A164" s="251"/>
      <c r="B164" s="110"/>
      <c r="C164" s="288"/>
      <c r="D164" s="111">
        <f t="shared" si="8"/>
        <v>0</v>
      </c>
      <c r="E164" s="288"/>
      <c r="F164" s="177"/>
    </row>
    <row r="165" spans="1:6" x14ac:dyDescent="0.3">
      <c r="A165" s="251"/>
      <c r="B165" s="110"/>
      <c r="C165" s="288"/>
      <c r="D165" s="111">
        <f t="shared" si="8"/>
        <v>0</v>
      </c>
      <c r="E165" s="288"/>
      <c r="F165" s="177"/>
    </row>
    <row r="166" spans="1:6" x14ac:dyDescent="0.3">
      <c r="A166" s="251"/>
      <c r="B166" s="110"/>
      <c r="C166" s="288"/>
      <c r="D166" s="111">
        <f t="shared" si="8"/>
        <v>0</v>
      </c>
      <c r="E166" s="288"/>
      <c r="F166" s="177"/>
    </row>
    <row r="167" spans="1:6" x14ac:dyDescent="0.3">
      <c r="A167" s="251"/>
      <c r="B167" s="110"/>
      <c r="C167" s="288"/>
      <c r="D167" s="111">
        <f t="shared" si="8"/>
        <v>0</v>
      </c>
      <c r="E167" s="288"/>
      <c r="F167" s="177"/>
    </row>
    <row r="168" spans="1:6" x14ac:dyDescent="0.3">
      <c r="A168" s="251"/>
      <c r="B168" s="110"/>
      <c r="C168" s="288"/>
      <c r="D168" s="111">
        <f t="shared" si="8"/>
        <v>0</v>
      </c>
      <c r="E168" s="288"/>
      <c r="F168" s="177"/>
    </row>
    <row r="169" spans="1:6" x14ac:dyDescent="0.3">
      <c r="A169" s="251"/>
      <c r="B169" s="110"/>
      <c r="C169" s="288"/>
      <c r="D169" s="111">
        <f>+B169/1.17</f>
        <v>0</v>
      </c>
      <c r="E169" s="288"/>
      <c r="F169" s="177"/>
    </row>
    <row r="170" spans="1:6" x14ac:dyDescent="0.3">
      <c r="A170" s="251"/>
      <c r="B170" s="110"/>
      <c r="C170" s="288"/>
      <c r="D170" s="110"/>
      <c r="E170" s="288"/>
      <c r="F170" s="177"/>
    </row>
    <row r="171" spans="1:6" x14ac:dyDescent="0.3">
      <c r="A171" s="251"/>
      <c r="B171" s="110"/>
      <c r="C171" s="288"/>
      <c r="D171" s="110"/>
      <c r="E171" s="288"/>
      <c r="F171" s="177"/>
    </row>
    <row r="172" spans="1:6" x14ac:dyDescent="0.3">
      <c r="A172" s="251"/>
      <c r="B172" s="110"/>
      <c r="C172" s="288"/>
      <c r="D172" s="110"/>
      <c r="E172" s="288"/>
      <c r="F172" s="177"/>
    </row>
    <row r="173" spans="1:6" x14ac:dyDescent="0.3">
      <c r="A173" s="251"/>
      <c r="B173" s="110"/>
      <c r="C173" s="288"/>
      <c r="D173" s="110"/>
      <c r="E173" s="288"/>
      <c r="F173" s="177"/>
    </row>
    <row r="174" spans="1:6" x14ac:dyDescent="0.3">
      <c r="A174" s="251"/>
      <c r="B174" s="110"/>
      <c r="C174" s="288"/>
      <c r="D174" s="110"/>
      <c r="E174" s="288"/>
      <c r="F174" s="177"/>
    </row>
    <row r="175" spans="1:6" x14ac:dyDescent="0.3">
      <c r="A175" s="251"/>
      <c r="B175" s="110"/>
      <c r="C175" s="288"/>
      <c r="D175" s="110"/>
      <c r="E175" s="288"/>
      <c r="F175" s="177"/>
    </row>
    <row r="176" spans="1:6" x14ac:dyDescent="0.3">
      <c r="A176" s="251"/>
      <c r="B176" s="110"/>
      <c r="C176" s="288"/>
      <c r="D176" s="110"/>
      <c r="E176" s="288"/>
      <c r="F176" s="177"/>
    </row>
    <row r="177" spans="1:6" x14ac:dyDescent="0.3">
      <c r="A177" s="251"/>
      <c r="B177" s="110"/>
      <c r="C177" s="288"/>
      <c r="D177" s="110"/>
      <c r="E177" s="288"/>
      <c r="F177" s="177"/>
    </row>
    <row r="178" spans="1:6" x14ac:dyDescent="0.3">
      <c r="A178" s="251"/>
      <c r="B178" s="110"/>
      <c r="C178" s="288"/>
      <c r="D178" s="110"/>
      <c r="E178" s="288"/>
      <c r="F178" s="177"/>
    </row>
    <row r="179" spans="1:6" x14ac:dyDescent="0.3">
      <c r="A179" s="251"/>
      <c r="B179" s="110"/>
      <c r="C179" s="288"/>
      <c r="D179" s="110"/>
      <c r="E179" s="288"/>
      <c r="F179" s="177"/>
    </row>
    <row r="180" spans="1:6" x14ac:dyDescent="0.3">
      <c r="A180" s="251"/>
      <c r="B180" s="110"/>
      <c r="C180" s="288"/>
      <c r="D180" s="110"/>
      <c r="E180" s="288"/>
      <c r="F180" s="177"/>
    </row>
    <row r="181" spans="1:6" x14ac:dyDescent="0.3">
      <c r="A181" s="251"/>
      <c r="B181" s="110"/>
      <c r="C181" s="288"/>
      <c r="D181" s="110"/>
      <c r="E181" s="288"/>
      <c r="F181" s="177"/>
    </row>
    <row r="182" spans="1:6" x14ac:dyDescent="0.3">
      <c r="A182" s="251"/>
      <c r="B182" s="110"/>
      <c r="C182" s="288"/>
      <c r="D182" s="110"/>
      <c r="E182" s="288"/>
      <c r="F182" s="177"/>
    </row>
    <row r="183" spans="1:6" x14ac:dyDescent="0.3">
      <c r="A183" s="251"/>
      <c r="B183" s="110"/>
      <c r="C183" s="288"/>
      <c r="D183" s="110"/>
      <c r="E183" s="288"/>
      <c r="F183" s="177"/>
    </row>
    <row r="184" spans="1:6" x14ac:dyDescent="0.3">
      <c r="A184" s="251"/>
      <c r="B184" s="110"/>
      <c r="C184" s="288"/>
      <c r="D184" s="110"/>
      <c r="E184" s="288"/>
      <c r="F184" s="177"/>
    </row>
    <row r="185" spans="1:6" x14ac:dyDescent="0.3">
      <c r="A185" s="251"/>
      <c r="B185" s="110"/>
      <c r="C185" s="288"/>
      <c r="D185" s="110"/>
      <c r="E185" s="288"/>
      <c r="F185" s="177"/>
    </row>
    <row r="186" spans="1:6" x14ac:dyDescent="0.3">
      <c r="A186" s="251"/>
      <c r="B186" s="110"/>
      <c r="C186" s="288"/>
      <c r="D186" s="110"/>
      <c r="E186" s="288"/>
      <c r="F186" s="177"/>
    </row>
    <row r="187" spans="1:6" x14ac:dyDescent="0.3">
      <c r="A187" s="251"/>
      <c r="B187" s="110"/>
      <c r="C187" s="288"/>
      <c r="D187" s="110"/>
      <c r="E187" s="288"/>
      <c r="F187" s="177"/>
    </row>
    <row r="188" spans="1:6" x14ac:dyDescent="0.3">
      <c r="A188" s="251"/>
      <c r="B188" s="110"/>
      <c r="C188" s="288"/>
      <c r="D188" s="110"/>
      <c r="E188" s="288"/>
      <c r="F188" s="177"/>
    </row>
    <row r="189" spans="1:6" x14ac:dyDescent="0.3">
      <c r="A189" s="251"/>
      <c r="B189" s="110"/>
      <c r="C189" s="288"/>
      <c r="D189" s="110"/>
      <c r="E189" s="288"/>
      <c r="F189" s="177"/>
    </row>
    <row r="190" spans="1:6" x14ac:dyDescent="0.3">
      <c r="A190" s="251"/>
      <c r="B190" s="110"/>
      <c r="C190" s="288"/>
      <c r="D190" s="110"/>
      <c r="E190" s="288"/>
      <c r="F190" s="177"/>
    </row>
    <row r="191" spans="1:6" x14ac:dyDescent="0.3">
      <c r="A191" s="251"/>
      <c r="B191" s="110"/>
      <c r="C191" s="288"/>
      <c r="D191" s="110"/>
      <c r="E191" s="288"/>
      <c r="F191" s="177"/>
    </row>
    <row r="192" spans="1:6" x14ac:dyDescent="0.3">
      <c r="A192" s="251"/>
      <c r="B192" s="110"/>
      <c r="C192" s="288"/>
      <c r="D192" s="110"/>
      <c r="E192" s="288"/>
      <c r="F192" s="177"/>
    </row>
    <row r="193" spans="1:6" x14ac:dyDescent="0.3">
      <c r="A193" s="251"/>
      <c r="B193" s="110"/>
      <c r="C193" s="288"/>
      <c r="D193" s="110"/>
      <c r="E193" s="288"/>
      <c r="F193" s="177"/>
    </row>
    <row r="194" spans="1:6" x14ac:dyDescent="0.3">
      <c r="A194" s="251"/>
      <c r="B194" s="110"/>
      <c r="C194" s="288"/>
      <c r="D194" s="110"/>
      <c r="E194" s="288"/>
      <c r="F194" s="177"/>
    </row>
    <row r="195" spans="1:6" x14ac:dyDescent="0.3">
      <c r="A195" s="251"/>
      <c r="B195" s="110"/>
      <c r="C195" s="288"/>
      <c r="D195" s="110"/>
      <c r="E195" s="288"/>
      <c r="F195" s="177"/>
    </row>
    <row r="196" spans="1:6" x14ac:dyDescent="0.3">
      <c r="A196" s="251"/>
      <c r="B196" s="110"/>
      <c r="C196" s="288"/>
      <c r="D196" s="110"/>
      <c r="E196" s="288"/>
      <c r="F196" s="177"/>
    </row>
    <row r="197" spans="1:6" x14ac:dyDescent="0.3">
      <c r="A197" s="251"/>
      <c r="B197" s="110"/>
      <c r="C197" s="288"/>
      <c r="D197" s="110"/>
      <c r="E197" s="288"/>
      <c r="F197" s="177"/>
    </row>
    <row r="198" spans="1:6" x14ac:dyDescent="0.3">
      <c r="A198" s="251"/>
      <c r="B198" s="110"/>
      <c r="C198" s="288"/>
      <c r="D198" s="110"/>
      <c r="E198" s="288"/>
      <c r="F198" s="177"/>
    </row>
    <row r="199" spans="1:6" x14ac:dyDescent="0.3">
      <c r="A199" s="251"/>
      <c r="B199" s="110"/>
      <c r="C199" s="288"/>
      <c r="D199" s="110"/>
      <c r="E199" s="288"/>
      <c r="F199" s="177"/>
    </row>
    <row r="200" spans="1:6" x14ac:dyDescent="0.3">
      <c r="A200" s="251"/>
      <c r="B200" s="110"/>
      <c r="C200" s="288"/>
      <c r="D200" s="110"/>
      <c r="E200" s="288"/>
      <c r="F200" s="177"/>
    </row>
    <row r="201" spans="1:6" x14ac:dyDescent="0.3">
      <c r="A201" s="251"/>
      <c r="B201" s="110"/>
      <c r="C201" s="288"/>
      <c r="D201" s="110"/>
      <c r="E201" s="288"/>
      <c r="F201" s="177"/>
    </row>
    <row r="202" spans="1:6" x14ac:dyDescent="0.3">
      <c r="A202" s="251"/>
      <c r="B202" s="110"/>
      <c r="C202" s="288"/>
      <c r="D202" s="110"/>
      <c r="E202" s="288"/>
      <c r="F202" s="177"/>
    </row>
    <row r="203" spans="1:6" x14ac:dyDescent="0.3">
      <c r="A203" s="251"/>
      <c r="B203" s="110"/>
      <c r="C203" s="288"/>
      <c r="D203" s="110"/>
      <c r="E203" s="288"/>
      <c r="F203" s="177"/>
    </row>
    <row r="204" spans="1:6" x14ac:dyDescent="0.3">
      <c r="A204" s="251"/>
      <c r="B204" s="110"/>
      <c r="C204" s="288"/>
      <c r="D204" s="110"/>
      <c r="E204" s="288"/>
      <c r="F204" s="177"/>
    </row>
    <row r="205" spans="1:6" x14ac:dyDescent="0.3">
      <c r="A205" s="251"/>
      <c r="B205" s="110"/>
      <c r="C205" s="288"/>
      <c r="D205" s="110"/>
      <c r="E205" s="288"/>
      <c r="F205" s="177"/>
    </row>
    <row r="206" spans="1:6" x14ac:dyDescent="0.3">
      <c r="A206" s="251"/>
      <c r="B206" s="110"/>
      <c r="C206" s="288"/>
      <c r="D206" s="110"/>
      <c r="E206" s="288"/>
      <c r="F206" s="177"/>
    </row>
    <row r="207" spans="1:6" x14ac:dyDescent="0.3">
      <c r="A207" s="251"/>
      <c r="B207" s="110"/>
      <c r="C207" s="288"/>
      <c r="D207" s="110"/>
      <c r="E207" s="288"/>
      <c r="F207" s="177"/>
    </row>
    <row r="208" spans="1:6" x14ac:dyDescent="0.3">
      <c r="A208" s="251"/>
      <c r="B208" s="110"/>
      <c r="C208" s="288"/>
      <c r="D208" s="110"/>
      <c r="E208" s="288"/>
      <c r="F208" s="177"/>
    </row>
    <row r="209" spans="1:6" x14ac:dyDescent="0.3">
      <c r="A209" s="251"/>
      <c r="B209" s="110"/>
      <c r="C209" s="288"/>
      <c r="D209" s="110"/>
      <c r="E209" s="288"/>
      <c r="F209" s="177"/>
    </row>
    <row r="210" spans="1:6" x14ac:dyDescent="0.3">
      <c r="A210" s="251"/>
      <c r="B210" s="110"/>
      <c r="C210" s="288"/>
      <c r="D210" s="110"/>
      <c r="E210" s="288"/>
      <c r="F210" s="177"/>
    </row>
    <row r="211" spans="1:6" x14ac:dyDescent="0.3">
      <c r="A211" s="251"/>
      <c r="B211" s="110"/>
      <c r="C211" s="288"/>
      <c r="D211" s="110"/>
      <c r="E211" s="288"/>
      <c r="F211" s="177"/>
    </row>
    <row r="212" spans="1:6" x14ac:dyDescent="0.3">
      <c r="A212" s="251"/>
      <c r="B212" s="110"/>
      <c r="C212" s="288"/>
      <c r="D212" s="110"/>
      <c r="E212" s="288"/>
      <c r="F212" s="177"/>
    </row>
    <row r="213" spans="1:6" x14ac:dyDescent="0.3">
      <c r="A213" s="251"/>
      <c r="B213" s="110"/>
      <c r="C213" s="288"/>
      <c r="D213" s="110"/>
      <c r="E213" s="288"/>
      <c r="F213" s="177"/>
    </row>
    <row r="214" spans="1:6" x14ac:dyDescent="0.3">
      <c r="A214" s="251"/>
      <c r="B214" s="110"/>
      <c r="C214" s="288"/>
      <c r="D214" s="110"/>
      <c r="E214" s="288"/>
      <c r="F214" s="177"/>
    </row>
    <row r="215" spans="1:6" x14ac:dyDescent="0.3">
      <c r="A215" s="251"/>
      <c r="B215" s="110"/>
      <c r="C215" s="288"/>
      <c r="D215" s="110"/>
      <c r="E215" s="288"/>
      <c r="F215" s="177"/>
    </row>
    <row r="216" spans="1:6" x14ac:dyDescent="0.3">
      <c r="A216" s="251"/>
      <c r="B216" s="110"/>
      <c r="C216" s="288"/>
      <c r="D216" s="110"/>
      <c r="E216" s="288"/>
      <c r="F216" s="177"/>
    </row>
    <row r="217" spans="1:6" x14ac:dyDescent="0.3">
      <c r="A217" s="251"/>
      <c r="B217" s="110"/>
      <c r="C217" s="288"/>
      <c r="D217" s="110"/>
      <c r="E217" s="288"/>
      <c r="F217" s="177"/>
    </row>
    <row r="218" spans="1:6" x14ac:dyDescent="0.3">
      <c r="A218" s="251"/>
      <c r="B218" s="110"/>
      <c r="C218" s="288"/>
      <c r="D218" s="110"/>
      <c r="E218" s="288"/>
      <c r="F218" s="177"/>
    </row>
    <row r="219" spans="1:6" x14ac:dyDescent="0.3">
      <c r="A219" s="251"/>
      <c r="B219" s="110"/>
      <c r="C219" s="288"/>
      <c r="D219" s="110"/>
      <c r="E219" s="288"/>
      <c r="F219" s="177"/>
    </row>
    <row r="220" spans="1:6" x14ac:dyDescent="0.3">
      <c r="A220" s="251"/>
      <c r="B220" s="110"/>
      <c r="C220" s="288"/>
      <c r="D220" s="110"/>
      <c r="E220" s="288"/>
      <c r="F220" s="177"/>
    </row>
    <row r="221" spans="1:6" x14ac:dyDescent="0.3">
      <c r="A221" s="251"/>
      <c r="B221" s="110"/>
      <c r="C221" s="288"/>
      <c r="D221" s="110"/>
      <c r="E221" s="288"/>
      <c r="F221" s="177"/>
    </row>
    <row r="222" spans="1:6" x14ac:dyDescent="0.3">
      <c r="A222" s="251"/>
      <c r="B222" s="110"/>
      <c r="C222" s="288"/>
      <c r="D222" s="110"/>
      <c r="E222" s="288"/>
      <c r="F222" s="177"/>
    </row>
    <row r="223" spans="1:6" x14ac:dyDescent="0.3">
      <c r="A223" s="251"/>
      <c r="B223" s="110"/>
      <c r="C223" s="288"/>
      <c r="D223" s="110"/>
      <c r="E223" s="288"/>
      <c r="F223" s="177"/>
    </row>
    <row r="224" spans="1:6" x14ac:dyDescent="0.3">
      <c r="A224" s="251"/>
      <c r="B224" s="110"/>
      <c r="C224" s="288"/>
      <c r="D224" s="110"/>
      <c r="E224" s="288"/>
      <c r="F224" s="177"/>
    </row>
    <row r="225" spans="1:6" x14ac:dyDescent="0.3">
      <c r="A225" s="251"/>
      <c r="B225" s="110"/>
      <c r="C225" s="288"/>
      <c r="D225" s="110"/>
      <c r="E225" s="288"/>
      <c r="F225" s="177"/>
    </row>
    <row r="226" spans="1:6" x14ac:dyDescent="0.3">
      <c r="A226" s="251"/>
      <c r="B226" s="110"/>
      <c r="C226" s="288"/>
      <c r="D226" s="110"/>
      <c r="E226" s="288"/>
      <c r="F226" s="177"/>
    </row>
    <row r="227" spans="1:6" x14ac:dyDescent="0.3">
      <c r="A227" s="251"/>
      <c r="B227" s="110"/>
      <c r="C227" s="288"/>
      <c r="D227" s="110"/>
      <c r="E227" s="288"/>
      <c r="F227" s="177"/>
    </row>
    <row r="228" spans="1:6" x14ac:dyDescent="0.3">
      <c r="A228" s="251"/>
      <c r="B228" s="110"/>
      <c r="C228" s="288"/>
      <c r="D228" s="110"/>
      <c r="E228" s="288"/>
      <c r="F228" s="177"/>
    </row>
    <row r="229" spans="1:6" x14ac:dyDescent="0.3">
      <c r="A229" s="251"/>
      <c r="B229" s="110"/>
      <c r="C229" s="288"/>
      <c r="D229" s="110"/>
      <c r="E229" s="288"/>
      <c r="F229" s="177"/>
    </row>
    <row r="230" spans="1:6" x14ac:dyDescent="0.3">
      <c r="A230" s="251"/>
      <c r="B230" s="110"/>
      <c r="C230" s="288"/>
      <c r="D230" s="110"/>
      <c r="E230" s="288"/>
      <c r="F230" s="177"/>
    </row>
    <row r="231" spans="1:6" x14ac:dyDescent="0.3">
      <c r="A231" s="251"/>
      <c r="B231" s="110"/>
      <c r="C231" s="288"/>
      <c r="D231" s="110"/>
      <c r="E231" s="288"/>
      <c r="F231" s="177"/>
    </row>
    <row r="232" spans="1:6" x14ac:dyDescent="0.3">
      <c r="A232" s="251"/>
      <c r="B232" s="110"/>
      <c r="C232" s="288"/>
      <c r="D232" s="110"/>
      <c r="E232" s="288"/>
      <c r="F232" s="177"/>
    </row>
    <row r="233" spans="1:6" x14ac:dyDescent="0.3">
      <c r="A233" s="251"/>
      <c r="B233" s="110"/>
      <c r="C233" s="288"/>
      <c r="D233" s="110"/>
      <c r="E233" s="288"/>
      <c r="F233" s="177"/>
    </row>
    <row r="234" spans="1:6" x14ac:dyDescent="0.3">
      <c r="A234" s="251"/>
      <c r="B234" s="110"/>
      <c r="C234" s="288"/>
      <c r="D234" s="110"/>
      <c r="E234" s="288"/>
      <c r="F234" s="177"/>
    </row>
    <row r="235" spans="1:6" x14ac:dyDescent="0.3">
      <c r="A235" s="251"/>
      <c r="B235" s="110"/>
      <c r="C235" s="288"/>
      <c r="D235" s="110"/>
      <c r="E235" s="288"/>
      <c r="F235" s="177"/>
    </row>
    <row r="236" spans="1:6" x14ac:dyDescent="0.3">
      <c r="A236" s="251"/>
      <c r="B236" s="110"/>
      <c r="C236" s="288"/>
      <c r="D236" s="110"/>
      <c r="E236" s="288"/>
      <c r="F236" s="177"/>
    </row>
    <row r="237" spans="1:6" x14ac:dyDescent="0.3">
      <c r="A237" s="251"/>
      <c r="B237" s="110"/>
      <c r="C237" s="288"/>
      <c r="D237" s="110"/>
      <c r="E237" s="288"/>
      <c r="F237" s="177"/>
    </row>
    <row r="238" spans="1:6" x14ac:dyDescent="0.3">
      <c r="A238" s="251"/>
      <c r="B238" s="110"/>
      <c r="C238" s="288"/>
      <c r="D238" s="110"/>
      <c r="E238" s="288"/>
      <c r="F238" s="177"/>
    </row>
    <row r="239" spans="1:6" x14ac:dyDescent="0.3">
      <c r="A239" s="251"/>
      <c r="B239" s="110"/>
      <c r="C239" s="288"/>
      <c r="D239" s="110"/>
      <c r="E239" s="288"/>
      <c r="F239" s="177"/>
    </row>
    <row r="240" spans="1:6" x14ac:dyDescent="0.3">
      <c r="A240" s="251"/>
      <c r="B240" s="110"/>
      <c r="C240" s="288"/>
      <c r="D240" s="110"/>
      <c r="E240" s="288"/>
      <c r="F240" s="177"/>
    </row>
    <row r="241" spans="1:6" x14ac:dyDescent="0.3">
      <c r="A241" s="251"/>
      <c r="B241" s="110"/>
      <c r="C241" s="288"/>
      <c r="D241" s="110"/>
      <c r="E241" s="288"/>
      <c r="F241" s="177"/>
    </row>
    <row r="242" spans="1:6" x14ac:dyDescent="0.3">
      <c r="A242" s="251"/>
      <c r="B242" s="110"/>
      <c r="C242" s="288"/>
      <c r="D242" s="110"/>
      <c r="E242" s="288"/>
      <c r="F242" s="177"/>
    </row>
    <row r="243" spans="1:6" x14ac:dyDescent="0.3">
      <c r="A243" s="251"/>
      <c r="B243" s="110"/>
      <c r="C243" s="288"/>
      <c r="D243" s="110"/>
      <c r="E243" s="288"/>
      <c r="F243" s="177"/>
    </row>
    <row r="244" spans="1:6" x14ac:dyDescent="0.3">
      <c r="A244" s="251"/>
      <c r="B244" s="110"/>
      <c r="C244" s="288"/>
      <c r="D244" s="110"/>
      <c r="E244" s="288"/>
      <c r="F244" s="177"/>
    </row>
    <row r="245" spans="1:6" x14ac:dyDescent="0.3">
      <c r="A245" s="251"/>
      <c r="B245" s="110"/>
      <c r="C245" s="288"/>
      <c r="D245" s="110"/>
      <c r="E245" s="288"/>
      <c r="F245" s="177"/>
    </row>
    <row r="246" spans="1:6" x14ac:dyDescent="0.3">
      <c r="A246" s="251"/>
      <c r="B246" s="110"/>
      <c r="C246" s="288"/>
      <c r="D246" s="110"/>
      <c r="E246" s="288"/>
      <c r="F246" s="177"/>
    </row>
    <row r="247" spans="1:6" x14ac:dyDescent="0.3">
      <c r="A247" s="251"/>
      <c r="B247" s="110"/>
      <c r="C247" s="288"/>
      <c r="D247" s="110"/>
      <c r="E247" s="288"/>
      <c r="F247" s="177"/>
    </row>
    <row r="248" spans="1:6" x14ac:dyDescent="0.3">
      <c r="A248" s="251"/>
      <c r="B248" s="110"/>
      <c r="C248" s="288"/>
      <c r="D248" s="110"/>
      <c r="E248" s="288"/>
      <c r="F248" s="177"/>
    </row>
    <row r="249" spans="1:6" x14ac:dyDescent="0.3">
      <c r="A249" s="251"/>
      <c r="B249" s="110"/>
      <c r="C249" s="288"/>
      <c r="D249" s="110"/>
      <c r="E249" s="288"/>
      <c r="F249" s="177"/>
    </row>
    <row r="250" spans="1:6" x14ac:dyDescent="0.3">
      <c r="A250" s="251"/>
      <c r="B250" s="110"/>
      <c r="C250" s="288"/>
      <c r="D250" s="110"/>
      <c r="E250" s="288"/>
      <c r="F250" s="177"/>
    </row>
    <row r="251" spans="1:6" x14ac:dyDescent="0.3">
      <c r="A251" s="251"/>
      <c r="B251" s="110"/>
      <c r="C251" s="288"/>
      <c r="D251" s="110"/>
      <c r="E251" s="288"/>
      <c r="F251" s="177"/>
    </row>
    <row r="252" spans="1:6" x14ac:dyDescent="0.3">
      <c r="A252" s="251"/>
      <c r="B252" s="110"/>
      <c r="C252" s="288"/>
      <c r="D252" s="110"/>
      <c r="E252" s="288"/>
      <c r="F252" s="177"/>
    </row>
    <row r="253" spans="1:6" x14ac:dyDescent="0.3">
      <c r="A253" s="251"/>
      <c r="B253" s="110"/>
      <c r="C253" s="288"/>
      <c r="D253" s="110"/>
      <c r="E253" s="288"/>
      <c r="F253" s="177"/>
    </row>
    <row r="254" spans="1:6" x14ac:dyDescent="0.3">
      <c r="A254" s="251"/>
      <c r="B254" s="110"/>
      <c r="C254" s="288"/>
      <c r="D254" s="110"/>
      <c r="E254" s="288"/>
      <c r="F254" s="177"/>
    </row>
    <row r="255" spans="1:6" x14ac:dyDescent="0.3">
      <c r="A255" s="251"/>
      <c r="B255" s="110"/>
      <c r="C255" s="288"/>
      <c r="D255" s="110"/>
      <c r="E255" s="288"/>
      <c r="F255" s="177"/>
    </row>
    <row r="256" spans="1:6" x14ac:dyDescent="0.3">
      <c r="A256" s="251"/>
      <c r="B256" s="110"/>
      <c r="C256" s="288"/>
      <c r="D256" s="110"/>
      <c r="E256" s="288"/>
      <c r="F256" s="177"/>
    </row>
    <row r="257" spans="1:6" x14ac:dyDescent="0.3">
      <c r="A257" s="251"/>
      <c r="B257" s="110"/>
      <c r="C257" s="288"/>
      <c r="D257" s="110"/>
      <c r="E257" s="288"/>
      <c r="F257" s="177"/>
    </row>
    <row r="258" spans="1:6" x14ac:dyDescent="0.3">
      <c r="A258" s="251"/>
      <c r="B258" s="110"/>
      <c r="C258" s="288"/>
      <c r="D258" s="110"/>
      <c r="E258" s="288"/>
      <c r="F258" s="177"/>
    </row>
    <row r="259" spans="1:6" x14ac:dyDescent="0.3">
      <c r="A259" s="251"/>
      <c r="B259" s="110"/>
      <c r="C259" s="288"/>
      <c r="D259" s="110"/>
      <c r="E259" s="288"/>
      <c r="F259" s="177"/>
    </row>
    <row r="260" spans="1:6" x14ac:dyDescent="0.3">
      <c r="A260" s="251"/>
      <c r="B260" s="110"/>
      <c r="C260" s="288"/>
      <c r="D260" s="110"/>
      <c r="E260" s="288"/>
      <c r="F260" s="177"/>
    </row>
    <row r="261" spans="1:6" x14ac:dyDescent="0.3">
      <c r="A261" s="251"/>
      <c r="B261" s="110"/>
      <c r="C261" s="288"/>
      <c r="D261" s="110"/>
      <c r="E261" s="288"/>
      <c r="F261" s="177"/>
    </row>
    <row r="262" spans="1:6" x14ac:dyDescent="0.3">
      <c r="A262" s="251"/>
      <c r="B262" s="110"/>
      <c r="C262" s="288"/>
      <c r="D262" s="110"/>
      <c r="E262" s="288"/>
      <c r="F262" s="177"/>
    </row>
    <row r="263" spans="1:6" x14ac:dyDescent="0.3">
      <c r="A263" s="251"/>
      <c r="B263" s="110"/>
      <c r="C263" s="288"/>
      <c r="D263" s="110"/>
      <c r="E263" s="288"/>
      <c r="F263" s="177"/>
    </row>
    <row r="264" spans="1:6" x14ac:dyDescent="0.3">
      <c r="A264" s="251"/>
      <c r="B264" s="110"/>
      <c r="C264" s="288"/>
      <c r="D264" s="110"/>
      <c r="E264" s="288"/>
      <c r="F264" s="177"/>
    </row>
    <row r="265" spans="1:6" x14ac:dyDescent="0.3">
      <c r="A265" s="251"/>
      <c r="B265" s="110"/>
      <c r="C265" s="288"/>
      <c r="D265" s="110"/>
      <c r="E265" s="288"/>
      <c r="F265" s="177"/>
    </row>
    <row r="266" spans="1:6" x14ac:dyDescent="0.3">
      <c r="A266" s="251"/>
      <c r="B266" s="110"/>
      <c r="C266" s="288"/>
      <c r="D266" s="110"/>
      <c r="E266" s="288"/>
      <c r="F266" s="177"/>
    </row>
    <row r="267" spans="1:6" x14ac:dyDescent="0.3">
      <c r="A267" s="251"/>
      <c r="B267" s="110"/>
      <c r="C267" s="288"/>
      <c r="D267" s="110"/>
      <c r="E267" s="288"/>
      <c r="F267" s="177"/>
    </row>
    <row r="268" spans="1:6" x14ac:dyDescent="0.3">
      <c r="A268" s="251"/>
      <c r="B268" s="110"/>
      <c r="C268" s="288"/>
      <c r="D268" s="110"/>
      <c r="E268" s="288"/>
      <c r="F268" s="177"/>
    </row>
    <row r="269" spans="1:6" x14ac:dyDescent="0.3">
      <c r="A269" s="251"/>
      <c r="B269" s="110"/>
      <c r="C269" s="288"/>
      <c r="D269" s="110"/>
      <c r="E269" s="288"/>
      <c r="F269" s="177"/>
    </row>
    <row r="270" spans="1:6" x14ac:dyDescent="0.3">
      <c r="A270" s="251"/>
      <c r="B270" s="110"/>
      <c r="C270" s="288"/>
      <c r="D270" s="110"/>
      <c r="E270" s="288"/>
      <c r="F270" s="177"/>
    </row>
    <row r="271" spans="1:6" x14ac:dyDescent="0.3">
      <c r="A271" s="251"/>
      <c r="B271" s="110"/>
      <c r="C271" s="288"/>
      <c r="D271" s="110"/>
      <c r="E271" s="288"/>
      <c r="F271" s="177"/>
    </row>
    <row r="272" spans="1:6" x14ac:dyDescent="0.3">
      <c r="A272" s="251"/>
      <c r="B272" s="110"/>
      <c r="C272" s="288"/>
      <c r="D272" s="110"/>
      <c r="E272" s="288"/>
      <c r="F272" s="177"/>
    </row>
    <row r="273" spans="1:6" x14ac:dyDescent="0.3">
      <c r="A273" s="251"/>
      <c r="B273" s="110"/>
      <c r="C273" s="288"/>
      <c r="D273" s="110"/>
      <c r="E273" s="288"/>
      <c r="F273" s="177"/>
    </row>
    <row r="274" spans="1:6" x14ac:dyDescent="0.3">
      <c r="A274" s="251"/>
      <c r="B274" s="110"/>
      <c r="C274" s="288"/>
      <c r="D274" s="110"/>
      <c r="E274" s="288"/>
      <c r="F274" s="177"/>
    </row>
    <row r="275" spans="1:6" x14ac:dyDescent="0.3">
      <c r="A275" s="251"/>
      <c r="B275" s="110"/>
      <c r="C275" s="288"/>
      <c r="D275" s="110"/>
      <c r="E275" s="288"/>
      <c r="F275" s="177"/>
    </row>
    <row r="276" spans="1:6" x14ac:dyDescent="0.3">
      <c r="A276" s="251"/>
      <c r="B276" s="110"/>
      <c r="C276" s="288"/>
      <c r="D276" s="110"/>
      <c r="E276" s="288"/>
      <c r="F276" s="177"/>
    </row>
    <row r="277" spans="1:6" x14ac:dyDescent="0.3">
      <c r="A277" s="251"/>
      <c r="B277" s="110"/>
      <c r="C277" s="288"/>
      <c r="D277" s="110"/>
      <c r="E277" s="288"/>
      <c r="F277" s="177"/>
    </row>
    <row r="278" spans="1:6" x14ac:dyDescent="0.3">
      <c r="A278" s="251"/>
      <c r="B278" s="110"/>
      <c r="C278" s="288"/>
      <c r="D278" s="110"/>
      <c r="E278" s="288"/>
      <c r="F278" s="177"/>
    </row>
    <row r="279" spans="1:6" x14ac:dyDescent="0.3">
      <c r="A279" s="251"/>
      <c r="B279" s="110"/>
      <c r="C279" s="288"/>
      <c r="D279" s="110"/>
      <c r="E279" s="288"/>
      <c r="F279" s="177"/>
    </row>
    <row r="280" spans="1:6" x14ac:dyDescent="0.3">
      <c r="A280" s="251"/>
      <c r="B280" s="110"/>
      <c r="C280" s="288"/>
      <c r="D280" s="110"/>
      <c r="E280" s="288"/>
      <c r="F280" s="177"/>
    </row>
    <row r="281" spans="1:6" x14ac:dyDescent="0.3">
      <c r="A281" s="251"/>
      <c r="B281" s="110"/>
      <c r="C281" s="288"/>
      <c r="D281" s="110"/>
      <c r="E281" s="288"/>
      <c r="F281" s="177"/>
    </row>
    <row r="282" spans="1:6" x14ac:dyDescent="0.3">
      <c r="A282" s="251"/>
      <c r="B282" s="110"/>
      <c r="C282" s="288"/>
      <c r="D282" s="110"/>
      <c r="E282" s="288"/>
      <c r="F282" s="177"/>
    </row>
    <row r="283" spans="1:6" x14ac:dyDescent="0.3">
      <c r="A283" s="251"/>
      <c r="B283" s="110"/>
      <c r="C283" s="288"/>
      <c r="D283" s="110"/>
      <c r="E283" s="288"/>
      <c r="F283" s="177"/>
    </row>
    <row r="284" spans="1:6" x14ac:dyDescent="0.3">
      <c r="A284" s="251"/>
      <c r="B284" s="110"/>
      <c r="C284" s="288"/>
      <c r="D284" s="110"/>
      <c r="E284" s="288"/>
      <c r="F284" s="177"/>
    </row>
    <row r="285" spans="1:6" x14ac:dyDescent="0.3">
      <c r="A285" s="251"/>
      <c r="B285" s="110"/>
      <c r="C285" s="288"/>
      <c r="D285" s="110"/>
      <c r="E285" s="288"/>
      <c r="F285" s="177"/>
    </row>
    <row r="286" spans="1:6" x14ac:dyDescent="0.3">
      <c r="A286" s="251"/>
      <c r="B286" s="110"/>
      <c r="C286" s="288"/>
      <c r="D286" s="110"/>
      <c r="E286" s="288"/>
      <c r="F286" s="177"/>
    </row>
    <row r="287" spans="1:6" x14ac:dyDescent="0.3">
      <c r="A287" s="251"/>
      <c r="B287" s="110"/>
      <c r="C287" s="288"/>
      <c r="D287" s="110"/>
      <c r="E287" s="288"/>
      <c r="F287" s="177"/>
    </row>
    <row r="288" spans="1:6" x14ac:dyDescent="0.3">
      <c r="A288" s="251"/>
      <c r="B288" s="110"/>
      <c r="C288" s="288"/>
      <c r="D288" s="110"/>
      <c r="E288" s="288"/>
      <c r="F288" s="177"/>
    </row>
    <row r="289" spans="1:6" x14ac:dyDescent="0.3">
      <c r="A289" s="253"/>
      <c r="B289" s="117"/>
      <c r="C289" s="289"/>
      <c r="D289" s="117"/>
      <c r="E289" s="289"/>
      <c r="F289" s="178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Gia Kim Loai</vt:lpstr>
      <vt:lpstr>Cu</vt:lpstr>
      <vt:lpstr>Pb</vt:lpstr>
      <vt:lpstr>Ag</vt:lpstr>
      <vt:lpstr>Zn</vt:lpstr>
      <vt:lpstr>Ni</vt:lpstr>
      <vt:lpstr>Coke</vt:lpstr>
      <vt:lpstr>Steel</vt:lpstr>
      <vt:lpstr>SiMn 6014</vt:lpstr>
      <vt:lpstr>SiMn 6517</vt:lpstr>
      <vt:lpstr>USD_CNY</vt:lpstr>
      <vt:lpstr>VNĐ_USD</vt:lpstr>
      <vt:lpstr>CNY-VND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Nguyen Quang Sac</cp:lastModifiedBy>
  <cp:lastPrinted>2017-07-21T04:45:09Z</cp:lastPrinted>
  <dcterms:created xsi:type="dcterms:W3CDTF">2016-06-16T02:40:20Z</dcterms:created>
  <dcterms:modified xsi:type="dcterms:W3CDTF">2019-01-18T04:16:43Z</dcterms:modified>
</cp:coreProperties>
</file>