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09" i="4" l="1"/>
  <c r="D76" i="16"/>
  <c r="D77" i="16"/>
  <c r="D78" i="16"/>
  <c r="D79" i="16"/>
  <c r="D80" i="16"/>
  <c r="B76" i="16"/>
  <c r="B77" i="16"/>
  <c r="B78" i="16"/>
  <c r="B79" i="16"/>
  <c r="B80" i="16"/>
  <c r="F76" i="16"/>
  <c r="G76" i="16"/>
  <c r="F77" i="16"/>
  <c r="G77" i="16"/>
  <c r="F78" i="16"/>
  <c r="G78" i="16"/>
  <c r="F79" i="16"/>
  <c r="G79" i="16"/>
  <c r="F80" i="16"/>
  <c r="G80" i="16"/>
  <c r="D77" i="15"/>
  <c r="D78" i="15"/>
  <c r="D79" i="15"/>
  <c r="D80" i="15"/>
  <c r="D81" i="15"/>
  <c r="B77" i="15"/>
  <c r="B78" i="15"/>
  <c r="B79" i="15"/>
  <c r="B80" i="15"/>
  <c r="B81" i="15"/>
  <c r="F77" i="15"/>
  <c r="G77" i="15"/>
  <c r="F78" i="15"/>
  <c r="G78" i="15"/>
  <c r="F79" i="15"/>
  <c r="G79" i="15"/>
  <c r="F80" i="15"/>
  <c r="G80" i="15"/>
  <c r="F81" i="15"/>
  <c r="G81" i="15"/>
  <c r="D753" i="7"/>
  <c r="D754" i="7"/>
  <c r="D755" i="7"/>
  <c r="D756" i="7"/>
  <c r="D757" i="7"/>
  <c r="B753" i="7"/>
  <c r="B754" i="7"/>
  <c r="B755" i="7"/>
  <c r="B756" i="7"/>
  <c r="B757" i="7"/>
  <c r="F753" i="7"/>
  <c r="G753" i="7"/>
  <c r="F754" i="7"/>
  <c r="G754" i="7"/>
  <c r="F755" i="7"/>
  <c r="G755" i="7"/>
  <c r="F756" i="7"/>
  <c r="G756" i="7"/>
  <c r="F757" i="7"/>
  <c r="G757" i="7"/>
  <c r="B1206" i="5"/>
  <c r="D1206" i="5"/>
  <c r="D1209" i="4"/>
  <c r="D1210" i="4"/>
  <c r="D1211" i="4"/>
  <c r="D1212" i="4"/>
  <c r="D1213" i="4"/>
  <c r="B1209" i="4"/>
  <c r="B1210" i="4"/>
  <c r="B1211" i="4"/>
  <c r="B1212" i="4"/>
  <c r="B1213" i="4"/>
  <c r="F1209" i="4"/>
  <c r="G1209" i="4"/>
  <c r="F1210" i="4"/>
  <c r="G1210" i="4"/>
  <c r="F1211" i="4"/>
  <c r="G1211" i="4"/>
  <c r="F1212" i="4"/>
  <c r="G1212" i="4"/>
  <c r="F1213" i="4"/>
  <c r="G1213" i="4"/>
  <c r="D1208" i="3"/>
  <c r="D1209" i="3"/>
  <c r="D1210" i="3"/>
  <c r="D1211" i="3"/>
  <c r="D1212" i="3"/>
  <c r="B1208" i="3"/>
  <c r="B1209" i="3"/>
  <c r="B1210" i="3"/>
  <c r="B1211" i="3"/>
  <c r="B1212" i="3"/>
  <c r="F1208" i="3"/>
  <c r="G1208" i="3"/>
  <c r="F1209" i="3"/>
  <c r="G1209" i="3"/>
  <c r="F1210" i="3"/>
  <c r="G1210" i="3"/>
  <c r="F1211" i="3"/>
  <c r="G1211" i="3"/>
  <c r="F1212" i="3"/>
  <c r="G1212" i="3"/>
  <c r="B1210" i="2"/>
  <c r="D1210" i="2"/>
  <c r="F1210" i="2"/>
  <c r="G1210" i="2"/>
  <c r="F1211" i="2"/>
  <c r="G1211" i="2"/>
  <c r="F1212" i="2"/>
  <c r="G1212" i="2"/>
  <c r="F1213" i="2"/>
  <c r="G1213" i="2"/>
  <c r="F1214" i="2"/>
  <c r="G1214" i="2"/>
  <c r="E1208" i="4" l="1"/>
  <c r="D17" i="14"/>
  <c r="D18" i="14"/>
  <c r="D19" i="14"/>
  <c r="D20" i="14"/>
  <c r="D21" i="14"/>
  <c r="F15" i="14"/>
  <c r="F16" i="14"/>
  <c r="F17" i="14"/>
  <c r="F18" i="14"/>
  <c r="F19" i="14"/>
  <c r="F20" i="14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B75" i="16"/>
  <c r="D75" i="16" s="1"/>
  <c r="B76" i="15"/>
  <c r="D76" i="15" s="1"/>
  <c r="B752" i="7"/>
  <c r="D752" i="7"/>
  <c r="F752" i="7"/>
  <c r="G752" i="7"/>
  <c r="B1208" i="4"/>
  <c r="D1208" i="4" s="1"/>
  <c r="D1205" i="5"/>
  <c r="F1205" i="5"/>
  <c r="G1205" i="5"/>
  <c r="F1206" i="5"/>
  <c r="G1206" i="5"/>
  <c r="F1207" i="5"/>
  <c r="G1207" i="5"/>
  <c r="F1208" i="5"/>
  <c r="G1208" i="5"/>
  <c r="F1209" i="5"/>
  <c r="G1209" i="5"/>
  <c r="F1210" i="5"/>
  <c r="G1210" i="5"/>
  <c r="B1205" i="5"/>
  <c r="D13" i="1" l="1"/>
  <c r="D12" i="1"/>
  <c r="D11" i="1"/>
  <c r="F14" i="14"/>
  <c r="B14" i="14" s="1"/>
  <c r="D14" i="14" s="1"/>
  <c r="F15" i="12"/>
  <c r="F751" i="7"/>
  <c r="B15" i="12"/>
  <c r="D15" i="12" s="1"/>
  <c r="E1207" i="4"/>
  <c r="B74" i="16"/>
  <c r="D74" i="16" s="1"/>
  <c r="B75" i="15"/>
  <c r="D75" i="15" s="1"/>
  <c r="B751" i="7"/>
  <c r="D751" i="7" s="1"/>
  <c r="B1204" i="5"/>
  <c r="D1204" i="5"/>
  <c r="B1207" i="4"/>
  <c r="D1207" i="4" s="1"/>
  <c r="E1206" i="4" l="1"/>
  <c r="B73" i="16"/>
  <c r="D73" i="16" s="1"/>
  <c r="B74" i="15"/>
  <c r="D74" i="15" s="1"/>
  <c r="B750" i="7"/>
  <c r="D750" i="7"/>
  <c r="B1203" i="5"/>
  <c r="D1203" i="5" s="1"/>
  <c r="B1206" i="4"/>
  <c r="D1206" i="4"/>
  <c r="D1207" i="2"/>
  <c r="B1207" i="2"/>
  <c r="D1205" i="3"/>
  <c r="B1205" i="3"/>
  <c r="F1205" i="3"/>
  <c r="G1205" i="3"/>
  <c r="F1206" i="3"/>
  <c r="B1206" i="3" s="1"/>
  <c r="D1206" i="3" s="1"/>
  <c r="G1206" i="3"/>
  <c r="F1207" i="3"/>
  <c r="B1207" i="3" s="1"/>
  <c r="D1207" i="3" s="1"/>
  <c r="G1207" i="3"/>
  <c r="F1207" i="2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1" i="15"/>
  <c r="F72" i="15"/>
  <c r="B72" i="15" s="1"/>
  <c r="D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B68" i="15"/>
  <c r="D68" i="15" s="1"/>
  <c r="F68" i="15"/>
  <c r="F67" i="15"/>
  <c r="C67" i="15"/>
  <c r="G68" i="15" s="1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G19" i="14"/>
  <c r="B19" i="14"/>
  <c r="G18" i="14"/>
  <c r="B18" i="14"/>
  <c r="G17" i="14"/>
  <c r="B17" i="14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H12" i="1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G12" i="1" s="1"/>
  <c r="B17" i="12"/>
  <c r="D17" i="12" s="1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D15" i="14" l="1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<sst xmlns="http://schemas.openxmlformats.org/spreadsheetml/2006/main" count="4543" uniqueCount="1033">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</sst>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1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Cu!$A$760:$A$1210</c:f>
              <c:numCache>
                <c:formatCode>yyyy\.mm\.dd</c:formatCode>
                <c:ptCount val="232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</c:numCache>
            </c:numRef>
          </c:cat>
          <c:val>
            <c:numRef>
              <c:f>Cu!$B$979:$B$1210</c:f>
              <c:numCache>
                <c:formatCode>_(* #,##0.00_);_(* \(#,##0.00\);_(* "-"??_);_(@_)</c:formatCode>
                <c:ptCount val="232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847104"/>
        <c:axId val="218848640"/>
      </c:areaChart>
      <c:dateAx>
        <c:axId val="21884710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8848640"/>
        <c:crosses val="autoZero"/>
        <c:auto val="1"/>
        <c:lblOffset val="100"/>
        <c:baseTimeUnit val="days"/>
      </c:dateAx>
      <c:valAx>
        <c:axId val="2188486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84710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Ni!$A$6:$A$753</c:f>
              <c:numCache>
                <c:formatCode>yyyy\.mm\.dd</c:formatCode>
                <c:ptCount val="19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</c:numCache>
            </c:numRef>
          </c:cat>
          <c:val>
            <c:numRef>
              <c:f>Ni!$B$6:$B$753</c:f>
              <c:numCache>
                <c:formatCode>_(* #,##0.00_);_(* \(#,##0.00\);_(* "-"??_);_(@_)</c:formatCode>
                <c:ptCount val="19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171648"/>
        <c:axId val="220181632"/>
      </c:areaChart>
      <c:dateAx>
        <c:axId val="2201716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181632"/>
        <c:crosses val="autoZero"/>
        <c:auto val="1"/>
        <c:lblOffset val="100"/>
        <c:baseTimeUnit val="days"/>
      </c:dateAx>
      <c:valAx>
        <c:axId val="220181632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1716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Coke!$A$6:$A$77</c:f>
              <c:numCache>
                <c:formatCode>yyyy\.mm\.dd</c:formatCode>
                <c:ptCount val="7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</c:numCache>
            </c:numRef>
          </c:cat>
          <c:val>
            <c:numRef>
              <c:f>Coke!$B$6:$B$77</c:f>
              <c:numCache>
                <c:formatCode>0.00</c:formatCode>
                <c:ptCount val="7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270976"/>
        <c:axId val="220272512"/>
      </c:areaChart>
      <c:dateAx>
        <c:axId val="2202709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272512"/>
        <c:crosses val="autoZero"/>
        <c:auto val="1"/>
        <c:lblOffset val="100"/>
        <c:baseTimeUnit val="days"/>
      </c:dateAx>
      <c:valAx>
        <c:axId val="220272512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2709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Steel!$A$6:$A$76</c:f>
              <c:numCache>
                <c:formatCode>yyyy\.mm\.dd</c:formatCode>
                <c:ptCount val="7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</c:numCache>
            </c:numRef>
          </c:cat>
          <c:val>
            <c:numRef>
              <c:f>Steel!$B$6:$B$76</c:f>
              <c:numCache>
                <c:formatCode>0.00</c:formatCode>
                <c:ptCount val="7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292224"/>
        <c:axId val="220293760"/>
      </c:areaChart>
      <c:dateAx>
        <c:axId val="22029222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293760"/>
        <c:crosses val="autoZero"/>
        <c:auto val="1"/>
        <c:lblOffset val="100"/>
        <c:baseTimeUnit val="days"/>
      </c:dateAx>
      <c:valAx>
        <c:axId val="220293760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2922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399872"/>
        <c:axId val="220409856"/>
      </c:areaChart>
      <c:dateAx>
        <c:axId val="2203998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0409856"/>
        <c:crosses val="autoZero"/>
        <c:auto val="1"/>
        <c:lblOffset val="100"/>
        <c:baseTimeUnit val="days"/>
      </c:dateAx>
      <c:valAx>
        <c:axId val="2204098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39987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417024"/>
        <c:axId val="220443392"/>
      </c:areaChart>
      <c:dateAx>
        <c:axId val="22041702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044339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2044339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4170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165056"/>
        <c:axId val="219166592"/>
      </c:areaChart>
      <c:dateAx>
        <c:axId val="2191650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19166592"/>
        <c:crosses val="autoZero"/>
        <c:auto val="1"/>
        <c:lblOffset val="100"/>
        <c:baseTimeUnit val="days"/>
      </c:dateAx>
      <c:valAx>
        <c:axId val="219166592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9165056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178496"/>
        <c:axId val="219180032"/>
      </c:areaChart>
      <c:dateAx>
        <c:axId val="2191784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9180032"/>
        <c:crosses val="autoZero"/>
        <c:auto val="1"/>
        <c:lblOffset val="100"/>
        <c:baseTimeUnit val="days"/>
      </c:dateAx>
      <c:valAx>
        <c:axId val="2191800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917849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187840"/>
        <c:axId val="219197824"/>
      </c:areaChart>
      <c:dateAx>
        <c:axId val="2191878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9197824"/>
        <c:crosses val="autoZero"/>
        <c:auto val="1"/>
        <c:lblOffset val="100"/>
        <c:baseTimeUnit val="days"/>
      </c:dateAx>
      <c:valAx>
        <c:axId val="2191978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9187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23744"/>
        <c:axId val="221825280"/>
      </c:areaChart>
      <c:dateAx>
        <c:axId val="2218237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1825280"/>
        <c:crosses val="autoZero"/>
        <c:auto val="1"/>
        <c:lblOffset val="100"/>
        <c:baseTimeUnit val="days"/>
      </c:dateAx>
      <c:valAx>
        <c:axId val="221825280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1823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31264"/>
        <c:axId val="220732800"/>
      </c:lineChart>
      <c:dateAx>
        <c:axId val="2207312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0732800"/>
        <c:crosses val="autoZero"/>
        <c:auto val="1"/>
        <c:lblOffset val="100"/>
        <c:baseTimeUnit val="days"/>
      </c:dateAx>
      <c:valAx>
        <c:axId val="2207328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073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868352"/>
        <c:axId val="218882432"/>
      </c:areaChart>
      <c:dateAx>
        <c:axId val="2188683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8882432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21888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8683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466624"/>
        <c:axId val="221468160"/>
      </c:areaChart>
      <c:dateAx>
        <c:axId val="2214666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468160"/>
        <c:crosses val="autoZero"/>
        <c:auto val="1"/>
        <c:lblOffset val="100"/>
        <c:baseTimeUnit val="days"/>
      </c:dateAx>
      <c:valAx>
        <c:axId val="2214681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214666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492352"/>
        <c:axId val="221493888"/>
      </c:areaChart>
      <c:dateAx>
        <c:axId val="2214923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493888"/>
        <c:crosses val="autoZero"/>
        <c:auto val="1"/>
        <c:lblOffset val="100"/>
        <c:baseTimeUnit val="days"/>
      </c:dateAx>
      <c:valAx>
        <c:axId val="221493888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1492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443776"/>
        <c:axId val="222445568"/>
      </c:barChart>
      <c:dateAx>
        <c:axId val="2224437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2445568"/>
        <c:crosses val="autoZero"/>
        <c:auto val="1"/>
        <c:lblOffset val="100"/>
        <c:baseTimeUnit val="days"/>
      </c:dateAx>
      <c:valAx>
        <c:axId val="22244556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244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482432"/>
        <c:axId val="222483968"/>
      </c:areaChart>
      <c:dateAx>
        <c:axId val="2224824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22483968"/>
        <c:crosses val="autoZero"/>
        <c:auto val="1"/>
        <c:lblOffset val="100"/>
        <c:baseTimeUnit val="days"/>
      </c:dateAx>
      <c:valAx>
        <c:axId val="222483968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2482432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725824"/>
        <c:axId val="221727360"/>
      </c:areaChart>
      <c:dateAx>
        <c:axId val="2217258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727360"/>
        <c:crosses val="autoZero"/>
        <c:auto val="1"/>
        <c:lblOffset val="100"/>
        <c:baseTimeUnit val="days"/>
      </c:dateAx>
      <c:valAx>
        <c:axId val="221727360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1725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753344"/>
        <c:axId val="221754880"/>
      </c:lineChart>
      <c:catAx>
        <c:axId val="22175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221754880"/>
        <c:crosses val="autoZero"/>
        <c:auto val="1"/>
        <c:lblAlgn val="ctr"/>
        <c:lblOffset val="100"/>
        <c:noMultiLvlLbl val="0"/>
      </c:catAx>
      <c:valAx>
        <c:axId val="221754880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21753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26528"/>
        <c:axId val="221928064"/>
      </c:lineChart>
      <c:dateAx>
        <c:axId val="2219265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1928064"/>
        <c:crosses val="autoZero"/>
        <c:auto val="1"/>
        <c:lblOffset val="100"/>
        <c:baseTimeUnit val="days"/>
      </c:dateAx>
      <c:valAx>
        <c:axId val="2219280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192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194304"/>
        <c:axId val="222196096"/>
      </c:areaChart>
      <c:dateAx>
        <c:axId val="2221943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2196096"/>
        <c:crosses val="autoZero"/>
        <c:auto val="1"/>
        <c:lblOffset val="100"/>
        <c:baseTimeUnit val="days"/>
      </c:dateAx>
      <c:valAx>
        <c:axId val="222196096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2194304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20288"/>
        <c:axId val="222221824"/>
      </c:areaChart>
      <c:dateAx>
        <c:axId val="2222202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2221824"/>
        <c:crosses val="autoZero"/>
        <c:auto val="1"/>
        <c:lblOffset val="100"/>
        <c:baseTimeUnit val="days"/>
      </c:dateAx>
      <c:valAx>
        <c:axId val="2222218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2220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72992"/>
        <c:axId val="222374528"/>
      </c:lineChart>
      <c:dateAx>
        <c:axId val="2223729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2374528"/>
        <c:crosses val="autoZero"/>
        <c:auto val="1"/>
        <c:lblOffset val="100"/>
        <c:baseTimeUnit val="days"/>
      </c:dateAx>
      <c:valAx>
        <c:axId val="2223745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237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Ag!$A$875:$A$1209</c:f>
              <c:numCache>
                <c:formatCode>yyyy\.mm\.dd</c:formatCode>
                <c:ptCount val="22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</c:numCache>
            </c:numRef>
          </c:cat>
          <c:val>
            <c:numRef>
              <c:f>Ag!$B$875:$B$1209</c:f>
              <c:numCache>
                <c:formatCode>_(* #,##0.00_);_(* \(#,##0.00\);_(* "-"??_);_(@_)</c:formatCode>
                <c:ptCount val="22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45248"/>
        <c:axId val="219051136"/>
      </c:areaChart>
      <c:dateAx>
        <c:axId val="2190452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051136"/>
        <c:crosses val="autoZero"/>
        <c:auto val="1"/>
        <c:lblOffset val="100"/>
        <c:baseTimeUnit val="days"/>
        <c:majorUnit val="7"/>
        <c:majorTimeUnit val="days"/>
      </c:dateAx>
      <c:valAx>
        <c:axId val="21905113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0452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425088"/>
        <c:axId val="222426624"/>
      </c:areaChart>
      <c:dateAx>
        <c:axId val="2224250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22426624"/>
        <c:crosses val="autoZero"/>
        <c:auto val="1"/>
        <c:lblOffset val="100"/>
        <c:baseTimeUnit val="days"/>
      </c:dateAx>
      <c:valAx>
        <c:axId val="2224266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2425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56032"/>
        <c:axId val="220753920"/>
      </c:areaChart>
      <c:dateAx>
        <c:axId val="1741560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0753920"/>
        <c:crosses val="autoZero"/>
        <c:auto val="1"/>
        <c:lblOffset val="100"/>
        <c:baseTimeUnit val="days"/>
      </c:dateAx>
      <c:valAx>
        <c:axId val="2207539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74156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50976"/>
        <c:axId val="224756864"/>
      </c:lineChart>
      <c:dateAx>
        <c:axId val="2247509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4756864"/>
        <c:crosses val="autoZero"/>
        <c:auto val="1"/>
        <c:lblOffset val="100"/>
        <c:baseTimeUnit val="days"/>
      </c:dateAx>
      <c:valAx>
        <c:axId val="224756864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24750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391424"/>
        <c:axId val="234392960"/>
      </c:areaChart>
      <c:dateAx>
        <c:axId val="2343914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34392960"/>
        <c:crosses val="autoZero"/>
        <c:auto val="1"/>
        <c:lblOffset val="100"/>
        <c:baseTimeUnit val="days"/>
      </c:dateAx>
      <c:valAx>
        <c:axId val="234392960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34391424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951680"/>
        <c:axId val="224797824"/>
      </c:areaChart>
      <c:dateAx>
        <c:axId val="2249516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4797824"/>
        <c:crosses val="autoZero"/>
        <c:auto val="1"/>
        <c:lblOffset val="100"/>
        <c:baseTimeUnit val="days"/>
      </c:dateAx>
      <c:valAx>
        <c:axId val="224797824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49516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5072"/>
        <c:axId val="224836608"/>
      </c:areaChart>
      <c:dateAx>
        <c:axId val="2248350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4836608"/>
        <c:crosses val="autoZero"/>
        <c:auto val="1"/>
        <c:lblOffset val="100"/>
        <c:baseTimeUnit val="days"/>
      </c:dateAx>
      <c:valAx>
        <c:axId val="224836608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4835072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Zn!$A$760:$A$1206</c:f>
              <c:numCache>
                <c:formatCode>yyyy\.mm\.dd</c:formatCode>
                <c:ptCount val="22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</c:numCache>
            </c:numRef>
          </c:cat>
          <c:val>
            <c:numRef>
              <c:f>Zn!$B$760:$B$1206</c:f>
              <c:numCache>
                <c:formatCode>_(* #,##0.00_);_(* \(#,##0.00\);_(* "-"??_);_(@_)</c:formatCode>
                <c:ptCount val="22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68288"/>
        <c:axId val="219069824"/>
      </c:areaChart>
      <c:dateAx>
        <c:axId val="21906828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069824"/>
        <c:crosses val="autoZero"/>
        <c:auto val="1"/>
        <c:lblOffset val="100"/>
        <c:baseTimeUnit val="days"/>
      </c:dateAx>
      <c:valAx>
        <c:axId val="21906982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06828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USD_CNY!$A$910:$A$996</c:f>
              <c:numCache>
                <c:formatCode>yyyy\.mm\.dd</c:formatCode>
                <c:ptCount val="87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</c:numCache>
            </c:numRef>
          </c:cat>
          <c:val>
            <c:numRef>
              <c:f>USD_CNY!$B$910:$B$996</c:f>
              <c:numCache>
                <c:formatCode>_(* #,##0.00000_);_(* \(#,##0.00000\);_(* "-"??_);_(@_)</c:formatCode>
                <c:ptCount val="87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077440"/>
        <c:axId val="220083328"/>
      </c:areaChart>
      <c:dateAx>
        <c:axId val="22007744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0083328"/>
        <c:crosses val="autoZero"/>
        <c:auto val="1"/>
        <c:lblOffset val="100"/>
        <c:baseTimeUnit val="days"/>
        <c:majorUnit val="7"/>
      </c:dateAx>
      <c:valAx>
        <c:axId val="220083328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0774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123904"/>
        <c:axId val="220125440"/>
      </c:areaChart>
      <c:catAx>
        <c:axId val="22012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125440"/>
        <c:crosses val="autoZero"/>
        <c:auto val="1"/>
        <c:lblAlgn val="ctr"/>
        <c:lblOffset val="100"/>
        <c:noMultiLvlLbl val="0"/>
      </c:catAx>
      <c:valAx>
        <c:axId val="22012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12390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Pb!$A$759:$A$1208</c:f>
              <c:numCache>
                <c:formatCode>yyyy\.mm\.dd</c:formatCode>
                <c:ptCount val="22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</c:numCache>
            </c:numRef>
          </c:cat>
          <c:val>
            <c:numRef>
              <c:f>Pb!$B$759:$B$1208</c:f>
              <c:numCache>
                <c:formatCode>_(* #,##0.00_);_(* \(#,##0.00\);_(* "-"??_);_(@_)</c:formatCode>
                <c:ptCount val="22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020736"/>
        <c:axId val="220022272"/>
      </c:areaChart>
      <c:dateAx>
        <c:axId val="2200207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002227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20022272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0207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54656"/>
        <c:axId val="220056192"/>
      </c:lineChart>
      <c:dateAx>
        <c:axId val="220054656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056192"/>
        <c:crosses val="autoZero"/>
        <c:auto val="1"/>
        <c:lblOffset val="100"/>
        <c:baseTimeUnit val="days"/>
      </c:dateAx>
      <c:valAx>
        <c:axId val="2200561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05465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37728"/>
        <c:axId val="220143616"/>
      </c:lineChart>
      <c:dateAx>
        <c:axId val="22013772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143616"/>
        <c:crosses val="autoZero"/>
        <c:auto val="1"/>
        <c:lblOffset val="100"/>
        <c:baseTimeUnit val="days"/>
      </c:dateAx>
      <c:valAx>
        <c:axId val="2201436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13772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A4" sqref="A4:I13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2" t="s">
        <v>1018</v>
      </c>
      <c r="B1" s="382"/>
      <c r="C1" s="382"/>
      <c r="D1" s="382"/>
      <c r="E1" s="382"/>
      <c r="F1" s="382"/>
      <c r="G1" s="382"/>
      <c r="H1" s="382"/>
      <c r="I1" s="382"/>
      <c r="J1" s="157"/>
      <c r="K1" s="338"/>
      <c r="L1" s="197"/>
      <c r="M1" s="158"/>
    </row>
    <row r="2" spans="1:13" x14ac:dyDescent="0.3">
      <c r="A2" s="383" t="s">
        <v>21</v>
      </c>
      <c r="B2" s="383"/>
      <c r="C2" s="383"/>
      <c r="D2" s="383"/>
      <c r="E2" s="181">
        <v>43437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50375</v>
      </c>
      <c r="E5" s="328">
        <f>+IF(ISERROR(VLOOKUP($E$2,Cu!$A$5:$H$1643,7,0)),0,VLOOKUP($E$2,Cu!$A$5:$H$1643,7,0))</f>
        <v>660</v>
      </c>
      <c r="F5" s="327" t="s">
        <v>3</v>
      </c>
      <c r="G5" s="326">
        <f>+IF(ISERROR(VLOOKUP($E$2,Cu!$A$5:$H$1643,2,0)),0,VLOOKUP($E$2,Cu!$A$5:$H$1643,2,0))</f>
        <v>7282.1604055747739</v>
      </c>
      <c r="H5" s="326">
        <f>+IF(ISERROR(VLOOKUP($E$2,Cu!$A$5:$H$1643,4,0)),0,VLOOKUP($E$2,Cu!$A$5:$H$1643,4,0))</f>
        <v>6224.0687227134822</v>
      </c>
      <c r="I5" s="326">
        <f>+IF(ISERROR(VLOOKUP($E$2,Cu!$A$5:$H$1643,5,0)),0,VLOOKUP($E$2,Cu!$A$5:$H$1643,5,0))</f>
        <v>6238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18900</v>
      </c>
      <c r="E6" s="328">
        <f>+IF(ISERROR(VLOOKUP($E$2,Pb!$A$5:$H$1988,7,0)),0,VLOOKUP($E$2,Pb!$A$5:$H$1988,7,0))</f>
        <v>275</v>
      </c>
      <c r="F6" s="327" t="s">
        <v>3</v>
      </c>
      <c r="G6" s="326">
        <f>+IF(ISERROR(VLOOKUP($E$2,Pb!$A$5:$H$1988,2,0)),0,VLOOKUP($E$2,Pb!$A$5:$H$1988,2,0))</f>
        <v>2732.1653928608084</v>
      </c>
      <c r="H6" s="326">
        <f>+IF(ISERROR(VLOOKUP($E$2,Pb!$A$5:$H$1988,4,0)),0,VLOOKUP($E$2,Pb!$A$5:$H$1988,4,0))</f>
        <v>2335.1840964622297</v>
      </c>
      <c r="I6" s="326">
        <f>+IF(ISERROR(VLOOKUP($E$2,Pb!$A$5:$H$1988,5,0)),0,VLOOKUP($E$2,Pb!$A$5:$H$1988,5,0))</f>
        <v>1956.5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3484</v>
      </c>
      <c r="E7" s="328">
        <f>+IF(ISERROR(VLOOKUP($E$2,Ag!$A$5:$H$1988,7,0)),0,VLOOKUP($E$2,Ag!$A$5:$H$1988,7,0))</f>
        <v>-10</v>
      </c>
      <c r="F7" s="327" t="s">
        <v>6</v>
      </c>
      <c r="G7" s="326">
        <f>+IF(ISERROR(VLOOKUP($E$2,Ag!$A$5:$H$1519,2,0)),0,VLOOKUP($E$2,Ag!$A$5:$H$1519,2,0))</f>
        <v>503.64360998555856</v>
      </c>
      <c r="H7" s="326">
        <f>+IF(ISERROR(VLOOKUP($E$2,Ag!$A$5:$H$1519,4,0)),0,VLOOKUP($E$2,Ag!$A$5:$H$1519,4,0))</f>
        <v>430.46462391928083</v>
      </c>
      <c r="I7" s="326">
        <f>+IF(ISERROR(VLOOKUP($E$2,Ag!$A$5:$H$1519,5,0)),0,VLOOKUP($E$2,Ag!$A$5:$H$1519,5,0))</f>
        <v>458.95000000000005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21960</v>
      </c>
      <c r="E8" s="328">
        <f>+IF(ISERROR(VLOOKUP($E$2,Zn!$A$5:$H$2996,7,0)),0,VLOOKUP($E$2,Zn!$A$5:$H$2996,7,0))</f>
        <v>1010</v>
      </c>
      <c r="F8" s="327" t="s">
        <v>3</v>
      </c>
      <c r="G8" s="326">
        <f>+IF(ISERROR(VLOOKUP($E$2,Zn!$A$5:$H$2996,2,0)),0,VLOOKUP($E$2,Zn!$A$5:$H$2996,2,0))</f>
        <v>3174.5159802763683</v>
      </c>
      <c r="H8" s="326">
        <f>+IF(ISERROR(VLOOKUP($E$2,Zn!$A$5:$H$2996,4,0)),0,VLOOKUP($E$2,Zn!$A$5:$H$2996,4,0))</f>
        <v>2713.2615216037339</v>
      </c>
      <c r="I8" s="326">
        <f>+IF(ISERROR(VLOOKUP($E$2,Zn!$A$5:$H$2996,5,0)),0,VLOOKUP($E$2,Zn!$A$5:$H$2996,5,0))</f>
        <v>2628.5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96450</v>
      </c>
      <c r="E9" s="328">
        <f>+IF(ISERROR(VLOOKUP($E$2,Ni!$A$6:$H$2998,7,0)),0,VLOOKUP($E$2,Ni!$A$6:$H$2998,7,0))</f>
        <v>1050</v>
      </c>
      <c r="F9" s="327" t="s">
        <v>3</v>
      </c>
      <c r="G9" s="326">
        <f>+IF(ISERROR(VLOOKUP($E$2,Ni!$A$6:$H$2998,2,0)),0,VLOOKUP($E$2,Ni!$A$6:$H$2998,2,0))</f>
        <v>13942.717044519841</v>
      </c>
      <c r="H9" s="326">
        <f>+IF(ISERROR(VLOOKUP($E$2,Ni!$A$6:$H$2998,4,0)),0,VLOOKUP($E$2,Ni!$A$6:$H$2998,4,0))</f>
        <v>11916.852174803284</v>
      </c>
      <c r="I9" s="326">
        <f>+IF(ISERROR(VLOOKUP($E$2,Ni!$A$6:$H$2998,5,0)),0,VLOOKUP($E$2,Ni!$A$6:$H$2998,5,0))</f>
        <v>11020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2238</v>
      </c>
      <c r="E10" s="328">
        <f>+IF(ISERROR(VLOOKUP($E$2,Coke!$A$6:$H$2998,7,0)),0,VLOOKUP($E$2,Coke!$A$6:$H$2998,7,0))</f>
        <v>112</v>
      </c>
      <c r="F10" s="327" t="s">
        <v>3</v>
      </c>
      <c r="G10" s="326">
        <f>+IF(ISERROR(VLOOKUP($E$2,Coke!$A$6:$H$2998,2,0)),0,VLOOKUP($E$2,Coke!$A$6:$H$2998,2,0))</f>
        <v>323.5230766784386</v>
      </c>
      <c r="H10" s="326">
        <f>+IF(ISERROR(VLOOKUP($E$2,Coke!$A$6:$H$2998,4,0)),0,VLOOKUP($E$2,Coke!$A$6:$H$2998,4,0))</f>
        <v>276.51545015251162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3985</v>
      </c>
      <c r="E11" s="328">
        <f>+IF(ISERROR(VLOOKUP($E$2,Steel!$A$6:$H$2998,7,0)),0,VLOOKUP($E$2,Steel!$A$6:$H$2998,7,0))</f>
        <v>130</v>
      </c>
      <c r="F11" s="327" t="s">
        <v>3</v>
      </c>
      <c r="G11" s="326">
        <f>+IF(ISERROR(VLOOKUP($E$2,Steel!$A$6:$H$2998,2,0)),0,VLOOKUP($E$2,Steel!$A$6:$H$2998,2,0))</f>
        <v>576.06767674869434</v>
      </c>
      <c r="H11" s="326">
        <f>+IF(ISERROR(VLOOKUP($E$2,Steel!$A$6:$H$2998,4,0)),0,VLOOKUP($E$2,Steel!$A$6:$H$2998,4,0))</f>
        <v>492.36553568264475</v>
      </c>
      <c r="I11" s="355">
        <f>+IF(ISERROR(VLOOKUP($E$2,Steel!$A$6:$H$2998,5,0)),0,VLOOKUP($E$2,Steel!$A$6:$H$2998,5,0))</f>
        <v>461</v>
      </c>
      <c r="J11" s="168"/>
      <c r="K11" s="64"/>
      <c r="M11" s="169"/>
    </row>
    <row r="12" spans="1:13" s="25" customFormat="1" ht="34.5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7300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1055.2808131155505</v>
      </c>
      <c r="H12" s="326">
        <f>+IF(ISERROR(VLOOKUP($E$2,'SiMn 6014'!$A$7:$G$163,4,0)),0,VLOOKUP($E$2,'SiMn 6014'!$A$7:$G$163,4,0))</f>
        <v>901.94941291927398</v>
      </c>
      <c r="I12" s="355" t="s">
        <v>1024</v>
      </c>
      <c r="J12" s="168"/>
      <c r="K12" s="64"/>
      <c r="M12" s="169"/>
    </row>
    <row r="13" spans="1:13" s="25" customFormat="1" ht="34.5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8650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1250.4354840341796</v>
      </c>
      <c r="H13" s="326">
        <f>+IF(ISERROR(VLOOKUP($E$2,'SiMn 6517'!$A$7:$G$163,4,0)),0,VLOOKUP($E$2,'SiMn 6517'!$A$7:$G$163,4,0))</f>
        <v>1068.7482769522903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43437</v>
      </c>
      <c r="C15" s="182" t="s">
        <v>1002</v>
      </c>
      <c r="D15" s="192">
        <f>+IF(ISERROR(VLOOKUP($E$2,'CNY-VND'!$A$4:$B$500,2,0)),0,VLOOKUP($E$2,'CNY-VND'!$A$4:$B$500,2,0))</f>
        <v>3395</v>
      </c>
      <c r="E15" s="384" t="s">
        <v>1000</v>
      </c>
      <c r="F15" s="384"/>
      <c r="G15" s="384"/>
      <c r="H15" s="384"/>
      <c r="I15" s="384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+IF(ISERROR(VLOOKUP($E$2,VNĐ_USD!$A$131:$B$478,2,0)),0,VLOOKUP($E$2,VNĐ_USD!$A$131:$B$478,2,0))</f>
        <v>23365</v>
      </c>
      <c r="E16" s="384" t="s">
        <v>1003</v>
      </c>
      <c r="F16" s="384"/>
      <c r="G16" s="384"/>
      <c r="H16" s="384"/>
      <c r="I16" s="384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6.9175899999999997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5" t="s">
        <v>17</v>
      </c>
      <c r="B18" s="385"/>
      <c r="C18" s="385"/>
      <c r="D18" s="385"/>
      <c r="E18" s="385"/>
      <c r="F18" s="385"/>
      <c r="G18" s="385"/>
      <c r="H18" s="385"/>
      <c r="I18" s="385"/>
    </row>
    <row r="19" spans="1:12" ht="15.75" customHeight="1" x14ac:dyDescent="0.3">
      <c r="A19" s="379" t="s">
        <v>656</v>
      </c>
      <c r="B19" s="380"/>
      <c r="C19" s="379" t="s">
        <v>18</v>
      </c>
      <c r="D19" s="381"/>
      <c r="E19" s="381"/>
      <c r="F19" s="381"/>
      <c r="G19" s="381"/>
      <c r="H19" s="381"/>
      <c r="I19" s="381"/>
    </row>
    <row r="34" spans="1:12" ht="15" customHeight="1" x14ac:dyDescent="0.3">
      <c r="A34" s="386" t="s">
        <v>657</v>
      </c>
      <c r="B34" s="386"/>
      <c r="C34" s="387" t="s">
        <v>4</v>
      </c>
      <c r="D34" s="387"/>
      <c r="E34" s="387"/>
      <c r="F34" s="387"/>
      <c r="G34" s="387"/>
      <c r="H34" s="387"/>
      <c r="I34" s="387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6" t="s">
        <v>705</v>
      </c>
      <c r="B49" s="386"/>
      <c r="C49" s="387" t="s">
        <v>706</v>
      </c>
      <c r="D49" s="387"/>
      <c r="E49" s="387"/>
      <c r="F49" s="387"/>
      <c r="G49" s="387"/>
      <c r="H49" s="387"/>
      <c r="I49" s="387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6" t="s">
        <v>721</v>
      </c>
      <c r="B67" s="386"/>
      <c r="C67" s="387" t="s">
        <v>722</v>
      </c>
      <c r="D67" s="387"/>
      <c r="E67" s="387"/>
      <c r="F67" s="387"/>
      <c r="G67" s="387"/>
      <c r="H67" s="387"/>
      <c r="I67" s="387"/>
    </row>
    <row r="82" spans="1:9" x14ac:dyDescent="0.3">
      <c r="A82" s="386" t="s">
        <v>759</v>
      </c>
      <c r="B82" s="386"/>
      <c r="C82" s="387" t="s">
        <v>760</v>
      </c>
      <c r="D82" s="387"/>
      <c r="E82" s="387"/>
      <c r="F82" s="387"/>
      <c r="G82" s="387"/>
      <c r="H82" s="387"/>
      <c r="I82" s="387"/>
    </row>
    <row r="100" spans="1:9" x14ac:dyDescent="0.3">
      <c r="A100" s="388" t="s">
        <v>1028</v>
      </c>
      <c r="B100" s="388"/>
      <c r="C100" s="388"/>
      <c r="D100" s="388"/>
      <c r="E100" s="388"/>
      <c r="F100" s="388"/>
      <c r="G100" s="388"/>
      <c r="H100" s="388"/>
      <c r="I100" s="388"/>
    </row>
    <row r="115" spans="1:9" x14ac:dyDescent="0.3">
      <c r="A115" s="388" t="s">
        <v>1029</v>
      </c>
      <c r="B115" s="388"/>
      <c r="C115" s="388"/>
      <c r="D115" s="388"/>
      <c r="E115" s="388"/>
      <c r="F115" s="388"/>
      <c r="G115" s="388"/>
      <c r="H115" s="388"/>
      <c r="I115" s="388"/>
    </row>
    <row r="128" spans="1:9" x14ac:dyDescent="0.3">
      <c r="A128" s="388" t="s">
        <v>1005</v>
      </c>
      <c r="B128" s="388"/>
      <c r="C128" s="388"/>
      <c r="D128" s="388"/>
      <c r="E128" s="388"/>
      <c r="F128" s="388"/>
      <c r="G128" s="388"/>
      <c r="H128" s="388"/>
      <c r="I128" s="388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6" sqref="C16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 t="str">
        <f t="shared" si="0"/>
        <v/>
      </c>
      <c r="C17" s="284"/>
      <c r="D17" s="110">
        <f t="shared" si="3"/>
        <v>0</v>
      </c>
      <c r="E17" s="284"/>
      <c r="F17" s="330">
        <f>USD_CNY!B997</f>
        <v>0</v>
      </c>
      <c r="G17" s="106">
        <f t="shared" si="1"/>
        <v>-8650</v>
      </c>
    </row>
    <row r="18" spans="1:7" x14ac:dyDescent="0.3">
      <c r="A18" s="350">
        <v>43439</v>
      </c>
      <c r="B18" s="111" t="str">
        <f t="shared" si="0"/>
        <v/>
      </c>
      <c r="C18" s="284"/>
      <c r="D18" s="110">
        <f t="shared" si="3"/>
        <v>0</v>
      </c>
      <c r="E18" s="284"/>
      <c r="F18" s="330">
        <f>USD_CNY!B998</f>
        <v>0</v>
      </c>
      <c r="G18" s="106">
        <f t="shared" si="1"/>
        <v>0</v>
      </c>
    </row>
    <row r="19" spans="1:7" x14ac:dyDescent="0.3">
      <c r="A19" s="350">
        <v>43440</v>
      </c>
      <c r="B19" s="111" t="str">
        <f t="shared" si="0"/>
        <v/>
      </c>
      <c r="C19" s="284"/>
      <c r="D19" s="110">
        <f t="shared" si="3"/>
        <v>0</v>
      </c>
      <c r="E19" s="284"/>
      <c r="F19" s="330">
        <f>USD_CNY!B999</f>
        <v>0</v>
      </c>
      <c r="G19" s="106">
        <f t="shared" si="1"/>
        <v>0</v>
      </c>
    </row>
    <row r="20" spans="1:7" x14ac:dyDescent="0.3">
      <c r="A20" s="350">
        <v>43441</v>
      </c>
      <c r="B20" s="111" t="str">
        <f t="shared" si="0"/>
        <v/>
      </c>
      <c r="C20" s="284"/>
      <c r="D20" s="110">
        <f t="shared" si="3"/>
        <v>0</v>
      </c>
      <c r="E20" s="284"/>
      <c r="F20" s="330">
        <f>USD_CNY!B1000</f>
        <v>0</v>
      </c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985" activePane="bottomLeft" state="frozen"/>
      <selection pane="bottomLeft" activeCell="A996" sqref="A996:A1000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7" t="s">
        <v>1019</v>
      </c>
      <c r="B1" s="398"/>
      <c r="C1" s="398"/>
      <c r="D1" s="398"/>
      <c r="E1" s="398"/>
      <c r="F1" s="398"/>
      <c r="G1" s="398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/>
    </row>
    <row r="998" spans="1:2" x14ac:dyDescent="0.35">
      <c r="A998" s="225">
        <v>43439</v>
      </c>
      <c r="B998" s="341"/>
    </row>
    <row r="999" spans="1:2" x14ac:dyDescent="0.35">
      <c r="A999" s="225">
        <v>43440</v>
      </c>
      <c r="B999" s="341"/>
    </row>
    <row r="1000" spans="1:2" x14ac:dyDescent="0.35">
      <c r="A1000" s="225">
        <v>43441</v>
      </c>
      <c r="B1000" s="341"/>
    </row>
    <row r="1001" spans="1:2" x14ac:dyDescent="0.35">
      <c r="A1001" s="225"/>
      <c r="B1001" s="341"/>
    </row>
    <row r="1002" spans="1:2" x14ac:dyDescent="0.35">
      <c r="A1002" s="225"/>
      <c r="B1002" s="341"/>
    </row>
    <row r="1003" spans="1:2" x14ac:dyDescent="0.35">
      <c r="A1003" s="225"/>
      <c r="B1003" s="341"/>
    </row>
    <row r="1004" spans="1:2" x14ac:dyDescent="0.35">
      <c r="A1004" s="225"/>
      <c r="B1004" s="341"/>
    </row>
    <row r="1005" spans="1:2" x14ac:dyDescent="0.35">
      <c r="A1005" s="225"/>
      <c r="B1005" s="341"/>
    </row>
    <row r="1006" spans="1:2" x14ac:dyDescent="0.35">
      <c r="A1006" s="225"/>
      <c r="B1006" s="341"/>
    </row>
    <row r="1007" spans="1:2" x14ac:dyDescent="0.35">
      <c r="A1007" s="2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  <c r="B1013" s="341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64" activePane="bottomLeft" state="frozen"/>
      <selection pane="bottomLeft" activeCell="A477" sqref="A477:A481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/>
    </row>
    <row r="479" spans="1:2" ht="15.5" x14ac:dyDescent="0.35">
      <c r="A479" s="231">
        <v>43439</v>
      </c>
      <c r="B479" s="333"/>
    </row>
    <row r="480" spans="1:2" ht="15.5" x14ac:dyDescent="0.35">
      <c r="A480" s="231">
        <v>43440</v>
      </c>
      <c r="B480" s="333"/>
    </row>
    <row r="481" spans="1:2" ht="15.5" x14ac:dyDescent="0.35">
      <c r="A481" s="231">
        <v>43441</v>
      </c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19" activePane="bottomLeft" state="frozen"/>
      <selection pane="bottomLeft" activeCell="A333" sqref="A333:A337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9" t="s">
        <v>1017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/>
    </row>
    <row r="335" spans="1:2" x14ac:dyDescent="0.35">
      <c r="A335" s="307">
        <v>43439</v>
      </c>
      <c r="B335" s="310"/>
    </row>
    <row r="336" spans="1:2" x14ac:dyDescent="0.35">
      <c r="A336" s="307">
        <v>43440</v>
      </c>
      <c r="B336" s="310"/>
    </row>
    <row r="337" spans="1:2" x14ac:dyDescent="0.35">
      <c r="A337" s="307">
        <v>43441</v>
      </c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201" activePane="bottomLeft" state="frozen"/>
      <selection pane="bottomLeft" activeCell="E1211" sqref="E1211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9" t="s">
        <v>749</v>
      </c>
      <c r="B1" s="389"/>
      <c r="C1" s="389"/>
      <c r="D1" s="389"/>
      <c r="E1" s="389"/>
      <c r="F1" s="389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0" t="s">
        <v>750</v>
      </c>
      <c r="C3" s="391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6238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10" si="33">+IF(F1188=0,"",C1188/F1188)</f>
        <v>7047.9524779751482</v>
      </c>
      <c r="C1188" s="267">
        <v>49120</v>
      </c>
      <c r="D1188" s="47">
        <f t="shared" ref="D1188:D1210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4" si="45">+C1210-C1209</f>
        <v>660</v>
      </c>
    </row>
    <row r="1211" spans="1:7" x14ac:dyDescent="0.35">
      <c r="A1211" s="225">
        <v>43438</v>
      </c>
      <c r="B1211" s="47"/>
      <c r="C1211" s="267"/>
      <c r="D1211" s="47"/>
      <c r="E1211" s="267"/>
      <c r="F1211" s="170">
        <f>USD_CNY!B997</f>
        <v>0</v>
      </c>
      <c r="G1211" s="162">
        <f t="shared" si="45"/>
        <v>-50375</v>
      </c>
    </row>
    <row r="1212" spans="1:7" x14ac:dyDescent="0.35">
      <c r="A1212" s="225">
        <v>43439</v>
      </c>
      <c r="B1212" s="47"/>
      <c r="C1212" s="267"/>
      <c r="D1212" s="47"/>
      <c r="E1212" s="267"/>
      <c r="F1212" s="170">
        <f>USD_CNY!B998</f>
        <v>0</v>
      </c>
      <c r="G1212" s="162">
        <f t="shared" si="45"/>
        <v>0</v>
      </c>
    </row>
    <row r="1213" spans="1:7" x14ac:dyDescent="0.35">
      <c r="A1213" s="225">
        <v>43440</v>
      </c>
      <c r="B1213" s="47"/>
      <c r="C1213" s="267"/>
      <c r="D1213" s="47"/>
      <c r="E1213" s="267"/>
      <c r="F1213" s="170">
        <f>USD_CNY!B999</f>
        <v>0</v>
      </c>
      <c r="G1213" s="162">
        <f t="shared" si="45"/>
        <v>0</v>
      </c>
    </row>
    <row r="1214" spans="1:7" x14ac:dyDescent="0.35">
      <c r="A1214" s="225">
        <v>43441</v>
      </c>
      <c r="B1214" s="47"/>
      <c r="C1214" s="267"/>
      <c r="D1214" s="47"/>
      <c r="E1214" s="267"/>
      <c r="F1214" s="170">
        <f>USD_CNY!B1000</f>
        <v>0</v>
      </c>
      <c r="G1214" s="162">
        <f t="shared" si="45"/>
        <v>0</v>
      </c>
    </row>
    <row r="1215" spans="1:7" x14ac:dyDescent="0.35">
      <c r="A1215" s="46"/>
      <c r="B1215" s="47"/>
      <c r="C1215" s="267"/>
      <c r="D1215" s="47"/>
      <c r="E1215" s="267"/>
      <c r="F1215" s="47"/>
    </row>
    <row r="1216" spans="1:7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201" activePane="bottomLeft" state="frozen"/>
      <selection pane="bottomLeft" activeCell="E1209" sqref="E1209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2" t="s">
        <v>749</v>
      </c>
      <c r="B1" s="392"/>
      <c r="C1" s="392"/>
      <c r="D1" s="392"/>
      <c r="E1" s="392"/>
      <c r="F1" s="392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0" t="s">
        <v>659</v>
      </c>
      <c r="C3" s="391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12" si="37">+IF(F1203=0,"",C1203/F1203)</f>
        <v>2683.427583474408</v>
      </c>
      <c r="C1203" s="47">
        <v>18625</v>
      </c>
      <c r="D1203" s="47">
        <f t="shared" ref="D1203:D1212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2" si="41">+C1208-C1207</f>
        <v>275</v>
      </c>
    </row>
    <row r="1209" spans="1:7" x14ac:dyDescent="0.35">
      <c r="A1209" s="225">
        <v>43438</v>
      </c>
      <c r="B1209" s="47" t="str">
        <f t="shared" si="37"/>
        <v/>
      </c>
      <c r="C1209" s="47"/>
      <c r="D1209" s="47" t="e">
        <f t="shared" si="38"/>
        <v>#VALUE!</v>
      </c>
      <c r="E1209" s="47"/>
      <c r="F1209" s="170">
        <f>USD_CNY!B997</f>
        <v>0</v>
      </c>
      <c r="G1209" s="162">
        <f t="shared" si="41"/>
        <v>-18900</v>
      </c>
    </row>
    <row r="1210" spans="1:7" x14ac:dyDescent="0.35">
      <c r="A1210" s="225">
        <v>43439</v>
      </c>
      <c r="B1210" s="47" t="str">
        <f t="shared" si="37"/>
        <v/>
      </c>
      <c r="C1210" s="47"/>
      <c r="D1210" s="47" t="e">
        <f t="shared" si="38"/>
        <v>#VALUE!</v>
      </c>
      <c r="E1210" s="47"/>
      <c r="F1210" s="170">
        <f>USD_CNY!B998</f>
        <v>0</v>
      </c>
      <c r="G1210" s="162">
        <f t="shared" si="41"/>
        <v>0</v>
      </c>
    </row>
    <row r="1211" spans="1:7" x14ac:dyDescent="0.35">
      <c r="A1211" s="225">
        <v>43440</v>
      </c>
      <c r="B1211" s="47" t="str">
        <f t="shared" si="37"/>
        <v/>
      </c>
      <c r="C1211" s="47"/>
      <c r="D1211" s="47" t="e">
        <f t="shared" si="38"/>
        <v>#VALUE!</v>
      </c>
      <c r="E1211" s="47"/>
      <c r="F1211" s="170">
        <f>USD_CNY!B999</f>
        <v>0</v>
      </c>
      <c r="G1211" s="162">
        <f t="shared" si="41"/>
        <v>0</v>
      </c>
    </row>
    <row r="1212" spans="1:7" x14ac:dyDescent="0.35">
      <c r="A1212" s="225">
        <v>43441</v>
      </c>
      <c r="B1212" s="47" t="str">
        <f t="shared" si="37"/>
        <v/>
      </c>
      <c r="C1212" s="47"/>
      <c r="D1212" s="47" t="e">
        <f t="shared" si="38"/>
        <v>#VALUE!</v>
      </c>
      <c r="E1212" s="47"/>
      <c r="F1212" s="170">
        <f>USD_CNY!B1000</f>
        <v>0</v>
      </c>
      <c r="G1212" s="162">
        <f t="shared" si="41"/>
        <v>0</v>
      </c>
    </row>
    <row r="1213" spans="1:7" x14ac:dyDescent="0.35">
      <c r="A1213" s="201"/>
      <c r="B1213" s="47"/>
      <c r="C1213" s="47"/>
      <c r="D1213" s="47"/>
      <c r="E1213" s="47"/>
      <c r="F1213" s="62"/>
    </row>
    <row r="1214" spans="1:7" x14ac:dyDescent="0.35">
      <c r="A1214" s="201"/>
      <c r="B1214" s="47"/>
      <c r="C1214" s="47"/>
      <c r="D1214" s="47"/>
      <c r="E1214" s="47"/>
      <c r="F1214" s="62"/>
    </row>
    <row r="1215" spans="1:7" x14ac:dyDescent="0.35">
      <c r="A1215" s="201"/>
      <c r="B1215" s="47"/>
      <c r="C1215" s="47"/>
      <c r="D1215" s="47"/>
      <c r="E1215" s="47"/>
      <c r="F1215" s="62"/>
    </row>
    <row r="1216" spans="1:7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96" activePane="bottomLeft" state="frozen"/>
      <selection pane="bottomLeft" activeCell="E1209" sqref="E1209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3" t="s">
        <v>749</v>
      </c>
      <c r="B1" s="393"/>
      <c r="C1" s="393"/>
      <c r="D1" s="393"/>
      <c r="E1" s="393"/>
      <c r="F1" s="393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4" t="s">
        <v>752</v>
      </c>
      <c r="C3" s="395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13" si="40">+IF(F1204=0,"",C1204/F1204)</f>
        <v>502.68342758347438</v>
      </c>
      <c r="C1204" s="257">
        <v>3489</v>
      </c>
      <c r="D1204" s="20">
        <f t="shared" ref="D1204:D1213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3" si="43">+C1209-C1208</f>
        <v>-10</v>
      </c>
    </row>
    <row r="1210" spans="1:7" x14ac:dyDescent="0.35">
      <c r="A1210" s="225">
        <v>43438</v>
      </c>
      <c r="B1210" s="20" t="str">
        <f t="shared" si="40"/>
        <v/>
      </c>
      <c r="C1210" s="257"/>
      <c r="D1210" s="20" t="e">
        <f t="shared" si="41"/>
        <v>#VALUE!</v>
      </c>
      <c r="E1210" s="20"/>
      <c r="F1210" s="170">
        <f>USD_CNY!B997</f>
        <v>0</v>
      </c>
      <c r="G1210" s="184">
        <f t="shared" si="43"/>
        <v>-3484</v>
      </c>
    </row>
    <row r="1211" spans="1:7" x14ac:dyDescent="0.35">
      <c r="A1211" s="225">
        <v>43439</v>
      </c>
      <c r="B1211" s="20" t="str">
        <f t="shared" si="40"/>
        <v/>
      </c>
      <c r="C1211" s="257"/>
      <c r="D1211" s="20" t="e">
        <f t="shared" si="41"/>
        <v>#VALUE!</v>
      </c>
      <c r="E1211" s="20"/>
      <c r="F1211" s="170">
        <f>USD_CNY!B998</f>
        <v>0</v>
      </c>
      <c r="G1211" s="184">
        <f t="shared" si="43"/>
        <v>0</v>
      </c>
    </row>
    <row r="1212" spans="1:7" x14ac:dyDescent="0.35">
      <c r="A1212" s="225">
        <v>43440</v>
      </c>
      <c r="B1212" s="20" t="str">
        <f t="shared" si="40"/>
        <v/>
      </c>
      <c r="C1212" s="257"/>
      <c r="D1212" s="20" t="e">
        <f t="shared" si="41"/>
        <v>#VALUE!</v>
      </c>
      <c r="E1212" s="20"/>
      <c r="F1212" s="170">
        <f>USD_CNY!B999</f>
        <v>0</v>
      </c>
      <c r="G1212" s="184">
        <f t="shared" si="43"/>
        <v>0</v>
      </c>
    </row>
    <row r="1213" spans="1:7" x14ac:dyDescent="0.35">
      <c r="A1213" s="225">
        <v>43441</v>
      </c>
      <c r="B1213" s="20" t="str">
        <f t="shared" si="40"/>
        <v/>
      </c>
      <c r="C1213" s="257"/>
      <c r="D1213" s="20" t="e">
        <f t="shared" si="41"/>
        <v>#VALUE!</v>
      </c>
      <c r="E1213" s="20"/>
      <c r="F1213" s="170">
        <f>USD_CNY!B1000</f>
        <v>0</v>
      </c>
      <c r="G1213" s="184">
        <f t="shared" si="43"/>
        <v>0</v>
      </c>
    </row>
    <row r="1214" spans="1:7" x14ac:dyDescent="0.35">
      <c r="A1214" s="224"/>
      <c r="B1214" s="20"/>
      <c r="C1214" s="257"/>
      <c r="D1214" s="20"/>
      <c r="E1214" s="20"/>
      <c r="F1214" s="58"/>
    </row>
    <row r="1215" spans="1:7" x14ac:dyDescent="0.35">
      <c r="A1215" s="224"/>
      <c r="B1215" s="20"/>
      <c r="C1215" s="257"/>
      <c r="D1215" s="20"/>
      <c r="E1215" s="20"/>
      <c r="F1215" s="58"/>
    </row>
    <row r="1216" spans="1:7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93" activePane="bottomLeft" state="frozen"/>
      <selection pane="bottomLeft" activeCell="E1207" sqref="E1207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6" t="s">
        <v>749</v>
      </c>
      <c r="B1" s="396"/>
      <c r="C1" s="396"/>
      <c r="D1" s="396"/>
      <c r="E1" s="396"/>
      <c r="F1" s="396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2713.2615216037339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>+B1202/1.17</f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8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>+B1203/1.17</f>
        <v>2547.9320494067638</v>
      </c>
      <c r="E1203" s="257">
        <v>2506</v>
      </c>
      <c r="F1203" s="170">
        <f>USD_CNY!B993</f>
        <v>6.9504999999999999</v>
      </c>
      <c r="G1203" s="184">
        <f t="shared" si="38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>+B1204/1.17</f>
        <v>2561.1127513812548</v>
      </c>
      <c r="E1204" s="257">
        <v>2515</v>
      </c>
      <c r="F1204" s="170">
        <f>USD_CNY!B994</f>
        <v>6.9380899999999999</v>
      </c>
      <c r="G1204" s="184">
        <f t="shared" si="38"/>
        <v>70</v>
      </c>
    </row>
    <row r="1205" spans="1:7" x14ac:dyDescent="0.35">
      <c r="A1205" s="225">
        <v>43434</v>
      </c>
      <c r="B1205" s="20">
        <f t="shared" ref="B1205:B1206" si="39">+IF(F1205=0,"",C1205/F1205)</f>
        <v>3021.0173402069286</v>
      </c>
      <c r="C1205" s="257">
        <v>20950</v>
      </c>
      <c r="D1205" s="20">
        <f>+B1205/1.17</f>
        <v>2582.0661027409647</v>
      </c>
      <c r="E1205" s="257">
        <v>2553</v>
      </c>
      <c r="F1205" s="170">
        <f>USD_CNY!B995</f>
        <v>6.9347500000000002</v>
      </c>
      <c r="G1205" s="184">
        <f t="shared" ref="G1205:G1210" si="40">+C1205-C1204</f>
        <v>160</v>
      </c>
    </row>
    <row r="1206" spans="1:7" x14ac:dyDescent="0.35">
      <c r="A1206" s="225">
        <v>43437</v>
      </c>
      <c r="B1206" s="20">
        <f t="shared" si="39"/>
        <v>3174.5159802763683</v>
      </c>
      <c r="C1206" s="257">
        <v>21960</v>
      </c>
      <c r="D1206" s="20">
        <f>+B1206/1.17</f>
        <v>2713.2615216037339</v>
      </c>
      <c r="E1206" s="257">
        <v>2628.5</v>
      </c>
      <c r="F1206" s="170">
        <f>USD_CNY!B996</f>
        <v>6.9175899999999997</v>
      </c>
      <c r="G1206" s="184">
        <f t="shared" si="40"/>
        <v>1010</v>
      </c>
    </row>
    <row r="1207" spans="1:7" x14ac:dyDescent="0.35">
      <c r="A1207" s="225">
        <v>43438</v>
      </c>
      <c r="B1207" s="20"/>
      <c r="C1207" s="257"/>
      <c r="D1207" s="20"/>
      <c r="E1207" s="257"/>
      <c r="F1207" s="170">
        <f>USD_CNY!B997</f>
        <v>0</v>
      </c>
      <c r="G1207" s="184">
        <f t="shared" si="40"/>
        <v>-21960</v>
      </c>
    </row>
    <row r="1208" spans="1:7" x14ac:dyDescent="0.35">
      <c r="A1208" s="225">
        <v>43439</v>
      </c>
      <c r="B1208" s="20"/>
      <c r="C1208" s="257"/>
      <c r="D1208" s="20"/>
      <c r="E1208" s="257"/>
      <c r="F1208" s="170">
        <f>USD_CNY!B998</f>
        <v>0</v>
      </c>
      <c r="G1208" s="184">
        <f t="shared" si="40"/>
        <v>0</v>
      </c>
    </row>
    <row r="1209" spans="1:7" x14ac:dyDescent="0.35">
      <c r="A1209" s="225">
        <v>43440</v>
      </c>
      <c r="B1209" s="20"/>
      <c r="C1209" s="257"/>
      <c r="D1209" s="20"/>
      <c r="E1209" s="257"/>
      <c r="F1209" s="170">
        <f>USD_CNY!B999</f>
        <v>0</v>
      </c>
      <c r="G1209" s="184">
        <f t="shared" si="40"/>
        <v>0</v>
      </c>
    </row>
    <row r="1210" spans="1:7" x14ac:dyDescent="0.35">
      <c r="A1210" s="225">
        <v>43441</v>
      </c>
      <c r="B1210" s="20"/>
      <c r="C1210" s="257"/>
      <c r="D1210" s="20"/>
      <c r="E1210" s="257"/>
      <c r="F1210" s="170">
        <f>USD_CNY!B1000</f>
        <v>0</v>
      </c>
      <c r="G1210" s="184">
        <f t="shared" si="40"/>
        <v>0</v>
      </c>
    </row>
    <row r="1211" spans="1:7" x14ac:dyDescent="0.35">
      <c r="A1211" s="225"/>
      <c r="B1211" s="20"/>
      <c r="C1211" s="257"/>
      <c r="D1211" s="20"/>
      <c r="E1211" s="257"/>
      <c r="F1211" s="170"/>
    </row>
    <row r="1212" spans="1:7" x14ac:dyDescent="0.35">
      <c r="A1212" s="225"/>
      <c r="B1212" s="20"/>
      <c r="C1212" s="257"/>
      <c r="D1212" s="20"/>
      <c r="E1212" s="257"/>
      <c r="F1212" s="170"/>
    </row>
    <row r="1213" spans="1:7" x14ac:dyDescent="0.35">
      <c r="A1213" s="225"/>
      <c r="B1213" s="20"/>
      <c r="C1213" s="257"/>
      <c r="D1213" s="20"/>
      <c r="E1213" s="257"/>
      <c r="F1213" s="170"/>
    </row>
    <row r="1214" spans="1:7" x14ac:dyDescent="0.35">
      <c r="A1214" s="225"/>
      <c r="B1214" s="20"/>
      <c r="C1214" s="257"/>
      <c r="D1214" s="20"/>
      <c r="E1214" s="257"/>
      <c r="F1214" s="170"/>
    </row>
    <row r="1215" spans="1:7" x14ac:dyDescent="0.35">
      <c r="A1215" s="225"/>
      <c r="B1215" s="20"/>
      <c r="C1215" s="257"/>
      <c r="D1215" s="20"/>
      <c r="E1215" s="257"/>
      <c r="F1215" s="170"/>
    </row>
    <row r="1216" spans="1:7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7"/>
  <sheetViews>
    <sheetView zoomScale="115" zoomScaleNormal="115" workbookViewId="0">
      <pane ySplit="5" topLeftCell="A746" activePane="bottomLeft" state="frozen"/>
      <selection pane="bottomLeft" activeCell="E754" sqref="E754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57" si="28">+IF(F731=0,"",C731/F731)</f>
        <v>14764.542141360806</v>
      </c>
      <c r="C731" s="288">
        <v>102900</v>
      </c>
      <c r="D731" s="110">
        <f t="shared" ref="D731:D757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7" si="33">+C753-C752</f>
        <v>1050</v>
      </c>
    </row>
    <row r="754" spans="1:7" x14ac:dyDescent="0.3">
      <c r="A754" s="350">
        <v>43438</v>
      </c>
      <c r="B754" s="110" t="str">
        <f t="shared" si="28"/>
        <v/>
      </c>
      <c r="D754" s="110">
        <f t="shared" si="29"/>
        <v>0</v>
      </c>
      <c r="F754" s="177">
        <f>USD_CNY!B997</f>
        <v>0</v>
      </c>
      <c r="G754" s="106">
        <f t="shared" si="33"/>
        <v>-96450</v>
      </c>
    </row>
    <row r="755" spans="1:7" x14ac:dyDescent="0.3">
      <c r="A755" s="350">
        <v>43439</v>
      </c>
      <c r="B755" s="110" t="str">
        <f t="shared" si="28"/>
        <v/>
      </c>
      <c r="D755" s="110">
        <f t="shared" si="29"/>
        <v>0</v>
      </c>
      <c r="F755" s="177">
        <f>USD_CNY!B998</f>
        <v>0</v>
      </c>
      <c r="G755" s="106">
        <f t="shared" si="33"/>
        <v>0</v>
      </c>
    </row>
    <row r="756" spans="1:7" x14ac:dyDescent="0.3">
      <c r="A756" s="350">
        <v>43440</v>
      </c>
      <c r="B756" s="110" t="str">
        <f t="shared" si="28"/>
        <v/>
      </c>
      <c r="D756" s="110">
        <f t="shared" si="29"/>
        <v>0</v>
      </c>
      <c r="F756" s="177">
        <f>USD_CNY!B999</f>
        <v>0</v>
      </c>
      <c r="G756" s="106">
        <f t="shared" si="33"/>
        <v>0</v>
      </c>
    </row>
    <row r="757" spans="1:7" x14ac:dyDescent="0.3">
      <c r="A757" s="350">
        <v>43441</v>
      </c>
      <c r="B757" s="110" t="str">
        <f t="shared" si="28"/>
        <v/>
      </c>
      <c r="D757" s="110">
        <f t="shared" si="29"/>
        <v>0</v>
      </c>
      <c r="F757" s="177">
        <f>USD_CNY!B1000</f>
        <v>0</v>
      </c>
      <c r="G757" s="106">
        <f t="shared" si="33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5"/>
  <sheetViews>
    <sheetView workbookViewId="0">
      <pane xSplit="1" ySplit="5" topLeftCell="B69" activePane="bottomRight" state="frozen"/>
      <selection pane="topRight" activeCell="B1" sqref="B1"/>
      <selection pane="bottomLeft" activeCell="A6" sqref="A6"/>
      <selection pane="bottomRight" activeCell="A77" sqref="A77:A81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81" si="13">+IF(F55=0,"",C55/F55)</f>
        <v>342.49720205469623</v>
      </c>
      <c r="C55" s="371">
        <v>2387</v>
      </c>
      <c r="D55" s="357">
        <f t="shared" ref="D55:D81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1" si="24">C77-C76</f>
        <v>112</v>
      </c>
    </row>
    <row r="78" spans="1:7" x14ac:dyDescent="0.3">
      <c r="A78" s="350">
        <v>43438</v>
      </c>
      <c r="B78" s="357" t="str">
        <f t="shared" si="13"/>
        <v/>
      </c>
      <c r="D78" s="357">
        <f t="shared" si="14"/>
        <v>0</v>
      </c>
      <c r="F78" s="1">
        <f>USD_CNY!B997</f>
        <v>0</v>
      </c>
      <c r="G78" s="361">
        <f t="shared" si="24"/>
        <v>-2238</v>
      </c>
    </row>
    <row r="79" spans="1:7" x14ac:dyDescent="0.3">
      <c r="A79" s="350">
        <v>43439</v>
      </c>
      <c r="B79" s="357" t="str">
        <f t="shared" si="13"/>
        <v/>
      </c>
      <c r="D79" s="357">
        <f t="shared" si="14"/>
        <v>0</v>
      </c>
      <c r="F79" s="1">
        <f>USD_CNY!B998</f>
        <v>0</v>
      </c>
      <c r="G79" s="361">
        <f t="shared" si="24"/>
        <v>0</v>
      </c>
    </row>
    <row r="80" spans="1:7" x14ac:dyDescent="0.3">
      <c r="A80" s="350">
        <v>43440</v>
      </c>
      <c r="B80" s="357" t="str">
        <f t="shared" si="13"/>
        <v/>
      </c>
      <c r="D80" s="357">
        <f t="shared" si="14"/>
        <v>0</v>
      </c>
      <c r="F80" s="1">
        <f>USD_CNY!B999</f>
        <v>0</v>
      </c>
      <c r="G80" s="361">
        <f t="shared" si="24"/>
        <v>0</v>
      </c>
    </row>
    <row r="81" spans="1:7" x14ac:dyDescent="0.3">
      <c r="A81" s="350">
        <v>43441</v>
      </c>
      <c r="B81" s="357" t="str">
        <f t="shared" si="13"/>
        <v/>
      </c>
      <c r="D81" s="357">
        <f t="shared" si="14"/>
        <v>0</v>
      </c>
      <c r="F81" s="1">
        <f>USD_CNY!B1000</f>
        <v>0</v>
      </c>
      <c r="G81" s="361">
        <f t="shared" si="24"/>
        <v>0</v>
      </c>
    </row>
    <row r="82" spans="1:7" x14ac:dyDescent="0.3">
      <c r="B82" s="357"/>
    </row>
    <row r="83" spans="1:7" x14ac:dyDescent="0.3">
      <c r="B83" s="357"/>
    </row>
    <row r="84" spans="1:7" x14ac:dyDescent="0.3">
      <c r="B84" s="357"/>
    </row>
    <row r="85" spans="1:7" x14ac:dyDescent="0.3">
      <c r="B85" s="35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xSplit="1" ySplit="5" topLeftCell="B69" activePane="bottomRight" state="frozen"/>
      <selection pane="topRight" activeCell="B1" sqref="B1"/>
      <selection pane="bottomLeft" activeCell="A6" sqref="A6"/>
      <selection pane="bottomRight" activeCell="E77" sqref="E77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80" si="14">+IF(F54=0,"",C54/F54)</f>
        <v>672.94171664705709</v>
      </c>
      <c r="C54" s="335">
        <v>4690</v>
      </c>
      <c r="D54" s="358">
        <f t="shared" ref="D54:D80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0" si="24">C76-C75</f>
        <v>130</v>
      </c>
    </row>
    <row r="77" spans="1:7" x14ac:dyDescent="0.3">
      <c r="A77" s="350">
        <v>43438</v>
      </c>
      <c r="B77" s="357" t="str">
        <f t="shared" si="14"/>
        <v/>
      </c>
      <c r="C77" s="335"/>
      <c r="D77" s="357">
        <f t="shared" si="15"/>
        <v>0</v>
      </c>
      <c r="E77" s="371"/>
      <c r="F77" s="359">
        <f>USD_CNY!B997</f>
        <v>0</v>
      </c>
      <c r="G77" s="361">
        <f t="shared" si="24"/>
        <v>-3985</v>
      </c>
    </row>
    <row r="78" spans="1:7" x14ac:dyDescent="0.3">
      <c r="A78" s="350">
        <v>43439</v>
      </c>
      <c r="B78" s="357" t="str">
        <f t="shared" si="14"/>
        <v/>
      </c>
      <c r="C78" s="335"/>
      <c r="D78" s="357">
        <f t="shared" si="15"/>
        <v>0</v>
      </c>
      <c r="E78" s="371"/>
      <c r="F78" s="359">
        <f>USD_CNY!B998</f>
        <v>0</v>
      </c>
      <c r="G78" s="361">
        <f t="shared" si="24"/>
        <v>0</v>
      </c>
    </row>
    <row r="79" spans="1:7" x14ac:dyDescent="0.3">
      <c r="A79" s="350">
        <v>43440</v>
      </c>
      <c r="B79" s="357" t="str">
        <f t="shared" si="14"/>
        <v/>
      </c>
      <c r="C79" s="335"/>
      <c r="D79" s="357">
        <f t="shared" si="15"/>
        <v>0</v>
      </c>
      <c r="E79" s="371"/>
      <c r="F79" s="359">
        <f>USD_CNY!B999</f>
        <v>0</v>
      </c>
      <c r="G79" s="361">
        <f t="shared" si="24"/>
        <v>0</v>
      </c>
    </row>
    <row r="80" spans="1:7" x14ac:dyDescent="0.3">
      <c r="A80" s="350">
        <v>43441</v>
      </c>
      <c r="B80" s="357" t="str">
        <f t="shared" si="14"/>
        <v/>
      </c>
      <c r="C80" s="335"/>
      <c r="D80" s="357">
        <f t="shared" si="15"/>
        <v>0</v>
      </c>
      <c r="E80" s="371"/>
      <c r="F80" s="359">
        <f>USD_CNY!B1000</f>
        <v>0</v>
      </c>
      <c r="G80" s="361">
        <f t="shared" si="24"/>
        <v>0</v>
      </c>
    </row>
    <row r="81" spans="1:7" x14ac:dyDescent="0.3">
      <c r="A81" s="350"/>
      <c r="B81" s="357"/>
      <c r="C81" s="335"/>
      <c r="D81" s="357"/>
      <c r="E81" s="371"/>
      <c r="F81" s="359"/>
      <c r="G81" s="361"/>
    </row>
    <row r="82" spans="1:7" x14ac:dyDescent="0.3">
      <c r="A82" s="350"/>
      <c r="B82" s="357"/>
      <c r="C82" s="335"/>
      <c r="D82" s="357"/>
      <c r="E82" s="371"/>
      <c r="F82" s="359"/>
      <c r="G82" s="361"/>
    </row>
    <row r="83" spans="1:7" x14ac:dyDescent="0.3">
      <c r="A83" s="350"/>
      <c r="B83" s="357"/>
      <c r="C83" s="335"/>
      <c r="D83" s="357"/>
      <c r="E83" s="371"/>
      <c r="F83" s="359"/>
      <c r="G83" s="361"/>
    </row>
    <row r="84" spans="1:7" x14ac:dyDescent="0.3">
      <c r="A84" s="350"/>
      <c r="B84" s="357"/>
      <c r="C84" s="335"/>
      <c r="D84" s="357"/>
      <c r="E84" s="371"/>
      <c r="F84" s="359"/>
      <c r="G84" s="361"/>
    </row>
    <row r="85" spans="1:7" x14ac:dyDescent="0.3">
      <c r="A85" s="350"/>
      <c r="B85" s="357"/>
      <c r="C85" s="335"/>
      <c r="D85" s="357"/>
      <c r="E85" s="371"/>
      <c r="F85" s="359"/>
      <c r="G85" s="361"/>
    </row>
    <row r="86" spans="1:7" x14ac:dyDescent="0.3">
      <c r="A86" s="350"/>
      <c r="B86" s="357"/>
      <c r="C86" s="335"/>
      <c r="D86" s="357"/>
      <c r="E86" s="371"/>
      <c r="F86" s="359"/>
      <c r="G86" s="361"/>
    </row>
    <row r="87" spans="1:7" x14ac:dyDescent="0.3">
      <c r="A87" s="350"/>
      <c r="B87" s="357"/>
      <c r="C87" s="335"/>
      <c r="D87" s="357"/>
      <c r="E87" s="371"/>
      <c r="F87" s="359"/>
      <c r="G87" s="361"/>
    </row>
    <row r="88" spans="1:7" x14ac:dyDescent="0.3">
      <c r="A88" s="350"/>
      <c r="B88" s="357"/>
      <c r="C88" s="335"/>
      <c r="D88" s="357"/>
      <c r="E88" s="371"/>
      <c r="F88" s="359"/>
      <c r="G88" s="361"/>
    </row>
    <row r="89" spans="1:7" x14ac:dyDescent="0.3">
      <c r="A89" s="350"/>
      <c r="B89" s="357"/>
      <c r="C89" s="335"/>
      <c r="D89" s="357"/>
      <c r="E89" s="371"/>
      <c r="F89" s="359"/>
      <c r="G89" s="361"/>
    </row>
    <row r="90" spans="1:7" x14ac:dyDescent="0.3">
      <c r="A90" s="350"/>
      <c r="B90" s="357"/>
      <c r="C90" s="335"/>
      <c r="D90" s="357"/>
      <c r="E90" s="371"/>
      <c r="F90" s="359"/>
      <c r="G90" s="361"/>
    </row>
    <row r="91" spans="1:7" x14ac:dyDescent="0.3">
      <c r="A91" s="350"/>
      <c r="B91" s="357"/>
      <c r="C91" s="335"/>
      <c r="D91" s="357"/>
      <c r="E91" s="371"/>
      <c r="F91" s="359"/>
      <c r="G91" s="361"/>
    </row>
    <row r="92" spans="1:7" x14ac:dyDescent="0.3">
      <c r="A92" s="350"/>
      <c r="B92" s="357"/>
      <c r="C92" s="335"/>
      <c r="D92" s="357"/>
      <c r="E92" s="371"/>
      <c r="F92" s="359"/>
      <c r="G92" s="361"/>
    </row>
    <row r="93" spans="1:7" x14ac:dyDescent="0.3">
      <c r="A93" s="350"/>
      <c r="B93" s="357"/>
      <c r="C93" s="335"/>
      <c r="D93" s="357"/>
      <c r="E93" s="371"/>
      <c r="F93" s="359"/>
      <c r="G93" s="361"/>
    </row>
    <row r="94" spans="1:7" x14ac:dyDescent="0.3">
      <c r="A94" s="350"/>
      <c r="B94" s="357"/>
      <c r="C94" s="335"/>
      <c r="D94" s="357"/>
      <c r="E94" s="371"/>
      <c r="F94" s="359"/>
      <c r="G94" s="361"/>
    </row>
    <row r="95" spans="1:7" x14ac:dyDescent="0.3">
      <c r="A95" s="350"/>
      <c r="B95" s="357"/>
      <c r="C95" s="335"/>
      <c r="D95" s="357"/>
      <c r="E95" s="371"/>
      <c r="F95" s="359"/>
      <c r="G95" s="361"/>
    </row>
    <row r="96" spans="1:7" x14ac:dyDescent="0.3">
      <c r="A96" s="350"/>
      <c r="B96" s="357"/>
      <c r="C96" s="335"/>
      <c r="D96" s="357"/>
      <c r="E96" s="371"/>
      <c r="F96" s="359"/>
      <c r="G96" s="361"/>
    </row>
    <row r="97" spans="1:7" x14ac:dyDescent="0.3">
      <c r="A97" s="350"/>
      <c r="B97" s="357"/>
      <c r="C97" s="335"/>
      <c r="D97" s="357"/>
      <c r="E97" s="371"/>
      <c r="F97" s="359"/>
      <c r="G97" s="361"/>
    </row>
    <row r="98" spans="1:7" x14ac:dyDescent="0.3">
      <c r="A98" s="350"/>
      <c r="B98" s="357"/>
      <c r="C98" s="335"/>
      <c r="D98" s="357"/>
      <c r="E98" s="371"/>
      <c r="F98" s="359"/>
      <c r="G98" s="361"/>
    </row>
    <row r="99" spans="1:7" x14ac:dyDescent="0.3">
      <c r="A99" s="350"/>
      <c r="B99" s="357"/>
      <c r="C99" s="335"/>
      <c r="D99" s="357"/>
      <c r="E99" s="371"/>
      <c r="F99" s="359"/>
      <c r="G99" s="361"/>
    </row>
    <row r="100" spans="1:7" x14ac:dyDescent="0.3">
      <c r="A100" s="350"/>
      <c r="B100" s="357"/>
      <c r="C100" s="335"/>
      <c r="D100" s="357"/>
      <c r="E100" s="371"/>
      <c r="F100" s="359"/>
      <c r="G100" s="361"/>
    </row>
    <row r="101" spans="1:7" x14ac:dyDescent="0.3">
      <c r="A101" s="350"/>
      <c r="B101" s="357"/>
      <c r="C101" s="335"/>
      <c r="D101" s="357"/>
      <c r="E101" s="371"/>
      <c r="F101" s="359"/>
      <c r="G101" s="361"/>
    </row>
    <row r="102" spans="1:7" x14ac:dyDescent="0.3">
      <c r="A102" s="350"/>
      <c r="B102" s="357"/>
      <c r="C102" s="335"/>
      <c r="D102" s="357"/>
      <c r="E102" s="371"/>
      <c r="F102" s="359"/>
      <c r="G102" s="361"/>
    </row>
    <row r="103" spans="1:7" x14ac:dyDescent="0.3">
      <c r="A103" s="350"/>
      <c r="B103" s="357"/>
      <c r="C103" s="335"/>
      <c r="D103" s="357"/>
      <c r="E103" s="371"/>
      <c r="F103" s="359"/>
      <c r="G103" s="361"/>
    </row>
    <row r="104" spans="1:7" x14ac:dyDescent="0.3">
      <c r="A104" s="350"/>
      <c r="B104" s="357"/>
      <c r="C104" s="335"/>
      <c r="D104" s="357"/>
      <c r="E104" s="371"/>
      <c r="F104" s="359"/>
      <c r="G104" s="361"/>
    </row>
    <row r="105" spans="1:7" x14ac:dyDescent="0.3">
      <c r="A105" s="350"/>
      <c r="B105" s="357"/>
      <c r="C105" s="335"/>
      <c r="D105" s="357"/>
      <c r="E105" s="371"/>
      <c r="F105" s="359"/>
      <c r="G105" s="361"/>
    </row>
    <row r="106" spans="1:7" x14ac:dyDescent="0.3">
      <c r="A106" s="350"/>
      <c r="B106" s="357"/>
      <c r="C106" s="335"/>
      <c r="D106" s="357"/>
      <c r="E106" s="371"/>
      <c r="F106" s="359"/>
      <c r="G106" s="361"/>
    </row>
    <row r="107" spans="1:7" x14ac:dyDescent="0.3">
      <c r="A107" s="350"/>
      <c r="B107" s="357"/>
      <c r="C107" s="335"/>
      <c r="D107" s="357"/>
      <c r="E107" s="371"/>
      <c r="F107" s="359"/>
      <c r="G107" s="361"/>
    </row>
    <row r="108" spans="1:7" x14ac:dyDescent="0.3">
      <c r="A108" s="350"/>
      <c r="B108" s="357"/>
      <c r="C108" s="335"/>
      <c r="D108" s="357"/>
      <c r="E108" s="371"/>
      <c r="F108" s="359"/>
      <c r="G108" s="361"/>
    </row>
    <row r="109" spans="1:7" x14ac:dyDescent="0.3">
      <c r="A109" s="350"/>
      <c r="B109" s="357"/>
      <c r="C109" s="335"/>
      <c r="D109" s="357"/>
      <c r="E109" s="371"/>
      <c r="F109" s="359"/>
      <c r="G109" s="361"/>
    </row>
    <row r="110" spans="1:7" x14ac:dyDescent="0.3">
      <c r="A110" s="350"/>
      <c r="B110" s="357"/>
      <c r="C110" s="335"/>
      <c r="D110" s="357"/>
      <c r="E110" s="371"/>
      <c r="F110" s="359"/>
      <c r="G110" s="361"/>
    </row>
    <row r="111" spans="1:7" x14ac:dyDescent="0.3">
      <c r="A111" s="350"/>
      <c r="B111" s="357"/>
      <c r="C111" s="335"/>
      <c r="D111" s="357"/>
      <c r="E111" s="371"/>
      <c r="F111" s="359"/>
      <c r="G111" s="361"/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  <row r="126" spans="1:7" x14ac:dyDescent="0.3">
      <c r="A126" s="350"/>
      <c r="B126" s="357"/>
      <c r="C126" s="335"/>
      <c r="D126" s="357"/>
      <c r="E126" s="371"/>
      <c r="F126" s="359"/>
      <c r="G126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17" sqref="C17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 t="str">
        <f t="shared" si="0"/>
        <v/>
      </c>
      <c r="C18" s="284"/>
      <c r="D18" s="110">
        <f t="shared" si="3"/>
        <v>0</v>
      </c>
      <c r="E18" s="284"/>
      <c r="F18" s="177">
        <f>USD_CNY!B997</f>
        <v>0</v>
      </c>
      <c r="G18" s="106">
        <f t="shared" si="1"/>
        <v>-7300</v>
      </c>
    </row>
    <row r="19" spans="1:7" x14ac:dyDescent="0.3">
      <c r="A19" s="350">
        <v>43439</v>
      </c>
      <c r="B19" s="111" t="str">
        <f t="shared" si="0"/>
        <v/>
      </c>
      <c r="C19" s="284"/>
      <c r="D19" s="110">
        <f t="shared" si="3"/>
        <v>0</v>
      </c>
      <c r="E19" s="284"/>
      <c r="F19" s="177">
        <f>USD_CNY!B998</f>
        <v>0</v>
      </c>
      <c r="G19" s="106">
        <f t="shared" si="1"/>
        <v>0</v>
      </c>
    </row>
    <row r="20" spans="1:7" x14ac:dyDescent="0.3">
      <c r="A20" s="350">
        <v>43440</v>
      </c>
      <c r="B20" s="111" t="str">
        <f t="shared" si="0"/>
        <v/>
      </c>
      <c r="C20" s="284"/>
      <c r="D20" s="110">
        <f t="shared" si="3"/>
        <v>0</v>
      </c>
      <c r="E20" s="284"/>
      <c r="F20" s="177">
        <f>USD_CNY!B999</f>
        <v>0</v>
      </c>
      <c r="G20" s="106">
        <f>+C20-C19</f>
        <v>0</v>
      </c>
    </row>
    <row r="21" spans="1:7" x14ac:dyDescent="0.3">
      <c r="A21" s="350">
        <v>43441</v>
      </c>
      <c r="B21" s="111" t="str">
        <f t="shared" si="0"/>
        <v/>
      </c>
      <c r="C21" s="284"/>
      <c r="D21" s="110">
        <f t="shared" si="3"/>
        <v>0</v>
      </c>
      <c r="E21" s="284"/>
      <c r="F21" s="177">
        <f>USD_CNY!B1000</f>
        <v>0</v>
      </c>
      <c r="G21" s="106">
        <f t="shared" si="1"/>
        <v>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2018-12-03T04:45:08Z</dcterms:modified>
</cp:coreProperties>
</file>