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  <fileRecoveryPr repairLoad="1"/>
</workbook>
</file>

<file path=xl/calcChain.xml><?xml version="1.0" encoding="utf-8"?>
<calcChain xmlns="http://schemas.openxmlformats.org/spreadsheetml/2006/main"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G1122" i="2"/>
  <c r="G1123"/>
  <c r="B665" i="7"/>
  <c r="D665" s="1"/>
  <c r="B666"/>
  <c r="G665"/>
  <c r="G666"/>
  <c r="B1118" i="5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G655" i="7"/>
  <c r="G654"/>
  <c r="B654"/>
  <c r="D654" s="1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 s="1"/>
  <c r="B1105" i="5"/>
  <c r="B1108" i="4"/>
  <c r="D1108" s="1"/>
  <c r="B1109" i="2"/>
  <c r="D1109" s="1"/>
  <c r="B651" i="7"/>
  <c r="D651" s="1"/>
  <c r="B1104" i="5"/>
  <c r="D1104" s="1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/>
  <c r="B1099"/>
  <c r="D1099"/>
  <c r="B1100"/>
  <c r="D1100"/>
  <c r="B1101"/>
  <c r="D1101" s="1"/>
  <c r="B1102"/>
  <c r="D1102" s="1"/>
  <c r="B1103"/>
  <c r="D1103" s="1"/>
  <c r="B1104"/>
  <c r="D1104" s="1"/>
  <c r="B1105"/>
  <c r="D1105" s="1"/>
  <c r="B1093" i="3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 s="1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66"/>
  <c r="D1100" i="2"/>
  <c r="D1110"/>
  <c r="D1112"/>
  <c r="D1113"/>
  <c r="D1119"/>
  <c r="D1089" i="3"/>
  <c r="D1092"/>
  <c r="D1093"/>
  <c r="D1097"/>
  <c r="D1101"/>
  <c r="D1113"/>
  <c r="D1116"/>
  <c r="D1121"/>
  <c r="D1093" i="5"/>
  <c r="D1095"/>
  <c r="D1102"/>
  <c r="D1105"/>
  <c r="D1107"/>
  <c r="D1111"/>
  <c r="D1112"/>
  <c r="D1114"/>
  <c r="D1117"/>
  <c r="D1118"/>
  <c r="B632" i="7"/>
  <c r="D632" s="1"/>
  <c r="B633"/>
  <c r="D633" s="1"/>
  <c r="B634"/>
  <c r="D634" s="1"/>
  <c r="B635"/>
  <c r="D635" s="1"/>
  <c r="B636"/>
  <c r="D636"/>
  <c r="B637"/>
  <c r="D637"/>
  <c r="B638"/>
  <c r="D638"/>
  <c r="B1085" i="5"/>
  <c r="D1085" s="1"/>
  <c r="B1088" i="4"/>
  <c r="D1088" s="1"/>
  <c r="D1090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D620" s="1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D618" s="1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1" i="3"/>
  <c r="B1060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 s="1"/>
  <c r="B1056" i="3"/>
  <c r="D1056" s="1"/>
  <c r="B1057" i="2"/>
  <c r="D1057" s="1"/>
  <c r="G599" i="7"/>
  <c r="G600"/>
  <c r="G601"/>
  <c r="B600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B1048" i="4"/>
  <c r="D1048" s="1"/>
  <c r="G1047" i="3"/>
  <c r="G1048"/>
  <c r="B1047"/>
  <c r="D1047" s="1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B574"/>
  <c r="B575"/>
  <c r="B576"/>
  <c r="B577"/>
  <c r="B578"/>
  <c r="D578" s="1"/>
  <c r="B579"/>
  <c r="D579" s="1"/>
  <c r="B580"/>
  <c r="D580"/>
  <c r="B581"/>
  <c r="B582"/>
  <c r="B583"/>
  <c r="B584"/>
  <c r="B585"/>
  <c r="D585" s="1"/>
  <c r="B1025" i="5"/>
  <c r="D1025" s="1"/>
  <c r="B1026"/>
  <c r="D1026" s="1"/>
  <c r="B1027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B1019" i="5"/>
  <c r="D1019" s="1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D995" s="1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D989" s="1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 s="1"/>
  <c r="B991" i="4"/>
  <c r="D991" s="1"/>
  <c r="B990" i="3"/>
  <c r="D990"/>
  <c r="B991" i="2"/>
  <c r="D991" s="1"/>
  <c r="G534" i="7"/>
  <c r="B534"/>
  <c r="B987" i="5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 s="1"/>
  <c r="B987" i="4"/>
  <c r="D987" s="1"/>
  <c r="B986" i="3"/>
  <c r="D986" s="1"/>
  <c r="G988" i="2"/>
  <c r="B530" i="7"/>
  <c r="D530" s="1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 s="1"/>
  <c r="G9"/>
  <c r="B9"/>
  <c r="D9" s="1"/>
  <c r="G8"/>
  <c r="B8"/>
  <c r="D8" s="1"/>
  <c r="G13" i="1"/>
  <c r="I7" i="14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 s="1"/>
  <c r="B8" i="12"/>
  <c r="D8" s="1"/>
  <c r="B9"/>
  <c r="D9" s="1"/>
  <c r="B10"/>
  <c r="D10" s="1"/>
  <c r="H12" i="1"/>
  <c r="B11" i="12"/>
  <c r="D11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 s="1"/>
  <c r="B982" i="2"/>
  <c r="D982" s="1"/>
  <c r="B525" i="7"/>
  <c r="B978" i="5"/>
  <c r="D978" s="1"/>
  <c r="B981" i="4"/>
  <c r="D981" s="1"/>
  <c r="B980" i="3"/>
  <c r="D980" s="1"/>
  <c r="B981" i="2"/>
  <c r="D981" s="1"/>
  <c r="G981"/>
  <c r="B524" i="7"/>
  <c r="D524" s="1"/>
  <c r="B977" i="5"/>
  <c r="B980" i="4"/>
  <c r="D980" s="1"/>
  <c r="B979" i="3"/>
  <c r="D979" s="1"/>
  <c r="B980" i="2"/>
  <c r="D980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 s="1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D972" s="1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B968" i="3"/>
  <c r="B969"/>
  <c r="B970"/>
  <c r="B971"/>
  <c r="D971" s="1"/>
  <c r="B972"/>
  <c r="D972" s="1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D966" s="1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/>
  <c r="B963" i="3"/>
  <c r="B964" i="2"/>
  <c r="D964" s="1"/>
  <c r="G963"/>
  <c r="G964"/>
  <c r="B507" i="7"/>
  <c r="D507" s="1"/>
  <c r="B960" i="5"/>
  <c r="D960" s="1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D957" s="1"/>
  <c r="B960" i="4"/>
  <c r="D960" s="1"/>
  <c r="B959" i="3"/>
  <c r="D959" s="1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 s="1"/>
  <c r="B955" i="3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D497" s="1"/>
  <c r="B498"/>
  <c r="D498"/>
  <c r="B499"/>
  <c r="B500"/>
  <c r="D500" s="1"/>
  <c r="B501"/>
  <c r="B502"/>
  <c r="D502" s="1"/>
  <c r="B949" i="5"/>
  <c r="B951" i="3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 s="1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D939" s="1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D484" s="1"/>
  <c r="B937" i="5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B936" i="5"/>
  <c r="D936" s="1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 s="1"/>
  <c r="B931" i="3"/>
  <c r="B932" i="2"/>
  <c r="D932" s="1"/>
  <c r="B475" i="7"/>
  <c r="D475" s="1"/>
  <c r="B928" i="5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 s="1"/>
  <c r="B915" i="3"/>
  <c r="D915" s="1"/>
  <c r="G916" i="2"/>
  <c r="G917"/>
  <c r="G918"/>
  <c r="B916"/>
  <c r="D916" s="1"/>
  <c r="G459" i="7"/>
  <c r="G460"/>
  <c r="B459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D912" s="1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B454"/>
  <c r="D454" s="1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/>
  <c r="B908" i="2"/>
  <c r="D908" s="1"/>
  <c r="B451" i="7"/>
  <c r="D451" s="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 s="1"/>
  <c r="B437" i="7"/>
  <c r="D437" s="1"/>
  <c r="B890" i="5"/>
  <c r="B893" i="4"/>
  <c r="D893" s="1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 s="1"/>
  <c r="B887" i="2"/>
  <c r="D887" s="1"/>
  <c r="B885" i="3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/>
  <c r="B881"/>
  <c r="D881"/>
  <c r="B882"/>
  <c r="D882"/>
  <c r="B883"/>
  <c r="D883" s="1"/>
  <c r="B884"/>
  <c r="D884" s="1"/>
  <c r="B885"/>
  <c r="D885" s="1"/>
  <c r="B886"/>
  <c r="D886" s="1"/>
  <c r="B887"/>
  <c r="D887" s="1"/>
  <c r="B873" i="5"/>
  <c r="D873"/>
  <c r="B874"/>
  <c r="D874"/>
  <c r="B876"/>
  <c r="D876"/>
  <c r="B877"/>
  <c r="D877" s="1"/>
  <c r="B878"/>
  <c r="D878" s="1"/>
  <c r="B879"/>
  <c r="D879" s="1"/>
  <c r="B880"/>
  <c r="D880" s="1"/>
  <c r="B881"/>
  <c r="D881" s="1"/>
  <c r="B882"/>
  <c r="D882"/>
  <c r="B883"/>
  <c r="D883"/>
  <c r="B884"/>
  <c r="D884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 s="1"/>
  <c r="B424"/>
  <c r="D424" s="1"/>
  <c r="B426"/>
  <c r="D426" s="1"/>
  <c r="B427"/>
  <c r="D427" s="1"/>
  <c r="B428"/>
  <c r="D428"/>
  <c r="B429"/>
  <c r="D429"/>
  <c r="B430"/>
  <c r="D430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6"/>
  <c r="D923"/>
  <c r="D931"/>
  <c r="D944"/>
  <c r="D945"/>
  <c r="D951"/>
  <c r="D955"/>
  <c r="D957"/>
  <c r="D960"/>
  <c r="D961"/>
  <c r="D962"/>
  <c r="D963"/>
  <c r="D964"/>
  <c r="D968"/>
  <c r="D969"/>
  <c r="D970"/>
  <c r="D973"/>
  <c r="D872" i="2"/>
  <c r="D439" i="7"/>
  <c r="D443"/>
  <c r="D444"/>
  <c r="D447"/>
  <c r="D453"/>
  <c r="D455"/>
  <c r="D456"/>
  <c r="D459"/>
  <c r="D461"/>
  <c r="D462"/>
  <c r="D463"/>
  <c r="D464"/>
  <c r="D465"/>
  <c r="D473"/>
  <c r="D481"/>
  <c r="D482"/>
  <c r="D483"/>
  <c r="D485"/>
  <c r="D486"/>
  <c r="D487"/>
  <c r="D488"/>
  <c r="D491"/>
  <c r="D494"/>
  <c r="D496"/>
  <c r="D499"/>
  <c r="D501"/>
  <c r="D503"/>
  <c r="D504"/>
  <c r="D505"/>
  <c r="D510"/>
  <c r="D511"/>
  <c r="D512"/>
  <c r="D514"/>
  <c r="D515"/>
  <c r="D516"/>
  <c r="D517"/>
  <c r="D518"/>
  <c r="D519"/>
  <c r="D520"/>
  <c r="D521"/>
  <c r="D522"/>
  <c r="D525"/>
  <c r="D526"/>
  <c r="D527"/>
  <c r="D528"/>
  <c r="D531"/>
  <c r="D534"/>
  <c r="D535"/>
  <c r="D536"/>
  <c r="D537"/>
  <c r="D539"/>
  <c r="D540"/>
  <c r="D541"/>
  <c r="D542"/>
  <c r="D543"/>
  <c r="D545"/>
  <c r="D546"/>
  <c r="D547"/>
  <c r="D549"/>
  <c r="D552"/>
  <c r="D554"/>
  <c r="D555"/>
  <c r="D557"/>
  <c r="D558"/>
  <c r="D559"/>
  <c r="D561"/>
  <c r="D562"/>
  <c r="D563"/>
  <c r="D564"/>
  <c r="D565"/>
  <c r="D568"/>
  <c r="D569"/>
  <c r="D570"/>
  <c r="D572"/>
  <c r="D573"/>
  <c r="D574"/>
  <c r="D575"/>
  <c r="D576"/>
  <c r="D577"/>
  <c r="D581"/>
  <c r="D583"/>
  <c r="D584"/>
  <c r="D586"/>
  <c r="D587"/>
  <c r="D589"/>
  <c r="D591"/>
  <c r="D593"/>
  <c r="D595"/>
  <c r="D596"/>
  <c r="D597"/>
  <c r="D599"/>
  <c r="D600"/>
  <c r="D602"/>
  <c r="D603"/>
  <c r="D604"/>
  <c r="D605"/>
  <c r="D606"/>
  <c r="D607"/>
  <c r="D609"/>
  <c r="D611"/>
  <c r="D612"/>
  <c r="D613"/>
  <c r="D615"/>
  <c r="D617"/>
  <c r="D619"/>
  <c r="D621"/>
  <c r="D622"/>
  <c r="D623"/>
  <c r="D626"/>
  <c r="D628"/>
  <c r="D629"/>
  <c r="D417"/>
  <c r="D870" i="5"/>
  <c r="D890"/>
  <c r="D897"/>
  <c r="D913"/>
  <c r="D914"/>
  <c r="D919"/>
  <c r="D928"/>
  <c r="D929"/>
  <c r="D931"/>
  <c r="D937"/>
  <c r="D938"/>
  <c r="D941"/>
  <c r="D942"/>
  <c r="D943"/>
  <c r="D944"/>
  <c r="D945"/>
  <c r="D948"/>
  <c r="D949"/>
  <c r="D950"/>
  <c r="D951"/>
  <c r="D953"/>
  <c r="D955"/>
  <c r="D956"/>
  <c r="D962"/>
  <c r="D963"/>
  <c r="D966"/>
  <c r="D971"/>
  <c r="D974"/>
  <c r="D977"/>
  <c r="D982"/>
  <c r="D985"/>
  <c r="D987"/>
  <c r="D991"/>
  <c r="D993"/>
  <c r="D997"/>
  <c r="D998"/>
  <c r="D999"/>
  <c r="D1000"/>
  <c r="D1001"/>
  <c r="D1003"/>
  <c r="D1005"/>
  <c r="D1006"/>
  <c r="D1007"/>
  <c r="D1011"/>
  <c r="D1013"/>
  <c r="D1014"/>
  <c r="D1015"/>
  <c r="D1016"/>
  <c r="D1017"/>
  <c r="D1020"/>
  <c r="D1021"/>
  <c r="D1022"/>
  <c r="D1023"/>
  <c r="D1024"/>
  <c r="D1027"/>
  <c r="D1029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G8" i="1"/>
  <c r="D1123" i="3" l="1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G1183" i="5" l="1"/>
  <c r="G1182"/>
  <c r="D1161" i="3"/>
  <c r="H6" i="1" s="1"/>
  <c r="G6"/>
</calcChain>
</file>

<file path=xl/sharedStrings.xml><?xml version="1.0" encoding="utf-8"?>
<sst xmlns="http://schemas.openxmlformats.org/spreadsheetml/2006/main" count="4513" uniqueCount="1031">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</sst>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  <numFmt numFmtId="176" formatCode="0.0%"/>
  </numFmts>
  <fonts count="4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.5"/>
      <color rgb="FF33333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411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4" fontId="27" fillId="0" borderId="3" xfId="4" applyNumberFormat="1" applyFont="1" applyBorder="1" applyAlignment="1">
      <alignment horizontal="left" vertical="center" indent="6"/>
    </xf>
    <xf numFmtId="43" fontId="27" fillId="0" borderId="3" xfId="5" applyNumberFormat="1" applyFont="1" applyBorder="1" applyAlignment="1">
      <alignment vertical="center"/>
    </xf>
    <xf numFmtId="176" fontId="27" fillId="0" borderId="3" xfId="5" applyNumberFormat="1" applyFont="1" applyBorder="1"/>
    <xf numFmtId="10" fontId="27" fillId="0" borderId="3" xfId="5" applyNumberFormat="1" applyFont="1" applyBorder="1"/>
    <xf numFmtId="168" fontId="27" fillId="0" borderId="0" xfId="0" applyNumberFormat="1" applyFont="1"/>
    <xf numFmtId="10" fontId="26" fillId="0" borderId="0" xfId="5" applyNumberFormat="1" applyFont="1"/>
    <xf numFmtId="43" fontId="27" fillId="0" borderId="3" xfId="1" applyNumberFormat="1" applyFont="1" applyBorder="1"/>
    <xf numFmtId="10" fontId="27" fillId="0" borderId="3" xfId="1" applyNumberFormat="1" applyFont="1" applyBorder="1"/>
    <xf numFmtId="43" fontId="31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0" fontId="26" fillId="0" borderId="0" xfId="0" applyNumberFormat="1" applyFont="1"/>
    <xf numFmtId="10" fontId="27" fillId="0" borderId="3" xfId="5" applyNumberFormat="1" applyFont="1" applyBorder="1" applyAlignment="1">
      <alignment vertical="center"/>
    </xf>
    <xf numFmtId="10" fontId="45" fillId="0" borderId="0" xfId="0" applyNumberFormat="1" applyFont="1"/>
    <xf numFmtId="43" fontId="27" fillId="0" borderId="3" xfId="1" applyNumberFormat="1" applyFont="1" applyBorder="1" applyAlignment="1">
      <alignment vertical="center"/>
    </xf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6">
    <cellStyle name="Comma" xfId="1" builtinId="3"/>
    <cellStyle name="Currency" xfId="4" builtinId="4"/>
    <cellStyle name="Hyperlink" xfId="2" builtinId="8"/>
    <cellStyle name="Normal" xfId="0" builtinId="0"/>
    <cellStyle name="Normal 2" xfId="3"/>
    <cellStyle name="Percent" xfId="5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73926528"/>
        <c:axId val="73928064"/>
      </c:areaChart>
      <c:dateAx>
        <c:axId val="73926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928064"/>
        <c:crosses val="autoZero"/>
        <c:auto val="1"/>
        <c:lblOffset val="100"/>
        <c:baseTimeUnit val="days"/>
      </c:dateAx>
      <c:valAx>
        <c:axId val="7392806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26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77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75218944"/>
        <c:axId val="75220480"/>
      </c:areaChart>
      <c:dateAx>
        <c:axId val="752189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220480"/>
        <c:crosses val="autoZero"/>
        <c:auto val="1"/>
        <c:lblOffset val="100"/>
        <c:baseTimeUnit val="days"/>
      </c:dateAx>
      <c:valAx>
        <c:axId val="7522048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2189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21"/>
          <c:h val="0.69927783655259135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75318784"/>
        <c:axId val="75320320"/>
      </c:areaChart>
      <c:dateAx>
        <c:axId val="753187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20320"/>
        <c:crosses val="autoZero"/>
        <c:auto val="1"/>
        <c:lblOffset val="100"/>
        <c:baseTimeUnit val="days"/>
      </c:dateAx>
      <c:valAx>
        <c:axId val="7532032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187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05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75336320"/>
        <c:axId val="75338112"/>
      </c:areaChart>
      <c:dateAx>
        <c:axId val="753363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38112"/>
        <c:crosses val="autoZero"/>
        <c:auto val="1"/>
        <c:lblOffset val="100"/>
        <c:baseTimeUnit val="days"/>
      </c:dateAx>
      <c:valAx>
        <c:axId val="75338112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363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75345280"/>
        <c:axId val="75293824"/>
      </c:areaChart>
      <c:dateAx>
        <c:axId val="753452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293824"/>
        <c:crosses val="autoZero"/>
        <c:auto val="1"/>
        <c:lblOffset val="100"/>
        <c:baseTimeUnit val="days"/>
      </c:dateAx>
      <c:valAx>
        <c:axId val="7529382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3452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44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75710464"/>
        <c:axId val="75712000"/>
      </c:areaChart>
      <c:dateAx>
        <c:axId val="757104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71200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571200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7104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axId val="76025856"/>
        <c:axId val="76027392"/>
      </c:areaChart>
      <c:dateAx>
        <c:axId val="76025856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76027392"/>
        <c:crosses val="autoZero"/>
        <c:auto val="1"/>
        <c:lblOffset val="100"/>
      </c:dateAx>
      <c:valAx>
        <c:axId val="76027392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crossAx val="76025856"/>
        <c:crosses val="autoZero"/>
        <c:crossBetween val="midCat"/>
        <c:majorUnit val="50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3649248389405927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axId val="76033408"/>
        <c:axId val="76043392"/>
      </c:areaChart>
      <c:dateAx>
        <c:axId val="76033408"/>
        <c:scaling>
          <c:orientation val="minMax"/>
        </c:scaling>
        <c:axPos val="b"/>
        <c:numFmt formatCode="yyyy\.mm\.dd" sourceLinked="1"/>
        <c:tickLblPos val="nextTo"/>
        <c:crossAx val="76043392"/>
        <c:crosses val="autoZero"/>
        <c:auto val="1"/>
        <c:lblOffset val="100"/>
      </c:dateAx>
      <c:valAx>
        <c:axId val="76043392"/>
        <c:scaling>
          <c:orientation val="minMax"/>
        </c:scaling>
        <c:axPos val="l"/>
        <c:majorGridlines/>
        <c:numFmt formatCode="&quot;$&quot;#,##0" sourceLinked="0"/>
        <c:tickLblPos val="nextTo"/>
        <c:crossAx val="76033408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axId val="76075392"/>
        <c:axId val="76076928"/>
      </c:areaChart>
      <c:dateAx>
        <c:axId val="76075392"/>
        <c:scaling>
          <c:orientation val="minMax"/>
        </c:scaling>
        <c:axPos val="b"/>
        <c:numFmt formatCode="yyyy\.mm\.dd" sourceLinked="1"/>
        <c:tickLblPos val="nextTo"/>
        <c:crossAx val="76076928"/>
        <c:crosses val="autoZero"/>
        <c:auto val="1"/>
        <c:lblOffset val="100"/>
      </c:dateAx>
      <c:valAx>
        <c:axId val="76076928"/>
        <c:scaling>
          <c:orientation val="minMax"/>
        </c:scaling>
        <c:axPos val="l"/>
        <c:majorGridlines/>
        <c:numFmt formatCode="&quot;$&quot;#,##0" sourceLinked="0"/>
        <c:tickLblPos val="nextTo"/>
        <c:crossAx val="7607539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axId val="76748672"/>
        <c:axId val="76750208"/>
      </c:areaChart>
      <c:dateAx>
        <c:axId val="76748672"/>
        <c:scaling>
          <c:orientation val="minMax"/>
        </c:scaling>
        <c:axPos val="b"/>
        <c:numFmt formatCode="yyyy\.mm\.dd" sourceLinked="1"/>
        <c:tickLblPos val="nextTo"/>
        <c:crossAx val="76750208"/>
        <c:crosses val="autoZero"/>
        <c:auto val="1"/>
        <c:lblOffset val="100"/>
      </c:dateAx>
      <c:valAx>
        <c:axId val="76750208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crossAx val="76748672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</c:ser>
        <c:marker val="1"/>
        <c:axId val="76798592"/>
        <c:axId val="76415360"/>
      </c:lineChart>
      <c:dateAx>
        <c:axId val="76798592"/>
        <c:scaling>
          <c:orientation val="minMax"/>
        </c:scaling>
        <c:axPos val="b"/>
        <c:numFmt formatCode="yyyy\.mm\.dd" sourceLinked="1"/>
        <c:tickLblPos val="nextTo"/>
        <c:crossAx val="76415360"/>
        <c:crosses val="autoZero"/>
        <c:auto val="1"/>
        <c:lblOffset val="100"/>
      </c:dateAx>
      <c:valAx>
        <c:axId val="76415360"/>
        <c:scaling>
          <c:orientation val="minMax"/>
        </c:scaling>
        <c:axPos val="l"/>
        <c:majorGridlines/>
        <c:numFmt formatCode="&quot;$&quot;#,##0" sourceLinked="0"/>
        <c:tickLblPos val="nextTo"/>
        <c:crossAx val="7679859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72857856"/>
        <c:axId val="73961472"/>
      </c:areaChart>
      <c:dateAx>
        <c:axId val="728578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96147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39614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28578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axId val="76928512"/>
        <c:axId val="76930048"/>
      </c:areaChart>
      <c:dateAx>
        <c:axId val="7692851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930048"/>
        <c:crosses val="autoZero"/>
        <c:auto val="1"/>
        <c:lblOffset val="100"/>
      </c:dateAx>
      <c:valAx>
        <c:axId val="7693004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76928512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axId val="76826880"/>
        <c:axId val="76836864"/>
      </c:areaChart>
      <c:dateAx>
        <c:axId val="7682688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836864"/>
        <c:crosses val="autoZero"/>
        <c:auto val="1"/>
        <c:lblOffset val="100"/>
      </c:dateAx>
      <c:valAx>
        <c:axId val="76836864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crossAx val="76826880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axId val="76851072"/>
        <c:axId val="76852608"/>
      </c:barChart>
      <c:dateAx>
        <c:axId val="76851072"/>
        <c:scaling>
          <c:orientation val="minMax"/>
        </c:scaling>
        <c:axPos val="b"/>
        <c:numFmt formatCode="yyyy\.mm\.dd" sourceLinked="1"/>
        <c:tickLblPos val="nextTo"/>
        <c:crossAx val="76852608"/>
        <c:crosses val="autoZero"/>
        <c:auto val="1"/>
        <c:lblOffset val="100"/>
      </c:dateAx>
      <c:valAx>
        <c:axId val="76852608"/>
        <c:scaling>
          <c:orientation val="minMax"/>
        </c:scaling>
        <c:axPos val="l"/>
        <c:majorGridlines/>
        <c:numFmt formatCode="&quot;$&quot;#,##0" sourceLinked="0"/>
        <c:tickLblPos val="nextTo"/>
        <c:crossAx val="7685107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7291904"/>
        <c:axId val="77293440"/>
      </c:areaChart>
      <c:dateAx>
        <c:axId val="77291904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77293440"/>
        <c:crosses val="autoZero"/>
        <c:auto val="1"/>
        <c:lblOffset val="100"/>
      </c:dateAx>
      <c:valAx>
        <c:axId val="77293440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crossAx val="77291904"/>
        <c:crosses val="autoZero"/>
        <c:crossBetween val="midCat"/>
        <c:majorUnit val="100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axId val="77317248"/>
        <c:axId val="77318784"/>
      </c:areaChart>
      <c:dateAx>
        <c:axId val="773172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318784"/>
        <c:crosses val="autoZero"/>
        <c:auto val="1"/>
        <c:lblOffset val="100"/>
      </c:dateAx>
      <c:valAx>
        <c:axId val="77318784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crossAx val="77317248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7228288"/>
        <c:axId val="77238272"/>
      </c:lineChart>
      <c:catAx>
        <c:axId val="77228288"/>
        <c:scaling>
          <c:orientation val="minMax"/>
        </c:scaling>
        <c:axPos val="b"/>
        <c:tickLblPos val="nextTo"/>
        <c:crossAx val="77238272"/>
        <c:crosses val="autoZero"/>
        <c:auto val="1"/>
        <c:lblAlgn val="ctr"/>
        <c:lblOffset val="100"/>
      </c:catAx>
      <c:valAx>
        <c:axId val="77238272"/>
        <c:scaling>
          <c:orientation val="minMax"/>
        </c:scaling>
        <c:axPos val="l"/>
        <c:majorGridlines/>
        <c:numFmt formatCode="yyyy\.mm\.dd" sourceLinked="1"/>
        <c:tickLblPos val="nextTo"/>
        <c:crossAx val="77228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7245440"/>
        <c:axId val="77255424"/>
      </c:lineChart>
      <c:dateAx>
        <c:axId val="77245440"/>
        <c:scaling>
          <c:orientation val="minMax"/>
        </c:scaling>
        <c:axPos val="b"/>
        <c:numFmt formatCode="yyyy\.mm\.dd" sourceLinked="1"/>
        <c:tickLblPos val="nextTo"/>
        <c:crossAx val="77255424"/>
        <c:crosses val="autoZero"/>
        <c:auto val="1"/>
        <c:lblOffset val="100"/>
      </c:dateAx>
      <c:valAx>
        <c:axId val="7725542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72454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axId val="77354496"/>
        <c:axId val="77356032"/>
      </c:areaChart>
      <c:dateAx>
        <c:axId val="7735449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356032"/>
        <c:crosses val="autoZero"/>
        <c:auto val="1"/>
        <c:lblOffset val="100"/>
      </c:dateAx>
      <c:valAx>
        <c:axId val="77356032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crossAx val="77354496"/>
        <c:crosses val="autoZero"/>
        <c:crossBetween val="midCat"/>
        <c:majorUnit val="500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axId val="77371648"/>
        <c:axId val="77393920"/>
      </c:areaChart>
      <c:dateAx>
        <c:axId val="773716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393920"/>
        <c:crosses val="autoZero"/>
        <c:auto val="1"/>
        <c:lblOffset val="100"/>
      </c:dateAx>
      <c:valAx>
        <c:axId val="77393920"/>
        <c:scaling>
          <c:orientation val="minMax"/>
        </c:scaling>
        <c:axPos val="l"/>
        <c:majorGridlines/>
        <c:numFmt formatCode="&quot;$&quot;#,##0" sourceLinked="0"/>
        <c:tickLblPos val="nextTo"/>
        <c:crossAx val="77371648"/>
        <c:crosses val="autoZero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</c:ser>
        <c:marker val="1"/>
        <c:axId val="77481856"/>
        <c:axId val="77483392"/>
      </c:lineChart>
      <c:dateAx>
        <c:axId val="77481856"/>
        <c:scaling>
          <c:orientation val="minMax"/>
        </c:scaling>
        <c:axPos val="b"/>
        <c:numFmt formatCode="yyyy\.mm\.dd" sourceLinked="1"/>
        <c:tickLblPos val="nextTo"/>
        <c:crossAx val="77483392"/>
        <c:crosses val="autoZero"/>
        <c:auto val="1"/>
        <c:lblOffset val="100"/>
      </c:dateAx>
      <c:valAx>
        <c:axId val="7748339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748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74386048"/>
        <c:axId val="74396032"/>
      </c:areaChart>
      <c:dateAx>
        <c:axId val="743860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396032"/>
        <c:crosses val="autoZero"/>
        <c:auto val="1"/>
        <c:lblOffset val="100"/>
        <c:baseTimeUnit val="days"/>
        <c:majorUnit val="7"/>
        <c:majorTimeUnit val="days"/>
      </c:dateAx>
      <c:valAx>
        <c:axId val="7439603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3860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axId val="77907456"/>
        <c:axId val="77908992"/>
      </c:areaChart>
      <c:dateAx>
        <c:axId val="77907456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77908992"/>
        <c:crosses val="autoZero"/>
        <c:auto val="1"/>
        <c:lblOffset val="100"/>
      </c:dateAx>
      <c:valAx>
        <c:axId val="77908992"/>
        <c:scaling>
          <c:orientation val="minMax"/>
        </c:scaling>
        <c:axPos val="l"/>
        <c:majorGridlines/>
        <c:numFmt formatCode="&quot;$&quot;#,##0" sourceLinked="0"/>
        <c:tickLblPos val="nextTo"/>
        <c:crossAx val="77907456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axId val="77847936"/>
        <c:axId val="78320768"/>
      </c:areaChart>
      <c:dateAx>
        <c:axId val="7784793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320768"/>
        <c:crosses val="autoZero"/>
        <c:auto val="1"/>
        <c:lblOffset val="100"/>
      </c:dateAx>
      <c:valAx>
        <c:axId val="78320768"/>
        <c:scaling>
          <c:orientation val="minMax"/>
        </c:scaling>
        <c:axPos val="l"/>
        <c:majorGridlines/>
        <c:numFmt formatCode="&quot;$&quot;#,##0" sourceLinked="0"/>
        <c:tickLblPos val="nextTo"/>
        <c:crossAx val="77847936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</c:ser>
        <c:marker val="1"/>
        <c:axId val="78326784"/>
        <c:axId val="78328576"/>
      </c:lineChart>
      <c:dateAx>
        <c:axId val="78326784"/>
        <c:scaling>
          <c:orientation val="minMax"/>
        </c:scaling>
        <c:axPos val="b"/>
        <c:numFmt formatCode="yyyy\.mm\.dd" sourceLinked="1"/>
        <c:tickLblPos val="nextTo"/>
        <c:crossAx val="78328576"/>
        <c:crosses val="autoZero"/>
        <c:auto val="1"/>
        <c:lblOffset val="100"/>
      </c:dateAx>
      <c:valAx>
        <c:axId val="78328576"/>
        <c:scaling>
          <c:orientation val="minMax"/>
        </c:scaling>
        <c:axPos val="l"/>
        <c:majorGridlines/>
        <c:numFmt formatCode="General" sourceLinked="1"/>
        <c:tickLblPos val="nextTo"/>
        <c:crossAx val="7832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axId val="78362880"/>
        <c:axId val="78368768"/>
      </c:areaChart>
      <c:dateAx>
        <c:axId val="7836288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368768"/>
        <c:crosses val="autoZero"/>
        <c:auto val="1"/>
        <c:lblOffset val="100"/>
      </c:dateAx>
      <c:valAx>
        <c:axId val="78368768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crossAx val="78362880"/>
        <c:crosses val="autoZero"/>
        <c:crossBetween val="midCat"/>
        <c:minorUnit val="1.0000000000000025E-4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axId val="78392704"/>
        <c:axId val="78402688"/>
      </c:areaChart>
      <c:dateAx>
        <c:axId val="7839270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402688"/>
        <c:crosses val="autoZero"/>
        <c:auto val="1"/>
        <c:lblOffset val="100"/>
      </c:dateAx>
      <c:valAx>
        <c:axId val="78402688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crossAx val="78392704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axId val="77136640"/>
        <c:axId val="77138176"/>
      </c:areaChart>
      <c:dateAx>
        <c:axId val="7713664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138176"/>
        <c:crosses val="autoZero"/>
        <c:auto val="1"/>
        <c:lblOffset val="100"/>
      </c:dateAx>
      <c:valAx>
        <c:axId val="77138176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crossAx val="77136640"/>
        <c:crosses val="autoZero"/>
        <c:crossBetween val="midCat"/>
        <c:majorUnit val="5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4402816"/>
        <c:axId val="74425088"/>
      </c:areaChart>
      <c:dateAx>
        <c:axId val="744028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25088"/>
        <c:crosses val="autoZero"/>
        <c:auto val="1"/>
        <c:lblOffset val="100"/>
        <c:baseTimeUnit val="days"/>
      </c:dateAx>
      <c:valAx>
        <c:axId val="74425088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028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74444160"/>
        <c:axId val="75056256"/>
      </c:areaChart>
      <c:dateAx>
        <c:axId val="744441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056256"/>
        <c:crosses val="autoZero"/>
        <c:auto val="1"/>
        <c:lblOffset val="100"/>
        <c:baseTimeUnit val="days"/>
        <c:majorUnit val="7"/>
      </c:dateAx>
      <c:valAx>
        <c:axId val="7505625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44441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88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5067392"/>
        <c:axId val="75068928"/>
      </c:areaChart>
      <c:catAx>
        <c:axId val="750673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068928"/>
        <c:crosses val="autoZero"/>
        <c:auto val="1"/>
        <c:lblAlgn val="ctr"/>
        <c:lblOffset val="100"/>
      </c:catAx>
      <c:valAx>
        <c:axId val="750689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0673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44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75096448"/>
        <c:axId val="75097984"/>
      </c:areaChart>
      <c:dateAx>
        <c:axId val="750964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09798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509798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0964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5159040"/>
        <c:axId val="75160576"/>
      </c:lineChart>
      <c:dateAx>
        <c:axId val="7515904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60576"/>
        <c:crosses val="autoZero"/>
        <c:auto val="1"/>
        <c:lblOffset val="100"/>
        <c:baseTimeUnit val="days"/>
      </c:dateAx>
      <c:valAx>
        <c:axId val="75160576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5904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5185152"/>
        <c:axId val="75191040"/>
      </c:lineChart>
      <c:dateAx>
        <c:axId val="7518515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91040"/>
        <c:crosses val="autoZero"/>
        <c:auto val="1"/>
        <c:lblOffset val="100"/>
        <c:baseTimeUnit val="days"/>
      </c:dateAx>
      <c:valAx>
        <c:axId val="7519104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8515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A4" sqref="A4:I11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96" t="s">
        <v>1019</v>
      </c>
      <c r="B1" s="396"/>
      <c r="C1" s="396"/>
      <c r="D1" s="396"/>
      <c r="E1" s="396"/>
      <c r="F1" s="396"/>
      <c r="G1" s="396"/>
      <c r="H1" s="396"/>
      <c r="I1" s="396"/>
      <c r="J1" s="158"/>
      <c r="K1" s="339"/>
      <c r="L1" s="198"/>
      <c r="M1" s="159"/>
    </row>
    <row r="2" spans="1:13">
      <c r="A2" s="397" t="s">
        <v>21</v>
      </c>
      <c r="B2" s="397"/>
      <c r="C2" s="397"/>
      <c r="D2" s="397"/>
      <c r="E2" s="182">
        <v>43399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49875</v>
      </c>
      <c r="E5" s="329">
        <f>+IF(ISERROR(VLOOKUP($E$2,Cu!$A$5:$H$1643,7,0)),0,VLOOKUP($E$2,Cu!$A$5:$H$1643,7,0))</f>
        <v>375</v>
      </c>
      <c r="F5" s="328" t="s">
        <v>3</v>
      </c>
      <c r="G5" s="327">
        <f>+IF(ISERROR(VLOOKUP($E$2,Cu!$A$5:$H$1643,2,0)),0,VLOOKUP($E$2,Cu!$A$5:$H$1643,2,0))</f>
        <v>7170.1720841300194</v>
      </c>
      <c r="H5" s="327">
        <f>+IF(ISERROR(VLOOKUP($E$2,Cu!$A$5:$H$1643,4,0)),0,VLOOKUP($E$2,Cu!$A$5:$H$1643,4,0))</f>
        <v>6128.352208658137</v>
      </c>
      <c r="I5" s="327">
        <f>+IF(ISERROR(VLOOKUP($E$2,Cu!$A$5:$H$1643,5,0)),0,VLOOKUP($E$2,Cu!$A$5:$H$1643,5,0))</f>
        <v>6210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18600</v>
      </c>
      <c r="E6" s="329">
        <f>+IF(ISERROR(VLOOKUP($E$2,Pb!$A$5:$H$1988,7,0)),0,VLOOKUP($E$2,Pb!$A$5:$H$1988,7,0))</f>
        <v>150</v>
      </c>
      <c r="F6" s="328" t="s">
        <v>3</v>
      </c>
      <c r="G6" s="327">
        <f>+IF(ISERROR(VLOOKUP($E$2,Pb!$A$5:$H$1988,2,0)),0,VLOOKUP($E$2,Pb!$A$5:$H$1988,2,0))</f>
        <v>2673.9889877657815</v>
      </c>
      <c r="H6" s="327">
        <f>+IF(ISERROR(VLOOKUP($E$2,Pb!$A$5:$H$1988,4,0)),0,VLOOKUP($E$2,Pb!$A$5:$H$1988,4,0))</f>
        <v>2285.4606733040869</v>
      </c>
      <c r="I6" s="327">
        <f>+IF(ISERROR(VLOOKUP($E$2,Pb!$A$5:$H$1988,5,0)),0,VLOOKUP($E$2,Pb!$A$5:$H$1988,5,0))</f>
        <v>1988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3575</v>
      </c>
      <c r="E7" s="329">
        <f>+IF(ISERROR(VLOOKUP($E$2,Ag!$A$5:$H$1988,7,0)),0,VLOOKUP($E$2,Ag!$A$5:$H$1988,7,0))</f>
        <v>-10</v>
      </c>
      <c r="F7" s="328" t="s">
        <v>6</v>
      </c>
      <c r="G7" s="327">
        <f>+IF(ISERROR(VLOOKUP($E$2,Ag!$A$5:$H$1519,2,0)),0,VLOOKUP($E$2,Ag!$A$5:$H$1519,2,0))</f>
        <v>513.95218447648756</v>
      </c>
      <c r="H7" s="327">
        <f>+IF(ISERROR(VLOOKUP($E$2,Ag!$A$5:$H$1519,4,0)),0,VLOOKUP($E$2,Ag!$A$5:$H$1519,4,0))</f>
        <v>439.27537134742528</v>
      </c>
      <c r="I7" s="327">
        <f>+IF(ISERROR(VLOOKUP($E$2,Ag!$A$5:$H$1519,5,0)),0,VLOOKUP($E$2,Ag!$A$5:$H$1519,5,0))</f>
        <v>470.36500000000001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22480</v>
      </c>
      <c r="E8" s="329">
        <f>+IF(ISERROR(VLOOKUP($E$2,Zn!$A$5:$H$2996,7,0)),0,VLOOKUP($E$2,Zn!$A$5:$H$2996,7,0))</f>
        <v>-160</v>
      </c>
      <c r="F8" s="328" t="s">
        <v>3</v>
      </c>
      <c r="G8" s="327">
        <f>+IF(ISERROR(VLOOKUP($E$2,Zn!$A$5:$H$2996,2,0)),0,VLOOKUP($E$2,Zn!$A$5:$H$2996,2,0))</f>
        <v>3231.7888411276758</v>
      </c>
      <c r="H8" s="327">
        <f>+IF(ISERROR(VLOOKUP($E$2,Zn!$A$5:$H$2996,4,0)),0,VLOOKUP($E$2,Zn!$A$5:$H$2996,4,0))</f>
        <v>2762.2126847245095</v>
      </c>
      <c r="I8" s="327">
        <f>+IF(ISERROR(VLOOKUP($E$2,Zn!$A$5:$H$2996,5,0)),0,VLOOKUP($E$2,Zn!$A$5:$H$2996,5,0))</f>
        <v>2704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104975</v>
      </c>
      <c r="E9" s="329">
        <f>+IF(ISERROR(VLOOKUP($E$2,Ni!$A$6:$H$2998,7,0)),0,VLOOKUP($E$2,Ni!$A$6:$H$2998,7,0))</f>
        <v>450</v>
      </c>
      <c r="F9" s="328" t="s">
        <v>3</v>
      </c>
      <c r="G9" s="327">
        <f>+IF(ISERROR(VLOOKUP($E$2,Ni!$A$6:$H$2998,2,0)),0,VLOOKUP($E$2,Ni!$A$6:$H$2998,2,0))</f>
        <v>15091.505053264136</v>
      </c>
      <c r="H9" s="327">
        <f>+IF(ISERROR(VLOOKUP($E$2,Ni!$A$6:$H$2998,4,0)),0,VLOOKUP($E$2,Ni!$A$6:$H$2998,4,0))</f>
        <v>12898.722267747125</v>
      </c>
      <c r="I9" s="327">
        <f>+IF(ISERROR(VLOOKUP($E$2,Ni!$A$6:$H$2998,5,0)),0,VLOOKUP($E$2,Ni!$A$6:$H$2998,5,0))</f>
        <v>12135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2465</v>
      </c>
      <c r="E10" s="329">
        <f>+IF(ISERROR(VLOOKUP($E$2,Coke!$A$6:$H$2998,7,0)),0,VLOOKUP($E$2,Coke!$A$6:$H$2998,7,0))</f>
        <v>22</v>
      </c>
      <c r="F10" s="328" t="s">
        <v>3</v>
      </c>
      <c r="G10" s="327">
        <f>+IF(ISERROR(VLOOKUP($E$2,Coke!$A$6:$H$2998,2,0)),0,VLOOKUP($E$2,Coke!$A$6:$H$2998,2,0))</f>
        <v>354.3754223033684</v>
      </c>
      <c r="H10" s="327">
        <f>+IF(ISERROR(VLOOKUP($E$2,Coke!$A$6:$H$2998,4,0)),0,VLOOKUP($E$2,Coke!$A$6:$H$2998,4,0))</f>
        <v>302.8849763276653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4660</v>
      </c>
      <c r="E11" s="329">
        <f>+IF(ISERROR(VLOOKUP($E$2,Steel!$A$6:$H$2998,7,0)),0,VLOOKUP($E$2,Steel!$A$6:$H$2998,7,0))</f>
        <v>20</v>
      </c>
      <c r="F11" s="328" t="s">
        <v>3</v>
      </c>
      <c r="G11" s="327">
        <f>+IF(ISERROR(VLOOKUP($E$2,Steel!$A$6:$H$2998,2,0)),0,VLOOKUP($E$2,Steel!$A$6:$H$2998,2,0))</f>
        <v>669.93487542949151</v>
      </c>
      <c r="H11" s="327">
        <f>+IF(ISERROR(VLOOKUP($E$2,Steel!$A$6:$H$2998,4,0)),0,VLOOKUP($E$2,Steel!$A$6:$H$2998,4,0))</f>
        <v>572.5939106234971</v>
      </c>
      <c r="I11" s="356">
        <f>+IF(ISERROR(VLOOKUP($E$2,Steel!$A$6:$H$2998,5,0)),0,VLOOKUP($E$2,Steel!$A$6:$H$2998,5,0))</f>
        <v>514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43399</v>
      </c>
      <c r="C15" s="183" t="s">
        <v>1003</v>
      </c>
      <c r="D15" s="193">
        <f>+IF(ISERROR(VLOOKUP($E$2,'CNY-VND'!$A$4:$B$500,2,0)),0,VLOOKUP($E$2,'CNY-VND'!$A$4:$B$500,2,0))</f>
        <v>3385</v>
      </c>
      <c r="E15" s="398" t="s">
        <v>1001</v>
      </c>
      <c r="F15" s="398"/>
      <c r="G15" s="398"/>
      <c r="H15" s="398"/>
      <c r="I15" s="398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98" t="s">
        <v>1004</v>
      </c>
      <c r="F16" s="398"/>
      <c r="G16" s="398"/>
      <c r="H16" s="398"/>
      <c r="I16" s="398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6.9558999999999997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99" t="s">
        <v>17</v>
      </c>
      <c r="B18" s="399"/>
      <c r="C18" s="399"/>
      <c r="D18" s="399"/>
      <c r="E18" s="399"/>
      <c r="F18" s="399"/>
      <c r="G18" s="399"/>
      <c r="H18" s="399"/>
      <c r="I18" s="399"/>
    </row>
    <row r="19" spans="1:12" ht="15.75" customHeight="1">
      <c r="A19" s="393" t="s">
        <v>656</v>
      </c>
      <c r="B19" s="394"/>
      <c r="C19" s="393" t="s">
        <v>18</v>
      </c>
      <c r="D19" s="395"/>
      <c r="E19" s="395"/>
      <c r="F19" s="395"/>
      <c r="G19" s="395"/>
      <c r="H19" s="395"/>
      <c r="I19" s="395"/>
    </row>
    <row r="34" spans="1:12" ht="15" customHeight="1">
      <c r="A34" s="391" t="s">
        <v>657</v>
      </c>
      <c r="B34" s="391"/>
      <c r="C34" s="392" t="s">
        <v>4</v>
      </c>
      <c r="D34" s="392"/>
      <c r="E34" s="392"/>
      <c r="F34" s="392"/>
      <c r="G34" s="392"/>
      <c r="H34" s="392"/>
      <c r="I34" s="392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91" t="s">
        <v>705</v>
      </c>
      <c r="B49" s="391"/>
      <c r="C49" s="392" t="s">
        <v>706</v>
      </c>
      <c r="D49" s="392"/>
      <c r="E49" s="392"/>
      <c r="F49" s="392"/>
      <c r="G49" s="392"/>
      <c r="H49" s="392"/>
      <c r="I49" s="392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91" t="s">
        <v>721</v>
      </c>
      <c r="B67" s="391"/>
      <c r="C67" s="392" t="s">
        <v>722</v>
      </c>
      <c r="D67" s="392"/>
      <c r="E67" s="392"/>
      <c r="F67" s="392"/>
      <c r="G67" s="392"/>
      <c r="H67" s="392"/>
      <c r="I67" s="392"/>
    </row>
    <row r="82" spans="1:9">
      <c r="A82" s="391" t="s">
        <v>759</v>
      </c>
      <c r="B82" s="391"/>
      <c r="C82" s="392" t="s">
        <v>760</v>
      </c>
      <c r="D82" s="392"/>
      <c r="E82" s="392"/>
      <c r="F82" s="392"/>
      <c r="G82" s="392"/>
      <c r="H82" s="392"/>
      <c r="I82" s="392"/>
    </row>
    <row r="100" spans="1:9">
      <c r="A100" s="390" t="s">
        <v>1029</v>
      </c>
      <c r="B100" s="390"/>
      <c r="C100" s="390"/>
      <c r="D100" s="390"/>
      <c r="E100" s="390"/>
      <c r="F100" s="390"/>
      <c r="G100" s="390"/>
      <c r="H100" s="390"/>
      <c r="I100" s="390"/>
    </row>
    <row r="115" spans="1:9">
      <c r="A115" s="390" t="s">
        <v>1030</v>
      </c>
      <c r="B115" s="390"/>
      <c r="C115" s="390"/>
      <c r="D115" s="390"/>
      <c r="E115" s="390"/>
      <c r="F115" s="390"/>
      <c r="G115" s="390"/>
      <c r="H115" s="390"/>
      <c r="I115" s="390"/>
    </row>
    <row r="128" spans="1:9">
      <c r="A128" s="390" t="s">
        <v>1006</v>
      </c>
      <c r="B128" s="390"/>
      <c r="C128" s="390"/>
      <c r="D128" s="390"/>
      <c r="E128" s="390"/>
      <c r="F128" s="390"/>
      <c r="G128" s="390"/>
      <c r="H128" s="390"/>
      <c r="I128" s="390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E51" sqref="E51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:B51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si="4"/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si="4"/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si="4"/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si="4"/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si="4"/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si="4"/>
        <v>658.61865040290695</v>
      </c>
      <c r="C40" s="1">
        <v>4555</v>
      </c>
      <c r="D40" s="359">
        <f t="shared" ref="D40:D51" si="6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:G51" si="7">C40-C39</f>
        <v>0</v>
      </c>
    </row>
    <row r="41" spans="1:7">
      <c r="A41" s="371">
        <v>43385</v>
      </c>
      <c r="B41" s="358">
        <f t="shared" si="4"/>
        <v>662.32387710293278</v>
      </c>
      <c r="C41" s="1">
        <v>4555</v>
      </c>
      <c r="D41" s="359">
        <f t="shared" si="6"/>
        <v>566.08878384866057</v>
      </c>
      <c r="E41" s="1">
        <v>495</v>
      </c>
      <c r="F41" s="360">
        <f>USD_CNY!B960</f>
        <v>6.8773</v>
      </c>
      <c r="G41" s="362">
        <f t="shared" si="7"/>
        <v>0</v>
      </c>
    </row>
    <row r="42" spans="1:7">
      <c r="A42" s="371">
        <v>43388</v>
      </c>
      <c r="B42" s="358">
        <f t="shared" si="4"/>
        <v>659.30252732635472</v>
      </c>
      <c r="C42" s="1">
        <v>4560</v>
      </c>
      <c r="D42" s="359">
        <f t="shared" si="6"/>
        <v>563.50643361226901</v>
      </c>
      <c r="E42" s="1">
        <v>500</v>
      </c>
      <c r="F42" s="360">
        <f>USD_CNY!B961</f>
        <v>6.9164000000000003</v>
      </c>
      <c r="G42" s="362">
        <f t="shared" si="7"/>
        <v>5</v>
      </c>
    </row>
    <row r="43" spans="1:7">
      <c r="A43" s="371">
        <v>43389</v>
      </c>
      <c r="B43" s="358">
        <f t="shared" si="4"/>
        <v>660.31206608322248</v>
      </c>
      <c r="C43" s="1">
        <v>4570</v>
      </c>
      <c r="D43" s="359">
        <f t="shared" si="6"/>
        <v>564.3692872506175</v>
      </c>
      <c r="E43" s="1">
        <v>500</v>
      </c>
      <c r="F43" s="360">
        <f>USD_CNY!B962</f>
        <v>6.9209699999999996</v>
      </c>
      <c r="G43" s="362">
        <f t="shared" si="7"/>
        <v>10</v>
      </c>
    </row>
    <row r="44" spans="1:7">
      <c r="A44" s="371">
        <v>43390</v>
      </c>
      <c r="B44" s="358">
        <f t="shared" si="4"/>
        <v>661.34216280594308</v>
      </c>
      <c r="C44" s="1">
        <v>4570</v>
      </c>
      <c r="D44" s="359">
        <f t="shared" si="6"/>
        <v>565.24971179995134</v>
      </c>
      <c r="E44" s="1">
        <v>500</v>
      </c>
      <c r="F44" s="360">
        <f>USD_CNY!B963</f>
        <v>6.9101900000000001</v>
      </c>
      <c r="G44" s="362">
        <f t="shared" si="7"/>
        <v>0</v>
      </c>
    </row>
    <row r="45" spans="1:7">
      <c r="A45" s="371">
        <v>43391</v>
      </c>
      <c r="B45" s="358">
        <f t="shared" si="4"/>
        <v>664.67288856300752</v>
      </c>
      <c r="C45" s="1">
        <v>4605</v>
      </c>
      <c r="D45" s="359">
        <f t="shared" si="6"/>
        <v>568.09648595128851</v>
      </c>
      <c r="E45" s="1">
        <v>504</v>
      </c>
      <c r="F45" s="360">
        <f>USD_CNY!B964</f>
        <v>6.9282199999999996</v>
      </c>
      <c r="G45" s="362">
        <f t="shared" si="7"/>
        <v>35</v>
      </c>
    </row>
    <row r="46" spans="1:7">
      <c r="A46" s="371">
        <v>43392</v>
      </c>
      <c r="B46" s="358">
        <f t="shared" si="4"/>
        <v>661.79046762200949</v>
      </c>
      <c r="C46" s="1">
        <v>4590</v>
      </c>
      <c r="D46" s="359">
        <f t="shared" si="6"/>
        <v>565.63287830940988</v>
      </c>
      <c r="E46" s="1">
        <v>502.5</v>
      </c>
      <c r="F46" s="360">
        <f>USD_CNY!B965</f>
        <v>6.9357300000000004</v>
      </c>
      <c r="G46" s="362">
        <f t="shared" si="7"/>
        <v>-15</v>
      </c>
    </row>
    <row r="47" spans="1:7">
      <c r="A47" s="371">
        <v>43395</v>
      </c>
      <c r="B47" s="358">
        <f t="shared" si="4"/>
        <v>668.81090183414358</v>
      </c>
      <c r="C47" s="1">
        <v>4635</v>
      </c>
      <c r="D47" s="359">
        <f t="shared" si="6"/>
        <v>571.63324943089196</v>
      </c>
      <c r="E47" s="1">
        <v>501</v>
      </c>
      <c r="F47" s="360">
        <f>USD_CNY!B966</f>
        <v>6.9302099999999998</v>
      </c>
      <c r="G47" s="362">
        <f t="shared" si="7"/>
        <v>45</v>
      </c>
    </row>
    <row r="48" spans="1:7">
      <c r="A48" s="371">
        <v>43396</v>
      </c>
      <c r="B48" s="358">
        <f t="shared" si="4"/>
        <v>668.1427793009799</v>
      </c>
      <c r="C48" s="1">
        <v>4635</v>
      </c>
      <c r="D48" s="359">
        <f t="shared" si="6"/>
        <v>571.06220453075207</v>
      </c>
      <c r="E48" s="1">
        <v>505</v>
      </c>
      <c r="F48" s="360">
        <f>USD_CNY!B967</f>
        <v>6.9371400000000003</v>
      </c>
      <c r="G48" s="362">
        <f t="shared" si="7"/>
        <v>0</v>
      </c>
    </row>
    <row r="49" spans="1:7">
      <c r="A49" s="371">
        <v>43397</v>
      </c>
      <c r="B49" s="358">
        <f t="shared" si="4"/>
        <v>668.03877651616699</v>
      </c>
      <c r="C49" s="1">
        <v>4635</v>
      </c>
      <c r="D49" s="359">
        <f t="shared" si="6"/>
        <v>570.97331326168126</v>
      </c>
      <c r="E49" s="1">
        <v>509</v>
      </c>
      <c r="F49" s="360">
        <f>USD_CNY!B968</f>
        <v>6.9382200000000003</v>
      </c>
      <c r="G49" s="362">
        <f t="shared" si="7"/>
        <v>0</v>
      </c>
    </row>
    <row r="50" spans="1:7">
      <c r="A50" s="371">
        <v>43398</v>
      </c>
      <c r="B50" s="358">
        <f t="shared" si="4"/>
        <v>668.18544450172658</v>
      </c>
      <c r="C50" s="1">
        <v>4640</v>
      </c>
      <c r="D50" s="359">
        <f t="shared" si="6"/>
        <v>571.09867051429626</v>
      </c>
      <c r="E50" s="1">
        <v>511.5</v>
      </c>
      <c r="F50" s="360">
        <f>USD_CNY!B969</f>
        <v>6.9441800000000002</v>
      </c>
      <c r="G50" s="362">
        <f t="shared" si="7"/>
        <v>5</v>
      </c>
    </row>
    <row r="51" spans="1:7">
      <c r="A51" s="371">
        <v>43399</v>
      </c>
      <c r="B51" s="358">
        <f t="shared" si="4"/>
        <v>669.93487542949151</v>
      </c>
      <c r="C51" s="1">
        <v>4660</v>
      </c>
      <c r="D51" s="359">
        <f t="shared" si="6"/>
        <v>572.5939106234971</v>
      </c>
      <c r="E51" s="1">
        <v>514</v>
      </c>
      <c r="F51" s="360">
        <f>USD_CNY!B970</f>
        <v>6.9558999999999997</v>
      </c>
      <c r="G51" s="362">
        <f t="shared" si="7"/>
        <v>20</v>
      </c>
    </row>
    <row r="53" spans="1:7">
      <c r="A53" s="358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5" activePane="bottomLeft" state="frozen"/>
      <selection pane="bottomLeft" activeCell="B971" sqref="B971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8" t="s">
        <v>998</v>
      </c>
      <c r="B1" s="408"/>
      <c r="C1" s="408"/>
      <c r="D1" s="408"/>
      <c r="E1" s="408"/>
      <c r="F1" s="408"/>
      <c r="G1" s="408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3">
      <c r="A961" s="226">
        <v>43388</v>
      </c>
      <c r="B961" s="342">
        <v>6.9164000000000003</v>
      </c>
    </row>
    <row r="962" spans="1:3">
      <c r="A962" s="226">
        <v>43389</v>
      </c>
      <c r="B962" s="342">
        <v>6.9209699999999996</v>
      </c>
    </row>
    <row r="963" spans="1:3">
      <c r="A963" s="226">
        <v>43390</v>
      </c>
      <c r="B963" s="342">
        <v>6.9101900000000001</v>
      </c>
    </row>
    <row r="964" spans="1:3">
      <c r="A964" s="226">
        <v>43391</v>
      </c>
      <c r="B964" s="342">
        <v>6.9282199999999996</v>
      </c>
    </row>
    <row r="965" spans="1:3">
      <c r="A965" s="226">
        <v>43392</v>
      </c>
      <c r="B965" s="342">
        <v>6.9357300000000004</v>
      </c>
    </row>
    <row r="966" spans="1:3">
      <c r="A966" s="226">
        <v>43395</v>
      </c>
      <c r="B966" s="342">
        <v>6.9302099999999998</v>
      </c>
    </row>
    <row r="967" spans="1:3">
      <c r="A967" s="226">
        <v>43396</v>
      </c>
      <c r="B967" s="342">
        <v>6.9371400000000003</v>
      </c>
    </row>
    <row r="968" spans="1:3">
      <c r="A968" s="226">
        <v>43397</v>
      </c>
      <c r="B968" s="342">
        <v>6.9382200000000003</v>
      </c>
    </row>
    <row r="969" spans="1:3">
      <c r="A969" s="226">
        <v>43398</v>
      </c>
      <c r="B969" s="342">
        <v>6.9441800000000002</v>
      </c>
      <c r="C969" s="385"/>
    </row>
    <row r="970" spans="1:3">
      <c r="A970" s="226">
        <v>43399</v>
      </c>
      <c r="B970" s="342">
        <v>6.9558999999999997</v>
      </c>
    </row>
    <row r="971" spans="1:3">
      <c r="A971" s="125"/>
      <c r="B971" s="342"/>
    </row>
    <row r="972" spans="1:3">
      <c r="A972" s="125"/>
      <c r="B972" s="342"/>
    </row>
    <row r="973" spans="1:3">
      <c r="A973" s="125"/>
      <c r="B973" s="342"/>
    </row>
    <row r="974" spans="1:3">
      <c r="A974" s="125"/>
      <c r="B974" s="342"/>
    </row>
    <row r="975" spans="1:3">
      <c r="A975" s="125"/>
      <c r="B975" s="342"/>
    </row>
    <row r="976" spans="1:3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37" activePane="bottomLeft" state="frozen"/>
      <selection pane="bottomLeft" activeCell="B452" sqref="B452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2">
        <v>43395</v>
      </c>
      <c r="B448" s="334">
        <v>23390</v>
      </c>
    </row>
    <row r="449" spans="1:3" ht="15.75">
      <c r="A449" s="232">
        <v>43396</v>
      </c>
      <c r="B449" s="334">
        <v>23390</v>
      </c>
    </row>
    <row r="450" spans="1:3" ht="15.75">
      <c r="A450" s="232">
        <v>43397</v>
      </c>
      <c r="B450" s="334">
        <v>23390</v>
      </c>
      <c r="C450" s="384"/>
    </row>
    <row r="451" spans="1:3" ht="15.75">
      <c r="A451" s="232">
        <v>43398</v>
      </c>
      <c r="B451" s="334">
        <v>23390</v>
      </c>
    </row>
    <row r="452" spans="1:3" ht="15.75">
      <c r="A452" s="232">
        <v>43399</v>
      </c>
      <c r="B452" s="334">
        <v>23390</v>
      </c>
    </row>
    <row r="453" spans="1:3">
      <c r="A453" s="233"/>
      <c r="B453" s="152"/>
    </row>
    <row r="454" spans="1:3">
      <c r="A454" s="233"/>
      <c r="B454" s="152"/>
    </row>
    <row r="455" spans="1:3">
      <c r="A455" s="233"/>
      <c r="B455" s="152"/>
    </row>
    <row r="456" spans="1:3">
      <c r="A456" s="233"/>
      <c r="B456" s="152"/>
    </row>
    <row r="457" spans="1:3">
      <c r="A457" s="233"/>
      <c r="B457" s="152"/>
    </row>
    <row r="458" spans="1:3">
      <c r="A458" s="233"/>
      <c r="B458" s="152"/>
    </row>
    <row r="459" spans="1:3">
      <c r="A459" s="233"/>
      <c r="B459" s="152"/>
    </row>
    <row r="460" spans="1:3">
      <c r="A460" s="233"/>
      <c r="B460" s="152"/>
    </row>
    <row r="461" spans="1:3">
      <c r="A461" s="233"/>
      <c r="B461" s="152"/>
    </row>
    <row r="462" spans="1:3">
      <c r="A462" s="233"/>
      <c r="B462" s="152"/>
    </row>
    <row r="463" spans="1:3">
      <c r="A463" s="233"/>
      <c r="B463" s="152"/>
    </row>
    <row r="464" spans="1:3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2" activePane="bottomLeft" state="frozen"/>
      <selection pane="bottomLeft" activeCell="B298" sqref="B298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9" t="s">
        <v>1018</v>
      </c>
      <c r="B1" s="410"/>
      <c r="C1" s="410"/>
      <c r="D1" s="410"/>
      <c r="E1" s="410"/>
      <c r="F1" s="410"/>
      <c r="G1" s="410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3405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>
        <v>43395</v>
      </c>
      <c r="B304" s="311">
        <v>3397</v>
      </c>
    </row>
    <row r="305" spans="1:4">
      <c r="A305" s="308">
        <v>43396</v>
      </c>
      <c r="B305" s="311">
        <v>3393</v>
      </c>
    </row>
    <row r="306" spans="1:4">
      <c r="A306" s="308">
        <v>43397</v>
      </c>
      <c r="B306" s="311">
        <v>3396</v>
      </c>
    </row>
    <row r="307" spans="1:4">
      <c r="A307" s="308">
        <v>43398</v>
      </c>
      <c r="B307" s="311">
        <v>3393</v>
      </c>
      <c r="D307" s="383"/>
    </row>
    <row r="308" spans="1:4">
      <c r="A308" s="308">
        <v>43399</v>
      </c>
      <c r="B308" s="311">
        <v>3385</v>
      </c>
    </row>
    <row r="309" spans="1:4">
      <c r="A309" s="308"/>
      <c r="B309" s="311"/>
    </row>
    <row r="310" spans="1:4">
      <c r="A310" s="308"/>
      <c r="B310" s="311"/>
    </row>
    <row r="311" spans="1:4">
      <c r="A311" s="308"/>
      <c r="B311" s="311"/>
    </row>
    <row r="312" spans="1:4">
      <c r="A312" s="308"/>
      <c r="B312" s="311"/>
    </row>
    <row r="313" spans="1:4">
      <c r="A313" s="308"/>
      <c r="B313" s="311"/>
    </row>
    <row r="314" spans="1:4">
      <c r="A314" s="308"/>
      <c r="B314" s="311"/>
    </row>
    <row r="315" spans="1:4">
      <c r="A315" s="308"/>
      <c r="B315" s="311"/>
    </row>
    <row r="316" spans="1:4">
      <c r="A316" s="308"/>
      <c r="B316" s="311"/>
    </row>
    <row r="317" spans="1:4">
      <c r="A317" s="308"/>
      <c r="B317" s="311"/>
    </row>
    <row r="318" spans="1:4">
      <c r="A318" s="308"/>
      <c r="B318" s="311"/>
    </row>
    <row r="319" spans="1:4">
      <c r="A319" s="308"/>
      <c r="B319" s="311"/>
    </row>
    <row r="320" spans="1:4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76" activePane="bottomLeft" state="frozen"/>
      <selection pane="bottomLeft" activeCell="C1186" sqref="C1186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400" t="s">
        <v>749</v>
      </c>
      <c r="B1" s="400"/>
      <c r="C1" s="400"/>
      <c r="D1" s="400"/>
      <c r="E1" s="400"/>
      <c r="F1" s="400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401" t="s">
        <v>750</v>
      </c>
      <c r="C3" s="402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6210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85" si="23">+IF(F1166=0,"",C1166/F1166)</f>
        <v>7296.7474657415887</v>
      </c>
      <c r="C1166" s="268">
        <v>50250</v>
      </c>
      <c r="D1166" s="47">
        <f t="shared" ref="D1166:D1185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74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si="23"/>
        <v>7296.832230942925</v>
      </c>
      <c r="C1168" s="268">
        <v>50250</v>
      </c>
      <c r="D1168" s="47">
        <f t="shared" si="24"/>
        <v>6236.6087443956631</v>
      </c>
      <c r="E1168" s="268">
        <v>6181</v>
      </c>
      <c r="F1168" s="171">
        <f>USD_CNY!B953</f>
        <v>6.8865499999999997</v>
      </c>
      <c r="G1168" s="163">
        <f t="shared" si="25"/>
        <v>0</v>
      </c>
    </row>
    <row r="1169" spans="1:7">
      <c r="A1169" s="345">
        <v>43376</v>
      </c>
      <c r="B1169" s="47">
        <f t="shared" si="23"/>
        <v>7299.5563612909973</v>
      </c>
      <c r="C1169" s="268">
        <v>50250</v>
      </c>
      <c r="D1169" s="47">
        <f t="shared" si="24"/>
        <v>6238.9370609324769</v>
      </c>
      <c r="E1169" s="268">
        <v>6274</v>
      </c>
      <c r="F1169" s="171">
        <f>USD_CNY!B954</f>
        <v>6.8839800000000002</v>
      </c>
      <c r="G1169" s="163">
        <f t="shared" si="25"/>
        <v>0</v>
      </c>
    </row>
    <row r="1170" spans="1:7">
      <c r="A1170" s="345">
        <v>43377</v>
      </c>
      <c r="B1170" s="47">
        <f t="shared" si="23"/>
        <v>7294.1948370164791</v>
      </c>
      <c r="C1170" s="268">
        <v>50250</v>
      </c>
      <c r="D1170" s="47">
        <f t="shared" si="24"/>
        <v>6234.3545615525463</v>
      </c>
      <c r="E1170" s="268">
        <v>6275</v>
      </c>
      <c r="F1170" s="171">
        <f>USD_CNY!B955</f>
        <v>6.8890399999999996</v>
      </c>
      <c r="G1170" s="163">
        <f t="shared" si="25"/>
        <v>0</v>
      </c>
    </row>
    <row r="1171" spans="1:7">
      <c r="A1171" s="345">
        <v>43378</v>
      </c>
      <c r="B1171" s="47">
        <f t="shared" si="23"/>
        <v>7289.8880186156903</v>
      </c>
      <c r="C1171" s="268">
        <v>50250</v>
      </c>
      <c r="D1171" s="47">
        <f t="shared" si="24"/>
        <v>6230.6735201843512</v>
      </c>
      <c r="E1171" s="268">
        <v>6310</v>
      </c>
      <c r="F1171" s="171">
        <f>USD_CNY!B956</f>
        <v>6.8931100000000001</v>
      </c>
      <c r="G1171" s="163">
        <f t="shared" si="25"/>
        <v>0</v>
      </c>
    </row>
    <row r="1172" spans="1:7">
      <c r="A1172" s="345">
        <v>43381</v>
      </c>
      <c r="B1172" s="47">
        <f t="shared" si="23"/>
        <v>7277.3080041700459</v>
      </c>
      <c r="C1172" s="268">
        <v>50260</v>
      </c>
      <c r="D1172" s="47">
        <f t="shared" si="24"/>
        <v>6219.9213710855101</v>
      </c>
      <c r="E1172" s="268">
        <v>6182.5</v>
      </c>
      <c r="F1172" s="171">
        <f>USD_CNY!B957</f>
        <v>6.9063999999999997</v>
      </c>
      <c r="G1172" s="163">
        <f t="shared" si="25"/>
        <v>10</v>
      </c>
    </row>
    <row r="1173" spans="1:7">
      <c r="A1173" s="345">
        <v>43382</v>
      </c>
      <c r="B1173" s="47">
        <f t="shared" si="23"/>
        <v>7289.600064687349</v>
      </c>
      <c r="C1173" s="268">
        <v>50485</v>
      </c>
      <c r="D1173" s="47">
        <f t="shared" si="24"/>
        <v>6230.4274057156836</v>
      </c>
      <c r="E1173" s="268">
        <v>6169</v>
      </c>
      <c r="F1173" s="171">
        <f>USD_CNY!B958</f>
        <v>6.9256200000000003</v>
      </c>
      <c r="G1173" s="163">
        <f t="shared" si="25"/>
        <v>225</v>
      </c>
    </row>
    <row r="1174" spans="1:7">
      <c r="A1174" s="345">
        <v>43383</v>
      </c>
      <c r="B1174" s="47">
        <f t="shared" si="23"/>
        <v>7361.2020838665185</v>
      </c>
      <c r="C1174" s="268">
        <v>50910</v>
      </c>
      <c r="D1174" s="47">
        <f t="shared" si="24"/>
        <v>6291.6257127064264</v>
      </c>
      <c r="E1174" s="268">
        <v>6219</v>
      </c>
      <c r="F1174" s="171">
        <f>USD_CNY!B959</f>
        <v>6.9159899999999999</v>
      </c>
      <c r="G1174" s="163">
        <f t="shared" si="25"/>
        <v>425</v>
      </c>
    </row>
    <row r="1175" spans="1:7">
      <c r="A1175" s="345">
        <v>43385</v>
      </c>
      <c r="B1175" s="47">
        <f t="shared" si="23"/>
        <v>7348.0871853779827</v>
      </c>
      <c r="C1175" s="268">
        <v>50535</v>
      </c>
      <c r="D1175" s="47">
        <f t="shared" si="24"/>
        <v>6280.4163977589596</v>
      </c>
      <c r="E1175" s="268">
        <v>6155</v>
      </c>
      <c r="F1175" s="171">
        <f>USD_CNY!B960</f>
        <v>6.8773</v>
      </c>
      <c r="G1175" s="163">
        <f t="shared" ref="G1175:G1180" si="26">+C1175-C1174</f>
        <v>-375</v>
      </c>
    </row>
    <row r="1176" spans="1:7">
      <c r="A1176" s="345">
        <v>43388</v>
      </c>
      <c r="B1176" s="47">
        <f t="shared" si="23"/>
        <v>7357.8740385171477</v>
      </c>
      <c r="C1176" s="268">
        <v>50890</v>
      </c>
      <c r="D1176" s="47">
        <f t="shared" si="24"/>
        <v>6288.7812295018357</v>
      </c>
      <c r="E1176" s="268">
        <v>6325</v>
      </c>
      <c r="F1176" s="171">
        <f>USD_CNY!B961</f>
        <v>6.9164000000000003</v>
      </c>
      <c r="G1176" s="163">
        <f t="shared" si="26"/>
        <v>355</v>
      </c>
    </row>
    <row r="1177" spans="1:7">
      <c r="A1177" s="345">
        <v>43389</v>
      </c>
      <c r="B1177" s="47">
        <f t="shared" si="23"/>
        <v>7287.2733157346447</v>
      </c>
      <c r="C1177" s="268">
        <v>50435</v>
      </c>
      <c r="D1177" s="47">
        <f t="shared" si="24"/>
        <v>6228.4387313971329</v>
      </c>
      <c r="E1177" s="268">
        <v>6296</v>
      </c>
      <c r="F1177" s="171">
        <f>USD_CNY!B962</f>
        <v>6.9209699999999996</v>
      </c>
      <c r="G1177" s="163">
        <f t="shared" si="26"/>
        <v>-455</v>
      </c>
    </row>
    <row r="1178" spans="1:7">
      <c r="A1178" s="345">
        <v>43390</v>
      </c>
      <c r="B1178" s="47">
        <f t="shared" si="23"/>
        <v>7257.3981323234239</v>
      </c>
      <c r="C1178" s="268">
        <v>50150</v>
      </c>
      <c r="D1178" s="47">
        <f t="shared" si="24"/>
        <v>6202.9043866012171</v>
      </c>
      <c r="E1178" s="268">
        <v>6202</v>
      </c>
      <c r="F1178" s="171">
        <f>USD_CNY!B963</f>
        <v>6.9101900000000001</v>
      </c>
      <c r="G1178" s="163">
        <f t="shared" si="26"/>
        <v>-285</v>
      </c>
    </row>
    <row r="1179" spans="1:7">
      <c r="A1179" s="345">
        <v>43391</v>
      </c>
      <c r="B1179" s="47">
        <f t="shared" si="23"/>
        <v>7250.7801426629067</v>
      </c>
      <c r="C1179" s="268">
        <v>50235</v>
      </c>
      <c r="D1179" s="47">
        <f t="shared" si="24"/>
        <v>6197.2479851819717</v>
      </c>
      <c r="E1179" s="268">
        <v>6249</v>
      </c>
      <c r="F1179" s="171">
        <f>USD_CNY!B964</f>
        <v>6.9282199999999996</v>
      </c>
      <c r="G1179" s="163">
        <f t="shared" si="26"/>
        <v>85</v>
      </c>
    </row>
    <row r="1180" spans="1:7">
      <c r="A1180" s="345">
        <v>43392</v>
      </c>
      <c r="B1180" s="47">
        <f t="shared" si="23"/>
        <v>7213.3719161501376</v>
      </c>
      <c r="C1180" s="268">
        <v>50030</v>
      </c>
      <c r="D1180" s="47">
        <f t="shared" si="24"/>
        <v>6165.2751420086652</v>
      </c>
      <c r="E1180" s="268">
        <v>6147</v>
      </c>
      <c r="F1180" s="171">
        <f>USD_CNY!B965</f>
        <v>6.9357300000000004</v>
      </c>
      <c r="G1180" s="163">
        <f t="shared" si="26"/>
        <v>-205</v>
      </c>
    </row>
    <row r="1181" spans="1:7">
      <c r="A1181" s="345">
        <v>43395</v>
      </c>
      <c r="B1181" s="47">
        <f t="shared" si="23"/>
        <v>7285.4935131835837</v>
      </c>
      <c r="C1181" s="268">
        <v>50490</v>
      </c>
      <c r="D1181" s="47">
        <f t="shared" si="24"/>
        <v>6226.9175326355416</v>
      </c>
      <c r="E1181" s="268">
        <v>6191.5</v>
      </c>
      <c r="F1181" s="171">
        <f>USD_CNY!B966</f>
        <v>6.9302099999999998</v>
      </c>
      <c r="G1181" s="163">
        <f>+C1181-C1180</f>
        <v>460</v>
      </c>
    </row>
    <row r="1182" spans="1:7">
      <c r="A1182" s="345">
        <v>43396</v>
      </c>
      <c r="B1182" s="47">
        <f t="shared" si="23"/>
        <v>7258.7550489106461</v>
      </c>
      <c r="C1182" s="268">
        <v>50355</v>
      </c>
      <c r="D1182" s="47">
        <f t="shared" si="24"/>
        <v>6204.0641443680743</v>
      </c>
      <c r="E1182" s="268">
        <v>6284</v>
      </c>
      <c r="F1182" s="171">
        <f>USD_CNY!B967</f>
        <v>6.9371400000000003</v>
      </c>
      <c r="G1182" s="163">
        <f>+C1182-C1181</f>
        <v>-135</v>
      </c>
    </row>
    <row r="1183" spans="1:7">
      <c r="A1183" s="345">
        <v>43397</v>
      </c>
      <c r="B1183" s="47">
        <f t="shared" si="23"/>
        <v>7216.5483366050657</v>
      </c>
      <c r="C1183" s="268">
        <v>50070</v>
      </c>
      <c r="D1183" s="47">
        <f t="shared" si="24"/>
        <v>6167.9900312863811</v>
      </c>
      <c r="E1183" s="268">
        <v>6167.5</v>
      </c>
      <c r="F1183" s="171">
        <f>USD_CNY!B968</f>
        <v>6.9382200000000003</v>
      </c>
      <c r="G1183" s="163">
        <f>+C1183-C1182</f>
        <v>-285</v>
      </c>
    </row>
    <row r="1184" spans="1:7">
      <c r="A1184" s="345">
        <v>43398</v>
      </c>
      <c r="B1184" s="47">
        <f t="shared" si="23"/>
        <v>7128.2714445766096</v>
      </c>
      <c r="C1184" s="268">
        <v>49500</v>
      </c>
      <c r="D1184" s="47">
        <f t="shared" si="24"/>
        <v>6092.5396962193245</v>
      </c>
      <c r="E1184" s="268">
        <v>6215</v>
      </c>
      <c r="F1184" s="171">
        <f>USD_CNY!B969</f>
        <v>6.9441800000000002</v>
      </c>
      <c r="G1184" s="163">
        <f>+C1184-C1183</f>
        <v>-570</v>
      </c>
    </row>
    <row r="1185" spans="1:7">
      <c r="A1185" s="345">
        <v>43399</v>
      </c>
      <c r="B1185" s="47">
        <f t="shared" si="23"/>
        <v>7170.1720841300194</v>
      </c>
      <c r="C1185" s="268">
        <v>49875</v>
      </c>
      <c r="D1185" s="47">
        <f t="shared" si="24"/>
        <v>6128.352208658137</v>
      </c>
      <c r="E1185" s="268">
        <v>6210</v>
      </c>
      <c r="F1185" s="171">
        <f>USD_CNY!B970</f>
        <v>6.9558999999999997</v>
      </c>
      <c r="G1185" s="163">
        <f>+C1185-C1184</f>
        <v>375</v>
      </c>
    </row>
    <row r="1186" spans="1:7">
      <c r="A1186" s="46"/>
      <c r="B1186" s="374"/>
      <c r="C1186" s="268"/>
      <c r="D1186" s="47"/>
      <c r="E1186" s="268"/>
      <c r="F1186" s="47"/>
    </row>
    <row r="1187" spans="1:7">
      <c r="A1187" s="46"/>
      <c r="B1187" s="387"/>
      <c r="C1187" s="268"/>
      <c r="D1187" s="47"/>
      <c r="E1187" s="268"/>
      <c r="F1187" s="47"/>
    </row>
    <row r="1188" spans="1:7">
      <c r="A1188" s="46"/>
      <c r="B1188" s="47"/>
      <c r="C1188" s="268"/>
      <c r="D1188" s="47"/>
      <c r="E1188" s="268"/>
      <c r="F1188" s="47"/>
    </row>
    <row r="1189" spans="1:7">
      <c r="A1189" s="46"/>
      <c r="B1189" s="47"/>
      <c r="C1189" s="268"/>
      <c r="D1189" s="47"/>
      <c r="E1189" s="268"/>
      <c r="F1189" s="47"/>
    </row>
    <row r="1190" spans="1:7">
      <c r="A1190" s="46"/>
      <c r="B1190" s="47"/>
      <c r="C1190" s="268"/>
      <c r="D1190" s="47"/>
      <c r="E1190" s="268"/>
      <c r="F1190" s="47"/>
    </row>
    <row r="1191" spans="1:7">
      <c r="A1191" s="46"/>
      <c r="B1191" s="47"/>
      <c r="C1191" s="268"/>
      <c r="D1191" s="47"/>
      <c r="E1191" s="268"/>
      <c r="F1191" s="47"/>
    </row>
    <row r="1192" spans="1:7">
      <c r="A1192" s="46"/>
      <c r="B1192" s="47"/>
      <c r="C1192" s="268"/>
      <c r="D1192" s="47"/>
      <c r="E1192" s="268"/>
      <c r="F1192" s="47"/>
    </row>
    <row r="1193" spans="1:7">
      <c r="A1193" s="46"/>
      <c r="B1193" s="47"/>
      <c r="C1193" s="268"/>
      <c r="D1193" s="47"/>
      <c r="E1193" s="268"/>
      <c r="F1193" s="47"/>
    </row>
    <row r="1194" spans="1:7">
      <c r="A1194" s="46"/>
      <c r="B1194" s="47"/>
      <c r="C1194" s="268"/>
      <c r="D1194" s="47"/>
      <c r="E1194" s="268"/>
      <c r="F1194" s="47"/>
    </row>
    <row r="1195" spans="1:7">
      <c r="A1195" s="46"/>
      <c r="B1195" s="47"/>
      <c r="C1195" s="268"/>
      <c r="D1195" s="47"/>
      <c r="E1195" s="268"/>
      <c r="F1195" s="47"/>
    </row>
    <row r="1196" spans="1:7">
      <c r="A1196" s="46"/>
      <c r="B1196" s="47"/>
      <c r="C1196" s="268"/>
      <c r="D1196" s="47"/>
      <c r="E1196" s="268"/>
      <c r="F1196" s="47"/>
    </row>
    <row r="1197" spans="1:7">
      <c r="A1197" s="46"/>
      <c r="B1197" s="47"/>
      <c r="C1197" s="268"/>
      <c r="D1197" s="47"/>
      <c r="E1197" s="268"/>
      <c r="F1197" s="47"/>
    </row>
    <row r="1198" spans="1:7">
      <c r="A1198" s="46"/>
      <c r="B1198" s="47"/>
      <c r="C1198" s="268"/>
      <c r="D1198" s="47"/>
      <c r="E1198" s="268"/>
      <c r="F1198" s="47"/>
    </row>
    <row r="1199" spans="1:7">
      <c r="A1199" s="46"/>
      <c r="B1199" s="47"/>
      <c r="C1199" s="268"/>
      <c r="D1199" s="47"/>
      <c r="E1199" s="268"/>
      <c r="F1199" s="47"/>
    </row>
    <row r="1200" spans="1:7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80" activePane="bottomLeft" state="frozen"/>
      <selection pane="bottomLeft" activeCell="G1182" sqref="G1182:G1183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3" t="s">
        <v>749</v>
      </c>
      <c r="B1" s="403"/>
      <c r="C1" s="403"/>
      <c r="D1" s="403"/>
      <c r="E1" s="403"/>
      <c r="F1" s="403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401" t="s">
        <v>659</v>
      </c>
      <c r="C3" s="402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1">
        <f>USD_CNY!B953</f>
        <v>6.8865499999999997</v>
      </c>
      <c r="G1166" s="163">
        <f t="shared" ref="G1166:G1183" si="18">+C1166-C1165</f>
        <v>0</v>
      </c>
    </row>
    <row r="1167" spans="1:7">
      <c r="A1167" s="345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1">
        <f>USD_CNY!B954</f>
        <v>6.8839800000000002</v>
      </c>
      <c r="G1167" s="163">
        <f t="shared" si="18"/>
        <v>0</v>
      </c>
    </row>
    <row r="1168" spans="1:7">
      <c r="A1168" s="345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1">
        <f>USD_CNY!B955</f>
        <v>6.8890399999999996</v>
      </c>
      <c r="G1168" s="163">
        <f t="shared" si="18"/>
        <v>0</v>
      </c>
    </row>
    <row r="1169" spans="1:7">
      <c r="A1169" s="345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1">
        <f>USD_CNY!B956</f>
        <v>6.8931100000000001</v>
      </c>
      <c r="G1169" s="163">
        <f t="shared" si="18"/>
        <v>0</v>
      </c>
    </row>
    <row r="1170" spans="1:7">
      <c r="A1170" s="345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1">
        <f>USD_CNY!B957</f>
        <v>6.9063999999999997</v>
      </c>
      <c r="G1170" s="163">
        <f t="shared" si="18"/>
        <v>25</v>
      </c>
    </row>
    <row r="1171" spans="1:7">
      <c r="A1171" s="345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1">
        <f>USD_CNY!B958</f>
        <v>6.9256200000000003</v>
      </c>
      <c r="G1171" s="163">
        <f t="shared" si="18"/>
        <v>100</v>
      </c>
    </row>
    <row r="1172" spans="1:7">
      <c r="A1172" s="345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1">
        <f>USD_CNY!B959</f>
        <v>6.9159899999999999</v>
      </c>
      <c r="G1172" s="163">
        <f t="shared" si="18"/>
        <v>-125</v>
      </c>
    </row>
    <row r="1173" spans="1:7">
      <c r="A1173" s="345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1">
        <f>USD_CNY!B960</f>
        <v>6.8773</v>
      </c>
      <c r="G1173" s="163">
        <f t="shared" si="18"/>
        <v>275</v>
      </c>
    </row>
    <row r="1174" spans="1:7">
      <c r="A1174" s="345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1">
        <f>USD_CNY!B961</f>
        <v>6.9164000000000003</v>
      </c>
      <c r="G1174" s="163">
        <f t="shared" si="18"/>
        <v>250</v>
      </c>
    </row>
    <row r="1175" spans="1:7">
      <c r="A1175" s="345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1">
        <f>USD_CNY!B962</f>
        <v>6.9209699999999996</v>
      </c>
      <c r="G1175" s="163">
        <f t="shared" si="18"/>
        <v>-50</v>
      </c>
    </row>
    <row r="1176" spans="1:7">
      <c r="A1176" s="345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1">
        <f>USD_CNY!B963</f>
        <v>6.9101900000000001</v>
      </c>
      <c r="G1176" s="163">
        <f t="shared" si="18"/>
        <v>-125</v>
      </c>
    </row>
    <row r="1177" spans="1:7">
      <c r="A1177" s="345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1">
        <f>USD_CNY!B964</f>
        <v>6.9282199999999996</v>
      </c>
      <c r="G1177" s="163">
        <f t="shared" si="18"/>
        <v>-75</v>
      </c>
    </row>
    <row r="1178" spans="1:7">
      <c r="A1178" s="345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1">
        <f>USD_CNY!B965</f>
        <v>6.9357300000000004</v>
      </c>
      <c r="G1178" s="163">
        <f t="shared" si="18"/>
        <v>-200</v>
      </c>
    </row>
    <row r="1179" spans="1:7">
      <c r="A1179" s="345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1">
        <f>USD_CNY!B966</f>
        <v>6.9302099999999998</v>
      </c>
      <c r="G1179" s="163">
        <f t="shared" si="18"/>
        <v>-25</v>
      </c>
    </row>
    <row r="1180" spans="1:7">
      <c r="A1180" s="345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1">
        <f>USD_CNY!B967</f>
        <v>6.9371400000000003</v>
      </c>
      <c r="G1180" s="163">
        <f t="shared" si="18"/>
        <v>-75</v>
      </c>
    </row>
    <row r="1181" spans="1:7">
      <c r="A1181" s="345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1">
        <f>USD_CNY!B968</f>
        <v>6.9382200000000003</v>
      </c>
      <c r="G1181" s="163">
        <f t="shared" si="18"/>
        <v>-75</v>
      </c>
    </row>
    <row r="1182" spans="1:7">
      <c r="A1182" s="345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1">
        <f>USD_CNY!B969</f>
        <v>6.9441800000000002</v>
      </c>
      <c r="G1182" s="163">
        <f t="shared" si="18"/>
        <v>150</v>
      </c>
    </row>
    <row r="1183" spans="1:7">
      <c r="A1183" s="345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1">
        <f>USD_CNY!B970</f>
        <v>6.9558999999999997</v>
      </c>
      <c r="G1183" s="163">
        <f t="shared" si="18"/>
        <v>150</v>
      </c>
    </row>
    <row r="1184" spans="1:7">
      <c r="A1184" s="202"/>
      <c r="B1184" s="375"/>
      <c r="C1184" s="47"/>
      <c r="D1184" s="47"/>
      <c r="E1184" s="47"/>
      <c r="F1184" s="62"/>
    </row>
    <row r="1185" spans="1:6">
      <c r="A1185" s="202"/>
      <c r="B1185" s="389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81" activePane="bottomLeft" state="frozen"/>
      <selection pane="bottomLeft" activeCell="B1185" sqref="B1185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404" t="s">
        <v>749</v>
      </c>
      <c r="B1" s="404"/>
      <c r="C1" s="404"/>
      <c r="D1" s="404"/>
      <c r="E1" s="404"/>
      <c r="F1" s="404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405" t="s">
        <v>752</v>
      </c>
      <c r="C3" s="406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84" si="21">+IF(F1165=0,"",C1165/F1165)</f>
        <v>505.32698867225332</v>
      </c>
      <c r="C1165" s="258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84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si="21"/>
        <v>505.33285897873395</v>
      </c>
      <c r="C1167" s="258">
        <v>3480</v>
      </c>
      <c r="D1167" s="20">
        <f t="shared" si="22"/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si="23"/>
        <v>0</v>
      </c>
    </row>
    <row r="1168" spans="1:7">
      <c r="A1168" s="345">
        <v>43376</v>
      </c>
      <c r="B1168" s="20">
        <f t="shared" si="21"/>
        <v>505.5215151700034</v>
      </c>
      <c r="C1168" s="258">
        <v>3480</v>
      </c>
      <c r="D1168" s="20">
        <f t="shared" si="22"/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si="23"/>
        <v>0</v>
      </c>
    </row>
    <row r="1169" spans="1:7">
      <c r="A1169" s="345">
        <v>43377</v>
      </c>
      <c r="B1169" s="20">
        <f t="shared" si="21"/>
        <v>505.15020960830537</v>
      </c>
      <c r="C1169" s="258">
        <v>3480</v>
      </c>
      <c r="D1169" s="20">
        <f t="shared" si="22"/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si="23"/>
        <v>0</v>
      </c>
    </row>
    <row r="1170" spans="1:7">
      <c r="A1170" s="345">
        <v>43378</v>
      </c>
      <c r="B1170" s="20">
        <f t="shared" si="21"/>
        <v>504.85194636383284</v>
      </c>
      <c r="C1170" s="258">
        <v>3480</v>
      </c>
      <c r="D1170" s="20">
        <f t="shared" si="22"/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si="23"/>
        <v>0</v>
      </c>
    </row>
    <row r="1171" spans="1:7">
      <c r="A1171" s="345">
        <v>43381</v>
      </c>
      <c r="B1171" s="20">
        <f t="shared" si="21"/>
        <v>506.92111664543035</v>
      </c>
      <c r="C1171" s="258">
        <v>3501</v>
      </c>
      <c r="D1171" s="20">
        <f t="shared" si="22"/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si="23"/>
        <v>21</v>
      </c>
    </row>
    <row r="1172" spans="1:7">
      <c r="A1172" s="345">
        <v>43382</v>
      </c>
      <c r="B1172" s="20">
        <f t="shared" si="21"/>
        <v>504.2147851022724</v>
      </c>
      <c r="C1172" s="258">
        <v>3492</v>
      </c>
      <c r="D1172" s="20">
        <f t="shared" si="22"/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si="23"/>
        <v>-9</v>
      </c>
    </row>
    <row r="1173" spans="1:7">
      <c r="A1173" s="345">
        <v>43383</v>
      </c>
      <c r="B1173" s="20">
        <f t="shared" si="21"/>
        <v>504.04931181219177</v>
      </c>
      <c r="C1173" s="258">
        <v>3486</v>
      </c>
      <c r="D1173" s="20">
        <f t="shared" si="22"/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si="23"/>
        <v>-6</v>
      </c>
    </row>
    <row r="1174" spans="1:7">
      <c r="A1174" s="345">
        <v>43385</v>
      </c>
      <c r="B1174" s="20">
        <f t="shared" si="21"/>
        <v>510.08389920462974</v>
      </c>
      <c r="C1174" s="258">
        <v>3508</v>
      </c>
      <c r="D1174" s="20">
        <f t="shared" si="22"/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si="23"/>
        <v>22</v>
      </c>
    </row>
    <row r="1175" spans="1:7">
      <c r="A1175" s="345">
        <v>43388</v>
      </c>
      <c r="B1175" s="20">
        <f t="shared" si="21"/>
        <v>510.67029090278174</v>
      </c>
      <c r="C1175" s="258">
        <v>3532</v>
      </c>
      <c r="D1175" s="20">
        <f t="shared" si="22"/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si="23"/>
        <v>24</v>
      </c>
    </row>
    <row r="1176" spans="1:7">
      <c r="A1176" s="345">
        <v>43389</v>
      </c>
      <c r="B1176" s="20">
        <f t="shared" si="21"/>
        <v>513.0783690725433</v>
      </c>
      <c r="C1176" s="258">
        <v>3551</v>
      </c>
      <c r="D1176" s="20">
        <f t="shared" si="22"/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si="23"/>
        <v>19</v>
      </c>
    </row>
    <row r="1177" spans="1:7">
      <c r="A1177" s="345">
        <v>43390</v>
      </c>
      <c r="B1177" s="20">
        <f t="shared" si="21"/>
        <v>510.98450259688951</v>
      </c>
      <c r="C1177" s="258">
        <v>3531</v>
      </c>
      <c r="D1177" s="20">
        <f t="shared" si="22"/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si="23"/>
        <v>-20</v>
      </c>
    </row>
    <row r="1178" spans="1:7">
      <c r="A1178" s="345">
        <v>43391</v>
      </c>
      <c r="B1178" s="20">
        <f t="shared" si="21"/>
        <v>510.08772816105727</v>
      </c>
      <c r="C1178" s="258">
        <v>3534</v>
      </c>
      <c r="D1178" s="20">
        <f t="shared" si="22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si="23"/>
        <v>3</v>
      </c>
    </row>
    <row r="1179" spans="1:7">
      <c r="A1179" s="345">
        <v>43392</v>
      </c>
      <c r="B1179" s="20">
        <f t="shared" si="21"/>
        <v>509.53540579001776</v>
      </c>
      <c r="C1179" s="258">
        <v>3534</v>
      </c>
      <c r="D1179" s="20">
        <f t="shared" si="22"/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si="23"/>
        <v>0</v>
      </c>
    </row>
    <row r="1180" spans="1:7">
      <c r="A1180" s="345">
        <v>43395</v>
      </c>
      <c r="B1180" s="20">
        <f t="shared" si="21"/>
        <v>510.66273604984553</v>
      </c>
      <c r="C1180" s="258">
        <v>3539</v>
      </c>
      <c r="D1180" s="20">
        <f t="shared" si="22"/>
        <v>436.46387696567996</v>
      </c>
      <c r="E1180" s="20">
        <f>AVERAGE(523.74,468.11)</f>
        <v>495.92500000000001</v>
      </c>
      <c r="F1180" s="171">
        <f>USD_CNY!B966</f>
        <v>6.9302099999999998</v>
      </c>
      <c r="G1180" s="185">
        <f t="shared" si="23"/>
        <v>5</v>
      </c>
    </row>
    <row r="1181" spans="1:7">
      <c r="A1181" s="345">
        <v>43396</v>
      </c>
      <c r="B1181" s="20">
        <f t="shared" si="21"/>
        <v>510.15259890963711</v>
      </c>
      <c r="C1181" s="258">
        <v>3539</v>
      </c>
      <c r="D1181" s="20">
        <f t="shared" si="22"/>
        <v>436.02786231592916</v>
      </c>
      <c r="E1181" s="20">
        <f>AVERAGE(471.33,464.9)</f>
        <v>468.11500000000001</v>
      </c>
      <c r="F1181" s="171">
        <f>USD_CNY!B967</f>
        <v>6.9371400000000003</v>
      </c>
      <c r="G1181" s="185">
        <f t="shared" si="23"/>
        <v>0</v>
      </c>
    </row>
    <row r="1182" spans="1:7">
      <c r="A1182" s="345">
        <v>43397</v>
      </c>
      <c r="B1182" s="20">
        <f t="shared" si="21"/>
        <v>516.12661460720471</v>
      </c>
      <c r="C1182" s="258">
        <v>3581</v>
      </c>
      <c r="D1182" s="20">
        <f t="shared" si="22"/>
        <v>441.13385863863653</v>
      </c>
      <c r="E1182" s="20">
        <f>AVERAGE(478.4,472.29)</f>
        <v>475.34500000000003</v>
      </c>
      <c r="F1182" s="171">
        <f>USD_CNY!B968</f>
        <v>6.9382200000000003</v>
      </c>
      <c r="G1182" s="185">
        <f t="shared" si="23"/>
        <v>42</v>
      </c>
    </row>
    <row r="1183" spans="1:7">
      <c r="A1183" s="345">
        <v>43398</v>
      </c>
      <c r="B1183" s="20">
        <f t="shared" si="21"/>
        <v>516.25965916782104</v>
      </c>
      <c r="C1183" s="258">
        <v>3585</v>
      </c>
      <c r="D1183" s="20">
        <f t="shared" si="22"/>
        <v>441.24757193830862</v>
      </c>
      <c r="E1183" s="20">
        <f>AVERAGE(476.47,469.72)</f>
        <v>473.09500000000003</v>
      </c>
      <c r="F1183" s="171">
        <f>USD_CNY!B969</f>
        <v>6.9441800000000002</v>
      </c>
      <c r="G1183" s="185">
        <f t="shared" si="23"/>
        <v>4</v>
      </c>
    </row>
    <row r="1184" spans="1:7">
      <c r="A1184" s="345">
        <v>43399</v>
      </c>
      <c r="B1184" s="20">
        <f t="shared" si="21"/>
        <v>513.95218447648756</v>
      </c>
      <c r="C1184" s="258">
        <v>3575</v>
      </c>
      <c r="D1184" s="20">
        <f t="shared" si="22"/>
        <v>439.27537134742528</v>
      </c>
      <c r="E1184" s="20">
        <f>AVERAGE(473.58,467.15)</f>
        <v>470.36500000000001</v>
      </c>
      <c r="F1184" s="171">
        <f>USD_CNY!B970</f>
        <v>6.9558999999999997</v>
      </c>
      <c r="G1184" s="185">
        <f t="shared" si="23"/>
        <v>-10</v>
      </c>
    </row>
    <row r="1185" spans="1:6">
      <c r="A1185" s="225"/>
      <c r="B1185" s="381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381"/>
      <c r="C1187" s="258"/>
      <c r="D1187" s="20"/>
      <c r="E1187" s="20"/>
      <c r="F1187" s="58"/>
    </row>
    <row r="1188" spans="1:6">
      <c r="A1188" s="225"/>
      <c r="B1188" s="380"/>
      <c r="C1188" s="380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75" activePane="bottomLeft" state="frozen"/>
      <selection pane="bottomLeft" activeCell="B1184" sqref="B1184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7" t="s">
        <v>749</v>
      </c>
      <c r="B1" s="407"/>
      <c r="C1" s="407"/>
      <c r="D1" s="407"/>
      <c r="E1" s="407"/>
      <c r="F1" s="407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2762.2126847245095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81" si="23">+IF(F1162=0,"",C1162/F1162)</f>
        <v>3296.2421387529166</v>
      </c>
      <c r="C1162" s="258">
        <v>22700</v>
      </c>
      <c r="D1162" s="20">
        <f t="shared" ref="D1162:D1181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si="23"/>
        <v>3296.280430694615</v>
      </c>
      <c r="C1164" s="258">
        <v>22700</v>
      </c>
      <c r="D1164" s="20">
        <f t="shared" si="24"/>
        <v>2817.3337014483891</v>
      </c>
      <c r="E1164" s="258">
        <v>2619</v>
      </c>
      <c r="F1164" s="171">
        <f>USD_CNY!B953</f>
        <v>6.8865499999999997</v>
      </c>
      <c r="G1164" s="185">
        <f t="shared" ref="G1164:G1174" si="25">+C1164-C1163</f>
        <v>0</v>
      </c>
    </row>
    <row r="1165" spans="1:7">
      <c r="A1165" s="345">
        <v>43376</v>
      </c>
      <c r="B1165" s="20">
        <f t="shared" si="23"/>
        <v>3297.5110328618039</v>
      </c>
      <c r="C1165" s="258">
        <v>22700</v>
      </c>
      <c r="D1165" s="20">
        <f t="shared" si="24"/>
        <v>2818.3854981724821</v>
      </c>
      <c r="E1165" s="258">
        <v>2693</v>
      </c>
      <c r="F1165" s="171">
        <f>USD_CNY!B954</f>
        <v>6.8839800000000002</v>
      </c>
      <c r="G1165" s="185">
        <f t="shared" si="25"/>
        <v>0</v>
      </c>
    </row>
    <row r="1166" spans="1:7">
      <c r="A1166" s="345">
        <v>43377</v>
      </c>
      <c r="B1166" s="20">
        <f t="shared" si="23"/>
        <v>3295.0890109507277</v>
      </c>
      <c r="C1166" s="258">
        <v>22700</v>
      </c>
      <c r="D1166" s="20">
        <f t="shared" si="24"/>
        <v>2816.3153939749809</v>
      </c>
      <c r="E1166" s="258">
        <v>2633</v>
      </c>
      <c r="F1166" s="171">
        <f>USD_CNY!B955</f>
        <v>6.8890399999999996</v>
      </c>
      <c r="G1166" s="185">
        <f t="shared" si="25"/>
        <v>0</v>
      </c>
    </row>
    <row r="1167" spans="1:7">
      <c r="A1167" s="345">
        <v>43378</v>
      </c>
      <c r="B1167" s="20">
        <f t="shared" si="23"/>
        <v>3293.1434432353467</v>
      </c>
      <c r="C1167" s="258">
        <v>22700</v>
      </c>
      <c r="D1167" s="20">
        <f t="shared" si="24"/>
        <v>2814.6525155857667</v>
      </c>
      <c r="E1167" s="258">
        <v>2696</v>
      </c>
      <c r="F1167" s="171">
        <f>USD_CNY!B956</f>
        <v>6.8931100000000001</v>
      </c>
      <c r="G1167" s="185">
        <f t="shared" si="25"/>
        <v>0</v>
      </c>
    </row>
    <row r="1168" spans="1:7">
      <c r="A1168" s="345">
        <v>43381</v>
      </c>
      <c r="B1168" s="20">
        <f t="shared" si="23"/>
        <v>3315.7650874551141</v>
      </c>
      <c r="C1168" s="258">
        <v>22900</v>
      </c>
      <c r="D1168" s="20">
        <f t="shared" si="24"/>
        <v>2833.9872542351404</v>
      </c>
      <c r="E1168" s="258">
        <v>2645</v>
      </c>
      <c r="F1168" s="171">
        <f>USD_CNY!B957</f>
        <v>6.9063999999999997</v>
      </c>
      <c r="G1168" s="185">
        <f t="shared" si="25"/>
        <v>200</v>
      </c>
    </row>
    <row r="1169" spans="1:8">
      <c r="A1169" s="345">
        <v>43382</v>
      </c>
      <c r="B1169" s="20">
        <f t="shared" si="23"/>
        <v>3393.1980097088781</v>
      </c>
      <c r="C1169" s="258">
        <v>23500</v>
      </c>
      <c r="D1169" s="20">
        <f t="shared" si="24"/>
        <v>2900.1692390674175</v>
      </c>
      <c r="E1169" s="258">
        <v>2649</v>
      </c>
      <c r="F1169" s="171">
        <f>USD_CNY!B958</f>
        <v>6.9256200000000003</v>
      </c>
      <c r="G1169" s="185">
        <f t="shared" si="25"/>
        <v>600</v>
      </c>
    </row>
    <row r="1170" spans="1:8">
      <c r="A1170" s="345">
        <v>43383</v>
      </c>
      <c r="B1170" s="20">
        <f t="shared" si="23"/>
        <v>3447.08422076955</v>
      </c>
      <c r="C1170" s="258">
        <v>23840</v>
      </c>
      <c r="D1170" s="20">
        <f t="shared" si="24"/>
        <v>2946.2258297175645</v>
      </c>
      <c r="E1170" s="258">
        <v>2694.5</v>
      </c>
      <c r="F1170" s="171">
        <f>USD_CNY!B959</f>
        <v>6.9159899999999999</v>
      </c>
      <c r="G1170" s="185">
        <f t="shared" si="25"/>
        <v>340</v>
      </c>
    </row>
    <row r="1171" spans="1:8">
      <c r="A1171" s="345">
        <v>43385</v>
      </c>
      <c r="B1171" s="20">
        <f t="shared" si="23"/>
        <v>3434.4873714975356</v>
      </c>
      <c r="C1171" s="258">
        <v>23620</v>
      </c>
      <c r="D1171" s="20">
        <f t="shared" si="24"/>
        <v>2935.4592918782359</v>
      </c>
      <c r="E1171" s="258">
        <v>2638</v>
      </c>
      <c r="F1171" s="171">
        <f>USD_CNY!B960</f>
        <v>6.8773</v>
      </c>
      <c r="G1171" s="185">
        <f t="shared" si="25"/>
        <v>-220</v>
      </c>
    </row>
    <row r="1172" spans="1:8">
      <c r="A1172" s="345">
        <v>43388</v>
      </c>
      <c r="B1172" s="20">
        <f t="shared" si="23"/>
        <v>3383.2629691747152</v>
      </c>
      <c r="C1172" s="258">
        <v>23400</v>
      </c>
      <c r="D1172" s="20">
        <f t="shared" si="24"/>
        <v>2891.6777514313808</v>
      </c>
      <c r="E1172" s="258">
        <v>2677</v>
      </c>
      <c r="F1172" s="171">
        <f>USD_CNY!B961</f>
        <v>6.9164000000000003</v>
      </c>
      <c r="G1172" s="185">
        <f t="shared" si="25"/>
        <v>-220</v>
      </c>
    </row>
    <row r="1173" spans="1:8">
      <c r="A1173" s="345">
        <v>43389</v>
      </c>
      <c r="B1173" s="20">
        <f t="shared" si="23"/>
        <v>3337.6824346876233</v>
      </c>
      <c r="C1173" s="258">
        <v>23100</v>
      </c>
      <c r="D1173" s="20">
        <f t="shared" si="24"/>
        <v>2852.7200296475417</v>
      </c>
      <c r="E1173" s="258">
        <v>2662</v>
      </c>
      <c r="F1173" s="171">
        <f>USD_CNY!B962</f>
        <v>6.9209699999999996</v>
      </c>
      <c r="G1173" s="185">
        <f t="shared" si="25"/>
        <v>-300</v>
      </c>
    </row>
    <row r="1174" spans="1:8">
      <c r="A1174" s="345">
        <v>43390</v>
      </c>
      <c r="B1174" s="20">
        <f t="shared" si="23"/>
        <v>3293.6865701232527</v>
      </c>
      <c r="C1174" s="258">
        <v>22760</v>
      </c>
      <c r="D1174" s="20">
        <f t="shared" si="24"/>
        <v>2815.1167266010707</v>
      </c>
      <c r="E1174" s="258">
        <v>2630</v>
      </c>
      <c r="F1174" s="171">
        <f>USD_CNY!B963</f>
        <v>6.9101900000000001</v>
      </c>
      <c r="G1174" s="185">
        <f t="shared" si="25"/>
        <v>-340</v>
      </c>
    </row>
    <row r="1175" spans="1:8">
      <c r="A1175" s="345">
        <v>43391</v>
      </c>
      <c r="B1175" s="20">
        <f t="shared" si="23"/>
        <v>3280.7849635259854</v>
      </c>
      <c r="C1175" s="258">
        <v>22730</v>
      </c>
      <c r="D1175" s="20">
        <f t="shared" si="24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26">+C1175-C1174</f>
        <v>-30</v>
      </c>
    </row>
    <row r="1176" spans="1:8">
      <c r="A1176" s="345">
        <v>43392</v>
      </c>
      <c r="B1176" s="20">
        <f t="shared" si="23"/>
        <v>3236.8618732274754</v>
      </c>
      <c r="C1176" s="258">
        <v>22450</v>
      </c>
      <c r="D1176" s="20">
        <f t="shared" si="24"/>
        <v>2766.5486095961328</v>
      </c>
      <c r="E1176" s="258">
        <v>2687</v>
      </c>
      <c r="F1176" s="171">
        <f>USD_CNY!B965</f>
        <v>6.9357300000000004</v>
      </c>
      <c r="G1176" s="185">
        <f>+C1176-C1175</f>
        <v>-280</v>
      </c>
    </row>
    <row r="1177" spans="1:8">
      <c r="A1177" s="345">
        <v>43395</v>
      </c>
      <c r="B1177" s="20">
        <f t="shared" si="23"/>
        <v>3242.3259901215115</v>
      </c>
      <c r="C1177" s="258">
        <v>22470</v>
      </c>
      <c r="D1177" s="20">
        <f t="shared" si="24"/>
        <v>2771.2187949756512</v>
      </c>
      <c r="E1177" s="258">
        <v>2696</v>
      </c>
      <c r="F1177" s="171">
        <f>USD_CNY!B966</f>
        <v>6.9302099999999998</v>
      </c>
      <c r="G1177" s="185">
        <f>+C1177-C1176</f>
        <v>20</v>
      </c>
    </row>
    <row r="1178" spans="1:8">
      <c r="A1178" s="345">
        <v>43396</v>
      </c>
      <c r="B1178" s="20">
        <f t="shared" si="23"/>
        <v>3257.8267124492227</v>
      </c>
      <c r="C1178" s="258">
        <v>22600</v>
      </c>
      <c r="D1178" s="20">
        <f t="shared" si="24"/>
        <v>2784.4672755976262</v>
      </c>
      <c r="E1178" s="258">
        <v>2724</v>
      </c>
      <c r="F1178" s="171">
        <f>USD_CNY!B967</f>
        <v>6.9371400000000003</v>
      </c>
      <c r="G1178" s="185">
        <f>+C1178-C1177</f>
        <v>130</v>
      </c>
    </row>
    <row r="1179" spans="1:8">
      <c r="A1179" s="345">
        <v>43397</v>
      </c>
      <c r="B1179" s="20">
        <f t="shared" si="23"/>
        <v>3289.0280215963171</v>
      </c>
      <c r="C1179" s="258">
        <v>22820</v>
      </c>
      <c r="D1179" s="20">
        <f t="shared" si="24"/>
        <v>2811.1350611934336</v>
      </c>
      <c r="E1179" s="258">
        <v>2698</v>
      </c>
      <c r="F1179" s="171">
        <f>USD_CNY!B968</f>
        <v>6.9382200000000003</v>
      </c>
      <c r="G1179" s="185">
        <f>+C1179-C1178</f>
        <v>220</v>
      </c>
    </row>
    <row r="1180" spans="1:8">
      <c r="A1180" s="345">
        <v>43398</v>
      </c>
      <c r="B1180" s="20">
        <f t="shared" si="23"/>
        <v>3260.2841516204935</v>
      </c>
      <c r="C1180" s="258">
        <v>22640</v>
      </c>
      <c r="D1180" s="20">
        <f t="shared" si="24"/>
        <v>2786.567650957687</v>
      </c>
      <c r="E1180" s="258">
        <v>2740</v>
      </c>
      <c r="F1180" s="171">
        <f>USD_CNY!B969</f>
        <v>6.9441800000000002</v>
      </c>
      <c r="G1180" s="185">
        <f t="shared" si="26"/>
        <v>-180</v>
      </c>
    </row>
    <row r="1181" spans="1:8">
      <c r="A1181" s="345">
        <v>43399</v>
      </c>
      <c r="B1181" s="20">
        <f t="shared" si="23"/>
        <v>3231.7888411276758</v>
      </c>
      <c r="C1181" s="258">
        <v>22480</v>
      </c>
      <c r="D1181" s="20">
        <f t="shared" si="24"/>
        <v>2762.2126847245095</v>
      </c>
      <c r="E1181" s="258">
        <v>2704</v>
      </c>
      <c r="F1181" s="171">
        <f>USD_CNY!B970</f>
        <v>6.9558999999999997</v>
      </c>
      <c r="G1181" s="185">
        <f>+C1181-C1180</f>
        <v>-160</v>
      </c>
    </row>
    <row r="1182" spans="1:8">
      <c r="A1182" s="226"/>
      <c r="B1182" s="20"/>
      <c r="C1182" s="377"/>
      <c r="D1182" s="20"/>
      <c r="E1182" s="258"/>
      <c r="F1182" s="171"/>
      <c r="G1182" s="185">
        <f t="shared" si="26"/>
        <v>-22480</v>
      </c>
    </row>
    <row r="1183" spans="1:8">
      <c r="A1183" s="226"/>
      <c r="B1183" s="20"/>
      <c r="C1183" s="376"/>
      <c r="D1183" s="20"/>
      <c r="E1183" s="258"/>
      <c r="F1183" s="171"/>
      <c r="G1183" s="185">
        <f t="shared" si="26"/>
        <v>0</v>
      </c>
      <c r="H1183" s="378"/>
    </row>
    <row r="1184" spans="1:8">
      <c r="A1184" s="226"/>
      <c r="B1184" s="381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22" activePane="bottomLeft" state="frozen"/>
      <selection pane="bottomLeft" activeCell="B729" sqref="B729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:B728" si="18">+IF(F711=0,"",C711/F711)</f>
        <v>15537.533307679463</v>
      </c>
      <c r="C711" s="289">
        <v>107000</v>
      </c>
      <c r="D711" s="110">
        <f t="shared" ref="D711:D728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:G721" si="20">+C711-C710</f>
        <v>0</v>
      </c>
    </row>
    <row r="712" spans="1:7">
      <c r="A712" s="351">
        <v>43376</v>
      </c>
      <c r="B712" s="110">
        <f t="shared" si="18"/>
        <v>15543.333943445507</v>
      </c>
      <c r="C712" s="289">
        <v>107000</v>
      </c>
      <c r="D712" s="110">
        <f t="shared" si="19"/>
        <v>13284.900806363681</v>
      </c>
      <c r="E712" s="289">
        <v>12420</v>
      </c>
      <c r="F712" s="178">
        <f>USD_CNY!B954</f>
        <v>6.8839800000000002</v>
      </c>
      <c r="G712" s="106">
        <f t="shared" si="20"/>
        <v>0</v>
      </c>
    </row>
    <row r="713" spans="1:7">
      <c r="A713" s="351">
        <v>43377</v>
      </c>
      <c r="B713" s="110">
        <f t="shared" si="18"/>
        <v>15531.917364393297</v>
      </c>
      <c r="C713" s="289">
        <v>107000</v>
      </c>
      <c r="D713" s="110">
        <f t="shared" si="19"/>
        <v>13275.143046489999</v>
      </c>
      <c r="E713" s="289">
        <v>12400</v>
      </c>
      <c r="F713" s="178">
        <f>USD_CNY!B955</f>
        <v>6.8890399999999996</v>
      </c>
      <c r="G713" s="106">
        <f t="shared" si="20"/>
        <v>0</v>
      </c>
    </row>
    <row r="714" spans="1:7">
      <c r="A714" s="351">
        <v>43378</v>
      </c>
      <c r="B714" s="110">
        <f t="shared" si="18"/>
        <v>15522.746626704056</v>
      </c>
      <c r="C714" s="289">
        <v>107000</v>
      </c>
      <c r="D714" s="110">
        <f t="shared" si="19"/>
        <v>13267.304809148767</v>
      </c>
      <c r="E714" s="289">
        <v>12770</v>
      </c>
      <c r="F714" s="178">
        <f>USD_CNY!B956</f>
        <v>6.8931100000000001</v>
      </c>
      <c r="G714" s="106">
        <f t="shared" si="20"/>
        <v>0</v>
      </c>
    </row>
    <row r="715" spans="1:7">
      <c r="A715" s="351">
        <v>43381</v>
      </c>
      <c r="B715" s="110">
        <f t="shared" si="18"/>
        <v>15456.677864010195</v>
      </c>
      <c r="C715" s="289">
        <v>106750</v>
      </c>
      <c r="D715" s="110">
        <f t="shared" si="19"/>
        <v>13210.835781205296</v>
      </c>
      <c r="E715" s="289">
        <v>12400</v>
      </c>
      <c r="F715" s="178">
        <f>USD_CNY!B957</f>
        <v>6.9063999999999997</v>
      </c>
      <c r="G715" s="106">
        <f t="shared" si="20"/>
        <v>-250</v>
      </c>
    </row>
    <row r="716" spans="1:7">
      <c r="A716" s="351">
        <v>43382</v>
      </c>
      <c r="B716" s="110">
        <f t="shared" si="18"/>
        <v>15576.222778610434</v>
      </c>
      <c r="C716" s="289">
        <v>107875</v>
      </c>
      <c r="D716" s="110">
        <f t="shared" si="19"/>
        <v>13313.010921889261</v>
      </c>
      <c r="E716" s="289">
        <v>12395</v>
      </c>
      <c r="F716" s="178">
        <f>USD_CNY!B958</f>
        <v>6.9256200000000003</v>
      </c>
      <c r="G716" s="106">
        <f t="shared" si="20"/>
        <v>1125</v>
      </c>
    </row>
    <row r="717" spans="1:7">
      <c r="A717" s="351">
        <v>43383</v>
      </c>
      <c r="B717" s="110">
        <f t="shared" si="18"/>
        <v>15803.955760491268</v>
      </c>
      <c r="C717" s="289">
        <v>109300</v>
      </c>
      <c r="D717" s="110">
        <f t="shared" si="19"/>
        <v>13507.654496146384</v>
      </c>
      <c r="E717" s="289">
        <v>12660</v>
      </c>
      <c r="F717" s="178">
        <f>USD_CNY!B959</f>
        <v>6.9159899999999999</v>
      </c>
      <c r="G717" s="106">
        <f t="shared" si="20"/>
        <v>1425</v>
      </c>
    </row>
    <row r="718" spans="1:7">
      <c r="A718" s="351">
        <v>43385</v>
      </c>
      <c r="B718" s="110">
        <f t="shared" si="18"/>
        <v>15623.864016401785</v>
      </c>
      <c r="C718" s="289">
        <v>107450</v>
      </c>
      <c r="D718" s="110">
        <f t="shared" si="19"/>
        <v>13353.729928548535</v>
      </c>
      <c r="E718" s="289">
        <v>12420</v>
      </c>
      <c r="F718" s="178">
        <f>USD_CNY!B960</f>
        <v>6.8773</v>
      </c>
      <c r="G718" s="106">
        <f t="shared" si="20"/>
        <v>-1850</v>
      </c>
    </row>
    <row r="719" spans="1:7">
      <c r="A719" s="351">
        <v>43388</v>
      </c>
      <c r="B719" s="110">
        <f t="shared" si="18"/>
        <v>15665.664218379503</v>
      </c>
      <c r="C719" s="289">
        <v>108350</v>
      </c>
      <c r="D719" s="110">
        <f t="shared" si="19"/>
        <v>13389.456596905558</v>
      </c>
      <c r="E719" s="289">
        <v>12710</v>
      </c>
      <c r="F719" s="178">
        <f>USD_CNY!B961</f>
        <v>6.9164000000000003</v>
      </c>
      <c r="G719" s="106">
        <f t="shared" si="20"/>
        <v>900</v>
      </c>
    </row>
    <row r="720" spans="1:7">
      <c r="A720" s="351">
        <v>43389</v>
      </c>
      <c r="B720" s="110">
        <f t="shared" si="18"/>
        <v>15402.465261372323</v>
      </c>
      <c r="C720" s="289">
        <v>106600</v>
      </c>
      <c r="D720" s="110">
        <f t="shared" si="19"/>
        <v>13164.500223395149</v>
      </c>
      <c r="E720" s="289">
        <v>12650</v>
      </c>
      <c r="F720" s="178">
        <f>USD_CNY!B962</f>
        <v>6.9209699999999996</v>
      </c>
      <c r="G720" s="106">
        <f t="shared" si="20"/>
        <v>-1750</v>
      </c>
    </row>
    <row r="721" spans="1:7">
      <c r="A721" s="351">
        <v>43390</v>
      </c>
      <c r="B721" s="110">
        <f t="shared" si="18"/>
        <v>15357.754273037355</v>
      </c>
      <c r="C721" s="289">
        <v>106125</v>
      </c>
      <c r="D721" s="110">
        <f t="shared" si="19"/>
        <v>13126.285703450732</v>
      </c>
      <c r="E721" s="289">
        <v>12450</v>
      </c>
      <c r="F721" s="178">
        <f>USD_CNY!B963</f>
        <v>6.9101900000000001</v>
      </c>
      <c r="G721" s="106">
        <f t="shared" si="20"/>
        <v>-475</v>
      </c>
    </row>
    <row r="722" spans="1:7">
      <c r="A722" s="351">
        <v>43391</v>
      </c>
      <c r="B722" s="110">
        <f t="shared" si="18"/>
        <v>15209.534339267519</v>
      </c>
      <c r="C722" s="289">
        <v>105375</v>
      </c>
      <c r="D722" s="110">
        <f t="shared" si="1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si="18"/>
        <v>15229.1107064433</v>
      </c>
      <c r="C723" s="289">
        <v>105625</v>
      </c>
      <c r="D723" s="110">
        <f t="shared" si="19"/>
        <v>13016.333937131027</v>
      </c>
      <c r="E723" s="289">
        <v>12140</v>
      </c>
      <c r="F723" s="178">
        <f>USD_CNY!B965</f>
        <v>6.9357300000000004</v>
      </c>
      <c r="G723" s="106">
        <f t="shared" ref="G723:G728" si="21">+C723-C722</f>
        <v>250</v>
      </c>
    </row>
    <row r="724" spans="1:7">
      <c r="A724" s="351">
        <v>43395</v>
      </c>
      <c r="B724" s="110">
        <f t="shared" si="18"/>
        <v>15425.217994837098</v>
      </c>
      <c r="C724" s="289">
        <v>106900</v>
      </c>
      <c r="D724" s="110">
        <f t="shared" si="19"/>
        <v>13183.947004134272</v>
      </c>
      <c r="E724" s="289">
        <v>12470</v>
      </c>
      <c r="F724" s="178">
        <f>USD_CNY!B966</f>
        <v>6.9302099999999998</v>
      </c>
      <c r="G724" s="106">
        <f t="shared" si="21"/>
        <v>1275</v>
      </c>
    </row>
    <row r="725" spans="1:7">
      <c r="A725" s="351">
        <v>43396</v>
      </c>
      <c r="B725" s="110">
        <f t="shared" si="18"/>
        <v>15402.601071911478</v>
      </c>
      <c r="C725" s="289">
        <v>106850</v>
      </c>
      <c r="D725" s="110">
        <f t="shared" si="19"/>
        <v>13164.616300779042</v>
      </c>
      <c r="E725" s="289">
        <v>12455</v>
      </c>
      <c r="F725" s="178">
        <f>USD_CNY!B967</f>
        <v>6.9371400000000003</v>
      </c>
      <c r="G725" s="106">
        <f t="shared" si="21"/>
        <v>-50</v>
      </c>
    </row>
    <row r="726" spans="1:7">
      <c r="A726" s="351">
        <v>43397</v>
      </c>
      <c r="B726" s="110">
        <f t="shared" si="18"/>
        <v>15382.187362176466</v>
      </c>
      <c r="C726" s="289">
        <v>106725</v>
      </c>
      <c r="D726" s="110">
        <f t="shared" si="19"/>
        <v>13147.168685620913</v>
      </c>
      <c r="E726" s="289">
        <v>12330</v>
      </c>
      <c r="F726" s="178">
        <f>USD_CNY!B968</f>
        <v>6.9382200000000003</v>
      </c>
      <c r="G726" s="106">
        <f t="shared" si="21"/>
        <v>-125</v>
      </c>
    </row>
    <row r="727" spans="1:7">
      <c r="A727" s="351">
        <v>43398</v>
      </c>
      <c r="B727" s="110">
        <f t="shared" si="18"/>
        <v>15052.173186754952</v>
      </c>
      <c r="C727" s="289">
        <v>104525</v>
      </c>
      <c r="D727" s="110">
        <f t="shared" si="19"/>
        <v>12865.105287824746</v>
      </c>
      <c r="E727" s="289">
        <v>12295</v>
      </c>
      <c r="F727" s="178">
        <f>USD_CNY!B969</f>
        <v>6.9441800000000002</v>
      </c>
      <c r="G727" s="106">
        <f t="shared" si="21"/>
        <v>-2200</v>
      </c>
    </row>
    <row r="728" spans="1:7">
      <c r="A728" s="351">
        <v>43399</v>
      </c>
      <c r="B728" s="110">
        <f t="shared" si="18"/>
        <v>15091.505053264136</v>
      </c>
      <c r="C728" s="289">
        <v>104975</v>
      </c>
      <c r="D728" s="110">
        <f t="shared" si="19"/>
        <v>12898.722267747125</v>
      </c>
      <c r="E728" s="289">
        <v>12135</v>
      </c>
      <c r="F728" s="178">
        <f>USD_CNY!B970</f>
        <v>6.9558999999999997</v>
      </c>
      <c r="G728" s="106">
        <f t="shared" si="21"/>
        <v>450</v>
      </c>
    </row>
    <row r="729" spans="1:7" ht="15">
      <c r="A729" s="252"/>
      <c r="B729" s="388"/>
      <c r="C729" s="289"/>
      <c r="D729" s="110"/>
      <c r="E729" s="289"/>
      <c r="F729" s="178"/>
      <c r="G729" s="106">
        <f t="shared" si="16"/>
        <v>-104975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382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59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3" sqref="C53"/>
    </sheetView>
  </sheetViews>
  <sheetFormatPr defaultColWidth="8.7109375" defaultRowHeight="15"/>
  <cols>
    <col min="1" max="1" width="10.140625" style="1" customWidth="1"/>
    <col min="2" max="2" width="10.42578125" style="1" bestFit="1" customWidth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 t="shared" ref="G26:G52" si="4"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 t="shared" si="4"/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 t="shared" si="4"/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 t="shared" si="4"/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si="4"/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:B52" si="5">+IF(F35=0,"",C35/F35)</f>
        <v>327.74030537787428</v>
      </c>
      <c r="C35" s="372">
        <v>2257</v>
      </c>
      <c r="D35" s="358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si="4"/>
        <v>0</v>
      </c>
    </row>
    <row r="36" spans="1:7">
      <c r="A36" s="351">
        <v>43376</v>
      </c>
      <c r="B36" s="358">
        <f t="shared" si="5"/>
        <v>327.86266084445333</v>
      </c>
      <c r="C36" s="372">
        <v>2257</v>
      </c>
      <c r="D36" s="358">
        <f t="shared" si="6"/>
        <v>280.2244964482507</v>
      </c>
      <c r="E36" s="1" t="s">
        <v>1025</v>
      </c>
      <c r="F36" s="1">
        <f>USD_CNY!B954</f>
        <v>6.8839800000000002</v>
      </c>
      <c r="G36" s="362">
        <f t="shared" si="4"/>
        <v>0</v>
      </c>
    </row>
    <row r="37" spans="1:7">
      <c r="A37" s="351">
        <v>43377</v>
      </c>
      <c r="B37" s="358">
        <f t="shared" si="5"/>
        <v>327.62184571435211</v>
      </c>
      <c r="C37" s="372">
        <v>2257</v>
      </c>
      <c r="D37" s="358">
        <f t="shared" si="6"/>
        <v>280.0186715507283</v>
      </c>
      <c r="E37" s="1" t="s">
        <v>1025</v>
      </c>
      <c r="F37" s="1">
        <f>USD_CNY!B955</f>
        <v>6.8890399999999996</v>
      </c>
      <c r="G37" s="362">
        <f t="shared" si="4"/>
        <v>0</v>
      </c>
    </row>
    <row r="38" spans="1:7">
      <c r="A38" s="351">
        <v>43378</v>
      </c>
      <c r="B38" s="358">
        <f t="shared" si="5"/>
        <v>327.42840314458931</v>
      </c>
      <c r="C38" s="372">
        <v>2257</v>
      </c>
      <c r="D38" s="358">
        <f t="shared" si="6"/>
        <v>279.8533360210165</v>
      </c>
      <c r="E38" s="1" t="s">
        <v>1025</v>
      </c>
      <c r="F38" s="1">
        <f>USD_CNY!B956</f>
        <v>6.8931100000000001</v>
      </c>
      <c r="G38" s="362">
        <f t="shared" si="4"/>
        <v>0</v>
      </c>
    </row>
    <row r="39" spans="1:7">
      <c r="A39" s="351">
        <v>43381</v>
      </c>
      <c r="B39" s="358">
        <f t="shared" si="5"/>
        <v>337.94741109695354</v>
      </c>
      <c r="C39" s="372">
        <v>2334</v>
      </c>
      <c r="D39" s="358">
        <f t="shared" si="6"/>
        <v>288.84394110850729</v>
      </c>
      <c r="E39" s="1" t="s">
        <v>1025</v>
      </c>
      <c r="F39" s="1">
        <f>USD_CNY!B957</f>
        <v>6.9063999999999997</v>
      </c>
      <c r="G39" s="362">
        <f t="shared" si="4"/>
        <v>77</v>
      </c>
    </row>
    <row r="40" spans="1:7">
      <c r="A40" s="351">
        <v>43382</v>
      </c>
      <c r="B40" s="358">
        <f t="shared" si="5"/>
        <v>342.92958608759938</v>
      </c>
      <c r="C40" s="372">
        <v>2375</v>
      </c>
      <c r="D40" s="358">
        <f t="shared" si="6"/>
        <v>293.10221033128153</v>
      </c>
      <c r="E40" s="1" t="s">
        <v>1025</v>
      </c>
      <c r="F40" s="1">
        <f>USD_CNY!B958</f>
        <v>6.9256200000000003</v>
      </c>
      <c r="G40" s="362">
        <f t="shared" si="4"/>
        <v>41</v>
      </c>
    </row>
    <row r="41" spans="1:7">
      <c r="A41" s="351">
        <v>43383</v>
      </c>
      <c r="B41" s="358">
        <f t="shared" si="5"/>
        <v>354.03463567761088</v>
      </c>
      <c r="C41" s="372">
        <v>2448.5</v>
      </c>
      <c r="D41" s="358">
        <f t="shared" si="6"/>
        <v>302.59370570735973</v>
      </c>
      <c r="E41" s="1" t="s">
        <v>1025</v>
      </c>
      <c r="F41" s="1">
        <f>USD_CNY!B959</f>
        <v>6.9159899999999999</v>
      </c>
      <c r="G41" s="362">
        <f t="shared" si="4"/>
        <v>73.5</v>
      </c>
    </row>
    <row r="42" spans="1:7">
      <c r="A42" s="351">
        <v>43385</v>
      </c>
      <c r="B42" s="358">
        <f t="shared" si="5"/>
        <v>367.94963139604204</v>
      </c>
      <c r="C42" s="372">
        <v>2530.5</v>
      </c>
      <c r="D42" s="358">
        <f t="shared" si="6"/>
        <v>314.48686444106158</v>
      </c>
      <c r="E42" s="1" t="s">
        <v>1025</v>
      </c>
      <c r="F42" s="1">
        <f>USD_CNY!B960</f>
        <v>6.8773</v>
      </c>
      <c r="G42" s="362">
        <f t="shared" si="4"/>
        <v>82</v>
      </c>
    </row>
    <row r="43" spans="1:7">
      <c r="A43" s="351">
        <v>43388</v>
      </c>
      <c r="B43" s="358">
        <f t="shared" si="5"/>
        <v>361.38742698513676</v>
      </c>
      <c r="C43" s="372">
        <v>2499.5</v>
      </c>
      <c r="D43" s="358">
        <f t="shared" si="6"/>
        <v>308.87814272233913</v>
      </c>
      <c r="E43" s="1" t="s">
        <v>1025</v>
      </c>
      <c r="F43" s="1">
        <f>USD_CNY!B961</f>
        <v>6.9164000000000003</v>
      </c>
      <c r="G43" s="362">
        <f t="shared" si="4"/>
        <v>-31</v>
      </c>
    </row>
    <row r="44" spans="1:7">
      <c r="A44" s="351">
        <v>43389</v>
      </c>
      <c r="B44" s="358">
        <f t="shared" si="5"/>
        <v>360.49860062968054</v>
      </c>
      <c r="C44" s="372">
        <v>2495</v>
      </c>
      <c r="D44" s="358">
        <f t="shared" si="6"/>
        <v>308.11846207665008</v>
      </c>
      <c r="E44" s="1" t="s">
        <v>1025</v>
      </c>
      <c r="F44" s="1">
        <f>USD_CNY!B962</f>
        <v>6.9209699999999996</v>
      </c>
      <c r="G44" s="362">
        <f t="shared" si="4"/>
        <v>-4.5</v>
      </c>
    </row>
    <row r="45" spans="1:7">
      <c r="A45" s="351">
        <v>43390</v>
      </c>
      <c r="B45" s="358">
        <f t="shared" si="5"/>
        <v>362.58047897380533</v>
      </c>
      <c r="C45" s="372">
        <v>2505.5</v>
      </c>
      <c r="D45" s="358">
        <f t="shared" si="6"/>
        <v>309.8978452767567</v>
      </c>
      <c r="E45" s="1" t="s">
        <v>1025</v>
      </c>
      <c r="F45" s="1">
        <f>USD_CNY!B963</f>
        <v>6.9101900000000001</v>
      </c>
      <c r="G45" s="362">
        <f t="shared" si="4"/>
        <v>10.5</v>
      </c>
    </row>
    <row r="46" spans="1:7">
      <c r="A46" s="351">
        <v>43391</v>
      </c>
      <c r="B46" s="358">
        <f t="shared" si="5"/>
        <v>355.93557941289396</v>
      </c>
      <c r="C46" s="372">
        <v>2466</v>
      </c>
      <c r="D46" s="358">
        <f t="shared" si="6"/>
        <v>304.2184439426444</v>
      </c>
      <c r="E46" s="1" t="s">
        <v>1025</v>
      </c>
      <c r="F46" s="1">
        <f>USD_CNY!B964</f>
        <v>6.9282199999999996</v>
      </c>
      <c r="G46" s="362">
        <f t="shared" si="4"/>
        <v>-39.5</v>
      </c>
    </row>
    <row r="47" spans="1:7">
      <c r="A47" s="351">
        <v>43392</v>
      </c>
      <c r="B47" s="358">
        <f t="shared" si="5"/>
        <v>341.85298447315563</v>
      </c>
      <c r="C47" s="372">
        <v>2371</v>
      </c>
      <c r="D47" s="358">
        <f t="shared" si="6"/>
        <v>292.18203801124412</v>
      </c>
      <c r="E47" s="1" t="s">
        <v>1025</v>
      </c>
      <c r="F47" s="1">
        <f>USD_CNY!B965</f>
        <v>6.9357300000000004</v>
      </c>
      <c r="G47" s="362">
        <f t="shared" si="4"/>
        <v>-95</v>
      </c>
    </row>
    <row r="48" spans="1:7">
      <c r="A48" s="351">
        <v>43395</v>
      </c>
      <c r="B48" s="358">
        <f t="shared" si="5"/>
        <v>347.82495768526496</v>
      </c>
      <c r="C48" s="372">
        <v>2410.5</v>
      </c>
      <c r="D48" s="358">
        <f t="shared" si="6"/>
        <v>297.2862886198846</v>
      </c>
      <c r="E48" s="1" t="s">
        <v>1025</v>
      </c>
      <c r="F48" s="1">
        <f>USD_CNY!B966</f>
        <v>6.9302099999999998</v>
      </c>
      <c r="G48" s="362">
        <f t="shared" si="4"/>
        <v>39.5</v>
      </c>
    </row>
    <row r="49" spans="1:7">
      <c r="A49" s="351">
        <v>43396</v>
      </c>
      <c r="B49" s="358">
        <f t="shared" si="5"/>
        <v>343.22501780272563</v>
      </c>
      <c r="C49" s="372">
        <v>2381</v>
      </c>
      <c r="D49" s="358">
        <f t="shared" si="6"/>
        <v>293.35471607070571</v>
      </c>
      <c r="E49" s="1" t="s">
        <v>1025</v>
      </c>
      <c r="F49" s="1">
        <f>USD_CNY!B967</f>
        <v>6.9371400000000003</v>
      </c>
      <c r="G49" s="362">
        <f t="shared" si="4"/>
        <v>-29.5</v>
      </c>
    </row>
    <row r="50" spans="1:7">
      <c r="A50" s="351">
        <v>43397</v>
      </c>
      <c r="B50" s="358">
        <f t="shared" si="5"/>
        <v>349.29708196050285</v>
      </c>
      <c r="C50" s="372">
        <v>2423.5</v>
      </c>
      <c r="D50" s="358">
        <f t="shared" si="6"/>
        <v>298.5445144961563</v>
      </c>
      <c r="E50" s="1" t="s">
        <v>1025</v>
      </c>
      <c r="F50" s="1">
        <f>USD_CNY!B968</f>
        <v>6.9382200000000003</v>
      </c>
      <c r="G50" s="362">
        <f t="shared" si="4"/>
        <v>42.5</v>
      </c>
    </row>
    <row r="51" spans="1:7">
      <c r="A51" s="351">
        <v>43398</v>
      </c>
      <c r="B51" s="358">
        <f t="shared" si="5"/>
        <v>351.80539674950819</v>
      </c>
      <c r="C51" s="372">
        <v>2443</v>
      </c>
      <c r="D51" s="358">
        <f t="shared" si="6"/>
        <v>300.68837329017794</v>
      </c>
      <c r="E51" s="1" t="s">
        <v>1025</v>
      </c>
      <c r="F51" s="1">
        <f>USD_CNY!B969</f>
        <v>6.9441800000000002</v>
      </c>
      <c r="G51" s="362">
        <f t="shared" si="4"/>
        <v>19.5</v>
      </c>
    </row>
    <row r="52" spans="1:7">
      <c r="A52" s="351">
        <v>43399</v>
      </c>
      <c r="B52" s="358">
        <f t="shared" si="5"/>
        <v>354.3754223033684</v>
      </c>
      <c r="C52" s="372">
        <v>2465</v>
      </c>
      <c r="D52" s="358">
        <f t="shared" si="6"/>
        <v>302.8849763276653</v>
      </c>
      <c r="E52" s="1" t="s">
        <v>1025</v>
      </c>
      <c r="F52" s="1">
        <f>USD_CNY!B970</f>
        <v>6.9558999999999997</v>
      </c>
      <c r="G52" s="362">
        <f t="shared" si="4"/>
        <v>22</v>
      </c>
    </row>
    <row r="53" spans="1:7">
      <c r="B53" s="386"/>
    </row>
    <row r="54" spans="1:7">
      <c r="D54" s="386"/>
    </row>
    <row r="55" spans="1:7">
      <c r="D55" s="358"/>
    </row>
    <row r="58" spans="1:7">
      <c r="B58" s="379"/>
    </row>
    <row r="59" spans="1:7">
      <c r="B59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2018-10-26T04:58:33Z</dcterms:modified>
</cp:coreProperties>
</file>