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83" i="2"/>
  <c r="B1183" s="1"/>
  <c r="D1183" s="1"/>
  <c r="G1183"/>
  <c r="B1181" i="3"/>
  <c r="D1181" s="1"/>
  <c r="F118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D1120" s="1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D665" s="1"/>
  <c r="B666"/>
  <c r="G665"/>
  <c r="G666"/>
  <c r="B1118" i="5"/>
  <c r="G1121" i="4"/>
  <c r="G1122"/>
  <c r="G1123"/>
  <c r="D1121"/>
  <c r="B1121"/>
  <c r="B1119" i="3"/>
  <c r="D1119" s="1"/>
  <c r="B1120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/>
  <c r="B1120" i="2"/>
  <c r="D1120" s="1"/>
  <c r="B662" i="7"/>
  <c r="D662" s="1"/>
  <c r="B1115" i="5"/>
  <c r="B1118" i="4"/>
  <c r="D1118" s="1"/>
  <c r="B1119"/>
  <c r="D1119" s="1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/>
  <c r="B656"/>
  <c r="D656"/>
  <c r="B1108" i="5"/>
  <c r="D1108"/>
  <c r="G1110" i="4"/>
  <c r="G1111"/>
  <c r="G1112"/>
  <c r="B1111"/>
  <c r="D1111" s="1"/>
  <c r="B1110" i="3"/>
  <c r="D1110" s="1"/>
  <c r="B1112" i="2"/>
  <c r="G655" i="7"/>
  <c r="G654"/>
  <c r="B654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/>
  <c r="B1105" i="5"/>
  <c r="B1108" i="4"/>
  <c r="D1108" s="1"/>
  <c r="B1109" i="2"/>
  <c r="D1109" s="1"/>
  <c r="B651" i="7"/>
  <c r="D651" s="1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B1107"/>
  <c r="D1107" s="1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D1094" s="1"/>
  <c r="B1095"/>
  <c r="D1095"/>
  <c r="B1096"/>
  <c r="D1096"/>
  <c r="B1097"/>
  <c r="D1097" s="1"/>
  <c r="B1098"/>
  <c r="D1098"/>
  <c r="B1099"/>
  <c r="D1099"/>
  <c r="B1100"/>
  <c r="D1100"/>
  <c r="B1101"/>
  <c r="D1101" s="1"/>
  <c r="B1102"/>
  <c r="D1102"/>
  <c r="B1103"/>
  <c r="D1103"/>
  <c r="B1104"/>
  <c r="D1104"/>
  <c r="B1105"/>
  <c r="D1105" s="1"/>
  <c r="B1093" i="3"/>
  <c r="B1094"/>
  <c r="D1094" s="1"/>
  <c r="B1095"/>
  <c r="D1095" s="1"/>
  <c r="B1096"/>
  <c r="D1096" s="1"/>
  <c r="B1097"/>
  <c r="B1098"/>
  <c r="D1098"/>
  <c r="B1099"/>
  <c r="D1099" s="1"/>
  <c r="B1100"/>
  <c r="D1100" s="1"/>
  <c r="B1101"/>
  <c r="B1102"/>
  <c r="D1102" s="1"/>
  <c r="B1103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54"/>
  <c r="D666"/>
  <c r="D667"/>
  <c r="D1100" i="2"/>
  <c r="D1106"/>
  <c r="D1110"/>
  <c r="D1112"/>
  <c r="D1113"/>
  <c r="D1119"/>
  <c r="D1089" i="3"/>
  <c r="D1092"/>
  <c r="D1093"/>
  <c r="D1097"/>
  <c r="D1101"/>
  <c r="D1103"/>
  <c r="D1113"/>
  <c r="D1115"/>
  <c r="D1116"/>
  <c r="D1120"/>
  <c r="D1121"/>
  <c r="D1093" i="5"/>
  <c r="D1095"/>
  <c r="D1101"/>
  <c r="D1102"/>
  <c r="D1104"/>
  <c r="D1105"/>
  <c r="D1107"/>
  <c r="D1111"/>
  <c r="D1112"/>
  <c r="D1114"/>
  <c r="D1115"/>
  <c r="D1117"/>
  <c r="D1118"/>
  <c r="B632" i="7"/>
  <c r="D632"/>
  <c r="B633"/>
  <c r="D633"/>
  <c r="B634"/>
  <c r="D634"/>
  <c r="B635"/>
  <c r="D635" s="1"/>
  <c r="B636"/>
  <c r="D636"/>
  <c r="B637"/>
  <c r="D637"/>
  <c r="B638"/>
  <c r="D638"/>
  <c r="B1085" i="5"/>
  <c r="D1085" s="1"/>
  <c r="B1088" i="4"/>
  <c r="D1088"/>
  <c r="D1090"/>
  <c r="D1093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5"/>
  <c r="G1180"/>
  <c r="G1181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/>
  <c r="B1067" i="4"/>
  <c r="D1067" s="1"/>
  <c r="B1066" i="3"/>
  <c r="D1066"/>
  <c r="G1067" i="2"/>
  <c r="G1068"/>
  <c r="G1069"/>
  <c r="B1068"/>
  <c r="D1068" s="1"/>
  <c r="B1063" i="5"/>
  <c r="D1063" s="1"/>
  <c r="B1066" i="4"/>
  <c r="D1066"/>
  <c r="G1066" i="3"/>
  <c r="G1067"/>
  <c r="G1064"/>
  <c r="G1065"/>
  <c r="B1065"/>
  <c r="D1065" s="1"/>
  <c r="B1067" i="2"/>
  <c r="D1067" s="1"/>
  <c r="G609" i="7"/>
  <c r="B609"/>
  <c r="B610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B1064" i="4"/>
  <c r="D1064" s="1"/>
  <c r="B1063" i="3"/>
  <c r="D1063" s="1"/>
  <c r="B1065" i="2"/>
  <c r="D1065" s="1"/>
  <c r="B607" i="7"/>
  <c r="G607"/>
  <c r="B1060" i="5"/>
  <c r="D1060"/>
  <c r="B1061"/>
  <c r="D106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D1054" s="1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 s="1"/>
  <c r="B1049" i="2"/>
  <c r="D1049" s="1"/>
  <c r="G593" i="7"/>
  <c r="G594"/>
  <c r="G595"/>
  <c r="B592"/>
  <c r="G1045" i="5"/>
  <c r="B1045"/>
  <c r="B1048" i="4"/>
  <c r="D1048" s="1"/>
  <c r="G1047" i="3"/>
  <c r="G1048"/>
  <c r="B1047"/>
  <c r="D1047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/>
  <c r="B1040" i="3"/>
  <c r="D1040" s="1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B572" i="7"/>
  <c r="B573"/>
  <c r="B574"/>
  <c r="B575"/>
  <c r="B576"/>
  <c r="B577"/>
  <c r="B578"/>
  <c r="D578"/>
  <c r="B579"/>
  <c r="D579" s="1"/>
  <c r="B580"/>
  <c r="D580"/>
  <c r="B581"/>
  <c r="B582"/>
  <c r="B583"/>
  <c r="B584"/>
  <c r="B585"/>
  <c r="D585" s="1"/>
  <c r="B1025" i="5"/>
  <c r="D1025"/>
  <c r="B1026"/>
  <c r="B1027"/>
  <c r="B1028"/>
  <c r="B1029"/>
  <c r="B1030"/>
  <c r="B1031"/>
  <c r="B1028" i="4"/>
  <c r="D1028"/>
  <c r="B1029"/>
  <c r="D1029"/>
  <c r="B1030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/>
  <c r="B1029"/>
  <c r="D1029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B1020" i="5"/>
  <c r="B1023" i="4"/>
  <c r="D1023" s="1"/>
  <c r="G1023"/>
  <c r="G1024"/>
  <c r="G1025"/>
  <c r="B1022" i="3"/>
  <c r="D1022"/>
  <c r="B1023" i="2"/>
  <c r="D1023" s="1"/>
  <c r="B566" i="7"/>
  <c r="B1019" i="5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/>
  <c r="B1017" i="2"/>
  <c r="D1017" s="1"/>
  <c r="G1017"/>
  <c r="G1018"/>
  <c r="G1019"/>
  <c r="B560" i="7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 s="1"/>
  <c r="B1010" i="3"/>
  <c r="D1010" s="1"/>
  <c r="G1010"/>
  <c r="B1011" i="2"/>
  <c r="D101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G551"/>
  <c r="G552"/>
  <c r="G553"/>
  <c r="B1004" i="5"/>
  <c r="D1007" i="4"/>
  <c r="B1007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B1005" i="4"/>
  <c r="D1005" s="1"/>
  <c r="B1004" i="3"/>
  <c r="D1004" s="1"/>
  <c r="B1005" i="2"/>
  <c r="D1005" s="1"/>
  <c r="G549" i="7"/>
  <c r="G550"/>
  <c r="B548"/>
  <c r="B1001" i="5"/>
  <c r="B1004" i="4"/>
  <c r="D1004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 s="1"/>
  <c r="B994" i="3"/>
  <c r="D994" s="1"/>
  <c r="B995" i="2"/>
  <c r="D995" s="1"/>
  <c r="B538" i="7"/>
  <c r="D538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/>
  <c r="B991" i="4"/>
  <c r="D991" s="1"/>
  <c r="B990" i="3"/>
  <c r="D990"/>
  <c r="B991" i="2"/>
  <c r="D991" s="1"/>
  <c r="G534" i="7"/>
  <c r="B534"/>
  <c r="B987" i="5"/>
  <c r="B990" i="4"/>
  <c r="D990" s="1"/>
  <c r="B989" i="3"/>
  <c r="D989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/>
  <c r="G989"/>
  <c r="G990"/>
  <c r="G991"/>
  <c r="G13" i="12"/>
  <c r="B532" i="7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 s="1"/>
  <c r="G988" i="2"/>
  <c r="B530" i="7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/>
  <c r="G9"/>
  <c r="B9"/>
  <c r="D9" s="1"/>
  <c r="G8"/>
  <c r="B8"/>
  <c r="D8" s="1"/>
  <c r="G13" i="1"/>
  <c r="I7" i="14"/>
  <c r="H7"/>
  <c r="B7"/>
  <c r="D7" s="1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/>
  <c r="B8" i="12"/>
  <c r="D8" s="1"/>
  <c r="B9"/>
  <c r="D9" s="1"/>
  <c r="B10"/>
  <c r="D10" s="1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/>
  <c r="B982" i="2"/>
  <c r="D982" s="1"/>
  <c r="B525" i="7"/>
  <c r="B978" i="5"/>
  <c r="D978" s="1"/>
  <c r="B981" i="4"/>
  <c r="D981" s="1"/>
  <c r="B980" i="3"/>
  <c r="D980"/>
  <c r="B981" i="2"/>
  <c r="D981" s="1"/>
  <c r="G981"/>
  <c r="B524" i="7"/>
  <c r="D524" s="1"/>
  <c r="B977" i="5"/>
  <c r="B980" i="4"/>
  <c r="D980"/>
  <c r="B979" i="3"/>
  <c r="D979" s="1"/>
  <c r="B980" i="2"/>
  <c r="D980"/>
  <c r="B523" i="7"/>
  <c r="D523" s="1"/>
  <c r="B976" i="5"/>
  <c r="D976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/>
  <c r="B973" i="4"/>
  <c r="D973" s="1"/>
  <c r="G970" i="3"/>
  <c r="G971"/>
  <c r="G972"/>
  <c r="B973" i="2"/>
  <c r="D973" s="1"/>
  <c r="B516" i="7"/>
  <c r="B969" i="5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B966" i="5"/>
  <c r="B968" i="3"/>
  <c r="B969"/>
  <c r="B970"/>
  <c r="B971"/>
  <c r="D971" s="1"/>
  <c r="B972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 s="1"/>
  <c r="B964" i="4"/>
  <c r="D964"/>
  <c r="B963" i="3"/>
  <c r="B964" i="2"/>
  <c r="D964" s="1"/>
  <c r="G963"/>
  <c r="G964"/>
  <c r="B507" i="7"/>
  <c r="D507" s="1"/>
  <c r="B960" i="5"/>
  <c r="D960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 s="1"/>
  <c r="B959" i="3"/>
  <c r="D959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 s="1"/>
  <c r="B954" i="3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 s="1"/>
  <c r="B948" i="3"/>
  <c r="D948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 s="1"/>
  <c r="B939" i="3"/>
  <c r="D939" s="1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 s="1"/>
  <c r="B930" i="3"/>
  <c r="D930" s="1"/>
  <c r="B931" i="2"/>
  <c r="D931" s="1"/>
  <c r="B474" i="7"/>
  <c r="D474"/>
  <c r="B927" i="5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 s="1"/>
  <c r="B929"/>
  <c r="D929"/>
  <c r="B927" i="3"/>
  <c r="D927" s="1"/>
  <c r="B928" i="2"/>
  <c r="D928" s="1"/>
  <c r="B471" i="7"/>
  <c r="D471" s="1"/>
  <c r="G925" i="5"/>
  <c r="B927" i="4"/>
  <c r="D927"/>
  <c r="B926" i="3"/>
  <c r="D926" s="1"/>
  <c r="B927" i="2"/>
  <c r="D927" s="1"/>
  <c r="G927"/>
  <c r="G468" i="7"/>
  <c r="G469"/>
  <c r="G470"/>
  <c r="G471"/>
  <c r="B470"/>
  <c r="D470" s="1"/>
  <c r="B923" i="5"/>
  <c r="D923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/>
  <c r="B921" i="3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 s="1"/>
  <c r="G916" i="2"/>
  <c r="G917"/>
  <c r="G918"/>
  <c r="B916"/>
  <c r="D916" s="1"/>
  <c r="G459" i="7"/>
  <c r="G460"/>
  <c r="B459"/>
  <c r="G913" i="5"/>
  <c r="G914"/>
  <c r="B912"/>
  <c r="D912"/>
  <c r="B915" i="4"/>
  <c r="D915" s="1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/>
  <c r="G912" i="3"/>
  <c r="G913"/>
  <c r="B910"/>
  <c r="D910"/>
  <c r="B911"/>
  <c r="D911" s="1"/>
  <c r="G910" i="2"/>
  <c r="B912"/>
  <c r="D912" s="1"/>
  <c r="B455" i="7"/>
  <c r="B454"/>
  <c r="D454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/>
  <c r="B907" i="3"/>
  <c r="D907" s="1"/>
  <c r="B908"/>
  <c r="D908"/>
  <c r="B908" i="2"/>
  <c r="D908" s="1"/>
  <c r="B451" i="7"/>
  <c r="D45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 s="1"/>
  <c r="B905" i="4"/>
  <c r="D905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B899" i="5"/>
  <c r="D899" s="1"/>
  <c r="B902" i="4"/>
  <c r="D902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/>
  <c r="B898" i="2"/>
  <c r="D898" s="1"/>
  <c r="B441" i="7"/>
  <c r="D441" s="1"/>
  <c r="B894" i="5"/>
  <c r="D894"/>
  <c r="B897" i="4"/>
  <c r="D897" s="1"/>
  <c r="B896" i="3"/>
  <c r="D896"/>
  <c r="B897" i="2"/>
  <c r="D897" s="1"/>
  <c r="B440" i="7"/>
  <c r="D440"/>
  <c r="B893" i="5"/>
  <c r="B896" i="4"/>
  <c r="D896" s="1"/>
  <c r="B895" i="3"/>
  <c r="D895"/>
  <c r="B896" i="2"/>
  <c r="D896" s="1"/>
  <c r="B439" i="7"/>
  <c r="B892" i="5"/>
  <c r="D892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/>
  <c r="B437" i="7"/>
  <c r="D437" s="1"/>
  <c r="B890" i="5"/>
  <c r="B893" i="4"/>
  <c r="D893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/>
  <c r="B891" i="2"/>
  <c r="D891" s="1"/>
  <c r="B434" i="7"/>
  <c r="D434" s="1"/>
  <c r="B887" i="5"/>
  <c r="D887"/>
  <c r="B890" i="4"/>
  <c r="D890" s="1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 s="1"/>
  <c r="G885" i="2"/>
  <c r="G884" i="3"/>
  <c r="G884" i="4"/>
  <c r="G885"/>
  <c r="G886"/>
  <c r="G882" i="5"/>
  <c r="G429" i="7"/>
  <c r="B883" i="3"/>
  <c r="D883" s="1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 s="1"/>
  <c r="B880"/>
  <c r="D880"/>
  <c r="B881"/>
  <c r="D881"/>
  <c r="B882"/>
  <c r="D882"/>
  <c r="B883"/>
  <c r="D883" s="1"/>
  <c r="B884"/>
  <c r="D884"/>
  <c r="B885"/>
  <c r="D885"/>
  <c r="B886"/>
  <c r="D886"/>
  <c r="B887"/>
  <c r="D887" s="1"/>
  <c r="B873" i="5"/>
  <c r="D873"/>
  <c r="B874"/>
  <c r="D874"/>
  <c r="B876"/>
  <c r="D876"/>
  <c r="B877"/>
  <c r="D877" s="1"/>
  <c r="B878"/>
  <c r="D878"/>
  <c r="B879"/>
  <c r="D879"/>
  <c r="B880"/>
  <c r="D880"/>
  <c r="B881"/>
  <c r="D881" s="1"/>
  <c r="B882"/>
  <c r="D882"/>
  <c r="B883"/>
  <c r="D883"/>
  <c r="B884"/>
  <c r="D884"/>
  <c r="B875" i="3"/>
  <c r="D875" s="1"/>
  <c r="B876"/>
  <c r="D876"/>
  <c r="B880"/>
  <c r="D880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/>
  <c r="B424"/>
  <c r="D424"/>
  <c r="B426"/>
  <c r="D426"/>
  <c r="B427"/>
  <c r="D427" s="1"/>
  <c r="B428"/>
  <c r="D428"/>
  <c r="B429"/>
  <c r="D429"/>
  <c r="B430"/>
  <c r="D430"/>
  <c r="B431"/>
  <c r="D431" s="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2"/>
  <c r="D916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9" i="7"/>
  <c r="D443"/>
  <c r="D444"/>
  <c r="D446"/>
  <c r="D447"/>
  <c r="D449"/>
  <c r="D453"/>
  <c r="D455"/>
  <c r="D456"/>
  <c r="D459"/>
  <c r="D461"/>
  <c r="D462"/>
  <c r="D463"/>
  <c r="D464"/>
  <c r="D465"/>
  <c r="D472"/>
  <c r="D473"/>
  <c r="D475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13"/>
  <c r="D914"/>
  <c r="D915"/>
  <c r="D919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703" i="7"/>
  <c r="G8" i="1"/>
  <c r="D29" i="15"/>
  <c r="D1121" i="5" l="1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G1183" i="5" l="1"/>
  <c r="G1182"/>
  <c r="D1161" i="3"/>
  <c r="H6" i="1" s="1"/>
  <c r="G6"/>
</calcChain>
</file>

<file path=xl/sharedStrings.xml><?xml version="1.0" encoding="utf-8"?>
<sst xmlns="http://schemas.openxmlformats.org/spreadsheetml/2006/main" count="4511" uniqueCount="1031">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</sst>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  <numFmt numFmtId="176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401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4" fontId="27" fillId="0" borderId="3" xfId="4" applyNumberFormat="1" applyFont="1" applyBorder="1" applyAlignment="1">
      <alignment horizontal="left" vertical="center" indent="6"/>
    </xf>
    <xf numFmtId="169" fontId="27" fillId="0" borderId="3" xfId="1" applyNumberFormat="1" applyFont="1" applyBorder="1" applyAlignment="1">
      <alignment vertical="center"/>
    </xf>
    <xf numFmtId="43" fontId="27" fillId="0" borderId="3" xfId="5" applyNumberFormat="1" applyFont="1" applyBorder="1" applyAlignment="1">
      <alignment vertical="center"/>
    </xf>
    <xf numFmtId="176" fontId="27" fillId="0" borderId="3" xfId="5" applyNumberFormat="1" applyFont="1" applyBorder="1"/>
    <xf numFmtId="10" fontId="27" fillId="0" borderId="3" xfId="5" applyNumberFormat="1" applyFont="1" applyBorder="1"/>
    <xf numFmtId="168" fontId="27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6">
    <cellStyle name="Comma" xfId="1" builtinId="3"/>
    <cellStyle name="Currency" xfId="4" builtinId="4"/>
    <cellStyle name="Hyperlink" xfId="2" builtinId="8"/>
    <cellStyle name="Normal" xfId="0" builtinId="0"/>
    <cellStyle name="Normal 2" xfId="3"/>
    <cellStyle name="Percent" xfId="5" builtinId="5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75524352"/>
        <c:axId val="75526144"/>
      </c:areaChart>
      <c:dateAx>
        <c:axId val="755243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526144"/>
        <c:crosses val="autoZero"/>
        <c:auto val="1"/>
        <c:lblOffset val="100"/>
        <c:baseTimeUnit val="days"/>
      </c:dateAx>
      <c:valAx>
        <c:axId val="7552614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243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75532928"/>
        <c:axId val="75891072"/>
      </c:areaChart>
      <c:dateAx>
        <c:axId val="755329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89107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58910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329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694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75906048"/>
        <c:axId val="75916032"/>
      </c:areaChart>
      <c:dateAx>
        <c:axId val="7590604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16032"/>
        <c:crosses val="autoZero"/>
        <c:auto val="1"/>
        <c:lblOffset val="100"/>
        <c:baseTimeUnit val="days"/>
        <c:majorUnit val="7"/>
        <c:majorTimeUnit val="days"/>
      </c:dateAx>
      <c:valAx>
        <c:axId val="7591603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0604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75922816"/>
        <c:axId val="75949184"/>
      </c:areaChart>
      <c:dateAx>
        <c:axId val="759228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49184"/>
        <c:crosses val="autoZero"/>
        <c:auto val="1"/>
        <c:lblOffset val="100"/>
        <c:baseTimeUnit val="days"/>
      </c:dateAx>
      <c:valAx>
        <c:axId val="7594918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228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033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76951552"/>
        <c:axId val="76953088"/>
      </c:areaChart>
      <c:dateAx>
        <c:axId val="769515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953088"/>
        <c:crosses val="autoZero"/>
        <c:auto val="1"/>
        <c:lblOffset val="100"/>
        <c:baseTimeUnit val="days"/>
        <c:majorUnit val="7"/>
      </c:dateAx>
      <c:valAx>
        <c:axId val="76953088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515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1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6972416"/>
        <c:axId val="76973952"/>
      </c:areaChart>
      <c:catAx>
        <c:axId val="76972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73952"/>
        <c:crosses val="autoZero"/>
        <c:auto val="1"/>
        <c:lblAlgn val="ctr"/>
        <c:lblOffset val="100"/>
      </c:catAx>
      <c:valAx>
        <c:axId val="769739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9724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689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78328576"/>
        <c:axId val="78330112"/>
      </c:areaChart>
      <c:dateAx>
        <c:axId val="783285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330112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8330112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285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8391168"/>
        <c:axId val="78392704"/>
      </c:lineChart>
      <c:dateAx>
        <c:axId val="78391168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92704"/>
        <c:crosses val="autoZero"/>
        <c:auto val="1"/>
        <c:lblOffset val="100"/>
        <c:baseTimeUnit val="days"/>
      </c:dateAx>
      <c:valAx>
        <c:axId val="7839270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9116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8404992"/>
        <c:axId val="78410880"/>
      </c:lineChart>
      <c:dateAx>
        <c:axId val="7840499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10880"/>
        <c:crosses val="autoZero"/>
        <c:auto val="1"/>
        <c:lblOffset val="100"/>
        <c:baseTimeUnit val="days"/>
      </c:dateAx>
      <c:valAx>
        <c:axId val="7841088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0499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399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76620160"/>
        <c:axId val="76621696"/>
      </c:areaChart>
      <c:dateAx>
        <c:axId val="766201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21696"/>
        <c:crosses val="autoZero"/>
        <c:auto val="1"/>
        <c:lblOffset val="100"/>
        <c:baseTimeUnit val="days"/>
      </c:dateAx>
      <c:valAx>
        <c:axId val="7662169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201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99"/>
          <c:h val="0.69927783655258857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76646272"/>
        <c:axId val="76647808"/>
      </c:areaChart>
      <c:dateAx>
        <c:axId val="766462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47808"/>
        <c:crosses val="autoZero"/>
        <c:auto val="1"/>
        <c:lblOffset val="100"/>
        <c:baseTimeUnit val="days"/>
      </c:dateAx>
      <c:valAx>
        <c:axId val="7664780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462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512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78449664"/>
        <c:axId val="78455552"/>
      </c:areaChart>
      <c:dateAx>
        <c:axId val="784496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55552"/>
        <c:crosses val="autoZero"/>
        <c:auto val="1"/>
        <c:lblOffset val="100"/>
        <c:baseTimeUnit val="days"/>
      </c:dateAx>
      <c:valAx>
        <c:axId val="78455552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496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78516224"/>
        <c:axId val="78517760"/>
      </c:areaChart>
      <c:dateAx>
        <c:axId val="785162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517760"/>
        <c:crosses val="autoZero"/>
        <c:auto val="1"/>
        <c:lblOffset val="100"/>
        <c:baseTimeUnit val="days"/>
      </c:dateAx>
      <c:valAx>
        <c:axId val="7851776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162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689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78545280"/>
        <c:axId val="78546816"/>
      </c:areaChart>
      <c:dateAx>
        <c:axId val="785452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546816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854681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452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tx>
            <c:v>USD</c:v>
          </c:tx>
          <c:cat>
            <c:numRef>
              <c:f>Cu!$A$1167:$A$1182</c:f>
              <c:numCache>
                <c:formatCode>yyyy\.mm\.dd</c:formatCode>
                <c:ptCount val="16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</c:numCache>
            </c:numRef>
          </c:cat>
          <c:val>
            <c:numRef>
              <c:f>Cu!$B$1167:$B$1182</c:f>
              <c:numCache>
                <c:formatCode>_(* #,##0.00_);_(* \(#,##0.00\);_(* "-"??_);_(@_)</c:formatCode>
                <c:ptCount val="16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</c:numCache>
            </c:numRef>
          </c:val>
        </c:ser>
        <c:axId val="79064064"/>
        <c:axId val="79086336"/>
      </c:areaChart>
      <c:dateAx>
        <c:axId val="79064064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crossAx val="79086336"/>
        <c:crosses val="autoZero"/>
        <c:auto val="1"/>
        <c:lblOffset val="100"/>
      </c:dateAx>
      <c:valAx>
        <c:axId val="79086336"/>
        <c:scaling>
          <c:orientation val="minMax"/>
        </c:scaling>
        <c:axPos val="l"/>
        <c:majorGridlines/>
        <c:numFmt formatCode="&quot;$&quot;#,##0" sourceLinked="0"/>
        <c:tickLblPos val="nextTo"/>
        <c:crossAx val="7906406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0.13649248389405877"/>
          <c:y val="0.13134626464374877"/>
          <c:w val="0.6665540244969379"/>
          <c:h val="0.66546442111402759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axId val="79237120"/>
        <c:axId val="79238656"/>
      </c:areaChart>
      <c:dateAx>
        <c:axId val="79237120"/>
        <c:scaling>
          <c:orientation val="minMax"/>
        </c:scaling>
        <c:axPos val="b"/>
        <c:numFmt formatCode="yyyy\.mm\.dd" sourceLinked="1"/>
        <c:tickLblPos val="nextTo"/>
        <c:crossAx val="79238656"/>
        <c:crosses val="autoZero"/>
        <c:auto val="1"/>
        <c:lblOffset val="100"/>
      </c:dateAx>
      <c:valAx>
        <c:axId val="79238656"/>
        <c:scaling>
          <c:orientation val="minMax"/>
        </c:scaling>
        <c:axPos val="l"/>
        <c:majorGridlines/>
        <c:numFmt formatCode="&quot;$&quot;#,##0" sourceLinked="0"/>
        <c:tickLblPos val="nextTo"/>
        <c:crossAx val="7923712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axId val="81181696"/>
        <c:axId val="81183488"/>
      </c:areaChart>
      <c:dateAx>
        <c:axId val="81181696"/>
        <c:scaling>
          <c:orientation val="minMax"/>
        </c:scaling>
        <c:axPos val="b"/>
        <c:numFmt formatCode="yyyy\.mm\.dd" sourceLinked="1"/>
        <c:tickLblPos val="nextTo"/>
        <c:txPr>
          <a:bodyPr rot="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81183488"/>
        <c:crosses val="autoZero"/>
        <c:auto val="1"/>
        <c:lblOffset val="100"/>
      </c:dateAx>
      <c:valAx>
        <c:axId val="81183488"/>
        <c:scaling>
          <c:orientation val="minMax"/>
        </c:scaling>
        <c:axPos val="l"/>
        <c:majorGridlines/>
        <c:numFmt formatCode="&quot;$&quot;#,##0" sourceLinked="0"/>
        <c:tickLblPos val="nextTo"/>
        <c:crossAx val="81181696"/>
        <c:crosses val="autoZero"/>
        <c:crossBetween val="midCat"/>
        <c:majorUnit val="50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cked"/>
        <c:ser>
          <c:idx val="0"/>
          <c:order val="0"/>
          <c:tx>
            <c:v>Biến động giá Nikel tháng 10</c:v>
          </c:tx>
          <c:cat>
            <c:numRef>
              <c:f>Ni!$A$710:$A$725</c:f>
              <c:numCache>
                <c:formatCode>yyyy\.mm\.dd</c:formatCode>
                <c:ptCount val="16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</c:numCache>
            </c:numRef>
          </c:cat>
          <c:val>
            <c:numRef>
              <c:f>Ni!$B$710:$B$725</c:f>
              <c:numCache>
                <c:formatCode>_(* #,##0.00_);_(* \(#,##0.00\);_(* "-"??_);_(@_)</c:formatCode>
                <c:ptCount val="16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</c:numCache>
            </c:numRef>
          </c:val>
        </c:ser>
        <c:axId val="81193984"/>
        <c:axId val="82555648"/>
      </c:areaChart>
      <c:dateAx>
        <c:axId val="81193984"/>
        <c:scaling>
          <c:orientation val="minMax"/>
        </c:scaling>
        <c:axPos val="b"/>
        <c:numFmt formatCode="yyyy\.mm\.dd" sourceLinked="1"/>
        <c:tickLblPos val="nextTo"/>
        <c:crossAx val="82555648"/>
        <c:crosses val="autoZero"/>
        <c:auto val="1"/>
        <c:lblOffset val="100"/>
      </c:dateAx>
      <c:valAx>
        <c:axId val="8255564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crossAx val="8119398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areaChart>
        <c:grouping val="standard"/>
        <c:ser>
          <c:idx val="0"/>
          <c:order val="0"/>
          <c:tx>
            <c:v>Biến động giá Coke tháng 10</c:v>
          </c:tx>
          <c:cat>
            <c:numRef>
              <c:f>Coke!$A$34:$A$49</c:f>
              <c:numCache>
                <c:formatCode>yyyy\.mm\.dd</c:formatCode>
                <c:ptCount val="16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</c:numCache>
            </c:numRef>
          </c:cat>
          <c:val>
            <c:numRef>
              <c:f>Coke!$B$34:$B$49</c:f>
              <c:numCache>
                <c:formatCode>0.00</c:formatCode>
                <c:ptCount val="16"/>
                <c:pt idx="0">
                  <c:v>330.57149176061176</c:v>
                </c:pt>
                <c:pt idx="1">
                  <c:v>327.74030537787428</c:v>
                </c:pt>
                <c:pt idx="2">
                  <c:v>327.86266084445333</c:v>
                </c:pt>
                <c:pt idx="3">
                  <c:v>327.62184571435211</c:v>
                </c:pt>
                <c:pt idx="4">
                  <c:v>327.42840314458931</c:v>
                </c:pt>
                <c:pt idx="5">
                  <c:v>337.94741109695354</c:v>
                </c:pt>
                <c:pt idx="6">
                  <c:v>342.92958608759938</c:v>
                </c:pt>
                <c:pt idx="7">
                  <c:v>354.03463567761088</c:v>
                </c:pt>
                <c:pt idx="8">
                  <c:v>367.94963139604204</c:v>
                </c:pt>
                <c:pt idx="9">
                  <c:v>361.38742698513676</c:v>
                </c:pt>
                <c:pt idx="10">
                  <c:v>360.49860062968054</c:v>
                </c:pt>
                <c:pt idx="11">
                  <c:v>362.58047897380533</c:v>
                </c:pt>
                <c:pt idx="12">
                  <c:v>355.93557941289396</c:v>
                </c:pt>
                <c:pt idx="13">
                  <c:v>341.85298447315563</c:v>
                </c:pt>
                <c:pt idx="14">
                  <c:v>347.82495768526496</c:v>
                </c:pt>
                <c:pt idx="15">
                  <c:v>343.22501780272563</c:v>
                </c:pt>
              </c:numCache>
            </c:numRef>
          </c:val>
        </c:ser>
        <c:axId val="82695680"/>
        <c:axId val="82697216"/>
      </c:areaChart>
      <c:dateAx>
        <c:axId val="8269568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82697216"/>
        <c:crosses val="autoZero"/>
        <c:auto val="1"/>
        <c:lblOffset val="100"/>
      </c:dateAx>
      <c:valAx>
        <c:axId val="82697216"/>
        <c:scaling>
          <c:orientation val="minMax"/>
        </c:scaling>
        <c:axPos val="l"/>
        <c:majorGridlines/>
        <c:numFmt formatCode="&quot;$&quot;#,##0" sourceLinked="0"/>
        <c:tickLblPos val="nextTo"/>
        <c:crossAx val="8269568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91108</xdr:colOff>
      <xdr:row>702</xdr:row>
      <xdr:rowOff>8283</xdr:rowOff>
    </xdr:from>
    <xdr:to>
      <xdr:col>13</xdr:col>
      <xdr:colOff>513521</xdr:colOff>
      <xdr:row>718</xdr:row>
      <xdr:rowOff>99392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4" zoomScaleSheetLayoutView="85" workbookViewId="0">
      <selection activeCell="E3" sqref="E3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3" t="s">
        <v>1019</v>
      </c>
      <c r="B1" s="383"/>
      <c r="C1" s="383"/>
      <c r="D1" s="383"/>
      <c r="E1" s="383"/>
      <c r="F1" s="383"/>
      <c r="G1" s="383"/>
      <c r="H1" s="383"/>
      <c r="I1" s="383"/>
      <c r="J1" s="158"/>
      <c r="K1" s="339"/>
      <c r="L1" s="198"/>
      <c r="M1" s="159"/>
    </row>
    <row r="2" spans="1:13">
      <c r="A2" s="384" t="s">
        <v>21</v>
      </c>
      <c r="B2" s="384"/>
      <c r="C2" s="384"/>
      <c r="D2" s="384"/>
      <c r="E2" s="182">
        <v>43397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50070</v>
      </c>
      <c r="E5" s="329">
        <f>+IF(ISERROR(VLOOKUP($E$2,Cu!$A$5:$H$1643,7,0)),0,VLOOKUP($E$2,Cu!$A$5:$H$1643,7,0))</f>
        <v>-285</v>
      </c>
      <c r="F5" s="328" t="s">
        <v>3</v>
      </c>
      <c r="G5" s="327">
        <f>+IF(ISERROR(VLOOKUP($E$2,Cu!$A$5:$H$1643,2,0)),0,VLOOKUP($E$2,Cu!$A$5:$H$1643,2,0))</f>
        <v>7216.5483366050657</v>
      </c>
      <c r="H5" s="327">
        <f>+IF(ISERROR(VLOOKUP($E$2,Cu!$A$5:$H$1643,4,0)),0,VLOOKUP($E$2,Cu!$A$5:$H$1643,4,0))</f>
        <v>6167.9900312863811</v>
      </c>
      <c r="I5" s="327">
        <f>+IF(ISERROR(VLOOKUP($E$2,Cu!$A$5:$H$1643,5,0)),0,VLOOKUP($E$2,Cu!$A$5:$H$1643,5,0))</f>
        <v>6167.5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18300</v>
      </c>
      <c r="E6" s="329">
        <f>+IF(ISERROR(VLOOKUP($E$2,Pb!$A$5:$H$1988,7,0)),0,VLOOKUP($E$2,Pb!$A$5:$H$1988,7,0))</f>
        <v>-75</v>
      </c>
      <c r="F6" s="328" t="s">
        <v>3</v>
      </c>
      <c r="G6" s="327">
        <f>+IF(ISERROR(VLOOKUP($E$2,Pb!$A$5:$H$1988,2,0)),0,VLOOKUP($E$2,Pb!$A$5:$H$1988,2,0))</f>
        <v>2637.5641014554162</v>
      </c>
      <c r="H6" s="327">
        <f>+IF(ISERROR(VLOOKUP($E$2,Pb!$A$5:$H$1988,4,0)),0,VLOOKUP($E$2,Pb!$A$5:$H$1988,4,0))</f>
        <v>2254.328291842236</v>
      </c>
      <c r="I6" s="327">
        <f>+IF(ISERROR(VLOOKUP($E$2,Pb!$A$5:$H$1988,5,0)),0,VLOOKUP($E$2,Pb!$A$5:$H$1988,5,0))</f>
        <v>1995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3581</v>
      </c>
      <c r="E7" s="329">
        <f>+IF(ISERROR(VLOOKUP($E$2,Ag!$A$5:$H$1988,7,0)),0,VLOOKUP($E$2,Ag!$A$5:$H$1988,7,0))</f>
        <v>42</v>
      </c>
      <c r="F7" s="328" t="s">
        <v>6</v>
      </c>
      <c r="G7" s="327">
        <f>+IF(ISERROR(VLOOKUP($E$2,Ag!$A$5:$H$1519,2,0)),0,VLOOKUP($E$2,Ag!$A$5:$H$1519,2,0))</f>
        <v>516.12661460720471</v>
      </c>
      <c r="H7" s="327">
        <f>+IF(ISERROR(VLOOKUP($E$2,Ag!$A$5:$H$1519,4,0)),0,VLOOKUP($E$2,Ag!$A$5:$H$1519,4,0))</f>
        <v>441.13385863863653</v>
      </c>
      <c r="I7" s="327">
        <f>+IF(ISERROR(VLOOKUP($E$2,Ag!$A$5:$H$1519,5,0)),0,VLOOKUP($E$2,Ag!$A$5:$H$1519,5,0))</f>
        <v>475.34500000000003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22820</v>
      </c>
      <c r="E8" s="329">
        <f>+IF(ISERROR(VLOOKUP($E$2,Zn!$A$5:$H$2996,7,0)),0,VLOOKUP($E$2,Zn!$A$5:$H$2996,7,0))</f>
        <v>220</v>
      </c>
      <c r="F8" s="328" t="s">
        <v>3</v>
      </c>
      <c r="G8" s="327">
        <f>+IF(ISERROR(VLOOKUP($E$2,Zn!$A$5:$H$2996,2,0)),0,VLOOKUP($E$2,Zn!$A$5:$H$2996,2,0))</f>
        <v>3289.0280215963171</v>
      </c>
      <c r="H8" s="327">
        <f>+IF(ISERROR(VLOOKUP($E$2,Zn!$A$5:$H$2996,4,0)),0,VLOOKUP($E$2,Zn!$A$5:$H$2996,4,0))</f>
        <v>2811.1350611934336</v>
      </c>
      <c r="I8" s="327">
        <f>+IF(ISERROR(VLOOKUP($E$2,Zn!$A$5:$H$2996,5,0)),0,VLOOKUP($E$2,Zn!$A$5:$H$2996,5,0))</f>
        <v>2698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106725</v>
      </c>
      <c r="E9" s="329">
        <f>+IF(ISERROR(VLOOKUP($E$2,Ni!$A$6:$H$2998,7,0)),0,VLOOKUP($E$2,Ni!$A$6:$H$2998,7,0))</f>
        <v>-125</v>
      </c>
      <c r="F9" s="328" t="s">
        <v>3</v>
      </c>
      <c r="G9" s="327">
        <f>+IF(ISERROR(VLOOKUP($E$2,Ni!$A$6:$H$2998,2,0)),0,VLOOKUP($E$2,Ni!$A$6:$H$2998,2,0))</f>
        <v>15382.187362176466</v>
      </c>
      <c r="H9" s="327">
        <f>+IF(ISERROR(VLOOKUP($E$2,Ni!$A$6:$H$2998,4,0)),0,VLOOKUP($E$2,Ni!$A$6:$H$2998,4,0))</f>
        <v>13147.168685620913</v>
      </c>
      <c r="I9" s="327">
        <f>+IF(ISERROR(VLOOKUP($E$2,Ni!$A$6:$H$2998,5,0)),0,VLOOKUP($E$2,Ni!$A$6:$H$2998,5,0))</f>
        <v>12330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2423.5</v>
      </c>
      <c r="E10" s="329">
        <f>+IF(ISERROR(VLOOKUP($E$2,Coke!$A$6:$H$2998,7,0)),0,VLOOKUP($E$2,Coke!$A$6:$H$2998,7,0))</f>
        <v>42.5</v>
      </c>
      <c r="F10" s="328" t="s">
        <v>3</v>
      </c>
      <c r="G10" s="327">
        <f>+IF(ISERROR(VLOOKUP($E$2,Coke!$A$6:$H$2998,2,0)),0,VLOOKUP($E$2,Coke!$A$6:$H$2998,2,0))</f>
        <v>349.29708196050285</v>
      </c>
      <c r="H10" s="327">
        <f>+IF(ISERROR(VLOOKUP($E$2,Coke!$A$6:$H$2998,4,0)),0,VLOOKUP($E$2,Coke!$A$6:$H$2998,4,0))</f>
        <v>298.5445144961563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4635</v>
      </c>
      <c r="E11" s="329">
        <f>+IF(ISERROR(VLOOKUP($E$2,Steel!$A$6:$H$2998,7,0)),0,VLOOKUP($E$2,Steel!$A$6:$H$2998,7,0))</f>
        <v>0</v>
      </c>
      <c r="F11" s="328" t="s">
        <v>3</v>
      </c>
      <c r="G11" s="327">
        <f>+IF(ISERROR(VLOOKUP($E$2,Steel!$A$6:$H$2998,2,0)),0,VLOOKUP($E$2,Steel!$A$6:$H$2998,2,0))</f>
        <v>668.03877651616699</v>
      </c>
      <c r="H11" s="327">
        <f>+IF(ISERROR(VLOOKUP($E$2,Steel!$A$6:$H$2998,4,0)),0,VLOOKUP($E$2,Steel!$A$6:$H$2998,4,0))</f>
        <v>570.97331326168126</v>
      </c>
      <c r="I11" s="356">
        <f>+IF(ISERROR(VLOOKUP($E$2,Steel!$A$6:$H$2998,5,0)),0,VLOOKUP($E$2,Steel!$A$6:$H$2998,5,0))</f>
        <v>509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43397</v>
      </c>
      <c r="C15" s="183" t="s">
        <v>1003</v>
      </c>
      <c r="D15" s="193">
        <f>+IF(ISERROR(VLOOKUP($E$2,'CNY-VND'!$A$4:$B$500,2,0)),0,VLOOKUP($E$2,'CNY-VND'!$A$4:$B$500,2,0))</f>
        <v>3396</v>
      </c>
      <c r="E15" s="385" t="s">
        <v>1001</v>
      </c>
      <c r="F15" s="385"/>
      <c r="G15" s="385"/>
      <c r="H15" s="385"/>
      <c r="I15" s="385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5" t="s">
        <v>1004</v>
      </c>
      <c r="F16" s="385"/>
      <c r="G16" s="385"/>
      <c r="H16" s="385"/>
      <c r="I16" s="385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6.9382200000000003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6" t="s">
        <v>17</v>
      </c>
      <c r="B18" s="386"/>
      <c r="C18" s="386"/>
      <c r="D18" s="386"/>
      <c r="E18" s="386"/>
      <c r="F18" s="386"/>
      <c r="G18" s="386"/>
      <c r="H18" s="386"/>
      <c r="I18" s="386"/>
    </row>
    <row r="19" spans="1:12" ht="15.75" customHeight="1">
      <c r="A19" s="380" t="s">
        <v>656</v>
      </c>
      <c r="B19" s="381"/>
      <c r="C19" s="380" t="s">
        <v>18</v>
      </c>
      <c r="D19" s="382"/>
      <c r="E19" s="382"/>
      <c r="F19" s="382"/>
      <c r="G19" s="382"/>
      <c r="H19" s="382"/>
      <c r="I19" s="382"/>
    </row>
    <row r="34" spans="1:12" ht="15" customHeight="1">
      <c r="A34" s="387" t="s">
        <v>657</v>
      </c>
      <c r="B34" s="387"/>
      <c r="C34" s="388" t="s">
        <v>4</v>
      </c>
      <c r="D34" s="388"/>
      <c r="E34" s="388"/>
      <c r="F34" s="388"/>
      <c r="G34" s="388"/>
      <c r="H34" s="388"/>
      <c r="I34" s="388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7" t="s">
        <v>705</v>
      </c>
      <c r="B49" s="387"/>
      <c r="C49" s="388" t="s">
        <v>706</v>
      </c>
      <c r="D49" s="388"/>
      <c r="E49" s="388"/>
      <c r="F49" s="388"/>
      <c r="G49" s="388"/>
      <c r="H49" s="388"/>
      <c r="I49" s="388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7" t="s">
        <v>721</v>
      </c>
      <c r="B67" s="387"/>
      <c r="C67" s="388" t="s">
        <v>722</v>
      </c>
      <c r="D67" s="388"/>
      <c r="E67" s="388"/>
      <c r="F67" s="388"/>
      <c r="G67" s="388"/>
      <c r="H67" s="388"/>
      <c r="I67" s="388"/>
    </row>
    <row r="82" spans="1:9">
      <c r="A82" s="387" t="s">
        <v>759</v>
      </c>
      <c r="B82" s="387"/>
      <c r="C82" s="388" t="s">
        <v>760</v>
      </c>
      <c r="D82" s="388"/>
      <c r="E82" s="388"/>
      <c r="F82" s="388"/>
      <c r="G82" s="388"/>
      <c r="H82" s="388"/>
      <c r="I82" s="388"/>
    </row>
    <row r="100" spans="1:9">
      <c r="A100" s="389" t="s">
        <v>1029</v>
      </c>
      <c r="B100" s="389"/>
      <c r="C100" s="389"/>
      <c r="D100" s="389"/>
      <c r="E100" s="389"/>
      <c r="F100" s="389"/>
      <c r="G100" s="389"/>
      <c r="H100" s="389"/>
      <c r="I100" s="389"/>
    </row>
    <row r="115" spans="1:9">
      <c r="A115" s="389" t="s">
        <v>1030</v>
      </c>
      <c r="B115" s="389"/>
      <c r="C115" s="389"/>
      <c r="D115" s="389"/>
      <c r="E115" s="389"/>
      <c r="F115" s="389"/>
      <c r="G115" s="389"/>
      <c r="H115" s="389"/>
      <c r="I115" s="389"/>
    </row>
    <row r="128" spans="1:9">
      <c r="A128" s="389" t="s">
        <v>1006</v>
      </c>
      <c r="B128" s="389"/>
      <c r="C128" s="389"/>
      <c r="D128" s="389"/>
      <c r="E128" s="389"/>
      <c r="F128" s="389"/>
      <c r="G128" s="389"/>
      <c r="H128" s="389"/>
      <c r="I128" s="389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80" activePane="bottomLeft" state="frozen"/>
      <selection pane="bottomLeft" activeCell="C1184" sqref="C1184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0" t="s">
        <v>749</v>
      </c>
      <c r="B1" s="390"/>
      <c r="C1" s="390"/>
      <c r="D1" s="390"/>
      <c r="E1" s="390"/>
      <c r="F1" s="390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91" t="s">
        <v>750</v>
      </c>
      <c r="C3" s="392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6167.5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 t="shared" ref="G1175:G1180" si="49">+C1175-C1174</f>
        <v>-375</v>
      </c>
    </row>
    <row r="1176" spans="1:7">
      <c r="A1176" s="345">
        <v>43388</v>
      </c>
      <c r="B1176" s="47">
        <f t="shared" ref="B1176" si="50">+IF(F1176=0,"",C1176/F1176)</f>
        <v>7357.8740385171477</v>
      </c>
      <c r="C1176" s="268">
        <v>50890</v>
      </c>
      <c r="D1176" s="47">
        <f t="shared" ref="D1176" si="51">+B1176/1.17</f>
        <v>6288.7812295018357</v>
      </c>
      <c r="E1176" s="268">
        <v>6325</v>
      </c>
      <c r="F1176" s="171">
        <f>USD_CNY!B961</f>
        <v>6.9164000000000003</v>
      </c>
      <c r="G1176" s="163">
        <f t="shared" si="49"/>
        <v>355</v>
      </c>
    </row>
    <row r="1177" spans="1:7">
      <c r="A1177" s="345">
        <v>43389</v>
      </c>
      <c r="B1177" s="47">
        <f t="shared" ref="B1177" si="52">+IF(F1177=0,"",C1177/F1177)</f>
        <v>7287.2733157346447</v>
      </c>
      <c r="C1177" s="268">
        <v>50435</v>
      </c>
      <c r="D1177" s="47">
        <f t="shared" ref="D1177" si="53">+B1177/1.17</f>
        <v>6228.4387313971329</v>
      </c>
      <c r="E1177" s="268">
        <v>6296</v>
      </c>
      <c r="F1177" s="171">
        <f>USD_CNY!B962</f>
        <v>6.9209699999999996</v>
      </c>
      <c r="G1177" s="163">
        <f t="shared" si="49"/>
        <v>-455</v>
      </c>
    </row>
    <row r="1178" spans="1:7">
      <c r="A1178" s="345">
        <v>43390</v>
      </c>
      <c r="B1178" s="47">
        <f t="shared" ref="B1178:B1179" si="54">+IF(F1178=0,"",C1178/F1178)</f>
        <v>7257.3981323234239</v>
      </c>
      <c r="C1178" s="268">
        <v>50150</v>
      </c>
      <c r="D1178" s="47">
        <f t="shared" ref="D1178:D1179" si="55">+B1178/1.17</f>
        <v>6202.9043866012171</v>
      </c>
      <c r="E1178" s="268">
        <v>6202</v>
      </c>
      <c r="F1178" s="171">
        <f>USD_CNY!B963</f>
        <v>6.9101900000000001</v>
      </c>
      <c r="G1178" s="163">
        <f t="shared" si="49"/>
        <v>-285</v>
      </c>
    </row>
    <row r="1179" spans="1:7">
      <c r="A1179" s="345">
        <v>43391</v>
      </c>
      <c r="B1179" s="47">
        <f t="shared" si="54"/>
        <v>7250.7801426629067</v>
      </c>
      <c r="C1179" s="268">
        <v>50235</v>
      </c>
      <c r="D1179" s="47">
        <f t="shared" si="55"/>
        <v>6197.2479851819717</v>
      </c>
      <c r="E1179" s="268">
        <v>6249</v>
      </c>
      <c r="F1179" s="171">
        <f>USD_CNY!B964</f>
        <v>6.9282199999999996</v>
      </c>
      <c r="G1179" s="163">
        <f t="shared" si="49"/>
        <v>85</v>
      </c>
    </row>
    <row r="1180" spans="1:7">
      <c r="A1180" s="345">
        <v>43392</v>
      </c>
      <c r="B1180" s="47">
        <f t="shared" ref="B1180" si="56">+IF(F1180=0,"",C1180/F1180)</f>
        <v>7213.3719161501376</v>
      </c>
      <c r="C1180" s="268">
        <v>50030</v>
      </c>
      <c r="D1180" s="47">
        <f t="shared" ref="D1180" si="57">+B1180/1.17</f>
        <v>6165.2751420086652</v>
      </c>
      <c r="E1180" s="268">
        <v>6147</v>
      </c>
      <c r="F1180" s="171">
        <f>USD_CNY!B965</f>
        <v>6.9357300000000004</v>
      </c>
      <c r="G1180" s="163">
        <f t="shared" si="49"/>
        <v>-205</v>
      </c>
    </row>
    <row r="1181" spans="1:7">
      <c r="A1181" s="345">
        <v>43395</v>
      </c>
      <c r="B1181" s="47">
        <f t="shared" ref="B1181" si="58">+IF(F1181=0,"",C1181/F1181)</f>
        <v>7285.4935131835837</v>
      </c>
      <c r="C1181" s="268">
        <v>50490</v>
      </c>
      <c r="D1181" s="47">
        <f t="shared" ref="D1181" si="59">+B1181/1.17</f>
        <v>6226.9175326355416</v>
      </c>
      <c r="E1181" s="268">
        <v>6191.5</v>
      </c>
      <c r="F1181" s="171">
        <f>USD_CNY!B966</f>
        <v>6.9302099999999998</v>
      </c>
      <c r="G1181" s="163">
        <f t="shared" ref="G1181" si="60">+C1181-C1180</f>
        <v>460</v>
      </c>
    </row>
    <row r="1182" spans="1:7">
      <c r="A1182" s="345">
        <v>43396</v>
      </c>
      <c r="B1182" s="47">
        <f t="shared" ref="B1182" si="61">+IF(F1182=0,"",C1182/F1182)</f>
        <v>7258.7550489106461</v>
      </c>
      <c r="C1182" s="268">
        <v>50355</v>
      </c>
      <c r="D1182" s="47">
        <f t="shared" ref="D1182" si="62">+B1182/1.17</f>
        <v>6204.0641443680743</v>
      </c>
      <c r="E1182" s="268">
        <v>6284</v>
      </c>
      <c r="F1182" s="171">
        <f>USD_CNY!B967</f>
        <v>6.9371400000000003</v>
      </c>
      <c r="G1182" s="163">
        <f t="shared" ref="G1182" si="63">+C1182-C1181</f>
        <v>-135</v>
      </c>
    </row>
    <row r="1183" spans="1:7">
      <c r="A1183" s="345">
        <v>43397</v>
      </c>
      <c r="B1183" s="47">
        <f t="shared" ref="B1183" si="64">+IF(F1183=0,"",C1183/F1183)</f>
        <v>7216.5483366050657</v>
      </c>
      <c r="C1183" s="268">
        <v>50070</v>
      </c>
      <c r="D1183" s="47">
        <f t="shared" ref="D1183" si="65">+B1183/1.17</f>
        <v>6167.9900312863811</v>
      </c>
      <c r="E1183" s="268">
        <v>6167.5</v>
      </c>
      <c r="F1183" s="171">
        <f>USD_CNY!B968</f>
        <v>6.9382200000000003</v>
      </c>
      <c r="G1183" s="163">
        <f t="shared" ref="G1183" si="66">+C1183-C1182</f>
        <v>-285</v>
      </c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374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72" activePane="bottomLeft" state="frozen"/>
      <selection pane="bottomLeft" activeCell="C1182" sqref="C1182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93" t="s">
        <v>749</v>
      </c>
      <c r="B1" s="393"/>
      <c r="C1" s="393"/>
      <c r="D1" s="393"/>
      <c r="E1" s="393"/>
      <c r="F1" s="393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91" t="s">
        <v>659</v>
      </c>
      <c r="C3" s="392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345">
        <v>43390</v>
      </c>
      <c r="B1176" s="47">
        <f t="shared" ref="B1176:B1177" si="48">+IF(F1176=0,"",C1176/F1176)</f>
        <v>2713.3841471797446</v>
      </c>
      <c r="C1176" s="47">
        <v>18750</v>
      </c>
      <c r="D1176" s="47">
        <f t="shared" ref="D1176:D1177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>
      <c r="A1177" s="345">
        <v>43391</v>
      </c>
      <c r="B1177" s="47">
        <f t="shared" si="48"/>
        <v>2695.4975448239234</v>
      </c>
      <c r="C1177" s="47">
        <v>18675</v>
      </c>
      <c r="D1177" s="47">
        <f t="shared" si="49"/>
        <v>2303.844055405063</v>
      </c>
      <c r="E1177" s="47">
        <v>2013</v>
      </c>
      <c r="F1177" s="171">
        <f>USD_CNY!B964</f>
        <v>6.9282199999999996</v>
      </c>
      <c r="G1177" s="163">
        <f t="shared" ref="G1177" si="51">+C1177-C1176</f>
        <v>-75</v>
      </c>
    </row>
    <row r="1178" spans="1:7">
      <c r="A1178" s="345">
        <v>43392</v>
      </c>
      <c r="B1178" s="47">
        <f t="shared" ref="B1178" si="52">+IF(F1178=0,"",C1178/F1178)</f>
        <v>2663.7426774110295</v>
      </c>
      <c r="C1178" s="47">
        <v>18475</v>
      </c>
      <c r="D1178" s="47">
        <f t="shared" ref="D1178" si="53">+B1178/1.17</f>
        <v>2276.7031430863503</v>
      </c>
      <c r="E1178" s="47">
        <v>1992</v>
      </c>
      <c r="F1178" s="171">
        <f>USD_CNY!B965</f>
        <v>6.9357300000000004</v>
      </c>
      <c r="G1178" s="163">
        <f t="shared" ref="G1178" si="54">+C1178-C1177</f>
        <v>-200</v>
      </c>
    </row>
    <row r="1179" spans="1:7">
      <c r="A1179" s="345">
        <v>43395</v>
      </c>
      <c r="B1179" s="47">
        <f t="shared" ref="B1179" si="55">+IF(F1179=0,"",C1179/F1179)</f>
        <v>2662.2569878834843</v>
      </c>
      <c r="C1179" s="47">
        <v>18450</v>
      </c>
      <c r="D1179" s="47">
        <f t="shared" ref="D1179" si="56">+B1179/1.17</f>
        <v>2275.433322977337</v>
      </c>
      <c r="E1179" s="47">
        <v>1966</v>
      </c>
      <c r="F1179" s="171">
        <f>USD_CNY!B966</f>
        <v>6.9302099999999998</v>
      </c>
      <c r="G1179" s="163">
        <f t="shared" ref="G1179" si="57">+C1179-C1178</f>
        <v>-25</v>
      </c>
    </row>
    <row r="1180" spans="1:7">
      <c r="A1180" s="345">
        <v>43396</v>
      </c>
      <c r="B1180" s="47">
        <f t="shared" ref="B1180" si="58">+IF(F1180=0,"",C1180/F1180)</f>
        <v>2648.7860991705516</v>
      </c>
      <c r="C1180" s="47">
        <v>18375</v>
      </c>
      <c r="D1180" s="47">
        <f t="shared" ref="D1180" si="59">+B1180/1.17</f>
        <v>2263.9197428808134</v>
      </c>
      <c r="E1180" s="47">
        <v>1997</v>
      </c>
      <c r="F1180" s="171">
        <f>USD_CNY!B967</f>
        <v>6.9371400000000003</v>
      </c>
      <c r="G1180" s="163">
        <f t="shared" ref="G1180" si="60">+C1180-C1179</f>
        <v>-75</v>
      </c>
    </row>
    <row r="1181" spans="1:7">
      <c r="A1181" s="345">
        <v>43397</v>
      </c>
      <c r="B1181" s="47">
        <f t="shared" ref="B1181" si="61">+IF(F1181=0,"",C1181/F1181)</f>
        <v>2637.5641014554162</v>
      </c>
      <c r="C1181" s="47">
        <v>18300</v>
      </c>
      <c r="D1181" s="47">
        <f t="shared" ref="D1181" si="62">+B1181/1.17</f>
        <v>2254.328291842236</v>
      </c>
      <c r="E1181" s="47">
        <v>1995</v>
      </c>
      <c r="F1181" s="171">
        <f>USD_CNY!B968</f>
        <v>6.9382200000000003</v>
      </c>
      <c r="G1181" s="163">
        <f t="shared" ref="G1181" si="63">+C1181-C1180</f>
        <v>-75</v>
      </c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376"/>
      <c r="C1184" s="47"/>
      <c r="D1184" s="47"/>
      <c r="E1184" s="47"/>
      <c r="F1184" s="62"/>
    </row>
    <row r="1185" spans="1:6">
      <c r="A1185" s="202"/>
      <c r="B1185" s="375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80" activePane="bottomLeft" state="frozen"/>
      <selection pane="bottomLeft" activeCell="C1183" sqref="C1183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94" t="s">
        <v>749</v>
      </c>
      <c r="B1" s="394"/>
      <c r="C1" s="394"/>
      <c r="D1" s="394"/>
      <c r="E1" s="394"/>
      <c r="F1" s="394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95" t="s">
        <v>752</v>
      </c>
      <c r="C3" s="396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345">
        <v>43390</v>
      </c>
      <c r="B1177" s="20">
        <f t="shared" ref="B1177:B1178" si="54">+IF(F1177=0,"",C1177/F1177)</f>
        <v>510.98450259688951</v>
      </c>
      <c r="C1177" s="258">
        <v>3531</v>
      </c>
      <c r="D1177" s="20">
        <f t="shared" ref="D1177:D1178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>
      <c r="A1178" s="345">
        <v>43391</v>
      </c>
      <c r="B1178" s="20">
        <f t="shared" si="54"/>
        <v>510.08772816105727</v>
      </c>
      <c r="C1178" s="258">
        <v>3534</v>
      </c>
      <c r="D1178" s="20">
        <f t="shared" si="55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ref="G1178" si="57">+C1178-C1177</f>
        <v>3</v>
      </c>
    </row>
    <row r="1179" spans="1:7">
      <c r="A1179" s="345">
        <v>43392</v>
      </c>
      <c r="B1179" s="20">
        <f t="shared" ref="B1179" si="58">+IF(F1179=0,"",C1179/F1179)</f>
        <v>509.53540579001776</v>
      </c>
      <c r="C1179" s="258">
        <v>3534</v>
      </c>
      <c r="D1179" s="20">
        <f t="shared" ref="D1179" si="59">+B1179/1.17</f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ref="G1179" si="60">+C1179-C1178</f>
        <v>0</v>
      </c>
    </row>
    <row r="1180" spans="1:7">
      <c r="A1180" s="345">
        <v>43395</v>
      </c>
      <c r="B1180" s="20">
        <f t="shared" ref="B1180" si="61">+IF(F1180=0,"",C1180/F1180)</f>
        <v>510.66273604984553</v>
      </c>
      <c r="C1180" s="258">
        <v>3539</v>
      </c>
      <c r="D1180" s="20">
        <f t="shared" ref="D1180" si="62">+B1180/1.17</f>
        <v>436.46387696567996</v>
      </c>
      <c r="E1180" s="20">
        <f>AVERAGE(523.74,468.11)</f>
        <v>495.92500000000001</v>
      </c>
      <c r="F1180" s="171">
        <f>USD_CNY!B966</f>
        <v>6.9302099999999998</v>
      </c>
      <c r="G1180" s="185">
        <f t="shared" ref="G1180" si="63">+C1180-C1179</f>
        <v>5</v>
      </c>
    </row>
    <row r="1181" spans="1:7">
      <c r="A1181" s="345">
        <v>43396</v>
      </c>
      <c r="B1181" s="20">
        <f t="shared" ref="B1181" si="64">+IF(F1181=0,"",C1181/F1181)</f>
        <v>510.15259890963711</v>
      </c>
      <c r="C1181" s="258">
        <v>3539</v>
      </c>
      <c r="D1181" s="20">
        <f t="shared" ref="D1181" si="65">+B1181/1.17</f>
        <v>436.02786231592916</v>
      </c>
      <c r="E1181" s="20">
        <f>AVERAGE(471.33,464.9)</f>
        <v>468.11500000000001</v>
      </c>
      <c r="F1181" s="171">
        <f>USD_CNY!B967</f>
        <v>6.9371400000000003</v>
      </c>
      <c r="G1181" s="185">
        <f t="shared" ref="G1181" si="66">+C1181-C1180</f>
        <v>0</v>
      </c>
    </row>
    <row r="1182" spans="1:7">
      <c r="A1182" s="345">
        <v>43397</v>
      </c>
      <c r="B1182" s="20">
        <f t="shared" ref="B1182" si="67">+IF(F1182=0,"",C1182/F1182)</f>
        <v>516.12661460720471</v>
      </c>
      <c r="C1182" s="258">
        <v>3581</v>
      </c>
      <c r="D1182" s="20">
        <f t="shared" ref="D1182" si="68">+B1182/1.17</f>
        <v>441.13385863863653</v>
      </c>
      <c r="E1182" s="20">
        <f>AVERAGE(478.4,472.29)</f>
        <v>475.34500000000003</v>
      </c>
      <c r="F1182" s="171">
        <f>USD_CNY!B968</f>
        <v>6.9382200000000003</v>
      </c>
      <c r="G1182" s="185">
        <f t="shared" ref="G1182" si="69">+C1182-C1181</f>
        <v>42</v>
      </c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70" activePane="bottomLeft" state="frozen"/>
      <selection pane="bottomLeft" activeCell="E1179" sqref="E1179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7" t="s">
        <v>749</v>
      </c>
      <c r="B1" s="397"/>
      <c r="C1" s="397"/>
      <c r="D1" s="397"/>
      <c r="E1" s="397"/>
      <c r="F1" s="397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2811.1350611934336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8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8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8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8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8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8">
      <c r="A1174" s="345">
        <v>43390</v>
      </c>
      <c r="B1174" s="20">
        <f t="shared" ref="B1174:B1175" si="55">+IF(F1174=0,"",C1174/F1174)</f>
        <v>3293.6865701232527</v>
      </c>
      <c r="C1174" s="258">
        <v>22760</v>
      </c>
      <c r="D1174" s="20">
        <f t="shared" ref="D1174:D1175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8">
      <c r="A1175" s="345">
        <v>43391</v>
      </c>
      <c r="B1175" s="20">
        <f t="shared" si="55"/>
        <v>3280.7849635259854</v>
      </c>
      <c r="C1175" s="258">
        <v>22730</v>
      </c>
      <c r="D1175" s="20">
        <f t="shared" si="56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58">+C1175-C1174</f>
        <v>-30</v>
      </c>
    </row>
    <row r="1176" spans="1:8">
      <c r="A1176" s="345">
        <v>43392</v>
      </c>
      <c r="B1176" s="20">
        <f t="shared" ref="B1176" si="59">+IF(F1176=0,"",C1176/F1176)</f>
        <v>3236.8618732274754</v>
      </c>
      <c r="C1176" s="258">
        <v>22450</v>
      </c>
      <c r="D1176" s="20">
        <f t="shared" ref="D1176" si="60">+B1176/1.17</f>
        <v>2766.5486095961328</v>
      </c>
      <c r="E1176" s="258">
        <v>2687</v>
      </c>
      <c r="F1176" s="171">
        <f>USD_CNY!B965</f>
        <v>6.9357300000000004</v>
      </c>
      <c r="G1176" s="185">
        <f t="shared" ref="G1176" si="61">+C1176-C1175</f>
        <v>-280</v>
      </c>
    </row>
    <row r="1177" spans="1:8">
      <c r="A1177" s="345">
        <v>43395</v>
      </c>
      <c r="B1177" s="20">
        <f t="shared" ref="B1177" si="62">+IF(F1177=0,"",C1177/F1177)</f>
        <v>3242.3259901215115</v>
      </c>
      <c r="C1177" s="258">
        <v>22470</v>
      </c>
      <c r="D1177" s="20">
        <f t="shared" ref="D1177" si="63">+B1177/1.17</f>
        <v>2771.2187949756512</v>
      </c>
      <c r="E1177" s="258">
        <v>2696</v>
      </c>
      <c r="F1177" s="171">
        <f>USD_CNY!B966</f>
        <v>6.9302099999999998</v>
      </c>
      <c r="G1177" s="185">
        <f t="shared" ref="G1177" si="64">+C1177-C1176</f>
        <v>20</v>
      </c>
    </row>
    <row r="1178" spans="1:8">
      <c r="A1178" s="345">
        <v>43396</v>
      </c>
      <c r="B1178" s="20">
        <f t="shared" ref="B1178" si="65">+IF(F1178=0,"",C1178/F1178)</f>
        <v>3257.8267124492227</v>
      </c>
      <c r="C1178" s="258">
        <v>22600</v>
      </c>
      <c r="D1178" s="20">
        <f t="shared" ref="D1178" si="66">+B1178/1.17</f>
        <v>2784.4672755976262</v>
      </c>
      <c r="E1178" s="258">
        <v>2724</v>
      </c>
      <c r="F1178" s="171">
        <f>USD_CNY!B967</f>
        <v>6.9371400000000003</v>
      </c>
      <c r="G1178" s="185">
        <f t="shared" ref="G1178" si="67">+C1178-C1177</f>
        <v>130</v>
      </c>
    </row>
    <row r="1179" spans="1:8">
      <c r="A1179" s="345">
        <v>43397</v>
      </c>
      <c r="B1179" s="20">
        <f t="shared" ref="B1179" si="68">+IF(F1179=0,"",C1179/F1179)</f>
        <v>3289.0280215963171</v>
      </c>
      <c r="C1179" s="258">
        <v>22820</v>
      </c>
      <c r="D1179" s="20">
        <f t="shared" ref="D1179" si="69">+B1179/1.17</f>
        <v>2811.1350611934336</v>
      </c>
      <c r="E1179" s="258">
        <v>2698</v>
      </c>
      <c r="F1179" s="171">
        <f>USD_CNY!B968</f>
        <v>6.9382200000000003</v>
      </c>
      <c r="G1179" s="185">
        <f t="shared" ref="G1179" si="70">+C1179-C1178</f>
        <v>220</v>
      </c>
    </row>
    <row r="1180" spans="1:8">
      <c r="A1180" s="226"/>
      <c r="B1180" s="20"/>
      <c r="C1180" s="258"/>
      <c r="D1180" s="20"/>
      <c r="E1180" s="258"/>
      <c r="F1180" s="171"/>
      <c r="G1180" s="185">
        <f t="shared" si="58"/>
        <v>-22820</v>
      </c>
    </row>
    <row r="1181" spans="1:8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8">
      <c r="A1182" s="226"/>
      <c r="B1182" s="20"/>
      <c r="C1182" s="378"/>
      <c r="D1182" s="20"/>
      <c r="E1182" s="258"/>
      <c r="F1182" s="171"/>
      <c r="G1182" s="185">
        <f t="shared" si="58"/>
        <v>0</v>
      </c>
    </row>
    <row r="1183" spans="1:8">
      <c r="A1183" s="226"/>
      <c r="B1183" s="20"/>
      <c r="C1183" s="377"/>
      <c r="D1183" s="20"/>
      <c r="E1183" s="258"/>
      <c r="F1183" s="171"/>
      <c r="G1183" s="185">
        <f t="shared" si="58"/>
        <v>0</v>
      </c>
      <c r="H1183" s="379"/>
    </row>
    <row r="1184" spans="1:8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9" activePane="bottomLeft" state="frozen"/>
      <selection pane="bottomLeft" activeCell="C727" sqref="C727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351">
        <v>43390</v>
      </c>
      <c r="B721" s="110">
        <f t="shared" ref="B721:B722" si="48">+IF(F721=0,"",C721/F721)</f>
        <v>15357.754273037355</v>
      </c>
      <c r="C721" s="289">
        <v>106125</v>
      </c>
      <c r="D721" s="110">
        <f t="shared" ref="D721:D722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>
      <c r="A722" s="351">
        <v>43391</v>
      </c>
      <c r="B722" s="110">
        <f t="shared" si="48"/>
        <v>15209.534339267519</v>
      </c>
      <c r="C722" s="289">
        <v>105375</v>
      </c>
      <c r="D722" s="110">
        <f t="shared" si="4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ref="B723" si="51">+IF(F723=0,"",C723/F723)</f>
        <v>15229.1107064433</v>
      </c>
      <c r="C723" s="289">
        <v>105625</v>
      </c>
      <c r="D723" s="110">
        <f t="shared" ref="D723" si="52">+IF(ISERROR(B723/1.17),0,B723/1.17)</f>
        <v>13016.333937131027</v>
      </c>
      <c r="E723" s="289">
        <v>12140</v>
      </c>
      <c r="F723" s="178">
        <f>USD_CNY!B965</f>
        <v>6.9357300000000004</v>
      </c>
      <c r="G723" s="106">
        <f t="shared" ref="G723" si="53">+C723-C722</f>
        <v>250</v>
      </c>
    </row>
    <row r="724" spans="1:7">
      <c r="A724" s="351">
        <v>43395</v>
      </c>
      <c r="B724" s="110">
        <f t="shared" ref="B724" si="54">+IF(F724=0,"",C724/F724)</f>
        <v>15425.217994837098</v>
      </c>
      <c r="C724" s="289">
        <v>106900</v>
      </c>
      <c r="D724" s="110">
        <f t="shared" ref="D724" si="55">+IF(ISERROR(B724/1.17),0,B724/1.17)</f>
        <v>13183.947004134272</v>
      </c>
      <c r="E724" s="289">
        <v>12470</v>
      </c>
      <c r="F724" s="178">
        <f>USD_CNY!B966</f>
        <v>6.9302099999999998</v>
      </c>
      <c r="G724" s="106">
        <f t="shared" ref="G724" si="56">+C724-C723</f>
        <v>1275</v>
      </c>
    </row>
    <row r="725" spans="1:7">
      <c r="A725" s="351">
        <v>43396</v>
      </c>
      <c r="B725" s="110">
        <f t="shared" ref="B725" si="57">+IF(F725=0,"",C725/F725)</f>
        <v>15402.601071911478</v>
      </c>
      <c r="C725" s="289">
        <v>106850</v>
      </c>
      <c r="D725" s="110">
        <f t="shared" ref="D725" si="58">+IF(ISERROR(B725/1.17),0,B725/1.17)</f>
        <v>13164.616300779042</v>
      </c>
      <c r="E725" s="289">
        <v>12455</v>
      </c>
      <c r="F725" s="178">
        <f>USD_CNY!B967</f>
        <v>6.9371400000000003</v>
      </c>
      <c r="G725" s="106">
        <f t="shared" ref="G725" si="59">+C725-C724</f>
        <v>-50</v>
      </c>
    </row>
    <row r="726" spans="1:7">
      <c r="A726" s="351">
        <v>43397</v>
      </c>
      <c r="B726" s="110">
        <f t="shared" ref="B726" si="60">+IF(F726=0,"",C726/F726)</f>
        <v>15382.187362176466</v>
      </c>
      <c r="C726" s="289">
        <v>106725</v>
      </c>
      <c r="D726" s="110">
        <f t="shared" ref="D726" si="61">+IF(ISERROR(B726/1.17),0,B726/1.17)</f>
        <v>13147.168685620913</v>
      </c>
      <c r="E726" s="289">
        <v>12330</v>
      </c>
      <c r="F726" s="178">
        <f>USD_CNY!B968</f>
        <v>6.9382200000000003</v>
      </c>
      <c r="G726" s="106">
        <f t="shared" ref="G726" si="62">+C726-C725</f>
        <v>-125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-106725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55"/>
  <sheetViews>
    <sheetView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C51" sqref="C51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:D46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  <row r="46" spans="1:7">
      <c r="A46" s="351">
        <v>43391</v>
      </c>
      <c r="B46" s="358">
        <f t="shared" ref="B46" si="38">+IF(F46=0,"",C46/F46)</f>
        <v>355.93557941289396</v>
      </c>
      <c r="C46" s="372">
        <v>2466</v>
      </c>
      <c r="D46" s="358">
        <f t="shared" si="36"/>
        <v>304.2184439426444</v>
      </c>
      <c r="E46" s="1" t="s">
        <v>1025</v>
      </c>
      <c r="F46" s="1">
        <f>USD_CNY!B964</f>
        <v>6.9282199999999996</v>
      </c>
      <c r="G46" s="362">
        <f t="shared" ref="G46" si="39">C46-C45</f>
        <v>-39.5</v>
      </c>
    </row>
    <row r="47" spans="1:7">
      <c r="A47" s="351">
        <v>43392</v>
      </c>
      <c r="B47" s="358">
        <f t="shared" ref="B47" si="40">+IF(F47=0,"",C47/F47)</f>
        <v>341.85298447315563</v>
      </c>
      <c r="C47" s="372">
        <v>2371</v>
      </c>
      <c r="D47" s="358">
        <f t="shared" ref="D47" si="41">+IF(ISERROR(B47/1.17),0,B47/1.17)</f>
        <v>292.18203801124412</v>
      </c>
      <c r="E47" s="1" t="s">
        <v>1025</v>
      </c>
      <c r="F47" s="1">
        <f>USD_CNY!B965</f>
        <v>6.9357300000000004</v>
      </c>
      <c r="G47" s="362">
        <f t="shared" ref="G47" si="42">C47-C46</f>
        <v>-95</v>
      </c>
    </row>
    <row r="48" spans="1:7">
      <c r="A48" s="351">
        <v>43395</v>
      </c>
      <c r="B48" s="358">
        <f t="shared" ref="B48" si="43">+IF(F48=0,"",C48/F48)</f>
        <v>347.82495768526496</v>
      </c>
      <c r="C48" s="372">
        <v>2410.5</v>
      </c>
      <c r="D48" s="358">
        <f t="shared" ref="D48" si="44">+IF(ISERROR(B48/1.17),0,B48/1.17)</f>
        <v>297.2862886198846</v>
      </c>
      <c r="E48" s="1" t="s">
        <v>1025</v>
      </c>
      <c r="F48" s="1">
        <f>USD_CNY!B966</f>
        <v>6.9302099999999998</v>
      </c>
      <c r="G48" s="362">
        <f t="shared" ref="G48" si="45">C48-C47</f>
        <v>39.5</v>
      </c>
    </row>
    <row r="49" spans="1:7">
      <c r="A49" s="351">
        <v>43396</v>
      </c>
      <c r="B49" s="358">
        <f t="shared" ref="B49" si="46">+IF(F49=0,"",C49/F49)</f>
        <v>343.22501780272563</v>
      </c>
      <c r="C49" s="372">
        <v>2381</v>
      </c>
      <c r="D49" s="358">
        <f t="shared" ref="D49" si="47">+IF(ISERROR(B49/1.17),0,B49/1.17)</f>
        <v>293.35471607070571</v>
      </c>
      <c r="E49" s="1" t="s">
        <v>1025</v>
      </c>
      <c r="F49" s="1">
        <f>USD_CNY!B967</f>
        <v>6.9371400000000003</v>
      </c>
      <c r="G49" s="362">
        <f t="shared" ref="G49" si="48">C49-C48</f>
        <v>-29.5</v>
      </c>
    </row>
    <row r="50" spans="1:7">
      <c r="A50" s="351">
        <v>43397</v>
      </c>
      <c r="B50" s="358">
        <f t="shared" ref="B50" si="49">+IF(F50=0,"",C50/F50)</f>
        <v>349.29708196050285</v>
      </c>
      <c r="C50" s="372">
        <v>2423.5</v>
      </c>
      <c r="D50" s="358">
        <f t="shared" ref="D50" si="50">+IF(ISERROR(B50/1.17),0,B50/1.17)</f>
        <v>298.5445144961563</v>
      </c>
      <c r="E50" s="1" t="s">
        <v>1025</v>
      </c>
      <c r="F50" s="1">
        <f>USD_CNY!B968</f>
        <v>6.9382200000000003</v>
      </c>
      <c r="G50" s="362">
        <f t="shared" ref="G50" si="51">C50-C49</f>
        <v>42.5</v>
      </c>
    </row>
    <row r="55" spans="1:7">
      <c r="D55" s="35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C50" sqref="C50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>
      <c r="A44" s="371">
        <v>43390</v>
      </c>
      <c r="B44" s="358">
        <f t="shared" ref="B44:B45" si="23">+IF(F44=0,"",C44/F44)</f>
        <v>661.34216280594308</v>
      </c>
      <c r="C44" s="1">
        <v>4570</v>
      </c>
      <c r="D44" s="359">
        <f t="shared" ref="D44:D45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  <row r="45" spans="1:7">
      <c r="A45" s="371">
        <v>43391</v>
      </c>
      <c r="B45" s="358">
        <f t="shared" si="23"/>
        <v>664.67288856300752</v>
      </c>
      <c r="C45" s="1">
        <v>4605</v>
      </c>
      <c r="D45" s="359">
        <f t="shared" si="24"/>
        <v>568.09648595128851</v>
      </c>
      <c r="E45" s="1">
        <v>504</v>
      </c>
      <c r="F45" s="360">
        <f>USD_CNY!B964</f>
        <v>6.9282199999999996</v>
      </c>
      <c r="G45" s="362">
        <f t="shared" ref="G45" si="26">C45-C44</f>
        <v>35</v>
      </c>
    </row>
    <row r="46" spans="1:7">
      <c r="A46" s="371">
        <v>43392</v>
      </c>
      <c r="B46" s="358">
        <f t="shared" ref="B46" si="27">+IF(F46=0,"",C46/F46)</f>
        <v>661.79046762200949</v>
      </c>
      <c r="C46" s="1">
        <v>4590</v>
      </c>
      <c r="D46" s="359">
        <f t="shared" ref="D46" si="28">+IF(ISERROR(B46/1.17),0,B46/1.17)</f>
        <v>565.63287830940988</v>
      </c>
      <c r="E46" s="1">
        <v>502.5</v>
      </c>
      <c r="F46" s="360">
        <f>USD_CNY!B965</f>
        <v>6.9357300000000004</v>
      </c>
      <c r="G46" s="362">
        <f t="shared" ref="G46" si="29">C46-C45</f>
        <v>-15</v>
      </c>
    </row>
    <row r="47" spans="1:7">
      <c r="A47" s="371">
        <v>43395</v>
      </c>
      <c r="B47" s="358">
        <f t="shared" ref="B47" si="30">+IF(F47=0,"",C47/F47)</f>
        <v>668.81090183414358</v>
      </c>
      <c r="C47" s="1">
        <v>4635</v>
      </c>
      <c r="D47" s="359">
        <f t="shared" ref="D47" si="31">+IF(ISERROR(B47/1.17),0,B47/1.17)</f>
        <v>571.63324943089196</v>
      </c>
      <c r="E47" s="1">
        <v>501</v>
      </c>
      <c r="F47" s="360">
        <f>USD_CNY!B966</f>
        <v>6.9302099999999998</v>
      </c>
      <c r="G47" s="362">
        <f t="shared" ref="G47" si="32">C47-C46</f>
        <v>45</v>
      </c>
    </row>
    <row r="48" spans="1:7">
      <c r="A48" s="371">
        <v>43396</v>
      </c>
      <c r="B48" s="358">
        <f t="shared" ref="B48" si="33">+IF(F48=0,"",C48/F48)</f>
        <v>668.1427793009799</v>
      </c>
      <c r="C48" s="1">
        <v>4635</v>
      </c>
      <c r="D48" s="359">
        <f t="shared" ref="D48" si="34">+IF(ISERROR(B48/1.17),0,B48/1.17)</f>
        <v>571.06220453075207</v>
      </c>
      <c r="E48" s="1">
        <v>505</v>
      </c>
      <c r="F48" s="360">
        <f>USD_CNY!B967</f>
        <v>6.9371400000000003</v>
      </c>
      <c r="G48" s="362">
        <f t="shared" ref="G48" si="35">C48-C47</f>
        <v>0</v>
      </c>
    </row>
    <row r="49" spans="1:7">
      <c r="A49" s="371">
        <v>43397</v>
      </c>
      <c r="B49" s="358">
        <f t="shared" ref="B49" si="36">+IF(F49=0,"",C49/F49)</f>
        <v>668.03877651616699</v>
      </c>
      <c r="C49" s="1">
        <v>4635</v>
      </c>
      <c r="D49" s="359">
        <f t="shared" ref="D49" si="37">+IF(ISERROR(B49/1.17),0,B49/1.17)</f>
        <v>570.97331326168126</v>
      </c>
      <c r="E49" s="1">
        <v>509</v>
      </c>
      <c r="F49" s="360">
        <f>USD_CNY!B968</f>
        <v>6.9382200000000003</v>
      </c>
      <c r="G49" s="362">
        <f t="shared" ref="G49" si="38">C49-C48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5" activePane="bottomLeft" state="frozen"/>
      <selection pane="bottomLeft" activeCell="B969" sqref="B969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8" t="s">
        <v>998</v>
      </c>
      <c r="B1" s="398"/>
      <c r="C1" s="398"/>
      <c r="D1" s="398"/>
      <c r="E1" s="398"/>
      <c r="F1" s="398"/>
      <c r="G1" s="398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226">
        <v>43390</v>
      </c>
      <c r="B963" s="342">
        <v>6.9101900000000001</v>
      </c>
    </row>
    <row r="964" spans="1:2">
      <c r="A964" s="226">
        <v>43391</v>
      </c>
      <c r="B964" s="342">
        <v>6.9282199999999996</v>
      </c>
    </row>
    <row r="965" spans="1:2">
      <c r="A965" s="226">
        <v>43392</v>
      </c>
      <c r="B965" s="342">
        <v>6.9357300000000004</v>
      </c>
    </row>
    <row r="966" spans="1:2">
      <c r="A966" s="226">
        <v>43395</v>
      </c>
      <c r="B966" s="342">
        <v>6.9302099999999998</v>
      </c>
    </row>
    <row r="967" spans="1:2">
      <c r="A967" s="226">
        <v>43396</v>
      </c>
      <c r="B967" s="342">
        <v>6.9371400000000003</v>
      </c>
    </row>
    <row r="968" spans="1:2">
      <c r="A968" s="226">
        <v>43397</v>
      </c>
      <c r="B968" s="342">
        <v>6.9382200000000003</v>
      </c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3" activePane="bottomLeft" state="frozen"/>
      <selection pane="bottomLeft" activeCell="B451" sqref="B451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2">
        <v>43395</v>
      </c>
      <c r="B448" s="334">
        <v>23390</v>
      </c>
    </row>
    <row r="449" spans="1:2" ht="15.75">
      <c r="A449" s="232">
        <v>43396</v>
      </c>
      <c r="B449" s="334">
        <v>23390</v>
      </c>
    </row>
    <row r="450" spans="1:2" ht="15.75">
      <c r="A450" s="232">
        <v>43397</v>
      </c>
      <c r="B450" s="334">
        <v>23390</v>
      </c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8" activePane="bottomLeft" state="frozen"/>
      <selection pane="bottomLeft" activeCell="B307" sqref="B307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9" t="s">
        <v>1018</v>
      </c>
      <c r="B1" s="400"/>
      <c r="C1" s="400"/>
      <c r="D1" s="400"/>
      <c r="E1" s="400"/>
      <c r="F1" s="400"/>
      <c r="G1" s="400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>
        <v>43395</v>
      </c>
      <c r="B304" s="311">
        <v>3397</v>
      </c>
    </row>
    <row r="305" spans="1:2">
      <c r="A305" s="308">
        <v>43396</v>
      </c>
      <c r="B305" s="311">
        <v>3393</v>
      </c>
    </row>
    <row r="306" spans="1:2">
      <c r="A306" s="308">
        <v>43397</v>
      </c>
      <c r="B306" s="311">
        <v>3396</v>
      </c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2018-10-24T03:51:33Z</dcterms:modified>
</cp:coreProperties>
</file>