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D1120" s="1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D665" s="1"/>
  <c r="B666"/>
  <c r="G665"/>
  <c r="G666"/>
  <c r="B1118" i="5"/>
  <c r="G1121" i="4"/>
  <c r="G1122"/>
  <c r="G1123"/>
  <c r="D1121"/>
  <c r="B1121"/>
  <c r="B1119" i="3"/>
  <c r="D1119" s="1"/>
  <c r="B1120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/>
  <c r="B1120" i="2"/>
  <c r="D1120" s="1"/>
  <c r="B662" i="7"/>
  <c r="D662" s="1"/>
  <c r="B1115" i="5"/>
  <c r="B1118" i="4"/>
  <c r="D1118" s="1"/>
  <c r="B1119"/>
  <c r="D1119" s="1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/>
  <c r="B656"/>
  <c r="D656"/>
  <c r="B1108" i="5"/>
  <c r="D1108"/>
  <c r="G1110" i="4"/>
  <c r="G1111"/>
  <c r="G1112"/>
  <c r="B1111"/>
  <c r="D1111" s="1"/>
  <c r="B1110" i="3"/>
  <c r="D1110" s="1"/>
  <c r="B1112" i="2"/>
  <c r="G655" i="7"/>
  <c r="G654"/>
  <c r="B654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/>
  <c r="B1105" i="5"/>
  <c r="B1108" i="4"/>
  <c r="D1108" s="1"/>
  <c r="B1109" i="2"/>
  <c r="D1109" s="1"/>
  <c r="B651" i="7"/>
  <c r="D651" s="1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B1107"/>
  <c r="D1107" s="1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D1094" s="1"/>
  <c r="B1095"/>
  <c r="D1095"/>
  <c r="B1096"/>
  <c r="D1096"/>
  <c r="B1097"/>
  <c r="D1097" s="1"/>
  <c r="B1098"/>
  <c r="D1098"/>
  <c r="B1099"/>
  <c r="D1099"/>
  <c r="B1100"/>
  <c r="D1100"/>
  <c r="B1101"/>
  <c r="D1101" s="1"/>
  <c r="B1102"/>
  <c r="D1102"/>
  <c r="B1103"/>
  <c r="D1103"/>
  <c r="B1104"/>
  <c r="D1104"/>
  <c r="B1105"/>
  <c r="D1105" s="1"/>
  <c r="B1093" i="3"/>
  <c r="B1094"/>
  <c r="D1094" s="1"/>
  <c r="B1095"/>
  <c r="D1095" s="1"/>
  <c r="B1096"/>
  <c r="D1096" s="1"/>
  <c r="B1097"/>
  <c r="B1098"/>
  <c r="D1098"/>
  <c r="B1099"/>
  <c r="D1099" s="1"/>
  <c r="B1100"/>
  <c r="D1100" s="1"/>
  <c r="B1101"/>
  <c r="B1102"/>
  <c r="D1102" s="1"/>
  <c r="B1103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54"/>
  <c r="D666"/>
  <c r="D667"/>
  <c r="D1100" i="2"/>
  <c r="D1106"/>
  <c r="D1110"/>
  <c r="D1112"/>
  <c r="D1113"/>
  <c r="D1119"/>
  <c r="D1089" i="3"/>
  <c r="D1092"/>
  <c r="D1093"/>
  <c r="D1097"/>
  <c r="D1101"/>
  <c r="D1103"/>
  <c r="D1113"/>
  <c r="D1115"/>
  <c r="D1116"/>
  <c r="D1120"/>
  <c r="D1121"/>
  <c r="D1093" i="5"/>
  <c r="D1095"/>
  <c r="D1101"/>
  <c r="D1102"/>
  <c r="D1104"/>
  <c r="D1105"/>
  <c r="D1107"/>
  <c r="D1111"/>
  <c r="D1112"/>
  <c r="D1114"/>
  <c r="D1115"/>
  <c r="D1117"/>
  <c r="D1118"/>
  <c r="B632" i="7"/>
  <c r="D632"/>
  <c r="B633"/>
  <c r="D633"/>
  <c r="B634"/>
  <c r="D634"/>
  <c r="B635"/>
  <c r="D635" s="1"/>
  <c r="B636"/>
  <c r="D636"/>
  <c r="B637"/>
  <c r="D637"/>
  <c r="B638"/>
  <c r="D638"/>
  <c r="B1085" i="5"/>
  <c r="D1085" s="1"/>
  <c r="B1088" i="4"/>
  <c r="D1088"/>
  <c r="D1090"/>
  <c r="D1093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5"/>
  <c r="G1179"/>
  <c r="G1180"/>
  <c r="G1181"/>
  <c r="G1182"/>
  <c r="G1183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/>
  <c r="B1067" i="4"/>
  <c r="D1067" s="1"/>
  <c r="B1066" i="3"/>
  <c r="D1066"/>
  <c r="G1067" i="2"/>
  <c r="G1068"/>
  <c r="G1069"/>
  <c r="B1068"/>
  <c r="D1068" s="1"/>
  <c r="B1063" i="5"/>
  <c r="D1063" s="1"/>
  <c r="B1066" i="4"/>
  <c r="D1066"/>
  <c r="G1066" i="3"/>
  <c r="G1067"/>
  <c r="G1064"/>
  <c r="G1065"/>
  <c r="B1065"/>
  <c r="D1065" s="1"/>
  <c r="B1067" i="2"/>
  <c r="D1067" s="1"/>
  <c r="G609" i="7"/>
  <c r="B609"/>
  <c r="B610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B1064" i="4"/>
  <c r="D1064" s="1"/>
  <c r="B1063" i="3"/>
  <c r="D1063" s="1"/>
  <c r="B1065" i="2"/>
  <c r="D1065" s="1"/>
  <c r="B607" i="7"/>
  <c r="G607"/>
  <c r="B1060" i="5"/>
  <c r="D1060"/>
  <c r="B1061"/>
  <c r="D106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D1054" s="1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 s="1"/>
  <c r="B1049" i="2"/>
  <c r="D1049" s="1"/>
  <c r="G593" i="7"/>
  <c r="G594"/>
  <c r="G595"/>
  <c r="B592"/>
  <c r="G1045" i="5"/>
  <c r="B1045"/>
  <c r="B1048" i="4"/>
  <c r="D1048" s="1"/>
  <c r="G1047" i="3"/>
  <c r="G1048"/>
  <c r="B1047"/>
  <c r="D1047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/>
  <c r="B1040" i="3"/>
  <c r="D1040" s="1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B572" i="7"/>
  <c r="B573"/>
  <c r="B574"/>
  <c r="B575"/>
  <c r="B576"/>
  <c r="B577"/>
  <c r="B578"/>
  <c r="D578"/>
  <c r="B579"/>
  <c r="D579" s="1"/>
  <c r="B580"/>
  <c r="D580"/>
  <c r="B581"/>
  <c r="B582"/>
  <c r="B583"/>
  <c r="B584"/>
  <c r="B585"/>
  <c r="D585" s="1"/>
  <c r="B1025" i="5"/>
  <c r="D1025"/>
  <c r="B1026"/>
  <c r="B1027"/>
  <c r="B1028"/>
  <c r="B1029"/>
  <c r="B1030"/>
  <c r="B1031"/>
  <c r="B1028" i="4"/>
  <c r="D1028"/>
  <c r="B1029"/>
  <c r="D1029"/>
  <c r="B1030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/>
  <c r="B1029"/>
  <c r="D1029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B1020" i="5"/>
  <c r="B1023" i="4"/>
  <c r="D1023" s="1"/>
  <c r="G1023"/>
  <c r="G1024"/>
  <c r="G1025"/>
  <c r="B1022" i="3"/>
  <c r="D1022"/>
  <c r="B1023" i="2"/>
  <c r="D1023" s="1"/>
  <c r="B566" i="7"/>
  <c r="B1019" i="5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/>
  <c r="B1017" i="2"/>
  <c r="D1017" s="1"/>
  <c r="G1017"/>
  <c r="G1018"/>
  <c r="G1019"/>
  <c r="B560" i="7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 s="1"/>
  <c r="B1010" i="3"/>
  <c r="D1010" s="1"/>
  <c r="G1010"/>
  <c r="B1011" i="2"/>
  <c r="D101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G551"/>
  <c r="G552"/>
  <c r="G553"/>
  <c r="B1004" i="5"/>
  <c r="D1007" i="4"/>
  <c r="B1007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B1005" i="4"/>
  <c r="D1005" s="1"/>
  <c r="B1004" i="3"/>
  <c r="D1004" s="1"/>
  <c r="B1005" i="2"/>
  <c r="D1005" s="1"/>
  <c r="G549" i="7"/>
  <c r="G550"/>
  <c r="B548"/>
  <c r="B1001" i="5"/>
  <c r="B1004" i="4"/>
  <c r="D1004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 s="1"/>
  <c r="B994" i="3"/>
  <c r="D994" s="1"/>
  <c r="B995" i="2"/>
  <c r="D995" s="1"/>
  <c r="B538" i="7"/>
  <c r="D538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/>
  <c r="B991" i="4"/>
  <c r="D991" s="1"/>
  <c r="B990" i="3"/>
  <c r="D990"/>
  <c r="B991" i="2"/>
  <c r="D991" s="1"/>
  <c r="G534" i="7"/>
  <c r="B534"/>
  <c r="B987" i="5"/>
  <c r="B990" i="4"/>
  <c r="D990" s="1"/>
  <c r="B989" i="3"/>
  <c r="D989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/>
  <c r="G989"/>
  <c r="G990"/>
  <c r="G991"/>
  <c r="G13" i="12"/>
  <c r="B532" i="7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 s="1"/>
  <c r="G988" i="2"/>
  <c r="B530" i="7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/>
  <c r="G9"/>
  <c r="B9"/>
  <c r="D9" s="1"/>
  <c r="G8"/>
  <c r="B8"/>
  <c r="D8" s="1"/>
  <c r="G13" i="1"/>
  <c r="I7" i="14"/>
  <c r="H7"/>
  <c r="B7"/>
  <c r="D7" s="1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/>
  <c r="B8" i="12"/>
  <c r="D8" s="1"/>
  <c r="B9"/>
  <c r="D9" s="1"/>
  <c r="B10"/>
  <c r="D10" s="1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/>
  <c r="B982" i="2"/>
  <c r="D982" s="1"/>
  <c r="B525" i="7"/>
  <c r="B978" i="5"/>
  <c r="D978" s="1"/>
  <c r="B981" i="4"/>
  <c r="D981" s="1"/>
  <c r="B980" i="3"/>
  <c r="D980"/>
  <c r="B981" i="2"/>
  <c r="D981" s="1"/>
  <c r="G981"/>
  <c r="B524" i="7"/>
  <c r="D524" s="1"/>
  <c r="B977" i="5"/>
  <c r="B980" i="4"/>
  <c r="D980"/>
  <c r="B979" i="3"/>
  <c r="D979" s="1"/>
  <c r="B980" i="2"/>
  <c r="D980"/>
  <c r="B523" i="7"/>
  <c r="D523" s="1"/>
  <c r="B976" i="5"/>
  <c r="D976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/>
  <c r="B973" i="4"/>
  <c r="D973" s="1"/>
  <c r="G970" i="3"/>
  <c r="G971"/>
  <c r="G972"/>
  <c r="B973" i="2"/>
  <c r="D973" s="1"/>
  <c r="B516" i="7"/>
  <c r="B969" i="5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B966" i="5"/>
  <c r="B968" i="3"/>
  <c r="B969"/>
  <c r="B970"/>
  <c r="B971"/>
  <c r="D971" s="1"/>
  <c r="B972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 s="1"/>
  <c r="B964" i="4"/>
  <c r="D964"/>
  <c r="B963" i="3"/>
  <c r="B964" i="2"/>
  <c r="D964" s="1"/>
  <c r="G963"/>
  <c r="G964"/>
  <c r="B507" i="7"/>
  <c r="D507" s="1"/>
  <c r="B960" i="5"/>
  <c r="D960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 s="1"/>
  <c r="B959" i="3"/>
  <c r="D959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 s="1"/>
  <c r="B954" i="3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 s="1"/>
  <c r="B948" i="3"/>
  <c r="D948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 s="1"/>
  <c r="B939" i="3"/>
  <c r="D939" s="1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 s="1"/>
  <c r="B930" i="3"/>
  <c r="D930" s="1"/>
  <c r="B931" i="2"/>
  <c r="D931" s="1"/>
  <c r="B474" i="7"/>
  <c r="D474"/>
  <c r="B927" i="5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 s="1"/>
  <c r="B929"/>
  <c r="D929"/>
  <c r="B927" i="3"/>
  <c r="D927" s="1"/>
  <c r="B928" i="2"/>
  <c r="D928" s="1"/>
  <c r="B471" i="7"/>
  <c r="D471" s="1"/>
  <c r="G925" i="5"/>
  <c r="B927" i="4"/>
  <c r="D927"/>
  <c r="B926" i="3"/>
  <c r="D926" s="1"/>
  <c r="B927" i="2"/>
  <c r="D927" s="1"/>
  <c r="G927"/>
  <c r="G468" i="7"/>
  <c r="G469"/>
  <c r="G470"/>
  <c r="G471"/>
  <c r="B470"/>
  <c r="D470" s="1"/>
  <c r="B923" i="5"/>
  <c r="D923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/>
  <c r="B921" i="3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 s="1"/>
  <c r="G916" i="2"/>
  <c r="G917"/>
  <c r="G918"/>
  <c r="B916"/>
  <c r="D916" s="1"/>
  <c r="G459" i="7"/>
  <c r="G460"/>
  <c r="B459"/>
  <c r="G913" i="5"/>
  <c r="G914"/>
  <c r="B912"/>
  <c r="D912"/>
  <c r="B915" i="4"/>
  <c r="D915" s="1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/>
  <c r="G912" i="3"/>
  <c r="G913"/>
  <c r="B910"/>
  <c r="D910"/>
  <c r="B911"/>
  <c r="D911" s="1"/>
  <c r="G910" i="2"/>
  <c r="B912"/>
  <c r="D912" s="1"/>
  <c r="B455" i="7"/>
  <c r="B454"/>
  <c r="D454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/>
  <c r="B907" i="3"/>
  <c r="D907" s="1"/>
  <c r="B908"/>
  <c r="D908"/>
  <c r="B908" i="2"/>
  <c r="D908" s="1"/>
  <c r="B451" i="7"/>
  <c r="D45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 s="1"/>
  <c r="B905" i="4"/>
  <c r="D905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B899" i="5"/>
  <c r="D899" s="1"/>
  <c r="B902" i="4"/>
  <c r="D902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/>
  <c r="B898" i="2"/>
  <c r="D898" s="1"/>
  <c r="B441" i="7"/>
  <c r="D441" s="1"/>
  <c r="B894" i="5"/>
  <c r="D894"/>
  <c r="B897" i="4"/>
  <c r="D897" s="1"/>
  <c r="B896" i="3"/>
  <c r="D896"/>
  <c r="B897" i="2"/>
  <c r="D897" s="1"/>
  <c r="B440" i="7"/>
  <c r="D440"/>
  <c r="B893" i="5"/>
  <c r="B896" i="4"/>
  <c r="D896" s="1"/>
  <c r="B895" i="3"/>
  <c r="D895"/>
  <c r="B896" i="2"/>
  <c r="D896" s="1"/>
  <c r="B439" i="7"/>
  <c r="B892" i="5"/>
  <c r="D892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/>
  <c r="B437" i="7"/>
  <c r="D437" s="1"/>
  <c r="B890" i="5"/>
  <c r="B893" i="4"/>
  <c r="D893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/>
  <c r="B891" i="2"/>
  <c r="D891" s="1"/>
  <c r="B434" i="7"/>
  <c r="D434" s="1"/>
  <c r="B887" i="5"/>
  <c r="D887"/>
  <c r="B890" i="4"/>
  <c r="D890" s="1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 s="1"/>
  <c r="G885" i="2"/>
  <c r="G884" i="3"/>
  <c r="G884" i="4"/>
  <c r="G885"/>
  <c r="G886"/>
  <c r="G882" i="5"/>
  <c r="G429" i="7"/>
  <c r="B883" i="3"/>
  <c r="D883" s="1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 s="1"/>
  <c r="B880"/>
  <c r="D880"/>
  <c r="B881"/>
  <c r="D881"/>
  <c r="B882"/>
  <c r="D882"/>
  <c r="B883"/>
  <c r="D883" s="1"/>
  <c r="B884"/>
  <c r="D884"/>
  <c r="B885"/>
  <c r="D885"/>
  <c r="B886"/>
  <c r="D886"/>
  <c r="B887"/>
  <c r="D887" s="1"/>
  <c r="B873" i="5"/>
  <c r="D873"/>
  <c r="B874"/>
  <c r="D874"/>
  <c r="B876"/>
  <c r="D876"/>
  <c r="B877"/>
  <c r="D877" s="1"/>
  <c r="B878"/>
  <c r="D878"/>
  <c r="B879"/>
  <c r="D879"/>
  <c r="B880"/>
  <c r="D880"/>
  <c r="B881"/>
  <c r="D881" s="1"/>
  <c r="B882"/>
  <c r="D882"/>
  <c r="B883"/>
  <c r="D883"/>
  <c r="B884"/>
  <c r="D884"/>
  <c r="B875" i="3"/>
  <c r="D875" s="1"/>
  <c r="B876"/>
  <c r="D876"/>
  <c r="B880"/>
  <c r="D880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/>
  <c r="B424"/>
  <c r="D424"/>
  <c r="B426"/>
  <c r="D426"/>
  <c r="B427"/>
  <c r="D427" s="1"/>
  <c r="B428"/>
  <c r="D428"/>
  <c r="B429"/>
  <c r="D429"/>
  <c r="B430"/>
  <c r="D430"/>
  <c r="B431"/>
  <c r="D431" s="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2"/>
  <c r="D916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9" i="7"/>
  <c r="D443"/>
  <c r="D444"/>
  <c r="D446"/>
  <c r="D447"/>
  <c r="D449"/>
  <c r="D453"/>
  <c r="D455"/>
  <c r="D456"/>
  <c r="D459"/>
  <c r="D461"/>
  <c r="D462"/>
  <c r="D463"/>
  <c r="D464"/>
  <c r="D465"/>
  <c r="D472"/>
  <c r="D473"/>
  <c r="D475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13"/>
  <c r="D914"/>
  <c r="D915"/>
  <c r="D919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703" i="7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<sst xmlns="http://schemas.openxmlformats.org/spreadsheetml/2006/main" count="4510" uniqueCount="1031">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</sst>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Cu!$A$760:$A$1182</c:f>
              <c:numCache>
                <c:formatCode>yyyy\.mm\.dd</c:formatCode>
                <c:ptCount val="20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</c:numCache>
            </c:numRef>
          </c:cat>
          <c:val>
            <c:numRef>
              <c:f>Cu!$B$760:$B$1182</c:f>
              <c:numCache>
                <c:formatCode>_(* #,##0.00_);_(* \(#,##0.00\);_(* "-"??_);_(@_)</c:formatCode>
                <c:ptCount val="20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</c:numCache>
            </c:numRef>
          </c:val>
        </c:ser>
        <c:axId val="56641408"/>
        <c:axId val="56642944"/>
      </c:areaChart>
      <c:dateAx>
        <c:axId val="5664140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642944"/>
        <c:crosses val="autoZero"/>
        <c:auto val="1"/>
        <c:lblOffset val="100"/>
        <c:baseTimeUnit val="days"/>
      </c:dateAx>
      <c:valAx>
        <c:axId val="5664294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6414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43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Ni!$A$6:$A$725</c:f>
              <c:numCache>
                <c:formatCode>yyyy\.mm\.dd</c:formatCode>
                <c:ptCount val="17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</c:numCache>
            </c:numRef>
          </c:cat>
          <c:val>
            <c:numRef>
              <c:f>Ni!$B$6:$B$725</c:f>
              <c:numCache>
                <c:formatCode>_(* #,##0.00_);_(* \(#,##0.00\);_(* "-"??_);_(@_)</c:formatCode>
                <c:ptCount val="17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</c:numCache>
            </c:numRef>
          </c:val>
        </c:ser>
        <c:axId val="57606144"/>
        <c:axId val="57607680"/>
      </c:areaChart>
      <c:dateAx>
        <c:axId val="576061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07680"/>
        <c:crosses val="autoZero"/>
        <c:auto val="1"/>
        <c:lblOffset val="100"/>
        <c:baseTimeUnit val="days"/>
      </c:dateAx>
      <c:valAx>
        <c:axId val="5760768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061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55"/>
          <c:h val="0.69927783655258757"/>
        </c:manualLayout>
      </c:layout>
      <c:areaChart>
        <c:grouping val="standard"/>
        <c:ser>
          <c:idx val="0"/>
          <c:order val="0"/>
          <c:cat>
            <c:numRef>
              <c:f>Coke!$A$6:$A$49</c:f>
              <c:numCache>
                <c:formatCode>yyyy\.mm\.dd</c:formatCode>
                <c:ptCount val="4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</c:numCache>
            </c:numRef>
          </c:cat>
          <c:val>
            <c:numRef>
              <c:f>Coke!$B$6:$B$49</c:f>
              <c:numCache>
                <c:formatCode>0.00</c:formatCode>
                <c:ptCount val="4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</c:numCache>
            </c:numRef>
          </c:val>
        </c:ser>
        <c:axId val="57628160"/>
        <c:axId val="57629696"/>
      </c:areaChart>
      <c:dateAx>
        <c:axId val="576281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29696"/>
        <c:crosses val="autoZero"/>
        <c:auto val="1"/>
        <c:lblOffset val="100"/>
        <c:baseTimeUnit val="days"/>
      </c:dateAx>
      <c:valAx>
        <c:axId val="5762969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281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87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Steel!$A$6:$A$48</c:f>
              <c:numCache>
                <c:formatCode>yyyy\.mm\.dd</c:formatCode>
                <c:ptCount val="4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</c:numCache>
            </c:numRef>
          </c:cat>
          <c:val>
            <c:numRef>
              <c:f>Steel!$B$6:$B$48</c:f>
              <c:numCache>
                <c:formatCode>0.00</c:formatCode>
                <c:ptCount val="4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</c:numCache>
            </c:numRef>
          </c:val>
        </c:ser>
        <c:axId val="57678464"/>
        <c:axId val="57680256"/>
      </c:areaChart>
      <c:dateAx>
        <c:axId val="576784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80256"/>
        <c:crosses val="autoZero"/>
        <c:auto val="1"/>
        <c:lblOffset val="100"/>
        <c:baseTimeUnit val="days"/>
      </c:dateAx>
      <c:valAx>
        <c:axId val="5768025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784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57691520"/>
        <c:axId val="57808000"/>
      </c:areaChart>
      <c:dateAx>
        <c:axId val="576915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7808000"/>
        <c:crosses val="autoZero"/>
        <c:auto val="1"/>
        <c:lblOffset val="100"/>
        <c:baseTimeUnit val="days"/>
      </c:dateAx>
      <c:valAx>
        <c:axId val="5780800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6915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777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57827328"/>
        <c:axId val="57828864"/>
      </c:areaChart>
      <c:dateAx>
        <c:axId val="578273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782886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5782886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8273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56662272"/>
        <c:axId val="56684544"/>
      </c:areaChart>
      <c:dateAx>
        <c:axId val="566622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684544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5668454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6622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687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Ag!$A$875:$A$1181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Ag!$B$875:$B$1181</c:f>
              <c:numCache>
                <c:formatCode>_(* #,##0.00_);_(* \(#,##0.00\);_(* "-"??_);_(@_)</c:formatCode>
                <c:ptCount val="19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</c:numCache>
            </c:numRef>
          </c:val>
        </c:ser>
        <c:axId val="56707712"/>
        <c:axId val="56713600"/>
      </c:areaChart>
      <c:dateAx>
        <c:axId val="5670771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713600"/>
        <c:crosses val="autoZero"/>
        <c:auto val="1"/>
        <c:lblOffset val="100"/>
        <c:baseTimeUnit val="days"/>
        <c:majorUnit val="7"/>
        <c:majorTimeUnit val="days"/>
      </c:dateAx>
      <c:valAx>
        <c:axId val="56713600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70771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Zn!$B$760:$B$1178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3239.2311528958617</c:v>
                </c:pt>
              </c:numCache>
            </c:numRef>
          </c:val>
        </c:ser>
        <c:axId val="56720384"/>
        <c:axId val="56742656"/>
      </c:areaChart>
      <c:dateAx>
        <c:axId val="567203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742656"/>
        <c:crosses val="autoZero"/>
        <c:auto val="1"/>
        <c:lblOffset val="100"/>
        <c:baseTimeUnit val="days"/>
      </c:dateAx>
      <c:valAx>
        <c:axId val="5674265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7203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933"/>
        </c:manualLayout>
      </c:layout>
      <c:areaChart>
        <c:grouping val="standard"/>
        <c:ser>
          <c:idx val="0"/>
          <c:order val="0"/>
          <c:cat>
            <c:numRef>
              <c:f>USD_CNY!$A$910:$A$967</c:f>
              <c:numCache>
                <c:formatCode>yyyy\.mm\.dd</c:formatCode>
                <c:ptCount val="5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</c:numCache>
            </c:numRef>
          </c:cat>
          <c:val>
            <c:numRef>
              <c:f>USD_CNY!$B$910:$B$967</c:f>
              <c:numCache>
                <c:formatCode>_(* #,##0.00000_);_(* \(#,##0.00000\);_(* "-"??_);_(@_)</c:formatCode>
                <c:ptCount val="5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</c:numCache>
            </c:numRef>
          </c:val>
        </c:ser>
        <c:axId val="57486720"/>
        <c:axId val="57488512"/>
      </c:areaChart>
      <c:dateAx>
        <c:axId val="574867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7488512"/>
        <c:crosses val="autoZero"/>
        <c:auto val="1"/>
        <c:lblOffset val="100"/>
        <c:baseTimeUnit val="days"/>
        <c:majorUnit val="7"/>
      </c:dateAx>
      <c:valAx>
        <c:axId val="5748851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867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55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57511936"/>
        <c:axId val="57513472"/>
      </c:areaChart>
      <c:catAx>
        <c:axId val="575119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13472"/>
        <c:crosses val="autoZero"/>
        <c:auto val="1"/>
        <c:lblAlgn val="ctr"/>
        <c:lblOffset val="100"/>
      </c:catAx>
      <c:valAx>
        <c:axId val="575134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1193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777"/>
        </c:manualLayout>
      </c:layout>
      <c:areaChart>
        <c:grouping val="standard"/>
        <c:ser>
          <c:idx val="0"/>
          <c:order val="0"/>
          <c:cat>
            <c:numRef>
              <c:f>Pb!$A$759:$A$1180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Pb!$B$759:$B$1180</c:f>
              <c:numCache>
                <c:formatCode>_(* #,##0.00_);_(* \(#,##0.00\);_(* "-"??_);_(@_)</c:formatCode>
                <c:ptCount val="19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</c:numCache>
            </c:numRef>
          </c:val>
        </c:ser>
        <c:axId val="57422208"/>
        <c:axId val="57423744"/>
      </c:areaChart>
      <c:dateAx>
        <c:axId val="5742220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742374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5742374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222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57542144"/>
        <c:axId val="57543680"/>
      </c:lineChart>
      <c:dateAx>
        <c:axId val="57542144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43680"/>
        <c:crosses val="autoZero"/>
        <c:auto val="1"/>
        <c:lblOffset val="100"/>
        <c:baseTimeUnit val="days"/>
      </c:dateAx>
      <c:valAx>
        <c:axId val="5754368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421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57568256"/>
        <c:axId val="57578240"/>
      </c:lineChart>
      <c:dateAx>
        <c:axId val="57568256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78240"/>
        <c:crosses val="autoZero"/>
        <c:auto val="1"/>
        <c:lblOffset val="100"/>
        <c:baseTimeUnit val="days"/>
      </c:dateAx>
      <c:valAx>
        <c:axId val="5757824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68256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112" zoomScaleSheetLayoutView="85" workbookViewId="0">
      <selection activeCell="K27" sqref="K27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7" t="s">
        <v>1019</v>
      </c>
      <c r="B1" s="377"/>
      <c r="C1" s="377"/>
      <c r="D1" s="377"/>
      <c r="E1" s="377"/>
      <c r="F1" s="377"/>
      <c r="G1" s="377"/>
      <c r="H1" s="377"/>
      <c r="I1" s="377"/>
      <c r="J1" s="158"/>
      <c r="K1" s="339"/>
      <c r="L1" s="198"/>
      <c r="M1" s="159"/>
    </row>
    <row r="2" spans="1:13">
      <c r="A2" s="378" t="s">
        <v>21</v>
      </c>
      <c r="B2" s="378"/>
      <c r="C2" s="378"/>
      <c r="D2" s="378"/>
      <c r="E2" s="182">
        <v>43396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50355</v>
      </c>
      <c r="E5" s="329">
        <f>+IF(ISERROR(VLOOKUP($E$2,Cu!$A$5:$H$1643,7,0)),0,VLOOKUP($E$2,Cu!$A$5:$H$1643,7,0))</f>
        <v>-135</v>
      </c>
      <c r="F5" s="328" t="s">
        <v>3</v>
      </c>
      <c r="G5" s="327">
        <f>+IF(ISERROR(VLOOKUP($E$2,Cu!$A$5:$H$1643,2,0)),0,VLOOKUP($E$2,Cu!$A$5:$H$1643,2,0))</f>
        <v>7258.7550489106461</v>
      </c>
      <c r="H5" s="327">
        <f>+IF(ISERROR(VLOOKUP($E$2,Cu!$A$5:$H$1643,4,0)),0,VLOOKUP($E$2,Cu!$A$5:$H$1643,4,0))</f>
        <v>6204.0641443680743</v>
      </c>
      <c r="I5" s="327">
        <f>+IF(ISERROR(VLOOKUP($E$2,Cu!$A$5:$H$1643,5,0)),0,VLOOKUP($E$2,Cu!$A$5:$H$1643,5,0))</f>
        <v>6284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18375</v>
      </c>
      <c r="E6" s="329">
        <f>+IF(ISERROR(VLOOKUP($E$2,Pb!$A$5:$H$1988,7,0)),0,VLOOKUP($E$2,Pb!$A$5:$H$1988,7,0))</f>
        <v>-75</v>
      </c>
      <c r="F6" s="328" t="s">
        <v>3</v>
      </c>
      <c r="G6" s="327">
        <f>+IF(ISERROR(VLOOKUP($E$2,Pb!$A$5:$H$1988,2,0)),0,VLOOKUP($E$2,Pb!$A$5:$H$1988,2,0))</f>
        <v>2648.7860991705516</v>
      </c>
      <c r="H6" s="327">
        <f>+IF(ISERROR(VLOOKUP($E$2,Pb!$A$5:$H$1988,4,0)),0,VLOOKUP($E$2,Pb!$A$5:$H$1988,4,0))</f>
        <v>2263.9197428808134</v>
      </c>
      <c r="I6" s="327">
        <f>+IF(ISERROR(VLOOKUP($E$2,Pb!$A$5:$H$1988,5,0)),0,VLOOKUP($E$2,Pb!$A$5:$H$1988,5,0))</f>
        <v>1997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3539</v>
      </c>
      <c r="E7" s="329">
        <f>+IF(ISERROR(VLOOKUP($E$2,Ag!$A$5:$H$1988,7,0)),0,VLOOKUP($E$2,Ag!$A$5:$H$1988,7,0))</f>
        <v>0</v>
      </c>
      <c r="F7" s="328" t="s">
        <v>6</v>
      </c>
      <c r="G7" s="327">
        <f>+IF(ISERROR(VLOOKUP($E$2,Ag!$A$5:$H$1519,2,0)),0,VLOOKUP($E$2,Ag!$A$5:$H$1519,2,0))</f>
        <v>510.15259890963711</v>
      </c>
      <c r="H7" s="327">
        <f>+IF(ISERROR(VLOOKUP($E$2,Ag!$A$5:$H$1519,4,0)),0,VLOOKUP($E$2,Ag!$A$5:$H$1519,4,0))</f>
        <v>436.02786231592916</v>
      </c>
      <c r="I7" s="327">
        <f>+IF(ISERROR(VLOOKUP($E$2,Ag!$A$5:$H$1519,5,0)),0,VLOOKUP($E$2,Ag!$A$5:$H$1519,5,0))</f>
        <v>468.11500000000001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22471</v>
      </c>
      <c r="E8" s="329">
        <f>+IF(ISERROR(VLOOKUP($E$2,Zn!$A$5:$H$2996,7,0)),0,VLOOKUP($E$2,Zn!$A$5:$H$2996,7,0))</f>
        <v>1</v>
      </c>
      <c r="F8" s="328" t="s">
        <v>3</v>
      </c>
      <c r="G8" s="327">
        <f>+IF(ISERROR(VLOOKUP($E$2,Zn!$A$5:$H$2996,2,0)),0,VLOOKUP($E$2,Zn!$A$5:$H$2996,2,0))</f>
        <v>3239.2311528958617</v>
      </c>
      <c r="H8" s="327">
        <f>+IF(ISERROR(VLOOKUP($E$2,Zn!$A$5:$H$2996,4,0)),0,VLOOKUP($E$2,Zn!$A$5:$H$2996,4,0))</f>
        <v>2768.5736349537283</v>
      </c>
      <c r="I8" s="327">
        <f>+IF(ISERROR(VLOOKUP($E$2,Zn!$A$5:$H$2996,5,0)),0,VLOOKUP($E$2,Zn!$A$5:$H$2996,5,0))</f>
        <v>2724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106850</v>
      </c>
      <c r="E9" s="329">
        <f>+IF(ISERROR(VLOOKUP($E$2,Ni!$A$6:$H$2998,7,0)),0,VLOOKUP($E$2,Ni!$A$6:$H$2998,7,0))</f>
        <v>-50</v>
      </c>
      <c r="F9" s="328" t="s">
        <v>3</v>
      </c>
      <c r="G9" s="327">
        <f>+IF(ISERROR(VLOOKUP($E$2,Ni!$A$6:$H$2998,2,0)),0,VLOOKUP($E$2,Ni!$A$6:$H$2998,2,0))</f>
        <v>15402.601071911478</v>
      </c>
      <c r="H9" s="327">
        <f>+IF(ISERROR(VLOOKUP($E$2,Ni!$A$6:$H$2998,4,0)),0,VLOOKUP($E$2,Ni!$A$6:$H$2998,4,0))</f>
        <v>13164.616300779042</v>
      </c>
      <c r="I9" s="327">
        <f>+IF(ISERROR(VLOOKUP($E$2,Ni!$A$6:$H$2998,5,0)),0,VLOOKUP($E$2,Ni!$A$6:$H$2998,5,0))</f>
        <v>12455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2381</v>
      </c>
      <c r="E10" s="329">
        <f>+IF(ISERROR(VLOOKUP($E$2,Coke!$A$6:$H$2998,7,0)),0,VLOOKUP($E$2,Coke!$A$6:$H$2998,7,0))</f>
        <v>-29.5</v>
      </c>
      <c r="F10" s="328" t="s">
        <v>3</v>
      </c>
      <c r="G10" s="327">
        <f>+IF(ISERROR(VLOOKUP($E$2,Coke!$A$6:$H$2998,2,0)),0,VLOOKUP($E$2,Coke!$A$6:$H$2998,2,0))</f>
        <v>343.22501780272563</v>
      </c>
      <c r="H10" s="327">
        <f>+IF(ISERROR(VLOOKUP($E$2,Coke!$A$6:$H$2998,4,0)),0,VLOOKUP($E$2,Coke!$A$6:$H$2998,4,0))</f>
        <v>293.35471607070571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4635</v>
      </c>
      <c r="E11" s="329">
        <f>+IF(ISERROR(VLOOKUP($E$2,Steel!$A$6:$H$2998,7,0)),0,VLOOKUP($E$2,Steel!$A$6:$H$2998,7,0))</f>
        <v>0</v>
      </c>
      <c r="F11" s="328" t="s">
        <v>3</v>
      </c>
      <c r="G11" s="327">
        <f>+IF(ISERROR(VLOOKUP($E$2,Steel!$A$6:$H$2998,2,0)),0,VLOOKUP($E$2,Steel!$A$6:$H$2998,2,0))</f>
        <v>668.1427793009799</v>
      </c>
      <c r="H11" s="327">
        <f>+IF(ISERROR(VLOOKUP($E$2,Steel!$A$6:$H$2998,4,0)),0,VLOOKUP($E$2,Steel!$A$6:$H$2998,4,0))</f>
        <v>571.06220453075207</v>
      </c>
      <c r="I11" s="356">
        <f>+IF(ISERROR(VLOOKUP($E$2,Steel!$A$6:$H$2998,5,0)),0,VLOOKUP($E$2,Steel!$A$6:$H$2998,5,0))</f>
        <v>505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43396</v>
      </c>
      <c r="C15" s="183" t="s">
        <v>1003</v>
      </c>
      <c r="D15" s="193">
        <f>+IF(ISERROR(VLOOKUP($E$2,'CNY-VND'!$A$4:$B$500,2,0)),0,VLOOKUP($E$2,'CNY-VND'!$A$4:$B$500,2,0))</f>
        <v>3393</v>
      </c>
      <c r="E15" s="379" t="s">
        <v>1001</v>
      </c>
      <c r="F15" s="379"/>
      <c r="G15" s="379"/>
      <c r="H15" s="379"/>
      <c r="I15" s="379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79" t="s">
        <v>1004</v>
      </c>
      <c r="F16" s="379"/>
      <c r="G16" s="379"/>
      <c r="H16" s="379"/>
      <c r="I16" s="379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6.9371400000000003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0" t="s">
        <v>17</v>
      </c>
      <c r="B18" s="380"/>
      <c r="C18" s="380"/>
      <c r="D18" s="380"/>
      <c r="E18" s="380"/>
      <c r="F18" s="380"/>
      <c r="G18" s="380"/>
      <c r="H18" s="380"/>
      <c r="I18" s="380"/>
    </row>
    <row r="19" spans="1:12" ht="15.75" customHeight="1">
      <c r="A19" s="374" t="s">
        <v>656</v>
      </c>
      <c r="B19" s="375"/>
      <c r="C19" s="374" t="s">
        <v>18</v>
      </c>
      <c r="D19" s="376"/>
      <c r="E19" s="376"/>
      <c r="F19" s="376"/>
      <c r="G19" s="376"/>
      <c r="H19" s="376"/>
      <c r="I19" s="376"/>
    </row>
    <row r="34" spans="1:12" ht="15" customHeight="1">
      <c r="A34" s="381" t="s">
        <v>657</v>
      </c>
      <c r="B34" s="381"/>
      <c r="C34" s="382" t="s">
        <v>4</v>
      </c>
      <c r="D34" s="382"/>
      <c r="E34" s="382"/>
      <c r="F34" s="382"/>
      <c r="G34" s="382"/>
      <c r="H34" s="382"/>
      <c r="I34" s="382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1" t="s">
        <v>705</v>
      </c>
      <c r="B49" s="381"/>
      <c r="C49" s="382" t="s">
        <v>706</v>
      </c>
      <c r="D49" s="382"/>
      <c r="E49" s="382"/>
      <c r="F49" s="382"/>
      <c r="G49" s="382"/>
      <c r="H49" s="382"/>
      <c r="I49" s="382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1" t="s">
        <v>721</v>
      </c>
      <c r="B67" s="381"/>
      <c r="C67" s="382" t="s">
        <v>722</v>
      </c>
      <c r="D67" s="382"/>
      <c r="E67" s="382"/>
      <c r="F67" s="382"/>
      <c r="G67" s="382"/>
      <c r="H67" s="382"/>
      <c r="I67" s="382"/>
    </row>
    <row r="82" spans="1:9">
      <c r="A82" s="381" t="s">
        <v>759</v>
      </c>
      <c r="B82" s="381"/>
      <c r="C82" s="382" t="s">
        <v>760</v>
      </c>
      <c r="D82" s="382"/>
      <c r="E82" s="382"/>
      <c r="F82" s="382"/>
      <c r="G82" s="382"/>
      <c r="H82" s="382"/>
      <c r="I82" s="382"/>
    </row>
    <row r="100" spans="1:9">
      <c r="A100" s="383" t="s">
        <v>1029</v>
      </c>
      <c r="B100" s="383"/>
      <c r="C100" s="383"/>
      <c r="D100" s="383"/>
      <c r="E100" s="383"/>
      <c r="F100" s="383"/>
      <c r="G100" s="383"/>
      <c r="H100" s="383"/>
      <c r="I100" s="383"/>
    </row>
    <row r="115" spans="1:9">
      <c r="A115" s="383" t="s">
        <v>1030</v>
      </c>
      <c r="B115" s="383"/>
      <c r="C115" s="383"/>
      <c r="D115" s="383"/>
      <c r="E115" s="383"/>
      <c r="F115" s="383"/>
      <c r="G115" s="383"/>
      <c r="H115" s="383"/>
      <c r="I115" s="383"/>
    </row>
    <row r="128" spans="1:9">
      <c r="A128" s="383" t="s">
        <v>1006</v>
      </c>
      <c r="B128" s="383"/>
      <c r="C128" s="383"/>
      <c r="D128" s="383"/>
      <c r="E128" s="383"/>
      <c r="F128" s="383"/>
      <c r="G128" s="383"/>
      <c r="H128" s="383"/>
      <c r="I128" s="383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9" sqref="E49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  <row r="44" spans="1:7">
      <c r="A44" s="371">
        <v>43390</v>
      </c>
      <c r="B44" s="358">
        <f t="shared" ref="B44:B45" si="23">+IF(F44=0,"",C44/F44)</f>
        <v>661.34216280594308</v>
      </c>
      <c r="C44" s="1">
        <v>4570</v>
      </c>
      <c r="D44" s="359">
        <f t="shared" ref="D44:D45" si="24">+IF(ISERROR(B44/1.17),0,B44/1.17)</f>
        <v>565.24971179995134</v>
      </c>
      <c r="E44" s="1">
        <v>500</v>
      </c>
      <c r="F44" s="360">
        <f>USD_CNY!B963</f>
        <v>6.9101900000000001</v>
      </c>
      <c r="G44" s="362">
        <f t="shared" ref="G44" si="25">C44-C43</f>
        <v>0</v>
      </c>
    </row>
    <row r="45" spans="1:7">
      <c r="A45" s="371">
        <v>43391</v>
      </c>
      <c r="B45" s="358">
        <f t="shared" si="23"/>
        <v>664.67288856300752</v>
      </c>
      <c r="C45" s="1">
        <v>4605</v>
      </c>
      <c r="D45" s="359">
        <f t="shared" si="24"/>
        <v>568.09648595128851</v>
      </c>
      <c r="E45" s="1">
        <v>504</v>
      </c>
      <c r="F45" s="360">
        <f>USD_CNY!B964</f>
        <v>6.9282199999999996</v>
      </c>
      <c r="G45" s="362">
        <f t="shared" ref="G45" si="26">C45-C44</f>
        <v>35</v>
      </c>
    </row>
    <row r="46" spans="1:7">
      <c r="A46" s="371">
        <v>43392</v>
      </c>
      <c r="B46" s="358">
        <f t="shared" ref="B46" si="27">+IF(F46=0,"",C46/F46)</f>
        <v>661.79046762200949</v>
      </c>
      <c r="C46" s="1">
        <v>4590</v>
      </c>
      <c r="D46" s="359">
        <f t="shared" ref="D46" si="28">+IF(ISERROR(B46/1.17),0,B46/1.17)</f>
        <v>565.63287830940988</v>
      </c>
      <c r="E46" s="1">
        <v>502.5</v>
      </c>
      <c r="F46" s="360">
        <f>USD_CNY!B965</f>
        <v>6.9357300000000004</v>
      </c>
      <c r="G46" s="362">
        <f t="shared" ref="G46" si="29">C46-C45</f>
        <v>-15</v>
      </c>
    </row>
    <row r="47" spans="1:7">
      <c r="A47" s="371">
        <v>43395</v>
      </c>
      <c r="B47" s="358">
        <f t="shared" ref="B47" si="30">+IF(F47=0,"",C47/F47)</f>
        <v>668.81090183414358</v>
      </c>
      <c r="C47" s="1">
        <v>4635</v>
      </c>
      <c r="D47" s="359">
        <f t="shared" ref="D47" si="31">+IF(ISERROR(B47/1.17),0,B47/1.17)</f>
        <v>571.63324943089196</v>
      </c>
      <c r="E47" s="1">
        <v>501</v>
      </c>
      <c r="F47" s="360">
        <f>USD_CNY!B966</f>
        <v>6.9302099999999998</v>
      </c>
      <c r="G47" s="362">
        <f t="shared" ref="G47" si="32">C47-C46</f>
        <v>45</v>
      </c>
    </row>
    <row r="48" spans="1:7">
      <c r="A48" s="371">
        <v>43396</v>
      </c>
      <c r="B48" s="358">
        <f t="shared" ref="B48" si="33">+IF(F48=0,"",C48/F48)</f>
        <v>668.1427793009799</v>
      </c>
      <c r="C48" s="1">
        <v>4635</v>
      </c>
      <c r="D48" s="359">
        <f t="shared" ref="D48" si="34">+IF(ISERROR(B48/1.17),0,B48/1.17)</f>
        <v>571.06220453075207</v>
      </c>
      <c r="E48" s="1">
        <v>505</v>
      </c>
      <c r="F48" s="360">
        <f>USD_CNY!B967</f>
        <v>6.9371400000000003</v>
      </c>
      <c r="G48" s="362">
        <f t="shared" ref="G48" si="35">C48-C47</f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68" sqref="B968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226">
        <v>43389</v>
      </c>
      <c r="B962" s="342">
        <v>6.9209699999999996</v>
      </c>
    </row>
    <row r="963" spans="1:2">
      <c r="A963" s="226">
        <v>43390</v>
      </c>
      <c r="B963" s="342">
        <v>6.9101900000000001</v>
      </c>
    </row>
    <row r="964" spans="1:2">
      <c r="A964" s="226">
        <v>43391</v>
      </c>
      <c r="B964" s="342">
        <v>6.9282199999999996</v>
      </c>
    </row>
    <row r="965" spans="1:2">
      <c r="A965" s="226">
        <v>43392</v>
      </c>
      <c r="B965" s="342">
        <v>6.9357300000000004</v>
      </c>
    </row>
    <row r="966" spans="1:2">
      <c r="A966" s="226">
        <v>43395</v>
      </c>
      <c r="B966" s="342">
        <v>6.9302099999999998</v>
      </c>
    </row>
    <row r="967" spans="1:2">
      <c r="A967" s="226">
        <v>43396</v>
      </c>
      <c r="B967" s="342">
        <v>6.9371400000000003</v>
      </c>
    </row>
    <row r="968" spans="1:2">
      <c r="A968" s="125"/>
      <c r="B968" s="342"/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3" activePane="bottomLeft" state="frozen"/>
      <selection pane="bottomLeft" activeCell="B450" sqref="B450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2">
        <v>43391</v>
      </c>
      <c r="B446" s="334">
        <v>23385</v>
      </c>
    </row>
    <row r="447" spans="1:2" ht="15.75">
      <c r="A447" s="232">
        <v>43392</v>
      </c>
      <c r="B447" s="334">
        <v>23390</v>
      </c>
    </row>
    <row r="448" spans="1:2" ht="15.75">
      <c r="A448" s="232">
        <v>43395</v>
      </c>
      <c r="B448" s="334">
        <v>23390</v>
      </c>
    </row>
    <row r="449" spans="1:2" ht="15.75">
      <c r="A449" s="232">
        <v>43396</v>
      </c>
      <c r="B449" s="334">
        <v>23390</v>
      </c>
    </row>
    <row r="450" spans="1:2" ht="15.75">
      <c r="A450" s="233"/>
      <c r="B450" s="334"/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8" activePane="bottomLeft" state="frozen"/>
      <selection pane="bottomLeft" activeCell="B306" sqref="B306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>
        <v>43391</v>
      </c>
      <c r="B302" s="311">
        <v>3396</v>
      </c>
    </row>
    <row r="303" spans="1:2">
      <c r="A303" s="308">
        <v>43392</v>
      </c>
      <c r="B303" s="311">
        <v>3396</v>
      </c>
    </row>
    <row r="304" spans="1:2">
      <c r="A304" s="308">
        <v>43395</v>
      </c>
      <c r="B304" s="311">
        <v>3397</v>
      </c>
    </row>
    <row r="305" spans="1:2">
      <c r="A305" s="308">
        <v>43396</v>
      </c>
      <c r="B305" s="311">
        <v>3393</v>
      </c>
    </row>
    <row r="306" spans="1:2">
      <c r="A306" s="308"/>
      <c r="B306" s="311"/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77" activePane="bottomLeft" state="frozen"/>
      <selection pane="bottomLeft" activeCell="E1183" sqref="E1183"/>
    </sheetView>
  </sheetViews>
  <sheetFormatPr defaultColWidth="9.140625"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4" t="s">
        <v>749</v>
      </c>
      <c r="B1" s="384"/>
      <c r="C1" s="384"/>
      <c r="D1" s="384"/>
      <c r="E1" s="384"/>
      <c r="F1" s="384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6284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 t="shared" ref="G1175:G1180" si="49">+C1175-C1174</f>
        <v>-375</v>
      </c>
    </row>
    <row r="1176" spans="1:7">
      <c r="A1176" s="345">
        <v>43388</v>
      </c>
      <c r="B1176" s="47">
        <f t="shared" ref="B1176" si="50">+IF(F1176=0,"",C1176/F1176)</f>
        <v>7357.8740385171477</v>
      </c>
      <c r="C1176" s="268">
        <v>50890</v>
      </c>
      <c r="D1176" s="47">
        <f t="shared" ref="D1176" si="51">+B1176/1.17</f>
        <v>6288.7812295018357</v>
      </c>
      <c r="E1176" s="268">
        <v>6325</v>
      </c>
      <c r="F1176" s="171">
        <f>USD_CNY!B961</f>
        <v>6.9164000000000003</v>
      </c>
      <c r="G1176" s="163">
        <f t="shared" si="49"/>
        <v>355</v>
      </c>
    </row>
    <row r="1177" spans="1:7">
      <c r="A1177" s="345">
        <v>43389</v>
      </c>
      <c r="B1177" s="47">
        <f t="shared" ref="B1177" si="52">+IF(F1177=0,"",C1177/F1177)</f>
        <v>7287.2733157346447</v>
      </c>
      <c r="C1177" s="268">
        <v>50435</v>
      </c>
      <c r="D1177" s="47">
        <f t="shared" ref="D1177" si="53">+B1177/1.17</f>
        <v>6228.4387313971329</v>
      </c>
      <c r="E1177" s="268">
        <v>6296</v>
      </c>
      <c r="F1177" s="171">
        <f>USD_CNY!B962</f>
        <v>6.9209699999999996</v>
      </c>
      <c r="G1177" s="163">
        <f t="shared" si="49"/>
        <v>-455</v>
      </c>
    </row>
    <row r="1178" spans="1:7">
      <c r="A1178" s="345">
        <v>43390</v>
      </c>
      <c r="B1178" s="47">
        <f t="shared" ref="B1178:B1179" si="54">+IF(F1178=0,"",C1178/F1178)</f>
        <v>7257.3981323234239</v>
      </c>
      <c r="C1178" s="268">
        <v>50150</v>
      </c>
      <c r="D1178" s="47">
        <f t="shared" ref="D1178:D1179" si="55">+B1178/1.17</f>
        <v>6202.9043866012171</v>
      </c>
      <c r="E1178" s="268">
        <v>6202</v>
      </c>
      <c r="F1178" s="171">
        <f>USD_CNY!B963</f>
        <v>6.9101900000000001</v>
      </c>
      <c r="G1178" s="163">
        <f t="shared" si="49"/>
        <v>-285</v>
      </c>
    </row>
    <row r="1179" spans="1:7">
      <c r="A1179" s="345">
        <v>43391</v>
      </c>
      <c r="B1179" s="47">
        <f t="shared" si="54"/>
        <v>7250.7801426629067</v>
      </c>
      <c r="C1179" s="268">
        <v>50235</v>
      </c>
      <c r="D1179" s="47">
        <f t="shared" si="55"/>
        <v>6197.2479851819717</v>
      </c>
      <c r="E1179" s="268">
        <v>6249</v>
      </c>
      <c r="F1179" s="171">
        <f>USD_CNY!B964</f>
        <v>6.9282199999999996</v>
      </c>
      <c r="G1179" s="163">
        <f t="shared" si="49"/>
        <v>85</v>
      </c>
    </row>
    <row r="1180" spans="1:7">
      <c r="A1180" s="345">
        <v>43392</v>
      </c>
      <c r="B1180" s="47">
        <f t="shared" ref="B1180" si="56">+IF(F1180=0,"",C1180/F1180)</f>
        <v>7213.3719161501376</v>
      </c>
      <c r="C1180" s="268">
        <v>50030</v>
      </c>
      <c r="D1180" s="47">
        <f t="shared" ref="D1180" si="57">+B1180/1.17</f>
        <v>6165.2751420086652</v>
      </c>
      <c r="E1180" s="268">
        <v>6147</v>
      </c>
      <c r="F1180" s="171">
        <f>USD_CNY!B965</f>
        <v>6.9357300000000004</v>
      </c>
      <c r="G1180" s="163">
        <f t="shared" si="49"/>
        <v>-205</v>
      </c>
    </row>
    <row r="1181" spans="1:7">
      <c r="A1181" s="345">
        <v>43395</v>
      </c>
      <c r="B1181" s="47">
        <f t="shared" ref="B1181" si="58">+IF(F1181=0,"",C1181/F1181)</f>
        <v>7285.4935131835837</v>
      </c>
      <c r="C1181" s="268">
        <v>50490</v>
      </c>
      <c r="D1181" s="47">
        <f t="shared" ref="D1181" si="59">+B1181/1.17</f>
        <v>6226.9175326355416</v>
      </c>
      <c r="E1181" s="268">
        <v>6191.5</v>
      </c>
      <c r="F1181" s="171">
        <f>USD_CNY!B966</f>
        <v>6.9302099999999998</v>
      </c>
      <c r="G1181" s="163">
        <f t="shared" ref="G1181" si="60">+C1181-C1180</f>
        <v>460</v>
      </c>
    </row>
    <row r="1182" spans="1:7">
      <c r="A1182" s="345">
        <v>43396</v>
      </c>
      <c r="B1182" s="47">
        <f t="shared" ref="B1182" si="61">+IF(F1182=0,"",C1182/F1182)</f>
        <v>7258.7550489106461</v>
      </c>
      <c r="C1182" s="268">
        <v>50355</v>
      </c>
      <c r="D1182" s="47">
        <f t="shared" ref="D1182" si="62">+B1182/1.17</f>
        <v>6204.0641443680743</v>
      </c>
      <c r="E1182" s="268">
        <v>6284</v>
      </c>
      <c r="F1182" s="171">
        <f>USD_CNY!B967</f>
        <v>6.9371400000000003</v>
      </c>
      <c r="G1182" s="163">
        <f t="shared" ref="G1182" si="63">+C1182-C1181</f>
        <v>-135</v>
      </c>
    </row>
    <row r="1183" spans="1:7">
      <c r="A1183" s="46"/>
      <c r="B1183" s="47"/>
      <c r="C1183" s="268"/>
      <c r="D1183" s="47"/>
      <c r="E1183" s="268"/>
      <c r="F1183" s="47"/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47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74" activePane="bottomLeft" state="frozen"/>
      <selection pane="bottomLeft" activeCell="C1181" sqref="C1181"/>
    </sheetView>
  </sheetViews>
  <sheetFormatPr defaultColWidth="9.140625"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7" t="s">
        <v>749</v>
      </c>
      <c r="B1" s="387"/>
      <c r="C1" s="387"/>
      <c r="D1" s="387"/>
      <c r="E1" s="387"/>
      <c r="F1" s="387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>
      <c r="A1176" s="345">
        <v>43390</v>
      </c>
      <c r="B1176" s="47">
        <f t="shared" ref="B1176:B1177" si="48">+IF(F1176=0,"",C1176/F1176)</f>
        <v>2713.3841471797446</v>
      </c>
      <c r="C1176" s="47">
        <v>18750</v>
      </c>
      <c r="D1176" s="47">
        <f t="shared" ref="D1176:D1177" si="49">+B1176/1.17</f>
        <v>2319.1317497262776</v>
      </c>
      <c r="E1176" s="47">
        <v>2079</v>
      </c>
      <c r="F1176" s="171">
        <f>USD_CNY!B963</f>
        <v>6.9101900000000001</v>
      </c>
      <c r="G1176" s="163">
        <f t="shared" ref="G1176" si="50">+C1176-C1175</f>
        <v>-125</v>
      </c>
    </row>
    <row r="1177" spans="1:7">
      <c r="A1177" s="345">
        <v>43391</v>
      </c>
      <c r="B1177" s="47">
        <f t="shared" si="48"/>
        <v>2695.4975448239234</v>
      </c>
      <c r="C1177" s="47">
        <v>18675</v>
      </c>
      <c r="D1177" s="47">
        <f t="shared" si="49"/>
        <v>2303.844055405063</v>
      </c>
      <c r="E1177" s="47">
        <v>2013</v>
      </c>
      <c r="F1177" s="171">
        <f>USD_CNY!B964</f>
        <v>6.9282199999999996</v>
      </c>
      <c r="G1177" s="163">
        <f t="shared" ref="G1177" si="51">+C1177-C1176</f>
        <v>-75</v>
      </c>
    </row>
    <row r="1178" spans="1:7">
      <c r="A1178" s="345">
        <v>43392</v>
      </c>
      <c r="B1178" s="47">
        <f t="shared" ref="B1178" si="52">+IF(F1178=0,"",C1178/F1178)</f>
        <v>2663.7426774110295</v>
      </c>
      <c r="C1178" s="47">
        <v>18475</v>
      </c>
      <c r="D1178" s="47">
        <f t="shared" ref="D1178" si="53">+B1178/1.17</f>
        <v>2276.7031430863503</v>
      </c>
      <c r="E1178" s="47">
        <v>1992</v>
      </c>
      <c r="F1178" s="171">
        <f>USD_CNY!B965</f>
        <v>6.9357300000000004</v>
      </c>
      <c r="G1178" s="163">
        <f t="shared" ref="G1178" si="54">+C1178-C1177</f>
        <v>-200</v>
      </c>
    </row>
    <row r="1179" spans="1:7">
      <c r="A1179" s="345">
        <v>43395</v>
      </c>
      <c r="B1179" s="47">
        <f t="shared" ref="B1179" si="55">+IF(F1179=0,"",C1179/F1179)</f>
        <v>2662.2569878834843</v>
      </c>
      <c r="C1179" s="47">
        <v>18450</v>
      </c>
      <c r="D1179" s="47">
        <f t="shared" ref="D1179" si="56">+B1179/1.17</f>
        <v>2275.433322977337</v>
      </c>
      <c r="E1179" s="47">
        <v>1966</v>
      </c>
      <c r="F1179" s="171">
        <f>USD_CNY!B966</f>
        <v>6.9302099999999998</v>
      </c>
      <c r="G1179" s="163">
        <f t="shared" ref="G1179" si="57">+C1179-C1178</f>
        <v>-25</v>
      </c>
    </row>
    <row r="1180" spans="1:7">
      <c r="A1180" s="345">
        <v>43396</v>
      </c>
      <c r="B1180" s="47">
        <f t="shared" ref="B1180" si="58">+IF(F1180=0,"",C1180/F1180)</f>
        <v>2648.7860991705516</v>
      </c>
      <c r="C1180" s="47">
        <v>18375</v>
      </c>
      <c r="D1180" s="47">
        <f t="shared" ref="D1180" si="59">+B1180/1.17</f>
        <v>2263.9197428808134</v>
      </c>
      <c r="E1180" s="47">
        <v>1997</v>
      </c>
      <c r="F1180" s="171">
        <f>USD_CNY!B967</f>
        <v>6.9371400000000003</v>
      </c>
      <c r="G1180" s="163">
        <f t="shared" ref="G1180" si="60">+C1180-C1179</f>
        <v>-75</v>
      </c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71" activePane="bottomLeft" state="frozen"/>
      <selection pane="bottomLeft" activeCell="C1182" sqref="C1182"/>
    </sheetView>
  </sheetViews>
  <sheetFormatPr defaultColWidth="9.140625"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8" t="s">
        <v>749</v>
      </c>
      <c r="B1" s="388"/>
      <c r="C1" s="388"/>
      <c r="D1" s="388"/>
      <c r="E1" s="388"/>
      <c r="F1" s="388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>
      <c r="A1177" s="345">
        <v>43390</v>
      </c>
      <c r="B1177" s="20">
        <f t="shared" ref="B1177:B1178" si="54">+IF(F1177=0,"",C1177/F1177)</f>
        <v>510.98450259688951</v>
      </c>
      <c r="C1177" s="258">
        <v>3531</v>
      </c>
      <c r="D1177" s="20">
        <f t="shared" ref="D1177:D1178" si="55">+B1177/1.17</f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ref="G1177" si="56">+C1177-C1176</f>
        <v>-20</v>
      </c>
    </row>
    <row r="1178" spans="1:7">
      <c r="A1178" s="345">
        <v>43391</v>
      </c>
      <c r="B1178" s="20">
        <f t="shared" si="54"/>
        <v>510.08772816105727</v>
      </c>
      <c r="C1178" s="258">
        <v>3534</v>
      </c>
      <c r="D1178" s="20">
        <f t="shared" si="55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ref="G1178" si="57">+C1178-C1177</f>
        <v>3</v>
      </c>
    </row>
    <row r="1179" spans="1:7">
      <c r="A1179" s="345">
        <v>43392</v>
      </c>
      <c r="B1179" s="20">
        <f t="shared" ref="B1179" si="58">+IF(F1179=0,"",C1179/F1179)</f>
        <v>509.53540579001776</v>
      </c>
      <c r="C1179" s="258">
        <v>3534</v>
      </c>
      <c r="D1179" s="20">
        <f t="shared" ref="D1179" si="59">+B1179/1.17</f>
        <v>435.50034682907506</v>
      </c>
      <c r="E1179" s="20">
        <f>AVERAGE(472.62,466.51)</f>
        <v>469.565</v>
      </c>
      <c r="F1179" s="171">
        <f>USD_CNY!B965</f>
        <v>6.9357300000000004</v>
      </c>
      <c r="G1179" s="185">
        <f t="shared" ref="G1179" si="60">+C1179-C1178</f>
        <v>0</v>
      </c>
    </row>
    <row r="1180" spans="1:7">
      <c r="A1180" s="345">
        <v>43395</v>
      </c>
      <c r="B1180" s="20">
        <f t="shared" ref="B1180" si="61">+IF(F1180=0,"",C1180/F1180)</f>
        <v>510.66273604984553</v>
      </c>
      <c r="C1180" s="258">
        <v>3539</v>
      </c>
      <c r="D1180" s="20">
        <f t="shared" ref="D1180" si="62">+B1180/1.17</f>
        <v>436.46387696567996</v>
      </c>
      <c r="E1180" s="20">
        <f>AVERAGE(523.74,468.11)</f>
        <v>495.92500000000001</v>
      </c>
      <c r="F1180" s="171">
        <f>USD_CNY!B966</f>
        <v>6.9302099999999998</v>
      </c>
      <c r="G1180" s="185">
        <f t="shared" ref="G1180" si="63">+C1180-C1179</f>
        <v>5</v>
      </c>
    </row>
    <row r="1181" spans="1:7">
      <c r="A1181" s="345">
        <v>43396</v>
      </c>
      <c r="B1181" s="20">
        <f t="shared" ref="B1181" si="64">+IF(F1181=0,"",C1181/F1181)</f>
        <v>510.15259890963711</v>
      </c>
      <c r="C1181" s="258">
        <v>3539</v>
      </c>
      <c r="D1181" s="20">
        <f t="shared" ref="D1181" si="65">+B1181/1.17</f>
        <v>436.02786231592916</v>
      </c>
      <c r="E1181" s="20">
        <f>AVERAGE(471.33,464.9)</f>
        <v>468.11500000000001</v>
      </c>
      <c r="F1181" s="171">
        <f>USD_CNY!B967</f>
        <v>6.9371400000000003</v>
      </c>
      <c r="G1181" s="185">
        <f t="shared" ref="G1181" si="66">+C1181-C1180</f>
        <v>0</v>
      </c>
    </row>
    <row r="1182" spans="1:7">
      <c r="A1182" s="225"/>
      <c r="B1182" s="20"/>
      <c r="C1182" s="258"/>
      <c r="D1182" s="20"/>
      <c r="E1182" s="20"/>
      <c r="F1182" s="58"/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9" activePane="bottomLeft" state="frozen"/>
      <selection pane="bottomLeft" activeCell="E1179" sqref="E1179"/>
    </sheetView>
  </sheetViews>
  <sheetFormatPr defaultColWidth="9.140625"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2768.5736349537283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7">
      <c r="A1174" s="345">
        <v>43390</v>
      </c>
      <c r="B1174" s="20">
        <f t="shared" ref="B1174:B1175" si="55">+IF(F1174=0,"",C1174/F1174)</f>
        <v>3293.6865701232527</v>
      </c>
      <c r="C1174" s="258">
        <v>22760</v>
      </c>
      <c r="D1174" s="20">
        <f t="shared" ref="D1174:D1175" si="56">+B1174/1.17</f>
        <v>2815.1167266010707</v>
      </c>
      <c r="E1174" s="258">
        <v>2630</v>
      </c>
      <c r="F1174" s="171">
        <f>USD_CNY!B963</f>
        <v>6.9101900000000001</v>
      </c>
      <c r="G1174" s="185">
        <f t="shared" ref="G1174" si="57">+C1174-C1173</f>
        <v>-340</v>
      </c>
    </row>
    <row r="1175" spans="1:7">
      <c r="A1175" s="345">
        <v>43391</v>
      </c>
      <c r="B1175" s="20">
        <f t="shared" si="55"/>
        <v>3280.7849635259854</v>
      </c>
      <c r="C1175" s="258">
        <v>22730</v>
      </c>
      <c r="D1175" s="20">
        <f t="shared" si="56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58">+C1175-C1174</f>
        <v>-30</v>
      </c>
    </row>
    <row r="1176" spans="1:7">
      <c r="A1176" s="345">
        <v>43392</v>
      </c>
      <c r="B1176" s="20">
        <f t="shared" ref="B1176" si="59">+IF(F1176=0,"",C1176/F1176)</f>
        <v>3236.8618732274754</v>
      </c>
      <c r="C1176" s="258">
        <v>22450</v>
      </c>
      <c r="D1176" s="20">
        <f t="shared" ref="D1176" si="60">+B1176/1.17</f>
        <v>2766.5486095961328</v>
      </c>
      <c r="E1176" s="258">
        <v>2687</v>
      </c>
      <c r="F1176" s="171">
        <f>USD_CNY!B965</f>
        <v>6.9357300000000004</v>
      </c>
      <c r="G1176" s="185">
        <f t="shared" ref="G1176" si="61">+C1176-C1175</f>
        <v>-280</v>
      </c>
    </row>
    <row r="1177" spans="1:7">
      <c r="A1177" s="345">
        <v>43395</v>
      </c>
      <c r="B1177" s="20">
        <f t="shared" ref="B1177" si="62">+IF(F1177=0,"",C1177/F1177)</f>
        <v>3242.3259901215115</v>
      </c>
      <c r="C1177" s="258">
        <v>22470</v>
      </c>
      <c r="D1177" s="20">
        <f t="shared" ref="D1177" si="63">+B1177/1.17</f>
        <v>2771.2187949756512</v>
      </c>
      <c r="E1177" s="258">
        <v>2696</v>
      </c>
      <c r="F1177" s="171">
        <f>USD_CNY!B966</f>
        <v>6.9302099999999998</v>
      </c>
      <c r="G1177" s="185">
        <f t="shared" ref="G1177" si="64">+C1177-C1176</f>
        <v>20</v>
      </c>
    </row>
    <row r="1178" spans="1:7">
      <c r="A1178" s="345">
        <v>43396</v>
      </c>
      <c r="B1178" s="20">
        <f t="shared" ref="B1178" si="65">+IF(F1178=0,"",C1178/F1178)</f>
        <v>3239.2311528958617</v>
      </c>
      <c r="C1178" s="258">
        <v>22471</v>
      </c>
      <c r="D1178" s="20">
        <f t="shared" ref="D1178" si="66">+B1178/1.17</f>
        <v>2768.5736349537283</v>
      </c>
      <c r="E1178" s="258">
        <v>2724</v>
      </c>
      <c r="F1178" s="171">
        <f>USD_CNY!B967</f>
        <v>6.9371400000000003</v>
      </c>
      <c r="G1178" s="185">
        <f t="shared" ref="G1178" si="67">+C1178-C1177</f>
        <v>1</v>
      </c>
    </row>
    <row r="1179" spans="1:7">
      <c r="A1179" s="226"/>
      <c r="B1179" s="20"/>
      <c r="C1179" s="258"/>
      <c r="D1179" s="20"/>
      <c r="E1179" s="258"/>
      <c r="F1179" s="171"/>
      <c r="G1179" s="185">
        <f t="shared" si="58"/>
        <v>-22471</v>
      </c>
    </row>
    <row r="1180" spans="1:7">
      <c r="A1180" s="226"/>
      <c r="B1180" s="20"/>
      <c r="C1180" s="258"/>
      <c r="D1180" s="20"/>
      <c r="E1180" s="258"/>
      <c r="F1180" s="171"/>
      <c r="G1180" s="185">
        <f t="shared" si="58"/>
        <v>0</v>
      </c>
    </row>
    <row r="1181" spans="1:7">
      <c r="A1181" s="226"/>
      <c r="B1181" s="20"/>
      <c r="C1181" s="258"/>
      <c r="D1181" s="20"/>
      <c r="E1181" s="258"/>
      <c r="F1181" s="171"/>
      <c r="G1181" s="185">
        <f t="shared" si="58"/>
        <v>0</v>
      </c>
    </row>
    <row r="1182" spans="1:7">
      <c r="A1182" s="226"/>
      <c r="B1182" s="20"/>
      <c r="C1182" s="258"/>
      <c r="D1182" s="20"/>
      <c r="E1182" s="258"/>
      <c r="F1182" s="171"/>
      <c r="G1182" s="185">
        <f t="shared" si="58"/>
        <v>0</v>
      </c>
    </row>
    <row r="1183" spans="1:7">
      <c r="A1183" s="226"/>
      <c r="B1183" s="20"/>
      <c r="C1183" s="258"/>
      <c r="D1183" s="20"/>
      <c r="E1183" s="258"/>
      <c r="F1183" s="171"/>
      <c r="G1183" s="185">
        <f t="shared" si="58"/>
        <v>0</v>
      </c>
    </row>
    <row r="1184" spans="1:7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6" activePane="bottomLeft" state="frozen"/>
      <selection pane="bottomLeft" activeCell="C726" sqref="C726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>
      <c r="A721" s="351">
        <v>43390</v>
      </c>
      <c r="B721" s="110">
        <f t="shared" ref="B721:B722" si="48">+IF(F721=0,"",C721/F721)</f>
        <v>15357.754273037355</v>
      </c>
      <c r="C721" s="289">
        <v>106125</v>
      </c>
      <c r="D721" s="110">
        <f t="shared" ref="D721:D722" si="49">+IF(ISERROR(B721/1.17),0,B721/1.17)</f>
        <v>13126.285703450732</v>
      </c>
      <c r="E721" s="289">
        <v>12450</v>
      </c>
      <c r="F721" s="178">
        <f>USD_CNY!B963</f>
        <v>6.9101900000000001</v>
      </c>
      <c r="G721" s="106">
        <f t="shared" ref="G721" si="50">+C721-C720</f>
        <v>-475</v>
      </c>
    </row>
    <row r="722" spans="1:7">
      <c r="A722" s="351">
        <v>43391</v>
      </c>
      <c r="B722" s="110">
        <f t="shared" si="48"/>
        <v>15209.534339267519</v>
      </c>
      <c r="C722" s="289">
        <v>105375</v>
      </c>
      <c r="D722" s="110">
        <f t="shared" si="4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>
      <c r="A723" s="351">
        <v>43392</v>
      </c>
      <c r="B723" s="110">
        <f t="shared" ref="B723" si="51">+IF(F723=0,"",C723/F723)</f>
        <v>15229.1107064433</v>
      </c>
      <c r="C723" s="289">
        <v>105625</v>
      </c>
      <c r="D723" s="110">
        <f t="shared" ref="D723" si="52">+IF(ISERROR(B723/1.17),0,B723/1.17)</f>
        <v>13016.333937131027</v>
      </c>
      <c r="E723" s="289">
        <v>12140</v>
      </c>
      <c r="F723" s="178">
        <f>USD_CNY!B965</f>
        <v>6.9357300000000004</v>
      </c>
      <c r="G723" s="106">
        <f t="shared" ref="G723" si="53">+C723-C722</f>
        <v>250</v>
      </c>
    </row>
    <row r="724" spans="1:7">
      <c r="A724" s="351">
        <v>43395</v>
      </c>
      <c r="B724" s="110">
        <f t="shared" ref="B724" si="54">+IF(F724=0,"",C724/F724)</f>
        <v>15425.217994837098</v>
      </c>
      <c r="C724" s="289">
        <v>106900</v>
      </c>
      <c r="D724" s="110">
        <f t="shared" ref="D724" si="55">+IF(ISERROR(B724/1.17),0,B724/1.17)</f>
        <v>13183.947004134272</v>
      </c>
      <c r="E724" s="289">
        <v>12470</v>
      </c>
      <c r="F724" s="178">
        <f>USD_CNY!B966</f>
        <v>6.9302099999999998</v>
      </c>
      <c r="G724" s="106">
        <f t="shared" ref="G724" si="56">+C724-C723</f>
        <v>1275</v>
      </c>
    </row>
    <row r="725" spans="1:7">
      <c r="A725" s="351">
        <v>43396</v>
      </c>
      <c r="B725" s="110">
        <f t="shared" ref="B725" si="57">+IF(F725=0,"",C725/F725)</f>
        <v>15402.601071911478</v>
      </c>
      <c r="C725" s="289">
        <v>106850</v>
      </c>
      <c r="D725" s="110">
        <f t="shared" ref="D725" si="58">+IF(ISERROR(B725/1.17),0,B725/1.17)</f>
        <v>13164.616300779042</v>
      </c>
      <c r="E725" s="289">
        <v>12455</v>
      </c>
      <c r="F725" s="178">
        <f>USD_CNY!B967</f>
        <v>6.9371400000000003</v>
      </c>
      <c r="G725" s="106">
        <f t="shared" ref="G725" si="59">+C725-C724</f>
        <v>-50</v>
      </c>
    </row>
    <row r="726" spans="1:7">
      <c r="A726" s="252"/>
      <c r="B726" s="110"/>
      <c r="C726" s="289"/>
      <c r="D726" s="110"/>
      <c r="E726" s="289"/>
      <c r="F726" s="178"/>
      <c r="G726" s="106">
        <f t="shared" si="16"/>
        <v>-106850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50" sqref="C50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  <row r="45" spans="1:7">
      <c r="A45" s="351">
        <v>43390</v>
      </c>
      <c r="B45" s="358">
        <f t="shared" ref="B45" si="35">+IF(F45=0,"",C45/F45)</f>
        <v>362.58047897380533</v>
      </c>
      <c r="C45" s="372">
        <v>2505.5</v>
      </c>
      <c r="D45" s="358">
        <f t="shared" ref="D45:D46" si="36">+IF(ISERROR(B45/1.17),0,B45/1.17)</f>
        <v>309.8978452767567</v>
      </c>
      <c r="E45" s="1" t="s">
        <v>1025</v>
      </c>
      <c r="F45" s="1">
        <f>USD_CNY!B963</f>
        <v>6.9101900000000001</v>
      </c>
      <c r="G45" s="362">
        <f t="shared" ref="G45" si="37">C45-C44</f>
        <v>10.5</v>
      </c>
    </row>
    <row r="46" spans="1:7">
      <c r="A46" s="351">
        <v>43391</v>
      </c>
      <c r="B46" s="358">
        <f t="shared" ref="B46" si="38">+IF(F46=0,"",C46/F46)</f>
        <v>355.93557941289396</v>
      </c>
      <c r="C46" s="372">
        <v>2466</v>
      </c>
      <c r="D46" s="358">
        <f t="shared" si="36"/>
        <v>304.2184439426444</v>
      </c>
      <c r="E46" s="1" t="s">
        <v>1025</v>
      </c>
      <c r="F46" s="1">
        <f>USD_CNY!B964</f>
        <v>6.9282199999999996</v>
      </c>
      <c r="G46" s="362">
        <f t="shared" ref="G46" si="39">C46-C45</f>
        <v>-39.5</v>
      </c>
    </row>
    <row r="47" spans="1:7">
      <c r="A47" s="351">
        <v>43392</v>
      </c>
      <c r="B47" s="358">
        <f t="shared" ref="B47" si="40">+IF(F47=0,"",C47/F47)</f>
        <v>341.85298447315563</v>
      </c>
      <c r="C47" s="372">
        <v>2371</v>
      </c>
      <c r="D47" s="358">
        <f t="shared" ref="D47" si="41">+IF(ISERROR(B47/1.17),0,B47/1.17)</f>
        <v>292.18203801124412</v>
      </c>
      <c r="E47" s="1" t="s">
        <v>1025</v>
      </c>
      <c r="F47" s="1">
        <f>USD_CNY!B965</f>
        <v>6.9357300000000004</v>
      </c>
      <c r="G47" s="362">
        <f t="shared" ref="G47" si="42">C47-C46</f>
        <v>-95</v>
      </c>
    </row>
    <row r="48" spans="1:7">
      <c r="A48" s="351">
        <v>43395</v>
      </c>
      <c r="B48" s="358">
        <f t="shared" ref="B48" si="43">+IF(F48=0,"",C48/F48)</f>
        <v>347.82495768526496</v>
      </c>
      <c r="C48" s="372">
        <v>2410.5</v>
      </c>
      <c r="D48" s="358">
        <f t="shared" ref="D48" si="44">+IF(ISERROR(B48/1.17),0,B48/1.17)</f>
        <v>297.2862886198846</v>
      </c>
      <c r="E48" s="1" t="s">
        <v>1025</v>
      </c>
      <c r="F48" s="1">
        <f>USD_CNY!B966</f>
        <v>6.9302099999999998</v>
      </c>
      <c r="G48" s="362">
        <f t="shared" ref="G48" si="45">C48-C47</f>
        <v>39.5</v>
      </c>
    </row>
    <row r="49" spans="1:7">
      <c r="A49" s="351">
        <v>43396</v>
      </c>
      <c r="B49" s="358">
        <f t="shared" ref="B49" si="46">+IF(F49=0,"",C49/F49)</f>
        <v>343.22501780272563</v>
      </c>
      <c r="C49" s="372">
        <v>2381</v>
      </c>
      <c r="D49" s="358">
        <f t="shared" ref="D49" si="47">+IF(ISERROR(B49/1.17),0,B49/1.17)</f>
        <v>293.35471607070571</v>
      </c>
      <c r="E49" s="1" t="s">
        <v>1025</v>
      </c>
      <c r="F49" s="1">
        <f>USD_CNY!B967</f>
        <v>6.9371400000000003</v>
      </c>
      <c r="G49" s="362">
        <f t="shared" ref="G49" si="48">C49-C48</f>
        <v>-29.5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2018-10-23T06:42:15Z</dcterms:modified>
</cp:coreProperties>
</file>